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comments8.xml" ContentType="application/vnd.openxmlformats-officedocument.spreadsheetml.comment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ml.chartshapes+xml"/>
  <Override PartName="/xl/drawings/drawing28.xml" ContentType="application/vnd.openxmlformats-officedocument.drawing+xml"/>
  <Override PartName="/xl/comments29.xml" ContentType="application/vnd.openxmlformats-officedocument.spreadsheetml.comments+xml"/>
  <Default Extension="xml" ContentType="application/xml"/>
  <Override PartName="/xl/drawings/drawing2.xml" ContentType="application/vnd.openxmlformats-officedocument.drawing+xml"/>
  <Override PartName="/xl/comments4.xml" ContentType="application/vnd.openxmlformats-officedocument.spreadsheetml.comments+xml"/>
  <Override PartName="/xl/comments18.xml" ContentType="application/vnd.openxmlformats-officedocument.spreadsheetml.comments+xml"/>
  <Override PartName="/xl/worksheets/sheet3.xml" ContentType="application/vnd.openxmlformats-officedocument.spreadsheetml.worksheet+xml"/>
  <Override PartName="/xl/drawings/drawing13.xml" ContentType="application/vnd.openxmlformats-officedocument.drawingml.chartshapes+xml"/>
  <Override PartName="/xl/drawings/drawing24.xml" ContentType="application/vnd.openxmlformats-officedocument.drawingml.chartshapes+xml"/>
  <Override PartName="/xl/comments25.xml" ContentType="application/vnd.openxmlformats-officedocument.spreadsheetml.comments+xml"/>
  <Override PartName="/xl/comments36.xml" ContentType="application/vnd.openxmlformats-officedocument.spreadsheetml.comments+xml"/>
  <Override PartName="/xl/drawings/drawing20.xml" ContentType="application/vnd.openxmlformats-officedocument.drawingml.chartshapes+xml"/>
  <Override PartName="/xl/charts/chart16.xml" ContentType="application/vnd.openxmlformats-officedocument.drawingml.chart+xml"/>
  <Override PartName="/xl/comments14.xml" ContentType="application/vnd.openxmlformats-officedocument.spreadsheetml.comments+xml"/>
  <Override PartName="/xl/drawings/drawing31.xml" ContentType="application/vnd.openxmlformats-officedocument.drawing+xml"/>
  <Override PartName="/xl/worksheets/sheet29.xml" ContentType="application/vnd.openxmlformats-officedocument.spreadsheetml.worksheet+xml"/>
  <Override PartName="/xl/sharedStrings.xml" ContentType="application/vnd.openxmlformats-officedocument.spreadsheetml.sharedStrings+xml"/>
  <Override PartName="/xl/comments21.xml" ContentType="application/vnd.openxmlformats-officedocument.spreadsheetml.comments+xml"/>
  <Override PartName="/xl/comments32.xml" ContentType="application/vnd.openxmlformats-officedocument.spreadsheetml.comments+xml"/>
  <Override PartName="/xl/charts/chart23.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omments10.xml" ContentType="application/vnd.openxmlformats-officedocument.spreadsheetml.comments+xml"/>
  <Override PartName="/xl/worksheets/sheet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ml.chartshapes+xml"/>
  <Override PartName="/xl/charts/chart5.xml" ContentType="application/vnd.openxmlformats-officedocument.drawingml.chart+xml"/>
  <Override PartName="/xl/comments9.xml" ContentType="application/vnd.openxmlformats-officedocument.spreadsheetml.comments+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ml.chartshapes+xml"/>
  <Override PartName="/xl/charts/chart3.xml" ContentType="application/vnd.openxmlformats-officedocument.drawingml.chart+xml"/>
  <Override PartName="/xl/comments7.xml" ContentType="application/vnd.openxmlformats-officedocument.spreadsheetml.comments+xml"/>
  <Override PartName="/xl/drawings/drawing18.xml" ContentType="application/vnd.openxmlformats-officedocument.drawingml.chartshapes+xml"/>
  <Override PartName="/xl/drawings/drawing27.xml" ContentType="application/vnd.openxmlformats-officedocument.drawing+xml"/>
  <Override PartName="/xl/comments39.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ml.chartshapes+xml"/>
  <Override PartName="/xl/comments5.xml" ContentType="application/vnd.openxmlformats-officedocument.spreadsheetml.comments+xml"/>
  <Override PartName="/xl/drawings/drawing16.xml" ContentType="application/vnd.openxmlformats-officedocument.drawingml.chartshapes+xml"/>
  <Override PartName="/xl/drawings/drawing25.xml" ContentType="application/vnd.openxmlformats-officedocument.drawing+xml"/>
  <Override PartName="/xl/comments19.xml" ContentType="application/vnd.openxmlformats-officedocument.spreadsheetml.comments+xml"/>
  <Override PartName="/xl/comments28.xml" ContentType="application/vnd.openxmlformats-officedocument.spreadsheetml.comments+xml"/>
  <Override PartName="/xl/comments37.xml" ContentType="application/vnd.openxmlformats-officedocument.spreadsheetml.comments+xml"/>
  <Override PartName="/xl/drawings/drawing34.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23.xml" ContentType="application/vnd.openxmlformats-officedocument.drawingml.chartshapes+xml"/>
  <Override PartName="/xl/charts/chart19.xml" ContentType="application/vnd.openxmlformats-officedocument.drawingml.chart+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Override PartName="/xl/drawings/drawing32.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drawings/drawing21.xml" ContentType="application/vnd.openxmlformats-officedocument.drawingml.chartshapes+xml"/>
  <Override PartName="/xl/charts/chart17.xml" ContentType="application/vnd.openxmlformats-officedocument.drawingml.chart+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drawings/drawing30.xml" ContentType="application/vnd.openxmlformats-officedocument.drawing+xml"/>
  <Override PartName="/xl/charts/chart26.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omments13.xml" ContentType="application/vnd.openxmlformats-officedocument.spreadsheetml.comments+xml"/>
  <Override PartName="/xl/comments22.xml" ContentType="application/vnd.openxmlformats-officedocument.spreadsheetml.comments+xml"/>
  <Override PartName="/xl/comments31.xml" ContentType="application/vnd.openxmlformats-officedocument.spreadsheetml.comments+xml"/>
  <Override PartName="/xl/charts/chart24.xml" ContentType="application/vnd.openxmlformats-officedocument.drawingml.chart+xml"/>
  <Override PartName="/xl/comments40.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omments11.xml" ContentType="application/vnd.openxmlformats-officedocument.spreadsheetml.comments+xml"/>
  <Override PartName="/xl/comments20.xml" ContentType="application/vnd.openxmlformats-officedocument.spreadsheetml.comments+xml"/>
  <Override PartName="/xl/charts/chart22.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ml.chartshapes+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comments6.xml" ContentType="application/vnd.openxmlformats-officedocument.spreadsheetml.comments+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ml.chartshapes+xml"/>
  <Override PartName="/xl/drawings/drawing26.xml" ContentType="application/vnd.openxmlformats-officedocument.drawing+xml"/>
  <Override PartName="/xl/comments27.xml" ContentType="application/vnd.openxmlformats-officedocument.spreadsheetml.comments+xml"/>
  <Override PartName="/xl/comments38.xml" ContentType="application/vnd.openxmlformats-officedocument.spreadsheetml.comments+xml"/>
  <Override PartName="/xl/comments2.xml" ContentType="application/vnd.openxmlformats-officedocument.spreadsheetml.comments+xml"/>
  <Override PartName="/xl/drawings/drawing22.xml" ContentType="application/vnd.openxmlformats-officedocument.drawingml.chartshapes+xml"/>
  <Override PartName="/xl/charts/chart18.xml" ContentType="application/vnd.openxmlformats-officedocument.drawingml.chart+xml"/>
  <Override PartName="/xl/comments16.xml" ContentType="application/vnd.openxmlformats-officedocument.spreadsheetml.comments+xml"/>
  <Override PartName="/xl/drawings/drawing33.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ml.chartshapes+xml"/>
  <Override PartName="/xl/comments23.xml" ContentType="application/vnd.openxmlformats-officedocument.spreadsheetml.comments+xml"/>
  <Override PartName="/xl/comments34.xml" ContentType="application/vnd.openxmlformats-officedocument.spreadsheetml.comments+xml"/>
  <Override PartName="/xl/charts/chart25.xml" ContentType="application/vnd.openxmlformats-officedocument.drawingml.chart+xml"/>
  <Override PartName="/xl/worksheets/sheet38.xml" ContentType="application/vnd.openxmlformats-officedocument.spreadsheetml.worksheet+xml"/>
  <Override PartName="/xl/charts/chart14.xml" ContentType="application/vnd.openxmlformats-officedocument.drawingml.chart+xml"/>
  <Override PartName="/xl/comments12.xml" ContentType="application/vnd.openxmlformats-officedocument.spreadsheetml.comments+xml"/>
  <Override PartName="/xl/comments41.xml" ContentType="application/vnd.openxmlformats-officedocument.spreadsheetml.comments+xml"/>
  <Override PartName="/xl/worksheets/sheet27.xml" ContentType="application/vnd.openxmlformats-officedocument.spreadsheetml.worksheet+xml"/>
  <Override PartName="/xl/charts/chart21.xml" ContentType="application/vnd.openxmlformats-officedocument.drawingml.chart+xml"/>
  <Override PartName="/xl/comments30.xml" ContentType="application/vnd.openxmlformats-officedocument.spreadsheetml.comments+xml"/>
  <Override PartName="/xl/worksheets/sheet16.xml" ContentType="application/vnd.openxmlformats-officedocument.spreadsheetml.worksheet+xml"/>
  <Override PartName="/xl/worksheets/sheet34.xml" ContentType="application/vnd.openxmlformats-officedocument.spreadsheetml.worksheet+xml"/>
  <Override PartName="/xl/drawings/drawing9.xml" ContentType="application/vnd.openxmlformats-officedocument.drawingml.chartshapes+xml"/>
  <Override PartName="/xl/charts/chart7.xml" ContentType="application/vnd.openxmlformats-officedocument.drawingml.chart+xml"/>
  <Override PartName="/xl/charts/chart10.xml" ContentType="application/vnd.openxmlformats-officedocument.drawingml.chart+xml"/>
  <Override PartName="/xl/worksheets/sheet23.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85" yWindow="75" windowWidth="19815" windowHeight="7545"/>
  </bookViews>
  <sheets>
    <sheet name="BASE DE DATOS " sheetId="1" r:id="rId1"/>
    <sheet name="RESUMEN OE" sheetId="4" r:id="rId2"/>
    <sheet name="1. UNA SOCIEDAD EN ARM PARA T" sheetId="26" r:id="rId3"/>
    <sheet name="2.BOLIVAR TERRITORIO QUE NOS IN" sheetId="27" r:id="rId4"/>
    <sheet name="3.BOLIVAR TERRITORIO CULTURA" sheetId="28" r:id="rId5"/>
    <sheet name="4.BOLIVAR CON ECONOMIA REGIONAL" sheetId="29" r:id="rId6"/>
    <sheet name="5.UN GOBIERNO PARA TODOS " sheetId="30" r:id="rId7"/>
    <sheet name="GRAFICOS POR ESTRATEGIAS " sheetId="31" r:id="rId8"/>
    <sheet name="resumenporsec" sheetId="47" r:id="rId9"/>
    <sheet name="AGUAS DE BOLIVAR" sheetId="5" r:id="rId10"/>
    <sheet name="DESARROLLO SOCIAL" sheetId="7" r:id="rId11"/>
    <sheet name="SEGURIDAD Y CONV" sheetId="8" r:id="rId12"/>
    <sheet name="IDERBOL" sheetId="9" r:id="rId13"/>
    <sheet name="ICULTUR" sheetId="10" r:id="rId14"/>
    <sheet name="LOTERIA LA MI" sheetId="11" r:id="rId15"/>
    <sheet name="HACIENDA" sheetId="12" r:id="rId16"/>
    <sheet name="AGRICULTURA" sheetId="13" r:id="rId17"/>
    <sheet name="EDUCACION" sheetId="14" r:id="rId18"/>
    <sheet name="HABITAT" sheetId="15" r:id="rId19"/>
    <sheet name="INFRAESTRUCTURA" sheetId="16" r:id="rId20"/>
    <sheet name="MINAS Y ENE" sheetId="17" r:id="rId21"/>
    <sheet name="PLANEACION" sheetId="18" r:id="rId22"/>
    <sheet name="SALUD" sheetId="19" r:id="rId23"/>
    <sheet name="TRANSITO" sheetId="20" r:id="rId24"/>
    <sheet name="VICTIMAS" sheetId="21" r:id="rId25"/>
    <sheet name="INTERIOR " sheetId="22" r:id="rId26"/>
    <sheet name="GENERAL" sheetId="23" r:id="rId27"/>
    <sheet name="PRIVADA" sheetId="24" r:id="rId28"/>
    <sheet name="UNIBAC" sheetId="25" r:id="rId29"/>
    <sheet name="Hoja4" sheetId="34" r:id="rId30"/>
    <sheet name="Hoja5" sheetId="6" r:id="rId31"/>
    <sheet name="INFGRA" sheetId="35" r:id="rId32"/>
    <sheet name="MINAS" sheetId="36" r:id="rId33"/>
    <sheet name="PLANEA" sheetId="37" r:id="rId34"/>
    <sheet name="SALUD2" sheetId="38" r:id="rId35"/>
    <sheet name="TRANS" sheetId="39" r:id="rId36"/>
    <sheet name="VICTI" sheetId="40" r:id="rId37"/>
    <sheet name="INTER" sheetId="41" r:id="rId38"/>
    <sheet name="GNER" sheetId="42" r:id="rId39"/>
    <sheet name="PRIV" sheetId="43" r:id="rId40"/>
    <sheet name="UNIBA" sheetId="44" r:id="rId41"/>
    <sheet name="Hoja1" sheetId="46" r:id="rId42"/>
  </sheets>
  <definedNames>
    <definedName name="_xlnm._FilterDatabase" localSheetId="2" hidden="1">'1. UNA SOCIEDAD EN ARM PARA T'!$A$1:$E$5</definedName>
    <definedName name="_xlnm._FilterDatabase" localSheetId="16" hidden="1">AGRICULTURA!$A$1:$AE$17</definedName>
    <definedName name="_xlnm._FilterDatabase" localSheetId="9" hidden="1">'AGUAS DE BOLIVAR'!$A$1:$AC$11</definedName>
    <definedName name="_xlnm._FilterDatabase" localSheetId="0" hidden="1">'BASE DE DATOS '!$A$1:$CV$686</definedName>
    <definedName name="_xlnm._FilterDatabase" localSheetId="10" hidden="1">'DESARROLLO SOCIAL'!$A$1:$AE$57</definedName>
    <definedName name="_xlnm._FilterDatabase" localSheetId="17" hidden="1">EDUCACION!$A$1:$AE$71</definedName>
    <definedName name="_xlnm._FilterDatabase" localSheetId="26" hidden="1">GENERAL!$A$1:$AE$26</definedName>
    <definedName name="_xlnm._FilterDatabase" localSheetId="38" hidden="1">GNER!$A$1:$G$26</definedName>
    <definedName name="_xlnm._FilterDatabase" localSheetId="18" hidden="1">HABITAT!$A$1:$AE$30</definedName>
    <definedName name="_xlnm._FilterDatabase" localSheetId="15" hidden="1">HACIENDA!$A$1:$AE$15</definedName>
    <definedName name="_xlnm._FilterDatabase" localSheetId="41" hidden="1">Hoja1!$E$1:$V$72</definedName>
    <definedName name="_xlnm._FilterDatabase" localSheetId="13" hidden="1">ICULTUR!$A$1:$AE$76</definedName>
    <definedName name="_xlnm._FilterDatabase" localSheetId="12" hidden="1">IDERBOL!$A$1:$AE$9</definedName>
    <definedName name="_xlnm._FilterDatabase" localSheetId="19" hidden="1">INFRAESTRUCTURA!$A$1:$AE$27</definedName>
    <definedName name="_xlnm._FilterDatabase" localSheetId="37" hidden="1">INTER!$A$1:$G$45</definedName>
    <definedName name="_xlnm._FilterDatabase" localSheetId="25" hidden="1">'INTERIOR '!$A$1:$AE$45</definedName>
    <definedName name="_xlnm._FilterDatabase" localSheetId="14" hidden="1">'LOTERIA LA MI'!$A$1:$AE$7</definedName>
    <definedName name="_xlnm._FilterDatabase" localSheetId="32" hidden="1">MINAS!$A$1:$G$21</definedName>
    <definedName name="_xlnm._FilterDatabase" localSheetId="20" hidden="1">'MINAS Y ENE'!$A$1:$AE$21</definedName>
    <definedName name="_xlnm._FilterDatabase" localSheetId="33" hidden="1">PLANEA!$A$1:$G$72</definedName>
    <definedName name="_xlnm._FilterDatabase" localSheetId="21" hidden="1">PLANEACION!$A$1:$AE$72</definedName>
    <definedName name="_xlnm._FilterDatabase" localSheetId="39" hidden="1">PRIV!$A$1:$B$1</definedName>
    <definedName name="_xlnm._FilterDatabase" localSheetId="27" hidden="1">PRIVADA!$A$1:$AE$6</definedName>
    <definedName name="_xlnm._FilterDatabase" localSheetId="1" hidden="1">'RESUMEN OE'!$A$1:$E$6</definedName>
    <definedName name="_xlnm._FilterDatabase" localSheetId="22" hidden="1">SALUD!$A$1:$AE$99</definedName>
    <definedName name="_xlnm._FilterDatabase" localSheetId="34" hidden="1">SALUD2!$A$1:$G$99</definedName>
    <definedName name="_xlnm._FilterDatabase" localSheetId="11" hidden="1">'SEGURIDAD Y CONV'!$A$1:$AE$17</definedName>
    <definedName name="_xlnm._FilterDatabase" localSheetId="23" hidden="1">TRANSITO!$A$1:$AE$3</definedName>
    <definedName name="_xlnm._FilterDatabase" localSheetId="40" hidden="1">UNIBA!$A$1:$G$1</definedName>
    <definedName name="_xlnm._FilterDatabase" localSheetId="28" hidden="1">UNIBAC!$A$1:$AE$5</definedName>
    <definedName name="_xlnm._FilterDatabase" localSheetId="24" hidden="1">VICTIMAS!$A$1:$AE$31</definedName>
    <definedName name="_xlnm.Print_Area" localSheetId="16">AGRICULTURA!$C$1:$AE$17</definedName>
    <definedName name="_xlnm.Print_Area" localSheetId="9">'AGUAS DE BOLIVAR'!$C$1:$AE$11</definedName>
    <definedName name="_xlnm.Print_Area" localSheetId="0">'BASE DE DATOS '!$A$1:$CU$686</definedName>
    <definedName name="_xlnm.Print_Area" localSheetId="10">'DESARROLLO SOCIAL'!$C$1:$AE$57</definedName>
    <definedName name="_xlnm.Print_Area" localSheetId="17">EDUCACION!$C$1:$AE$71</definedName>
    <definedName name="_xlnm.Print_Area" localSheetId="18">HABITAT!$C$1:$AE$30</definedName>
    <definedName name="_xlnm.Print_Area" localSheetId="15">HACIENDA!$C$1:$AE$15</definedName>
    <definedName name="_xlnm.Print_Area" localSheetId="13">ICULTUR!$C$1:$AE$76</definedName>
    <definedName name="_xlnm.Print_Area" localSheetId="12">IDERBOL!$C$1:$AE$9</definedName>
    <definedName name="_xlnm.Print_Area" localSheetId="19">INFRAESTRUCTURA!$C$1:$AE$27</definedName>
    <definedName name="_xlnm.Print_Area" localSheetId="20">'MINAS Y ENE'!$C$1:$AE$21</definedName>
    <definedName name="_xlnm.Print_Area" localSheetId="21">PLANEACION!$C$1:$AE$72</definedName>
    <definedName name="_xlnm.Print_Area" localSheetId="22">SALUD!$C$1:$AE$99</definedName>
    <definedName name="_xlnm.Print_Area" localSheetId="11">'SEGURIDAD Y CONV'!$C$1:$AE$17</definedName>
    <definedName name="_xlnm.Print_Area" localSheetId="23">TRANSITO!$C$1:$AE$3</definedName>
    <definedName name="_xlnm.Print_Area" localSheetId="24">VICTIMAS!$C$1:$AE$31</definedName>
    <definedName name="_xlnm.Print_Titles" localSheetId="0">'BASE DE DATOS '!$H:$H,'BASE DE DATOS '!$1:$1</definedName>
    <definedName name="_xlnm.Print_Titles" localSheetId="17">EDUCACION!$1:$1</definedName>
    <definedName name="_xlnm.Print_Titles" localSheetId="26">GENERAL!$H:$H,GENERAL!$1:$1</definedName>
    <definedName name="_xlnm.Print_Titles" localSheetId="18">HABITAT!$1:$1</definedName>
    <definedName name="_xlnm.Print_Titles" localSheetId="13">ICULTUR!$1:$1</definedName>
    <definedName name="_xlnm.Print_Titles" localSheetId="25">'INTERIOR '!$H:$H,'INTERIOR '!$1:$1</definedName>
    <definedName name="_xlnm.Print_Titles" localSheetId="21">PLANEACION!$1:$1</definedName>
    <definedName name="_xlnm.Print_Titles" localSheetId="27">PRIVADA!$H:$H</definedName>
    <definedName name="_xlnm.Print_Titles" localSheetId="22">SALUD!$1:$1</definedName>
    <definedName name="_xlnm.Print_Titles" localSheetId="28">UNIBAC!$H:$H</definedName>
    <definedName name="_xlnm.Print_Titles" localSheetId="24">VICTIMAS!$H:$H,VICTIMAS!$1:$1</definedName>
  </definedNames>
  <calcPr calcId="124519"/>
</workbook>
</file>

<file path=xl/calcChain.xml><?xml version="1.0" encoding="utf-8"?>
<calcChain xmlns="http://schemas.openxmlformats.org/spreadsheetml/2006/main">
  <c r="CN114" i="1"/>
  <c r="Q2" i="22"/>
  <c r="R2"/>
  <c r="S2"/>
  <c r="T2"/>
  <c r="U2"/>
  <c r="V2"/>
  <c r="W2"/>
  <c r="X2"/>
  <c r="Y2"/>
  <c r="Z2"/>
  <c r="AB2"/>
  <c r="Q3"/>
  <c r="R3"/>
  <c r="S3"/>
  <c r="T3"/>
  <c r="U3"/>
  <c r="V3"/>
  <c r="W3"/>
  <c r="X3"/>
  <c r="Y3"/>
  <c r="Z3"/>
  <c r="Q4"/>
  <c r="R4"/>
  <c r="S4"/>
  <c r="T4"/>
  <c r="U4"/>
  <c r="V4"/>
  <c r="W4"/>
  <c r="X4"/>
  <c r="Y4"/>
  <c r="Z4"/>
  <c r="Q5"/>
  <c r="R5"/>
  <c r="S5"/>
  <c r="T5"/>
  <c r="U5"/>
  <c r="V5"/>
  <c r="W5"/>
  <c r="X5"/>
  <c r="Y5"/>
  <c r="Z5"/>
  <c r="AA5"/>
  <c r="AB5"/>
  <c r="Q6"/>
  <c r="R6"/>
  <c r="S6"/>
  <c r="T6"/>
  <c r="U6"/>
  <c r="V6"/>
  <c r="W6"/>
  <c r="X6"/>
  <c r="Y6"/>
  <c r="Z6"/>
  <c r="Q7"/>
  <c r="R7"/>
  <c r="S7"/>
  <c r="T7"/>
  <c r="U7"/>
  <c r="V7"/>
  <c r="W7"/>
  <c r="X7"/>
  <c r="Y7"/>
  <c r="Z7"/>
  <c r="AB7"/>
  <c r="Q8"/>
  <c r="R8"/>
  <c r="S8"/>
  <c r="T8"/>
  <c r="U8"/>
  <c r="V8"/>
  <c r="W8"/>
  <c r="X8"/>
  <c r="Y8"/>
  <c r="Z8"/>
  <c r="AA8"/>
  <c r="AB8"/>
  <c r="Q9"/>
  <c r="R9"/>
  <c r="S9"/>
  <c r="T9"/>
  <c r="U9"/>
  <c r="V9"/>
  <c r="W9"/>
  <c r="X9"/>
  <c r="Y9"/>
  <c r="Z9"/>
  <c r="Q10"/>
  <c r="R10"/>
  <c r="S10"/>
  <c r="T10"/>
  <c r="U10"/>
  <c r="V10"/>
  <c r="W10"/>
  <c r="X10"/>
  <c r="Y10"/>
  <c r="Z10"/>
  <c r="Q11"/>
  <c r="R11"/>
  <c r="S11"/>
  <c r="T11"/>
  <c r="U11"/>
  <c r="V11"/>
  <c r="W11"/>
  <c r="X11"/>
  <c r="Y11"/>
  <c r="Z11"/>
  <c r="Q12"/>
  <c r="R12"/>
  <c r="S12"/>
  <c r="T12"/>
  <c r="U12"/>
  <c r="V12"/>
  <c r="W12"/>
  <c r="X12"/>
  <c r="Y12"/>
  <c r="Z12"/>
  <c r="AA12"/>
  <c r="AB12"/>
  <c r="Q13"/>
  <c r="R13"/>
  <c r="S13"/>
  <c r="T13"/>
  <c r="U13"/>
  <c r="V13"/>
  <c r="W13"/>
  <c r="X13"/>
  <c r="Y13"/>
  <c r="Z13"/>
  <c r="Q14"/>
  <c r="R14"/>
  <c r="S14"/>
  <c r="T14"/>
  <c r="U14"/>
  <c r="V14"/>
  <c r="W14"/>
  <c r="X14"/>
  <c r="Y14"/>
  <c r="Z14"/>
  <c r="Q15"/>
  <c r="R15"/>
  <c r="S15"/>
  <c r="T15"/>
  <c r="U15"/>
  <c r="V15"/>
  <c r="W15"/>
  <c r="X15"/>
  <c r="Y15"/>
  <c r="Z15"/>
  <c r="Q16"/>
  <c r="R16"/>
  <c r="S16"/>
  <c r="T16"/>
  <c r="U16"/>
  <c r="V16"/>
  <c r="W16"/>
  <c r="X16"/>
  <c r="Y16"/>
  <c r="Z16"/>
  <c r="Q17"/>
  <c r="R17"/>
  <c r="S17"/>
  <c r="T17"/>
  <c r="U17"/>
  <c r="V17"/>
  <c r="W17"/>
  <c r="X17"/>
  <c r="Y17"/>
  <c r="Z17"/>
  <c r="AB17"/>
  <c r="Q18"/>
  <c r="R18"/>
  <c r="S18"/>
  <c r="T18"/>
  <c r="U18"/>
  <c r="V18"/>
  <c r="W18"/>
  <c r="X18"/>
  <c r="Y18"/>
  <c r="Z18"/>
  <c r="Q19"/>
  <c r="R19"/>
  <c r="S19"/>
  <c r="T19"/>
  <c r="U19"/>
  <c r="V19"/>
  <c r="W19"/>
  <c r="X19"/>
  <c r="Y19"/>
  <c r="Z19"/>
  <c r="AA19"/>
  <c r="AB19"/>
  <c r="Q20"/>
  <c r="R20"/>
  <c r="S20"/>
  <c r="T20"/>
  <c r="U20"/>
  <c r="V20"/>
  <c r="W20"/>
  <c r="X20"/>
  <c r="Y20"/>
  <c r="Z20"/>
  <c r="Q21"/>
  <c r="R21"/>
  <c r="S21"/>
  <c r="T21"/>
  <c r="U21"/>
  <c r="V21"/>
  <c r="W21"/>
  <c r="X21"/>
  <c r="Y21"/>
  <c r="Z21"/>
  <c r="AB21"/>
  <c r="Q22"/>
  <c r="R22"/>
  <c r="S22"/>
  <c r="T22"/>
  <c r="U22"/>
  <c r="V22"/>
  <c r="W22"/>
  <c r="X22"/>
  <c r="Y22"/>
  <c r="Z22"/>
  <c r="Q23"/>
  <c r="R23"/>
  <c r="S23"/>
  <c r="T23"/>
  <c r="U23"/>
  <c r="V23"/>
  <c r="W23"/>
  <c r="X23"/>
  <c r="Y23"/>
  <c r="Z23"/>
  <c r="Q24"/>
  <c r="R24"/>
  <c r="S24"/>
  <c r="T24"/>
  <c r="U24"/>
  <c r="V24"/>
  <c r="W24"/>
  <c r="X24"/>
  <c r="Y24"/>
  <c r="Z24"/>
  <c r="Q25"/>
  <c r="R25"/>
  <c r="S25"/>
  <c r="T25"/>
  <c r="U25"/>
  <c r="V25"/>
  <c r="W25"/>
  <c r="X25"/>
  <c r="Y25"/>
  <c r="Z25"/>
  <c r="Q26"/>
  <c r="R26"/>
  <c r="S26"/>
  <c r="T26"/>
  <c r="U26"/>
  <c r="V26"/>
  <c r="W26"/>
  <c r="X26"/>
  <c r="Y26"/>
  <c r="Z26"/>
  <c r="Q27"/>
  <c r="R27"/>
  <c r="S27"/>
  <c r="T27"/>
  <c r="U27"/>
  <c r="V27"/>
  <c r="W27"/>
  <c r="X27"/>
  <c r="Y27"/>
  <c r="Z27"/>
  <c r="AA27"/>
  <c r="Q28"/>
  <c r="R28"/>
  <c r="S28"/>
  <c r="T28"/>
  <c r="U28"/>
  <c r="V28"/>
  <c r="W28"/>
  <c r="X28"/>
  <c r="Y28"/>
  <c r="Z28"/>
  <c r="Q29"/>
  <c r="R29"/>
  <c r="S29"/>
  <c r="T29"/>
  <c r="U29"/>
  <c r="V29"/>
  <c r="W29"/>
  <c r="X29"/>
  <c r="Y29"/>
  <c r="Z29"/>
  <c r="Q30"/>
  <c r="R30"/>
  <c r="S30"/>
  <c r="T30"/>
  <c r="U30"/>
  <c r="V30"/>
  <c r="W30"/>
  <c r="X30"/>
  <c r="Y30"/>
  <c r="Z30"/>
  <c r="Q31"/>
  <c r="R31"/>
  <c r="S31"/>
  <c r="T31"/>
  <c r="U31"/>
  <c r="V31"/>
  <c r="W31"/>
  <c r="X31"/>
  <c r="Y31"/>
  <c r="Z31"/>
  <c r="AB31"/>
  <c r="Q32"/>
  <c r="R32"/>
  <c r="S32"/>
  <c r="T32"/>
  <c r="U32"/>
  <c r="V32"/>
  <c r="W32"/>
  <c r="X32"/>
  <c r="Y32"/>
  <c r="Z32"/>
  <c r="Q33"/>
  <c r="R33"/>
  <c r="S33"/>
  <c r="T33"/>
  <c r="U33"/>
  <c r="V33"/>
  <c r="W33"/>
  <c r="X33"/>
  <c r="Y33"/>
  <c r="Z33"/>
  <c r="Q34"/>
  <c r="R34"/>
  <c r="S34"/>
  <c r="T34"/>
  <c r="U34"/>
  <c r="V34"/>
  <c r="W34"/>
  <c r="X34"/>
  <c r="Y34"/>
  <c r="Z34"/>
  <c r="Q35"/>
  <c r="R35"/>
  <c r="S35"/>
  <c r="T35"/>
  <c r="U35"/>
  <c r="V35"/>
  <c r="W35"/>
  <c r="X35"/>
  <c r="Y35"/>
  <c r="Z35"/>
  <c r="AA35"/>
  <c r="AB35"/>
  <c r="Q36"/>
  <c r="R36"/>
  <c r="S36"/>
  <c r="T36"/>
  <c r="U36"/>
  <c r="V36"/>
  <c r="W36"/>
  <c r="X36"/>
  <c r="Y36"/>
  <c r="Z36"/>
  <c r="AA36"/>
  <c r="AB36"/>
  <c r="Q37"/>
  <c r="R37"/>
  <c r="S37"/>
  <c r="T37"/>
  <c r="U37"/>
  <c r="V37"/>
  <c r="W37"/>
  <c r="X37"/>
  <c r="Y37"/>
  <c r="Z37"/>
  <c r="AB37"/>
  <c r="Q38"/>
  <c r="R38"/>
  <c r="S38"/>
  <c r="T38"/>
  <c r="U38"/>
  <c r="V38"/>
  <c r="W38"/>
  <c r="X38"/>
  <c r="Y38"/>
  <c r="Z38"/>
  <c r="AB38"/>
  <c r="Q39"/>
  <c r="R39"/>
  <c r="S39"/>
  <c r="T39"/>
  <c r="U39"/>
  <c r="V39"/>
  <c r="W39"/>
  <c r="X39"/>
  <c r="Y39"/>
  <c r="Z39"/>
  <c r="AA39"/>
  <c r="AB39"/>
  <c r="Q40"/>
  <c r="R40"/>
  <c r="S40"/>
  <c r="T40"/>
  <c r="U40"/>
  <c r="V40"/>
  <c r="W40"/>
  <c r="X40"/>
  <c r="Y40"/>
  <c r="Z40"/>
  <c r="AA40"/>
  <c r="AB40"/>
  <c r="Q41"/>
  <c r="R41"/>
  <c r="S41"/>
  <c r="T41"/>
  <c r="U41"/>
  <c r="V41"/>
  <c r="W41"/>
  <c r="X41"/>
  <c r="Y41"/>
  <c r="Z41"/>
  <c r="AA41"/>
  <c r="AB41"/>
  <c r="Q42"/>
  <c r="R42"/>
  <c r="S42"/>
  <c r="T42"/>
  <c r="U42"/>
  <c r="V42"/>
  <c r="W42"/>
  <c r="X42"/>
  <c r="Y42"/>
  <c r="Z42"/>
  <c r="AA42"/>
  <c r="AB42"/>
  <c r="Q43"/>
  <c r="R43"/>
  <c r="S43"/>
  <c r="T43"/>
  <c r="U43"/>
  <c r="V43"/>
  <c r="W43"/>
  <c r="X43"/>
  <c r="Y43"/>
  <c r="Z43"/>
  <c r="AA43"/>
  <c r="AB43"/>
  <c r="Q44"/>
  <c r="R44"/>
  <c r="S44"/>
  <c r="T44"/>
  <c r="U44"/>
  <c r="V44"/>
  <c r="W44"/>
  <c r="X44"/>
  <c r="Y44"/>
  <c r="Z44"/>
  <c r="AA44"/>
  <c r="AB44"/>
  <c r="Q45"/>
  <c r="R45"/>
  <c r="S45"/>
  <c r="T45"/>
  <c r="U45"/>
  <c r="V45"/>
  <c r="W45"/>
  <c r="X45"/>
  <c r="Y45"/>
  <c r="Z45"/>
  <c r="CN82" i="1"/>
  <c r="CN81"/>
  <c r="CN96"/>
  <c r="CO95" s="1"/>
  <c r="CN99"/>
  <c r="CN105"/>
  <c r="CN103"/>
  <c r="CE202"/>
  <c r="CS39"/>
  <c r="CN142"/>
  <c r="CO140"/>
  <c r="CR613" l="1"/>
  <c r="CN633" l="1"/>
  <c r="CN678"/>
  <c r="CN335"/>
  <c r="CN355"/>
  <c r="CN300"/>
  <c r="CO300" s="1"/>
  <c r="CN297"/>
  <c r="CO297" s="1"/>
  <c r="CN293"/>
  <c r="CN287"/>
  <c r="CN286"/>
  <c r="CN285"/>
  <c r="CN262"/>
  <c r="CN259"/>
  <c r="CN256"/>
  <c r="CN255"/>
  <c r="CN251"/>
  <c r="CN250"/>
  <c r="CE481" l="1"/>
  <c r="CG423"/>
  <c r="CE189"/>
  <c r="CE188"/>
  <c r="CE187"/>
  <c r="CE186"/>
  <c r="CE185"/>
  <c r="CE184"/>
  <c r="CE183"/>
  <c r="CE182"/>
  <c r="CE181"/>
  <c r="CE180"/>
  <c r="CE179"/>
  <c r="CE178"/>
  <c r="CE177"/>
  <c r="CN682"/>
  <c r="CN668"/>
  <c r="CN147"/>
  <c r="CN146"/>
  <c r="CN145"/>
  <c r="CN138"/>
  <c r="CE473" l="1"/>
  <c r="CE472"/>
  <c r="CE471"/>
  <c r="CE470"/>
  <c r="CE469"/>
  <c r="CE468"/>
  <c r="CE467"/>
  <c r="CE466"/>
  <c r="CE465"/>
  <c r="CE464"/>
  <c r="CE463"/>
  <c r="CE462"/>
  <c r="CE461"/>
  <c r="CE460"/>
  <c r="CE459"/>
  <c r="CE458"/>
  <c r="CE457"/>
  <c r="CE456"/>
  <c r="CE455"/>
  <c r="CE454"/>
  <c r="CE453"/>
  <c r="CE452"/>
  <c r="CE451"/>
  <c r="CE450"/>
  <c r="CE449"/>
  <c r="CE448"/>
  <c r="CE447"/>
  <c r="CE446"/>
  <c r="CE445"/>
  <c r="CE444"/>
  <c r="CE443"/>
  <c r="CE442"/>
  <c r="CE441"/>
  <c r="CE440"/>
  <c r="CE439"/>
  <c r="CE438"/>
  <c r="CE437"/>
  <c r="CE436"/>
  <c r="CE434"/>
  <c r="CE433"/>
  <c r="CE432"/>
  <c r="CE431"/>
  <c r="CE430"/>
  <c r="CE429"/>
  <c r="CE428"/>
  <c r="CE427"/>
  <c r="CE426"/>
  <c r="CE425"/>
  <c r="CE424"/>
  <c r="CE423"/>
  <c r="CE422"/>
  <c r="CE421"/>
  <c r="CE420"/>
  <c r="CE419"/>
  <c r="CE418"/>
  <c r="CE417"/>
  <c r="CE416"/>
  <c r="CE415"/>
  <c r="CE414"/>
  <c r="CE413"/>
  <c r="CE412"/>
  <c r="CE411"/>
  <c r="CE410"/>
  <c r="CE409"/>
  <c r="CE408"/>
  <c r="CE407"/>
  <c r="CE405"/>
  <c r="CE404"/>
  <c r="CE403"/>
  <c r="CE402"/>
  <c r="CN476"/>
  <c r="CN481"/>
  <c r="CN602"/>
  <c r="CN320"/>
  <c r="T72" i="46" l="1"/>
  <c r="Q72"/>
  <c r="P72"/>
  <c r="O72"/>
  <c r="N72"/>
  <c r="M72"/>
  <c r="L72"/>
  <c r="K72"/>
  <c r="J72"/>
  <c r="I72"/>
  <c r="T71"/>
  <c r="Q71"/>
  <c r="P71"/>
  <c r="O71"/>
  <c r="N71"/>
  <c r="M71"/>
  <c r="L71"/>
  <c r="K71"/>
  <c r="J71"/>
  <c r="I71"/>
  <c r="T70"/>
  <c r="Q70"/>
  <c r="P70"/>
  <c r="O70"/>
  <c r="N70"/>
  <c r="M70"/>
  <c r="L70"/>
  <c r="K70"/>
  <c r="J70"/>
  <c r="I70"/>
  <c r="T69"/>
  <c r="Q69"/>
  <c r="P69"/>
  <c r="O69"/>
  <c r="N69"/>
  <c r="M69"/>
  <c r="L69"/>
  <c r="K69"/>
  <c r="J69"/>
  <c r="I69"/>
  <c r="T68"/>
  <c r="Q68"/>
  <c r="P68"/>
  <c r="O68"/>
  <c r="N68"/>
  <c r="M68"/>
  <c r="L68"/>
  <c r="K68"/>
  <c r="J68"/>
  <c r="I68"/>
  <c r="T67"/>
  <c r="Q67"/>
  <c r="P67"/>
  <c r="O67"/>
  <c r="N67"/>
  <c r="M67"/>
  <c r="L67"/>
  <c r="K67"/>
  <c r="J67"/>
  <c r="I67"/>
  <c r="T66"/>
  <c r="R66"/>
  <c r="Q66"/>
  <c r="P66"/>
  <c r="O66"/>
  <c r="N66"/>
  <c r="M66"/>
  <c r="L66"/>
  <c r="K66"/>
  <c r="J66"/>
  <c r="I66"/>
  <c r="T65"/>
  <c r="Q65"/>
  <c r="P65"/>
  <c r="O65"/>
  <c r="N65"/>
  <c r="M65"/>
  <c r="L65"/>
  <c r="K65"/>
  <c r="J65"/>
  <c r="I65"/>
  <c r="T64"/>
  <c r="Q64"/>
  <c r="P64"/>
  <c r="O64"/>
  <c r="N64"/>
  <c r="M64"/>
  <c r="L64"/>
  <c r="K64"/>
  <c r="J64"/>
  <c r="I64"/>
  <c r="T63"/>
  <c r="Q63"/>
  <c r="P63"/>
  <c r="O63"/>
  <c r="N63"/>
  <c r="M63"/>
  <c r="L63"/>
  <c r="K63"/>
  <c r="J63"/>
  <c r="I63"/>
  <c r="T62"/>
  <c r="Q62"/>
  <c r="P62"/>
  <c r="O62"/>
  <c r="N62"/>
  <c r="M62"/>
  <c r="L62"/>
  <c r="K62"/>
  <c r="J62"/>
  <c r="I62"/>
  <c r="T61"/>
  <c r="Q61"/>
  <c r="P61"/>
  <c r="O61"/>
  <c r="N61"/>
  <c r="M61"/>
  <c r="L61"/>
  <c r="K61"/>
  <c r="J61"/>
  <c r="I61"/>
  <c r="T60"/>
  <c r="S60"/>
  <c r="Q60"/>
  <c r="P60"/>
  <c r="O60"/>
  <c r="N60"/>
  <c r="M60"/>
  <c r="L60"/>
  <c r="K60"/>
  <c r="J60"/>
  <c r="I60"/>
  <c r="T59"/>
  <c r="S59"/>
  <c r="R59"/>
  <c r="Q59"/>
  <c r="P59"/>
  <c r="O59"/>
  <c r="N59"/>
  <c r="M59"/>
  <c r="L59"/>
  <c r="K59"/>
  <c r="J59"/>
  <c r="I59"/>
  <c r="T58"/>
  <c r="S58"/>
  <c r="R58"/>
  <c r="Q58"/>
  <c r="P58"/>
  <c r="O58"/>
  <c r="N58"/>
  <c r="M58"/>
  <c r="L58"/>
  <c r="K58"/>
  <c r="J58"/>
  <c r="I58"/>
  <c r="T57"/>
  <c r="Q57"/>
  <c r="P57"/>
  <c r="O57"/>
  <c r="N57"/>
  <c r="M57"/>
  <c r="L57"/>
  <c r="K57"/>
  <c r="J57"/>
  <c r="I57"/>
  <c r="T56"/>
  <c r="Q56"/>
  <c r="P56"/>
  <c r="O56"/>
  <c r="N56"/>
  <c r="M56"/>
  <c r="L56"/>
  <c r="K56"/>
  <c r="J56"/>
  <c r="I56"/>
  <c r="T55"/>
  <c r="S55"/>
  <c r="Q55"/>
  <c r="P55"/>
  <c r="O55"/>
  <c r="N55"/>
  <c r="M55"/>
  <c r="L55"/>
  <c r="K55"/>
  <c r="J55"/>
  <c r="I55"/>
  <c r="T54"/>
  <c r="Q54"/>
  <c r="P54"/>
  <c r="O54"/>
  <c r="N54"/>
  <c r="M54"/>
  <c r="L54"/>
  <c r="K54"/>
  <c r="J54"/>
  <c r="I54"/>
  <c r="T53"/>
  <c r="S53"/>
  <c r="R53"/>
  <c r="Q53"/>
  <c r="P53"/>
  <c r="O53"/>
  <c r="N53"/>
  <c r="M53"/>
  <c r="L53"/>
  <c r="K53"/>
  <c r="J53"/>
  <c r="I53"/>
  <c r="T52"/>
  <c r="Q52"/>
  <c r="P52"/>
  <c r="O52"/>
  <c r="N52"/>
  <c r="M52"/>
  <c r="L52"/>
  <c r="K52"/>
  <c r="J52"/>
  <c r="I52"/>
  <c r="T51"/>
  <c r="Q51"/>
  <c r="P51"/>
  <c r="O51"/>
  <c r="N51"/>
  <c r="M51"/>
  <c r="L51"/>
  <c r="K51"/>
  <c r="J51"/>
  <c r="I51"/>
  <c r="T50"/>
  <c r="S50"/>
  <c r="R50"/>
  <c r="Q50"/>
  <c r="P50"/>
  <c r="O50"/>
  <c r="N50"/>
  <c r="M50"/>
  <c r="L50"/>
  <c r="K50"/>
  <c r="J50"/>
  <c r="I50"/>
  <c r="T49"/>
  <c r="S49"/>
  <c r="R49"/>
  <c r="Q49"/>
  <c r="P49"/>
  <c r="O49"/>
  <c r="N49"/>
  <c r="M49"/>
  <c r="L49"/>
  <c r="K49"/>
  <c r="J49"/>
  <c r="I49"/>
  <c r="T48"/>
  <c r="S48"/>
  <c r="R48"/>
  <c r="Q48"/>
  <c r="P48"/>
  <c r="O48"/>
  <c r="N48"/>
  <c r="M48"/>
  <c r="L48"/>
  <c r="K48"/>
  <c r="J48"/>
  <c r="I48"/>
  <c r="T47"/>
  <c r="S47"/>
  <c r="R47"/>
  <c r="Q47"/>
  <c r="P47"/>
  <c r="O47"/>
  <c r="N47"/>
  <c r="M47"/>
  <c r="L47"/>
  <c r="K47"/>
  <c r="J47"/>
  <c r="I47"/>
  <c r="T46"/>
  <c r="S46"/>
  <c r="R46"/>
  <c r="Q46"/>
  <c r="P46"/>
  <c r="O46"/>
  <c r="N46"/>
  <c r="M46"/>
  <c r="L46"/>
  <c r="K46"/>
  <c r="J46"/>
  <c r="I46"/>
  <c r="T45"/>
  <c r="S45"/>
  <c r="R45"/>
  <c r="Q45"/>
  <c r="P45"/>
  <c r="O45"/>
  <c r="N45"/>
  <c r="M45"/>
  <c r="L45"/>
  <c r="K45"/>
  <c r="J45"/>
  <c r="I45"/>
  <c r="T44"/>
  <c r="S44"/>
  <c r="R44"/>
  <c r="Q44"/>
  <c r="P44"/>
  <c r="O44"/>
  <c r="N44"/>
  <c r="M44"/>
  <c r="L44"/>
  <c r="K44"/>
  <c r="J44"/>
  <c r="I44"/>
  <c r="T43"/>
  <c r="S43"/>
  <c r="Q43"/>
  <c r="P43"/>
  <c r="O43"/>
  <c r="N43"/>
  <c r="M43"/>
  <c r="L43"/>
  <c r="K43"/>
  <c r="J43"/>
  <c r="I43"/>
  <c r="T42"/>
  <c r="Q42"/>
  <c r="P42"/>
  <c r="O42"/>
  <c r="N42"/>
  <c r="M42"/>
  <c r="L42"/>
  <c r="K42"/>
  <c r="J42"/>
  <c r="I42"/>
  <c r="T41"/>
  <c r="S41"/>
  <c r="Q41"/>
  <c r="P41"/>
  <c r="O41"/>
  <c r="N41"/>
  <c r="M41"/>
  <c r="L41"/>
  <c r="K41"/>
  <c r="J41"/>
  <c r="I41"/>
  <c r="T40"/>
  <c r="Q40"/>
  <c r="P40"/>
  <c r="O40"/>
  <c r="N40"/>
  <c r="M40"/>
  <c r="L40"/>
  <c r="K40"/>
  <c r="J40"/>
  <c r="I40"/>
  <c r="T39"/>
  <c r="Q39"/>
  <c r="P39"/>
  <c r="O39"/>
  <c r="N39"/>
  <c r="M39"/>
  <c r="L39"/>
  <c r="K39"/>
  <c r="J39"/>
  <c r="I39"/>
  <c r="T38"/>
  <c r="Q38"/>
  <c r="P38"/>
  <c r="O38"/>
  <c r="N38"/>
  <c r="M38"/>
  <c r="L38"/>
  <c r="K38"/>
  <c r="J38"/>
  <c r="I38"/>
  <c r="T37"/>
  <c r="Q37"/>
  <c r="P37"/>
  <c r="O37"/>
  <c r="N37"/>
  <c r="M37"/>
  <c r="L37"/>
  <c r="K37"/>
  <c r="J37"/>
  <c r="I37"/>
  <c r="T36"/>
  <c r="S36"/>
  <c r="Q36"/>
  <c r="P36"/>
  <c r="O36"/>
  <c r="N36"/>
  <c r="M36"/>
  <c r="L36"/>
  <c r="K36"/>
  <c r="J36"/>
  <c r="I36"/>
  <c r="T35"/>
  <c r="S35"/>
  <c r="Q35"/>
  <c r="P35"/>
  <c r="O35"/>
  <c r="N35"/>
  <c r="M35"/>
  <c r="L35"/>
  <c r="K35"/>
  <c r="J35"/>
  <c r="I35"/>
  <c r="T34"/>
  <c r="S34"/>
  <c r="R34"/>
  <c r="Q34"/>
  <c r="P34"/>
  <c r="O34"/>
  <c r="N34"/>
  <c r="M34"/>
  <c r="L34"/>
  <c r="K34"/>
  <c r="J34"/>
  <c r="I34"/>
  <c r="T33"/>
  <c r="Q33"/>
  <c r="P33"/>
  <c r="O33"/>
  <c r="N33"/>
  <c r="M33"/>
  <c r="L33"/>
  <c r="K33"/>
  <c r="J33"/>
  <c r="I33"/>
  <c r="T32"/>
  <c r="S32"/>
  <c r="R32"/>
  <c r="Q32"/>
  <c r="P32"/>
  <c r="O32"/>
  <c r="N32"/>
  <c r="M32"/>
  <c r="L32"/>
  <c r="K32"/>
  <c r="J32"/>
  <c r="I32"/>
  <c r="T31"/>
  <c r="Q31"/>
  <c r="P31"/>
  <c r="O31"/>
  <c r="N31"/>
  <c r="M31"/>
  <c r="L31"/>
  <c r="K31"/>
  <c r="J31"/>
  <c r="I31"/>
  <c r="T30"/>
  <c r="S30"/>
  <c r="R30"/>
  <c r="Q30"/>
  <c r="P30"/>
  <c r="O30"/>
  <c r="N30"/>
  <c r="M30"/>
  <c r="L30"/>
  <c r="K30"/>
  <c r="J30"/>
  <c r="I30"/>
  <c r="T29"/>
  <c r="S29"/>
  <c r="R29"/>
  <c r="Q29"/>
  <c r="P29"/>
  <c r="O29"/>
  <c r="N29"/>
  <c r="M29"/>
  <c r="L29"/>
  <c r="K29"/>
  <c r="J29"/>
  <c r="I29"/>
  <c r="T28"/>
  <c r="S28"/>
  <c r="R28"/>
  <c r="Q28"/>
  <c r="P28"/>
  <c r="O28"/>
  <c r="N28"/>
  <c r="M28"/>
  <c r="L28"/>
  <c r="K28"/>
  <c r="J28"/>
  <c r="I28"/>
  <c r="T27"/>
  <c r="S27"/>
  <c r="R27"/>
  <c r="Q27"/>
  <c r="P27"/>
  <c r="O27"/>
  <c r="N27"/>
  <c r="M27"/>
  <c r="L27"/>
  <c r="K27"/>
  <c r="J27"/>
  <c r="I27"/>
  <c r="T26"/>
  <c r="S26"/>
  <c r="R26"/>
  <c r="Q26"/>
  <c r="P26"/>
  <c r="O26"/>
  <c r="N26"/>
  <c r="M26"/>
  <c r="L26"/>
  <c r="K26"/>
  <c r="J26"/>
  <c r="I26"/>
  <c r="T25"/>
  <c r="S25"/>
  <c r="R25"/>
  <c r="Q25"/>
  <c r="P25"/>
  <c r="O25"/>
  <c r="N25"/>
  <c r="M25"/>
  <c r="L25"/>
  <c r="K25"/>
  <c r="J25"/>
  <c r="I25"/>
  <c r="T24"/>
  <c r="S24"/>
  <c r="Q24"/>
  <c r="P24"/>
  <c r="O24"/>
  <c r="N24"/>
  <c r="M24"/>
  <c r="L24"/>
  <c r="K24"/>
  <c r="J24"/>
  <c r="I24"/>
  <c r="T23"/>
  <c r="Q23"/>
  <c r="P23"/>
  <c r="O23"/>
  <c r="N23"/>
  <c r="M23"/>
  <c r="L23"/>
  <c r="K23"/>
  <c r="J23"/>
  <c r="I23"/>
  <c r="T22"/>
  <c r="Q22"/>
  <c r="P22"/>
  <c r="O22"/>
  <c r="N22"/>
  <c r="M22"/>
  <c r="L22"/>
  <c r="K22"/>
  <c r="J22"/>
  <c r="I22"/>
  <c r="T21"/>
  <c r="S21"/>
  <c r="Q21"/>
  <c r="P21"/>
  <c r="O21"/>
  <c r="N21"/>
  <c r="M21"/>
  <c r="L21"/>
  <c r="K21"/>
  <c r="J21"/>
  <c r="I21"/>
  <c r="T20"/>
  <c r="Q20"/>
  <c r="P20"/>
  <c r="O20"/>
  <c r="N20"/>
  <c r="M20"/>
  <c r="L20"/>
  <c r="K20"/>
  <c r="J20"/>
  <c r="I20"/>
  <c r="T19"/>
  <c r="S19"/>
  <c r="Q19"/>
  <c r="P19"/>
  <c r="O19"/>
  <c r="N19"/>
  <c r="M19"/>
  <c r="L19"/>
  <c r="K19"/>
  <c r="J19"/>
  <c r="I19"/>
  <c r="T18"/>
  <c r="S18"/>
  <c r="R18"/>
  <c r="Q18"/>
  <c r="P18"/>
  <c r="O18"/>
  <c r="N18"/>
  <c r="M18"/>
  <c r="L18"/>
  <c r="K18"/>
  <c r="J18"/>
  <c r="I18"/>
  <c r="T17"/>
  <c r="S17"/>
  <c r="Q17"/>
  <c r="P17"/>
  <c r="O17"/>
  <c r="N17"/>
  <c r="M17"/>
  <c r="L17"/>
  <c r="K17"/>
  <c r="J17"/>
  <c r="I17"/>
  <c r="T16"/>
  <c r="Q16"/>
  <c r="P16"/>
  <c r="O16"/>
  <c r="N16"/>
  <c r="M16"/>
  <c r="L16"/>
  <c r="K16"/>
  <c r="J16"/>
  <c r="I16"/>
  <c r="T15"/>
  <c r="Q15"/>
  <c r="P15"/>
  <c r="O15"/>
  <c r="N15"/>
  <c r="M15"/>
  <c r="L15"/>
  <c r="K15"/>
  <c r="J15"/>
  <c r="I15"/>
  <c r="T14"/>
  <c r="Q14"/>
  <c r="P14"/>
  <c r="O14"/>
  <c r="N14"/>
  <c r="M14"/>
  <c r="L14"/>
  <c r="K14"/>
  <c r="J14"/>
  <c r="I14"/>
  <c r="T13"/>
  <c r="Q13"/>
  <c r="P13"/>
  <c r="O13"/>
  <c r="N13"/>
  <c r="M13"/>
  <c r="L13"/>
  <c r="K13"/>
  <c r="J13"/>
  <c r="I13"/>
  <c r="T12"/>
  <c r="Q12"/>
  <c r="P12"/>
  <c r="O12"/>
  <c r="N12"/>
  <c r="M12"/>
  <c r="L12"/>
  <c r="K12"/>
  <c r="J12"/>
  <c r="I12"/>
  <c r="T11"/>
  <c r="Q11"/>
  <c r="P11"/>
  <c r="O11"/>
  <c r="N11"/>
  <c r="M11"/>
  <c r="L11"/>
  <c r="K11"/>
  <c r="J11"/>
  <c r="I11"/>
  <c r="T10"/>
  <c r="Q10"/>
  <c r="P10"/>
  <c r="O10"/>
  <c r="N10"/>
  <c r="M10"/>
  <c r="L10"/>
  <c r="K10"/>
  <c r="J10"/>
  <c r="I10"/>
  <c r="T9"/>
  <c r="S9"/>
  <c r="R9"/>
  <c r="Q9"/>
  <c r="P9"/>
  <c r="O9"/>
  <c r="N9"/>
  <c r="M9"/>
  <c r="L9"/>
  <c r="K9"/>
  <c r="J9"/>
  <c r="I9"/>
  <c r="T8"/>
  <c r="Q8"/>
  <c r="P8"/>
  <c r="O8"/>
  <c r="N8"/>
  <c r="M8"/>
  <c r="L8"/>
  <c r="K8"/>
  <c r="J8"/>
  <c r="I8"/>
  <c r="T7"/>
  <c r="Q7"/>
  <c r="P7"/>
  <c r="O7"/>
  <c r="N7"/>
  <c r="M7"/>
  <c r="L7"/>
  <c r="K7"/>
  <c r="J7"/>
  <c r="I7"/>
  <c r="T6"/>
  <c r="Q6"/>
  <c r="P6"/>
  <c r="O6"/>
  <c r="N6"/>
  <c r="M6"/>
  <c r="L6"/>
  <c r="K6"/>
  <c r="J6"/>
  <c r="I6"/>
  <c r="T5"/>
  <c r="S5"/>
  <c r="Q5"/>
  <c r="P5"/>
  <c r="O5"/>
  <c r="N5"/>
  <c r="M5"/>
  <c r="L5"/>
  <c r="K5"/>
  <c r="J5"/>
  <c r="I5"/>
  <c r="T4"/>
  <c r="S4"/>
  <c r="Q4"/>
  <c r="P4"/>
  <c r="O4"/>
  <c r="N4"/>
  <c r="M4"/>
  <c r="L4"/>
  <c r="K4"/>
  <c r="J4"/>
  <c r="I4"/>
  <c r="T3"/>
  <c r="S3"/>
  <c r="Q3"/>
  <c r="P3"/>
  <c r="O3"/>
  <c r="N3"/>
  <c r="M3"/>
  <c r="L3"/>
  <c r="K3"/>
  <c r="J3"/>
  <c r="I3"/>
  <c r="T2"/>
  <c r="Q2"/>
  <c r="P2"/>
  <c r="O2"/>
  <c r="N2"/>
  <c r="M2"/>
  <c r="L2"/>
  <c r="K2"/>
  <c r="J2"/>
  <c r="I2"/>
  <c r="E5" i="44"/>
  <c r="E4"/>
  <c r="E3"/>
  <c r="D3"/>
  <c r="E2"/>
  <c r="E6" i="43"/>
  <c r="E5"/>
  <c r="E4"/>
  <c r="E3"/>
  <c r="E2"/>
  <c r="D2"/>
  <c r="C2"/>
  <c r="C51" i="41"/>
  <c r="C34" i="42"/>
  <c r="E26"/>
  <c r="D26"/>
  <c r="E25"/>
  <c r="E24"/>
  <c r="D24"/>
  <c r="E23"/>
  <c r="E22"/>
  <c r="D22"/>
  <c r="E21"/>
  <c r="E20"/>
  <c r="D20"/>
  <c r="C20"/>
  <c r="E19"/>
  <c r="D19"/>
  <c r="C19"/>
  <c r="E18"/>
  <c r="E17"/>
  <c r="D17"/>
  <c r="C17"/>
  <c r="E16"/>
  <c r="D16"/>
  <c r="E15"/>
  <c r="D15"/>
  <c r="C15"/>
  <c r="E14"/>
  <c r="D14"/>
  <c r="C14"/>
  <c r="E13"/>
  <c r="E12"/>
  <c r="E11"/>
  <c r="E10"/>
  <c r="D10"/>
  <c r="E9"/>
  <c r="E8"/>
  <c r="C8"/>
  <c r="E7"/>
  <c r="E6"/>
  <c r="D6"/>
  <c r="C6"/>
  <c r="E5"/>
  <c r="D5"/>
  <c r="C5"/>
  <c r="E4"/>
  <c r="D4"/>
  <c r="C4"/>
  <c r="E3"/>
  <c r="D3"/>
  <c r="C3"/>
  <c r="E2"/>
  <c r="E45" i="41"/>
  <c r="E44"/>
  <c r="D44"/>
  <c r="C44"/>
  <c r="E43"/>
  <c r="D43"/>
  <c r="C43"/>
  <c r="E42"/>
  <c r="D42"/>
  <c r="C42"/>
  <c r="E41"/>
  <c r="D41"/>
  <c r="C41"/>
  <c r="E40"/>
  <c r="D40"/>
  <c r="C40"/>
  <c r="E39"/>
  <c r="D39"/>
  <c r="C39"/>
  <c r="E38"/>
  <c r="D38"/>
  <c r="E37"/>
  <c r="E36"/>
  <c r="D36"/>
  <c r="C36"/>
  <c r="E35"/>
  <c r="D35"/>
  <c r="C35"/>
  <c r="E34"/>
  <c r="E33"/>
  <c r="E32"/>
  <c r="E31"/>
  <c r="D31"/>
  <c r="E30"/>
  <c r="E29"/>
  <c r="E28"/>
  <c r="E27"/>
  <c r="C27"/>
  <c r="E26"/>
  <c r="E25"/>
  <c r="E24"/>
  <c r="E23"/>
  <c r="E22"/>
  <c r="E21"/>
  <c r="D21"/>
  <c r="E20"/>
  <c r="E19"/>
  <c r="D19"/>
  <c r="C19"/>
  <c r="E18"/>
  <c r="E17"/>
  <c r="E16"/>
  <c r="E15"/>
  <c r="E14"/>
  <c r="E13"/>
  <c r="E12"/>
  <c r="D12"/>
  <c r="C12"/>
  <c r="E11"/>
  <c r="E10"/>
  <c r="E9"/>
  <c r="E8"/>
  <c r="D8"/>
  <c r="C8"/>
  <c r="E7"/>
  <c r="D7"/>
  <c r="E6"/>
  <c r="E5"/>
  <c r="D5"/>
  <c r="C5"/>
  <c r="E4"/>
  <c r="E3"/>
  <c r="E2"/>
  <c r="D2"/>
  <c r="E31" i="40"/>
  <c r="E30"/>
  <c r="E29"/>
  <c r="E28"/>
  <c r="E27"/>
  <c r="D27"/>
  <c r="E26"/>
  <c r="E25"/>
  <c r="D25"/>
  <c r="E24"/>
  <c r="D24"/>
  <c r="C24"/>
  <c r="E23"/>
  <c r="E22"/>
  <c r="D22"/>
  <c r="C22"/>
  <c r="E21"/>
  <c r="D21"/>
  <c r="E20"/>
  <c r="D20"/>
  <c r="E19"/>
  <c r="E18"/>
  <c r="D18"/>
  <c r="C18"/>
  <c r="E17"/>
  <c r="D17"/>
  <c r="C17"/>
  <c r="E16"/>
  <c r="D16"/>
  <c r="C16"/>
  <c r="E15"/>
  <c r="D15"/>
  <c r="C15"/>
  <c r="E14"/>
  <c r="D14"/>
  <c r="C14"/>
  <c r="E13"/>
  <c r="D13"/>
  <c r="E12"/>
  <c r="D12"/>
  <c r="C12"/>
  <c r="E11"/>
  <c r="E10"/>
  <c r="E9"/>
  <c r="D9"/>
  <c r="C9"/>
  <c r="E8"/>
  <c r="E7"/>
  <c r="E6"/>
  <c r="D6"/>
  <c r="E5"/>
  <c r="E4"/>
  <c r="D4"/>
  <c r="E3"/>
  <c r="D3"/>
  <c r="C3"/>
  <c r="E2"/>
  <c r="E3" i="39"/>
  <c r="D3"/>
  <c r="E2"/>
  <c r="E99" i="38"/>
  <c r="E98"/>
  <c r="D98"/>
  <c r="E97"/>
  <c r="D97"/>
  <c r="E96"/>
  <c r="E95"/>
  <c r="D95"/>
  <c r="E94"/>
  <c r="D94"/>
  <c r="E93"/>
  <c r="D93"/>
  <c r="E92"/>
  <c r="D92"/>
  <c r="E91"/>
  <c r="D91"/>
  <c r="E90"/>
  <c r="D90"/>
  <c r="E89"/>
  <c r="D89"/>
  <c r="E88"/>
  <c r="E87"/>
  <c r="D87"/>
  <c r="E86"/>
  <c r="E85"/>
  <c r="E84"/>
  <c r="E83"/>
  <c r="E82"/>
  <c r="D82"/>
  <c r="E81"/>
  <c r="D81"/>
  <c r="C81"/>
  <c r="E80"/>
  <c r="E79"/>
  <c r="E78"/>
  <c r="E77"/>
  <c r="E76"/>
  <c r="D76"/>
  <c r="E75"/>
  <c r="E74"/>
  <c r="E73"/>
  <c r="E72"/>
  <c r="D72"/>
  <c r="E71"/>
  <c r="E70"/>
  <c r="E69"/>
  <c r="D69"/>
  <c r="E68"/>
  <c r="E67"/>
  <c r="E66"/>
  <c r="E65"/>
  <c r="E64"/>
  <c r="E63"/>
  <c r="D63"/>
  <c r="E62"/>
  <c r="E61"/>
  <c r="E60"/>
  <c r="D60"/>
  <c r="E59"/>
  <c r="D59"/>
  <c r="E58"/>
  <c r="C58"/>
  <c r="E57"/>
  <c r="D57"/>
  <c r="E56"/>
  <c r="D56"/>
  <c r="C56"/>
  <c r="E55"/>
  <c r="D55"/>
  <c r="E54"/>
  <c r="E53"/>
  <c r="D53"/>
  <c r="E52"/>
  <c r="E51"/>
  <c r="E50"/>
  <c r="D50"/>
  <c r="C50"/>
  <c r="E49"/>
  <c r="E48"/>
  <c r="E47"/>
  <c r="E46"/>
  <c r="E45"/>
  <c r="D45"/>
  <c r="E44"/>
  <c r="E43"/>
  <c r="D43"/>
  <c r="E42"/>
  <c r="E41"/>
  <c r="D41"/>
  <c r="E40"/>
  <c r="E39"/>
  <c r="D39"/>
  <c r="E38"/>
  <c r="D38"/>
  <c r="E37"/>
  <c r="D37"/>
  <c r="E36"/>
  <c r="D36"/>
  <c r="E35"/>
  <c r="E34"/>
  <c r="D34"/>
  <c r="C34"/>
  <c r="E33"/>
  <c r="D33"/>
  <c r="E32"/>
  <c r="D32"/>
  <c r="E31"/>
  <c r="D31"/>
  <c r="C31"/>
  <c r="E30"/>
  <c r="D30"/>
  <c r="E29"/>
  <c r="D29"/>
  <c r="C29"/>
  <c r="E28"/>
  <c r="D28"/>
  <c r="C28"/>
  <c r="E27"/>
  <c r="E26"/>
  <c r="E25"/>
  <c r="D25"/>
  <c r="E24"/>
  <c r="D24"/>
  <c r="E23"/>
  <c r="E22"/>
  <c r="E21"/>
  <c r="D21"/>
  <c r="C21"/>
  <c r="E20"/>
  <c r="D20"/>
  <c r="C20"/>
  <c r="E19"/>
  <c r="D19"/>
  <c r="E18"/>
  <c r="E17"/>
  <c r="E16"/>
  <c r="E15"/>
  <c r="E14"/>
  <c r="D14"/>
  <c r="E13"/>
  <c r="D13"/>
  <c r="C13"/>
  <c r="E12"/>
  <c r="D12"/>
  <c r="E11"/>
  <c r="E10"/>
  <c r="E9"/>
  <c r="C9"/>
  <c r="E8"/>
  <c r="E7"/>
  <c r="D7"/>
  <c r="E6"/>
  <c r="E5"/>
  <c r="E4"/>
  <c r="D4"/>
  <c r="C4"/>
  <c r="E3"/>
  <c r="E2"/>
  <c r="E72" i="37"/>
  <c r="E71"/>
  <c r="E70"/>
  <c r="E69"/>
  <c r="E68"/>
  <c r="E67"/>
  <c r="E66"/>
  <c r="C66"/>
  <c r="E65"/>
  <c r="E64"/>
  <c r="E63"/>
  <c r="E62"/>
  <c r="E61"/>
  <c r="E60"/>
  <c r="D60"/>
  <c r="E59"/>
  <c r="D59"/>
  <c r="C59"/>
  <c r="E58"/>
  <c r="D58"/>
  <c r="C58"/>
  <c r="E57"/>
  <c r="E56"/>
  <c r="E55"/>
  <c r="D55"/>
  <c r="E54"/>
  <c r="E53"/>
  <c r="D53"/>
  <c r="C53"/>
  <c r="E52"/>
  <c r="E51"/>
  <c r="E50"/>
  <c r="D50"/>
  <c r="C50"/>
  <c r="E49"/>
  <c r="D49"/>
  <c r="C49"/>
  <c r="E48"/>
  <c r="D48"/>
  <c r="C48"/>
  <c r="E47"/>
  <c r="D47"/>
  <c r="C47"/>
  <c r="E46"/>
  <c r="D46"/>
  <c r="C46"/>
  <c r="E45"/>
  <c r="D45"/>
  <c r="C45"/>
  <c r="E44"/>
  <c r="D44"/>
  <c r="C44"/>
  <c r="E43"/>
  <c r="D43"/>
  <c r="E42"/>
  <c r="E41"/>
  <c r="D41"/>
  <c r="E40"/>
  <c r="E39"/>
  <c r="E38"/>
  <c r="E37"/>
  <c r="E36"/>
  <c r="D36"/>
  <c r="E35"/>
  <c r="D35"/>
  <c r="E34"/>
  <c r="D34"/>
  <c r="C34"/>
  <c r="E33"/>
  <c r="E32"/>
  <c r="D32"/>
  <c r="C32"/>
  <c r="E31"/>
  <c r="E30"/>
  <c r="D30"/>
  <c r="C30"/>
  <c r="E29"/>
  <c r="D29"/>
  <c r="C29"/>
  <c r="E28"/>
  <c r="D28"/>
  <c r="C28"/>
  <c r="E27"/>
  <c r="D27"/>
  <c r="C27"/>
  <c r="E26"/>
  <c r="D26"/>
  <c r="C26"/>
  <c r="E25"/>
  <c r="D25"/>
  <c r="C25"/>
  <c r="E24"/>
  <c r="D24"/>
  <c r="E23"/>
  <c r="E22"/>
  <c r="E21"/>
  <c r="D21"/>
  <c r="E20"/>
  <c r="E19"/>
  <c r="D19"/>
  <c r="E18"/>
  <c r="D18"/>
  <c r="C18"/>
  <c r="E17"/>
  <c r="D17"/>
  <c r="E16"/>
  <c r="E15"/>
  <c r="E14"/>
  <c r="E13"/>
  <c r="E12"/>
  <c r="E11"/>
  <c r="E10"/>
  <c r="E9"/>
  <c r="D9"/>
  <c r="C9"/>
  <c r="E8"/>
  <c r="E7"/>
  <c r="E6"/>
  <c r="E5"/>
  <c r="D5"/>
  <c r="E4"/>
  <c r="D4"/>
  <c r="E3"/>
  <c r="D3"/>
  <c r="E2"/>
  <c r="E21" i="36"/>
  <c r="E20"/>
  <c r="E19"/>
  <c r="E18"/>
  <c r="E17"/>
  <c r="E16"/>
  <c r="E15"/>
  <c r="D15"/>
  <c r="E14"/>
  <c r="E13"/>
  <c r="E12"/>
  <c r="E11"/>
  <c r="E10"/>
  <c r="D10"/>
  <c r="E9"/>
  <c r="E8"/>
  <c r="E7"/>
  <c r="E6"/>
  <c r="D6"/>
  <c r="C6"/>
  <c r="E5"/>
  <c r="D5"/>
  <c r="C5"/>
  <c r="E4"/>
  <c r="D4"/>
  <c r="C4"/>
  <c r="E3"/>
  <c r="D3"/>
  <c r="C3"/>
  <c r="E2"/>
  <c r="D2"/>
  <c r="C2"/>
  <c r="E27" i="35"/>
  <c r="E26"/>
  <c r="D26"/>
  <c r="C26"/>
  <c r="E25"/>
  <c r="E24"/>
  <c r="E23"/>
  <c r="D23"/>
  <c r="C23"/>
  <c r="E22"/>
  <c r="D22"/>
  <c r="C22"/>
  <c r="E21"/>
  <c r="D21"/>
  <c r="C21"/>
  <c r="E20"/>
  <c r="D20"/>
  <c r="C20"/>
  <c r="E19"/>
  <c r="E18"/>
  <c r="E17"/>
  <c r="E16"/>
  <c r="D16"/>
  <c r="C16"/>
  <c r="E15"/>
  <c r="D15"/>
  <c r="E14"/>
  <c r="D14"/>
  <c r="E13"/>
  <c r="D13"/>
  <c r="E12"/>
  <c r="D12"/>
  <c r="C12"/>
  <c r="E11"/>
  <c r="D11"/>
  <c r="C11"/>
  <c r="E10"/>
  <c r="D10"/>
  <c r="C10"/>
  <c r="E9"/>
  <c r="D9"/>
  <c r="C9"/>
  <c r="E8"/>
  <c r="D8"/>
  <c r="C8"/>
  <c r="E7"/>
  <c r="D7"/>
  <c r="C7"/>
  <c r="E6"/>
  <c r="D6"/>
  <c r="C6"/>
  <c r="E5"/>
  <c r="D5"/>
  <c r="E4"/>
  <c r="D4"/>
  <c r="E3"/>
  <c r="E2"/>
  <c r="AB2" i="8" l="1"/>
  <c r="AC2" i="22"/>
  <c r="AC3"/>
  <c r="AC4"/>
  <c r="AC5"/>
  <c r="AC6"/>
  <c r="AC7"/>
  <c r="AC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5" i="25"/>
  <c r="Z5"/>
  <c r="Y5"/>
  <c r="X5"/>
  <c r="W5"/>
  <c r="V5"/>
  <c r="U5"/>
  <c r="T5"/>
  <c r="S5"/>
  <c r="R5"/>
  <c r="Q5"/>
  <c r="AC4"/>
  <c r="Z4"/>
  <c r="Y4"/>
  <c r="X4"/>
  <c r="W4"/>
  <c r="V4"/>
  <c r="U4"/>
  <c r="T4"/>
  <c r="S4"/>
  <c r="R4"/>
  <c r="Q4"/>
  <c r="AC3"/>
  <c r="AB3"/>
  <c r="Z3"/>
  <c r="Y3"/>
  <c r="X3"/>
  <c r="W3"/>
  <c r="V3"/>
  <c r="U3"/>
  <c r="T3"/>
  <c r="S3"/>
  <c r="R3"/>
  <c r="Q3"/>
  <c r="AC2"/>
  <c r="Z2"/>
  <c r="Y2"/>
  <c r="X2"/>
  <c r="W2"/>
  <c r="V2"/>
  <c r="U2"/>
  <c r="T2"/>
  <c r="S2"/>
  <c r="R2"/>
  <c r="Q2"/>
  <c r="AC6" i="24"/>
  <c r="Z6"/>
  <c r="Y6"/>
  <c r="X6"/>
  <c r="W6"/>
  <c r="V6"/>
  <c r="U6"/>
  <c r="T6"/>
  <c r="S6"/>
  <c r="R6"/>
  <c r="Q6"/>
  <c r="AC5"/>
  <c r="Z5"/>
  <c r="Y5"/>
  <c r="X5"/>
  <c r="W5"/>
  <c r="V5"/>
  <c r="U5"/>
  <c r="T5"/>
  <c r="S5"/>
  <c r="R5"/>
  <c r="Q5"/>
  <c r="AC4"/>
  <c r="Z4"/>
  <c r="Y4"/>
  <c r="X4"/>
  <c r="W4"/>
  <c r="V4"/>
  <c r="U4"/>
  <c r="T4"/>
  <c r="S4"/>
  <c r="R4"/>
  <c r="Q4"/>
  <c r="AC3"/>
  <c r="Z3"/>
  <c r="Y3"/>
  <c r="X3"/>
  <c r="W3"/>
  <c r="V3"/>
  <c r="U3"/>
  <c r="T3"/>
  <c r="S3"/>
  <c r="R3"/>
  <c r="Q3"/>
  <c r="AC2"/>
  <c r="AB2"/>
  <c r="AA2"/>
  <c r="Z2"/>
  <c r="Y2"/>
  <c r="X2"/>
  <c r="W2"/>
  <c r="V2"/>
  <c r="U2"/>
  <c r="T2"/>
  <c r="S2"/>
  <c r="R2"/>
  <c r="Q2"/>
  <c r="Q2" i="17"/>
  <c r="R2"/>
  <c r="S2"/>
  <c r="T2"/>
  <c r="U2"/>
  <c r="V2"/>
  <c r="W2"/>
  <c r="X2"/>
  <c r="Y2"/>
  <c r="Z2"/>
  <c r="AA2"/>
  <c r="AB2"/>
  <c r="AC2"/>
  <c r="Q3"/>
  <c r="R3"/>
  <c r="S3"/>
  <c r="T3"/>
  <c r="U3"/>
  <c r="V3"/>
  <c r="W3"/>
  <c r="X3"/>
  <c r="Y3"/>
  <c r="Z3"/>
  <c r="AA3"/>
  <c r="AB3"/>
  <c r="AC3"/>
  <c r="Q4"/>
  <c r="R4"/>
  <c r="S4"/>
  <c r="T4"/>
  <c r="U4"/>
  <c r="V4"/>
  <c r="W4"/>
  <c r="X4"/>
  <c r="Y4"/>
  <c r="Z4"/>
  <c r="AA4"/>
  <c r="AB4"/>
  <c r="AC4"/>
  <c r="Q5"/>
  <c r="R5"/>
  <c r="S5"/>
  <c r="T5"/>
  <c r="U5"/>
  <c r="V5"/>
  <c r="W5"/>
  <c r="X5"/>
  <c r="Y5"/>
  <c r="Z5"/>
  <c r="AA5"/>
  <c r="AB5"/>
  <c r="AC5"/>
  <c r="Q6"/>
  <c r="R6"/>
  <c r="S6"/>
  <c r="T6"/>
  <c r="U6"/>
  <c r="V6"/>
  <c r="W6"/>
  <c r="X6"/>
  <c r="Y6"/>
  <c r="Z6"/>
  <c r="AA6"/>
  <c r="AB6"/>
  <c r="AC6"/>
  <c r="Q7"/>
  <c r="R7"/>
  <c r="S7"/>
  <c r="T7"/>
  <c r="U7"/>
  <c r="V7"/>
  <c r="W7"/>
  <c r="X7"/>
  <c r="Y7"/>
  <c r="Z7"/>
  <c r="AC7"/>
  <c r="Q8"/>
  <c r="R8"/>
  <c r="S8"/>
  <c r="T8"/>
  <c r="U8"/>
  <c r="V8"/>
  <c r="W8"/>
  <c r="X8"/>
  <c r="Y8"/>
  <c r="Z8"/>
  <c r="AC8"/>
  <c r="Q9"/>
  <c r="R9"/>
  <c r="S9"/>
  <c r="T9"/>
  <c r="U9"/>
  <c r="V9"/>
  <c r="W9"/>
  <c r="X9"/>
  <c r="Y9"/>
  <c r="Z9"/>
  <c r="AC9"/>
  <c r="Q10"/>
  <c r="R10"/>
  <c r="S10"/>
  <c r="T10"/>
  <c r="U10"/>
  <c r="V10"/>
  <c r="W10"/>
  <c r="X10"/>
  <c r="Y10"/>
  <c r="Z10"/>
  <c r="AB10"/>
  <c r="AC10"/>
  <c r="Q11"/>
  <c r="R11"/>
  <c r="S11"/>
  <c r="T11"/>
  <c r="U11"/>
  <c r="V11"/>
  <c r="W11"/>
  <c r="X11"/>
  <c r="Y11"/>
  <c r="Z11"/>
  <c r="AC11"/>
  <c r="Q12"/>
  <c r="R12"/>
  <c r="S12"/>
  <c r="T12"/>
  <c r="U12"/>
  <c r="V12"/>
  <c r="W12"/>
  <c r="X12"/>
  <c r="Y12"/>
  <c r="Z12"/>
  <c r="AC12"/>
  <c r="Q13"/>
  <c r="R13"/>
  <c r="S13"/>
  <c r="T13"/>
  <c r="U13"/>
  <c r="V13"/>
  <c r="W13"/>
  <c r="X13"/>
  <c r="Y13"/>
  <c r="Z13"/>
  <c r="AC13"/>
  <c r="Q14"/>
  <c r="R14"/>
  <c r="S14"/>
  <c r="T14"/>
  <c r="U14"/>
  <c r="V14"/>
  <c r="W14"/>
  <c r="X14"/>
  <c r="Y14"/>
  <c r="Z14"/>
  <c r="AC14"/>
  <c r="Q15"/>
  <c r="R15"/>
  <c r="S15"/>
  <c r="T15"/>
  <c r="U15"/>
  <c r="V15"/>
  <c r="W15"/>
  <c r="X15"/>
  <c r="Y15"/>
  <c r="Z15"/>
  <c r="AB15"/>
  <c r="AC15"/>
  <c r="Q16"/>
  <c r="R16"/>
  <c r="S16"/>
  <c r="T16"/>
  <c r="U16"/>
  <c r="V16"/>
  <c r="W16"/>
  <c r="X16"/>
  <c r="Y16"/>
  <c r="Z16"/>
  <c r="AC16"/>
  <c r="Q17"/>
  <c r="R17"/>
  <c r="S17"/>
  <c r="T17"/>
  <c r="U17"/>
  <c r="V17"/>
  <c r="W17"/>
  <c r="X17"/>
  <c r="Y17"/>
  <c r="Z17"/>
  <c r="AC17"/>
  <c r="Q18"/>
  <c r="R18"/>
  <c r="S18"/>
  <c r="T18"/>
  <c r="U18"/>
  <c r="V18"/>
  <c r="W18"/>
  <c r="X18"/>
  <c r="Y18"/>
  <c r="Z18"/>
  <c r="AC18"/>
  <c r="Q19"/>
  <c r="R19"/>
  <c r="S19"/>
  <c r="T19"/>
  <c r="U19"/>
  <c r="V19"/>
  <c r="W19"/>
  <c r="X19"/>
  <c r="Y19"/>
  <c r="Z19"/>
  <c r="AC19"/>
  <c r="Q20"/>
  <c r="R20"/>
  <c r="S20"/>
  <c r="T20"/>
  <c r="U20"/>
  <c r="V20"/>
  <c r="W20"/>
  <c r="X20"/>
  <c r="Y20"/>
  <c r="Z20"/>
  <c r="AC20"/>
  <c r="Q21"/>
  <c r="R21"/>
  <c r="S21"/>
  <c r="T21"/>
  <c r="U21"/>
  <c r="V21"/>
  <c r="W21"/>
  <c r="X21"/>
  <c r="Y21"/>
  <c r="Z21"/>
  <c r="AC21"/>
  <c r="AC26" i="23"/>
  <c r="AB26"/>
  <c r="Z26"/>
  <c r="Y26"/>
  <c r="X26"/>
  <c r="W26"/>
  <c r="V26"/>
  <c r="U26"/>
  <c r="T26"/>
  <c r="S26"/>
  <c r="R26"/>
  <c r="Q26"/>
  <c r="AC25"/>
  <c r="Z25"/>
  <c r="Y25"/>
  <c r="X25"/>
  <c r="W25"/>
  <c r="V25"/>
  <c r="U25"/>
  <c r="T25"/>
  <c r="S25"/>
  <c r="R25"/>
  <c r="Q25"/>
  <c r="AC24"/>
  <c r="AB24"/>
  <c r="Z24"/>
  <c r="Y24"/>
  <c r="X24"/>
  <c r="W24"/>
  <c r="V24"/>
  <c r="U24"/>
  <c r="T24"/>
  <c r="S24"/>
  <c r="R24"/>
  <c r="Q24"/>
  <c r="AC23"/>
  <c r="Z23"/>
  <c r="Y23"/>
  <c r="X23"/>
  <c r="W23"/>
  <c r="V23"/>
  <c r="U23"/>
  <c r="T23"/>
  <c r="S23"/>
  <c r="R23"/>
  <c r="Q23"/>
  <c r="AC22"/>
  <c r="Z22"/>
  <c r="Y22"/>
  <c r="X22"/>
  <c r="W22"/>
  <c r="V22"/>
  <c r="U22"/>
  <c r="T22"/>
  <c r="S22"/>
  <c r="R22"/>
  <c r="Q22"/>
  <c r="AC21"/>
  <c r="Z21"/>
  <c r="Y21"/>
  <c r="X21"/>
  <c r="W21"/>
  <c r="V21"/>
  <c r="U21"/>
  <c r="T21"/>
  <c r="S21"/>
  <c r="R21"/>
  <c r="Q21"/>
  <c r="AC20"/>
  <c r="AB20"/>
  <c r="AA20"/>
  <c r="Z20"/>
  <c r="Y20"/>
  <c r="X20"/>
  <c r="W20"/>
  <c r="V20"/>
  <c r="U20"/>
  <c r="T20"/>
  <c r="S20"/>
  <c r="R20"/>
  <c r="Q20"/>
  <c r="AC19"/>
  <c r="AB19"/>
  <c r="AA19"/>
  <c r="Z19"/>
  <c r="Y19"/>
  <c r="X19"/>
  <c r="W19"/>
  <c r="V19"/>
  <c r="U19"/>
  <c r="T19"/>
  <c r="S19"/>
  <c r="R19"/>
  <c r="Q19"/>
  <c r="AC18"/>
  <c r="Z18"/>
  <c r="Y18"/>
  <c r="X18"/>
  <c r="W18"/>
  <c r="V18"/>
  <c r="U18"/>
  <c r="T18"/>
  <c r="S18"/>
  <c r="R18"/>
  <c r="Q18"/>
  <c r="AC17"/>
  <c r="AB17"/>
  <c r="AA17"/>
  <c r="Z17"/>
  <c r="Y17"/>
  <c r="X17"/>
  <c r="W17"/>
  <c r="V17"/>
  <c r="U17"/>
  <c r="T17"/>
  <c r="S17"/>
  <c r="R17"/>
  <c r="Q17"/>
  <c r="AC16"/>
  <c r="AB16"/>
  <c r="Z16"/>
  <c r="Y16"/>
  <c r="X16"/>
  <c r="W16"/>
  <c r="V16"/>
  <c r="U16"/>
  <c r="T16"/>
  <c r="S16"/>
  <c r="R16"/>
  <c r="Q16"/>
  <c r="AC15"/>
  <c r="AB15"/>
  <c r="AA15"/>
  <c r="Z15"/>
  <c r="Y15"/>
  <c r="X15"/>
  <c r="W15"/>
  <c r="V15"/>
  <c r="U15"/>
  <c r="T15"/>
  <c r="S15"/>
  <c r="R15"/>
  <c r="Q15"/>
  <c r="AC14"/>
  <c r="AB14"/>
  <c r="AA14"/>
  <c r="Z14"/>
  <c r="Y14"/>
  <c r="X14"/>
  <c r="W14"/>
  <c r="V14"/>
  <c r="U14"/>
  <c r="T14"/>
  <c r="S14"/>
  <c r="R14"/>
  <c r="Q14"/>
  <c r="AC13"/>
  <c r="Z13"/>
  <c r="Y13"/>
  <c r="X13"/>
  <c r="W13"/>
  <c r="V13"/>
  <c r="U13"/>
  <c r="T13"/>
  <c r="S13"/>
  <c r="R13"/>
  <c r="Q13"/>
  <c r="AC12"/>
  <c r="Z12"/>
  <c r="Y12"/>
  <c r="X12"/>
  <c r="W12"/>
  <c r="V12"/>
  <c r="U12"/>
  <c r="T12"/>
  <c r="S12"/>
  <c r="R12"/>
  <c r="Q12"/>
  <c r="AC11"/>
  <c r="Z11"/>
  <c r="Y11"/>
  <c r="X11"/>
  <c r="W11"/>
  <c r="V11"/>
  <c r="U11"/>
  <c r="T11"/>
  <c r="S11"/>
  <c r="R11"/>
  <c r="Q11"/>
  <c r="AC10"/>
  <c r="AB10"/>
  <c r="Z10"/>
  <c r="Y10"/>
  <c r="X10"/>
  <c r="W10"/>
  <c r="V10"/>
  <c r="U10"/>
  <c r="T10"/>
  <c r="S10"/>
  <c r="R10"/>
  <c r="Q10"/>
  <c r="AC9"/>
  <c r="Z9"/>
  <c r="Y9"/>
  <c r="X9"/>
  <c r="W9"/>
  <c r="V9"/>
  <c r="U9"/>
  <c r="T9"/>
  <c r="S9"/>
  <c r="R9"/>
  <c r="Q9"/>
  <c r="AC8"/>
  <c r="AA8"/>
  <c r="Z8"/>
  <c r="Y8"/>
  <c r="X8"/>
  <c r="W8"/>
  <c r="V8"/>
  <c r="U8"/>
  <c r="T8"/>
  <c r="S8"/>
  <c r="R8"/>
  <c r="Q8"/>
  <c r="AC7"/>
  <c r="Z7"/>
  <c r="Y7"/>
  <c r="X7"/>
  <c r="W7"/>
  <c r="V7"/>
  <c r="U7"/>
  <c r="T7"/>
  <c r="S7"/>
  <c r="R7"/>
  <c r="Q7"/>
  <c r="AC6"/>
  <c r="AB6"/>
  <c r="AA6"/>
  <c r="Z6"/>
  <c r="Y6"/>
  <c r="X6"/>
  <c r="W6"/>
  <c r="V6"/>
  <c r="U6"/>
  <c r="T6"/>
  <c r="S6"/>
  <c r="R6"/>
  <c r="Q6"/>
  <c r="AC5"/>
  <c r="AB5"/>
  <c r="AA5"/>
  <c r="Z5"/>
  <c r="Y5"/>
  <c r="X5"/>
  <c r="W5"/>
  <c r="V5"/>
  <c r="U5"/>
  <c r="T5"/>
  <c r="S5"/>
  <c r="R5"/>
  <c r="Q5"/>
  <c r="AC4"/>
  <c r="AB4"/>
  <c r="AA4"/>
  <c r="Z4"/>
  <c r="Y4"/>
  <c r="X4"/>
  <c r="W4"/>
  <c r="V4"/>
  <c r="U4"/>
  <c r="T4"/>
  <c r="S4"/>
  <c r="R4"/>
  <c r="Q4"/>
  <c r="AC3"/>
  <c r="AB3"/>
  <c r="AA3"/>
  <c r="Z3"/>
  <c r="Y3"/>
  <c r="X3"/>
  <c r="W3"/>
  <c r="V3"/>
  <c r="U3"/>
  <c r="T3"/>
  <c r="S3"/>
  <c r="R3"/>
  <c r="Q3"/>
  <c r="AC2"/>
  <c r="Z2"/>
  <c r="Y2"/>
  <c r="X2"/>
  <c r="W2"/>
  <c r="V2"/>
  <c r="U2"/>
  <c r="T2"/>
  <c r="S2"/>
  <c r="R2"/>
  <c r="Q2"/>
  <c r="AC31" i="21"/>
  <c r="Z31"/>
  <c r="Y31"/>
  <c r="X31"/>
  <c r="W31"/>
  <c r="V31"/>
  <c r="U31"/>
  <c r="T31"/>
  <c r="S31"/>
  <c r="R31"/>
  <c r="Q31"/>
  <c r="AC30"/>
  <c r="Z30"/>
  <c r="Y30"/>
  <c r="X30"/>
  <c r="W30"/>
  <c r="V30"/>
  <c r="U30"/>
  <c r="T30"/>
  <c r="S30"/>
  <c r="R30"/>
  <c r="Q30"/>
  <c r="AC29"/>
  <c r="Z29"/>
  <c r="Y29"/>
  <c r="X29"/>
  <c r="W29"/>
  <c r="V29"/>
  <c r="U29"/>
  <c r="T29"/>
  <c r="S29"/>
  <c r="R29"/>
  <c r="Q29"/>
  <c r="AC28"/>
  <c r="Z28"/>
  <c r="Y28"/>
  <c r="X28"/>
  <c r="W28"/>
  <c r="V28"/>
  <c r="U28"/>
  <c r="T28"/>
  <c r="S28"/>
  <c r="R28"/>
  <c r="Q28"/>
  <c r="AC27"/>
  <c r="AB27"/>
  <c r="Z27"/>
  <c r="Y27"/>
  <c r="X27"/>
  <c r="W27"/>
  <c r="V27"/>
  <c r="U27"/>
  <c r="T27"/>
  <c r="S27"/>
  <c r="R27"/>
  <c r="Q27"/>
  <c r="AC26"/>
  <c r="Z26"/>
  <c r="Y26"/>
  <c r="X26"/>
  <c r="W26"/>
  <c r="V26"/>
  <c r="U26"/>
  <c r="T26"/>
  <c r="S26"/>
  <c r="R26"/>
  <c r="Q26"/>
  <c r="AC25"/>
  <c r="AB25"/>
  <c r="Z25"/>
  <c r="Y25"/>
  <c r="X25"/>
  <c r="W25"/>
  <c r="V25"/>
  <c r="U25"/>
  <c r="T25"/>
  <c r="S25"/>
  <c r="R25"/>
  <c r="Q25"/>
  <c r="AC24"/>
  <c r="AB24"/>
  <c r="AA24"/>
  <c r="Z24"/>
  <c r="Y24"/>
  <c r="X24"/>
  <c r="W24"/>
  <c r="V24"/>
  <c r="U24"/>
  <c r="T24"/>
  <c r="S24"/>
  <c r="R24"/>
  <c r="Q24"/>
  <c r="AC23"/>
  <c r="Z23"/>
  <c r="Y23"/>
  <c r="X23"/>
  <c r="W23"/>
  <c r="V23"/>
  <c r="U23"/>
  <c r="T23"/>
  <c r="S23"/>
  <c r="R23"/>
  <c r="Q23"/>
  <c r="AC22"/>
  <c r="AB22"/>
  <c r="AA22"/>
  <c r="Z22"/>
  <c r="Y22"/>
  <c r="X22"/>
  <c r="W22"/>
  <c r="V22"/>
  <c r="U22"/>
  <c r="T22"/>
  <c r="S22"/>
  <c r="R22"/>
  <c r="Q22"/>
  <c r="AC21"/>
  <c r="AB21"/>
  <c r="Z21"/>
  <c r="Y21"/>
  <c r="X21"/>
  <c r="W21"/>
  <c r="V21"/>
  <c r="U21"/>
  <c r="T21"/>
  <c r="S21"/>
  <c r="R21"/>
  <c r="Q21"/>
  <c r="AC20"/>
  <c r="AB20"/>
  <c r="Z20"/>
  <c r="Y20"/>
  <c r="X20"/>
  <c r="W20"/>
  <c r="V20"/>
  <c r="U20"/>
  <c r="T20"/>
  <c r="S20"/>
  <c r="R20"/>
  <c r="Q20"/>
  <c r="AC19"/>
  <c r="Z19"/>
  <c r="Y19"/>
  <c r="X19"/>
  <c r="W19"/>
  <c r="V19"/>
  <c r="U19"/>
  <c r="T19"/>
  <c r="S19"/>
  <c r="R19"/>
  <c r="Q19"/>
  <c r="AC18"/>
  <c r="AB18"/>
  <c r="AA18"/>
  <c r="Z18"/>
  <c r="Y18"/>
  <c r="X18"/>
  <c r="W18"/>
  <c r="V18"/>
  <c r="U18"/>
  <c r="T18"/>
  <c r="S18"/>
  <c r="R18"/>
  <c r="Q18"/>
  <c r="AC17"/>
  <c r="AB17"/>
  <c r="AA17"/>
  <c r="Z17"/>
  <c r="Y17"/>
  <c r="X17"/>
  <c r="W17"/>
  <c r="V17"/>
  <c r="U17"/>
  <c r="T17"/>
  <c r="S17"/>
  <c r="R17"/>
  <c r="Q17"/>
  <c r="AC16"/>
  <c r="AB16"/>
  <c r="AA16"/>
  <c r="Z16"/>
  <c r="Y16"/>
  <c r="X16"/>
  <c r="W16"/>
  <c r="V16"/>
  <c r="U16"/>
  <c r="T16"/>
  <c r="S16"/>
  <c r="R16"/>
  <c r="Q16"/>
  <c r="AC15"/>
  <c r="AB15"/>
  <c r="AA15"/>
  <c r="Z15"/>
  <c r="Y15"/>
  <c r="X15"/>
  <c r="W15"/>
  <c r="V15"/>
  <c r="U15"/>
  <c r="T15"/>
  <c r="S15"/>
  <c r="R15"/>
  <c r="Q15"/>
  <c r="AC14"/>
  <c r="AB14"/>
  <c r="AA14"/>
  <c r="Z14"/>
  <c r="Y14"/>
  <c r="X14"/>
  <c r="W14"/>
  <c r="V14"/>
  <c r="U14"/>
  <c r="T14"/>
  <c r="S14"/>
  <c r="R14"/>
  <c r="Q14"/>
  <c r="AC13"/>
  <c r="AB13"/>
  <c r="Z13"/>
  <c r="Y13"/>
  <c r="X13"/>
  <c r="W13"/>
  <c r="V13"/>
  <c r="U13"/>
  <c r="T13"/>
  <c r="S13"/>
  <c r="R13"/>
  <c r="Q13"/>
  <c r="AC12"/>
  <c r="AB12"/>
  <c r="AA12"/>
  <c r="Z12"/>
  <c r="Y12"/>
  <c r="X12"/>
  <c r="W12"/>
  <c r="V12"/>
  <c r="U12"/>
  <c r="T12"/>
  <c r="S12"/>
  <c r="R12"/>
  <c r="Q12"/>
  <c r="AC11"/>
  <c r="Z11"/>
  <c r="Y11"/>
  <c r="X11"/>
  <c r="W11"/>
  <c r="V11"/>
  <c r="U11"/>
  <c r="T11"/>
  <c r="S11"/>
  <c r="R11"/>
  <c r="Q11"/>
  <c r="AC10"/>
  <c r="Z10"/>
  <c r="Y10"/>
  <c r="X10"/>
  <c r="W10"/>
  <c r="V10"/>
  <c r="U10"/>
  <c r="T10"/>
  <c r="S10"/>
  <c r="R10"/>
  <c r="Q10"/>
  <c r="AC9"/>
  <c r="AB9"/>
  <c r="AA9"/>
  <c r="Z9"/>
  <c r="Y9"/>
  <c r="X9"/>
  <c r="W9"/>
  <c r="V9"/>
  <c r="U9"/>
  <c r="T9"/>
  <c r="S9"/>
  <c r="R9"/>
  <c r="Q9"/>
  <c r="AC8"/>
  <c r="Z8"/>
  <c r="Y8"/>
  <c r="X8"/>
  <c r="W8"/>
  <c r="V8"/>
  <c r="U8"/>
  <c r="T8"/>
  <c r="S8"/>
  <c r="R8"/>
  <c r="Q8"/>
  <c r="AC7"/>
  <c r="Z7"/>
  <c r="Y7"/>
  <c r="X7"/>
  <c r="W7"/>
  <c r="V7"/>
  <c r="U7"/>
  <c r="T7"/>
  <c r="S7"/>
  <c r="R7"/>
  <c r="Q7"/>
  <c r="AC6"/>
  <c r="Z6"/>
  <c r="Y6"/>
  <c r="X6"/>
  <c r="W6"/>
  <c r="V6"/>
  <c r="U6"/>
  <c r="T6"/>
  <c r="S6"/>
  <c r="R6"/>
  <c r="Q6"/>
  <c r="AC5"/>
  <c r="Z5"/>
  <c r="Y5"/>
  <c r="X5"/>
  <c r="W5"/>
  <c r="V5"/>
  <c r="U5"/>
  <c r="T5"/>
  <c r="S5"/>
  <c r="R5"/>
  <c r="Q5"/>
  <c r="AC4"/>
  <c r="AB4"/>
  <c r="Z4"/>
  <c r="Y4"/>
  <c r="X4"/>
  <c r="W4"/>
  <c r="V4"/>
  <c r="U4"/>
  <c r="T4"/>
  <c r="S4"/>
  <c r="R4"/>
  <c r="Q4"/>
  <c r="AC3"/>
  <c r="AB3"/>
  <c r="AA3"/>
  <c r="Z3"/>
  <c r="Y3"/>
  <c r="X3"/>
  <c r="W3"/>
  <c r="V3"/>
  <c r="U3"/>
  <c r="T3"/>
  <c r="S3"/>
  <c r="R3"/>
  <c r="Q3"/>
  <c r="AC2"/>
  <c r="Z2"/>
  <c r="Y2"/>
  <c r="X2"/>
  <c r="W2"/>
  <c r="V2"/>
  <c r="U2"/>
  <c r="T2"/>
  <c r="S2"/>
  <c r="R2"/>
  <c r="Q2"/>
  <c r="AC3" i="20"/>
  <c r="AB3"/>
  <c r="Z3"/>
  <c r="Y3"/>
  <c r="X3"/>
  <c r="W3"/>
  <c r="V3"/>
  <c r="U3"/>
  <c r="T3"/>
  <c r="S3"/>
  <c r="R3"/>
  <c r="Q3"/>
  <c r="AC2"/>
  <c r="Z2"/>
  <c r="Y2"/>
  <c r="X2"/>
  <c r="W2"/>
  <c r="V2"/>
  <c r="U2"/>
  <c r="T2"/>
  <c r="S2"/>
  <c r="R2"/>
  <c r="Q2"/>
  <c r="AC99" i="19"/>
  <c r="Z99"/>
  <c r="Y99"/>
  <c r="X99"/>
  <c r="W99"/>
  <c r="V99"/>
  <c r="U99"/>
  <c r="T99"/>
  <c r="S99"/>
  <c r="R99"/>
  <c r="Q99"/>
  <c r="AC98"/>
  <c r="AB98"/>
  <c r="Z98"/>
  <c r="Y98"/>
  <c r="X98"/>
  <c r="W98"/>
  <c r="V98"/>
  <c r="U98"/>
  <c r="T98"/>
  <c r="S98"/>
  <c r="R98"/>
  <c r="Q98"/>
  <c r="AC97"/>
  <c r="AB97"/>
  <c r="Z97"/>
  <c r="Y97"/>
  <c r="X97"/>
  <c r="W97"/>
  <c r="V97"/>
  <c r="U97"/>
  <c r="T97"/>
  <c r="S97"/>
  <c r="R97"/>
  <c r="Q97"/>
  <c r="AC96"/>
  <c r="Z96"/>
  <c r="Y96"/>
  <c r="X96"/>
  <c r="W96"/>
  <c r="V96"/>
  <c r="U96"/>
  <c r="T96"/>
  <c r="S96"/>
  <c r="R96"/>
  <c r="Q96"/>
  <c r="AC95"/>
  <c r="AB95"/>
  <c r="Z95"/>
  <c r="Y95"/>
  <c r="X95"/>
  <c r="W95"/>
  <c r="V95"/>
  <c r="U95"/>
  <c r="T95"/>
  <c r="S95"/>
  <c r="R95"/>
  <c r="Q95"/>
  <c r="AC94"/>
  <c r="AB94"/>
  <c r="Z94"/>
  <c r="Y94"/>
  <c r="X94"/>
  <c r="W94"/>
  <c r="V94"/>
  <c r="U94"/>
  <c r="T94"/>
  <c r="S94"/>
  <c r="R94"/>
  <c r="Q94"/>
  <c r="AC93"/>
  <c r="AB93"/>
  <c r="Z93"/>
  <c r="Y93"/>
  <c r="X93"/>
  <c r="W93"/>
  <c r="V93"/>
  <c r="U93"/>
  <c r="T93"/>
  <c r="S93"/>
  <c r="R93"/>
  <c r="Q93"/>
  <c r="AC92"/>
  <c r="AB92"/>
  <c r="Z92"/>
  <c r="Y92"/>
  <c r="X92"/>
  <c r="W92"/>
  <c r="V92"/>
  <c r="U92"/>
  <c r="T92"/>
  <c r="S92"/>
  <c r="R92"/>
  <c r="Q92"/>
  <c r="AC91"/>
  <c r="AB91"/>
  <c r="Z91"/>
  <c r="Y91"/>
  <c r="X91"/>
  <c r="W91"/>
  <c r="V91"/>
  <c r="U91"/>
  <c r="T91"/>
  <c r="S91"/>
  <c r="R91"/>
  <c r="Q91"/>
  <c r="AC90"/>
  <c r="AB90"/>
  <c r="Z90"/>
  <c r="Y90"/>
  <c r="X90"/>
  <c r="W90"/>
  <c r="V90"/>
  <c r="U90"/>
  <c r="T90"/>
  <c r="S90"/>
  <c r="R90"/>
  <c r="Q90"/>
  <c r="AC89"/>
  <c r="AB89"/>
  <c r="Z89"/>
  <c r="Y89"/>
  <c r="X89"/>
  <c r="W89"/>
  <c r="V89"/>
  <c r="U89"/>
  <c r="T89"/>
  <c r="S89"/>
  <c r="R89"/>
  <c r="Q89"/>
  <c r="AC88"/>
  <c r="Z88"/>
  <c r="Y88"/>
  <c r="X88"/>
  <c r="W88"/>
  <c r="V88"/>
  <c r="U88"/>
  <c r="T88"/>
  <c r="S88"/>
  <c r="R88"/>
  <c r="Q88"/>
  <c r="AC87"/>
  <c r="AB87"/>
  <c r="Z87"/>
  <c r="Y87"/>
  <c r="X87"/>
  <c r="W87"/>
  <c r="V87"/>
  <c r="U87"/>
  <c r="T87"/>
  <c r="S87"/>
  <c r="R87"/>
  <c r="Q87"/>
  <c r="AC86"/>
  <c r="Z86"/>
  <c r="Y86"/>
  <c r="X86"/>
  <c r="W86"/>
  <c r="V86"/>
  <c r="U86"/>
  <c r="T86"/>
  <c r="S86"/>
  <c r="R86"/>
  <c r="Q86"/>
  <c r="AC85"/>
  <c r="Z85"/>
  <c r="Y85"/>
  <c r="X85"/>
  <c r="W85"/>
  <c r="V85"/>
  <c r="U85"/>
  <c r="T85"/>
  <c r="S85"/>
  <c r="R85"/>
  <c r="Q85"/>
  <c r="AC84"/>
  <c r="Z84"/>
  <c r="Y84"/>
  <c r="X84"/>
  <c r="W84"/>
  <c r="V84"/>
  <c r="U84"/>
  <c r="T84"/>
  <c r="S84"/>
  <c r="R84"/>
  <c r="Q84"/>
  <c r="AC83"/>
  <c r="Z83"/>
  <c r="Y83"/>
  <c r="X83"/>
  <c r="W83"/>
  <c r="V83"/>
  <c r="U83"/>
  <c r="T83"/>
  <c r="S83"/>
  <c r="R83"/>
  <c r="Q83"/>
  <c r="AC82"/>
  <c r="AB82"/>
  <c r="Z82"/>
  <c r="Y82"/>
  <c r="X82"/>
  <c r="W82"/>
  <c r="V82"/>
  <c r="U82"/>
  <c r="T82"/>
  <c r="S82"/>
  <c r="R82"/>
  <c r="Q82"/>
  <c r="AC81"/>
  <c r="AB81"/>
  <c r="AA81"/>
  <c r="Z81"/>
  <c r="Y81"/>
  <c r="X81"/>
  <c r="W81"/>
  <c r="V81"/>
  <c r="U81"/>
  <c r="T81"/>
  <c r="S81"/>
  <c r="R81"/>
  <c r="Q81"/>
  <c r="AC80"/>
  <c r="Z80"/>
  <c r="Y80"/>
  <c r="X80"/>
  <c r="W80"/>
  <c r="V80"/>
  <c r="U80"/>
  <c r="T80"/>
  <c r="S80"/>
  <c r="R80"/>
  <c r="Q80"/>
  <c r="AC79"/>
  <c r="Z79"/>
  <c r="Y79"/>
  <c r="X79"/>
  <c r="W79"/>
  <c r="V79"/>
  <c r="U79"/>
  <c r="T79"/>
  <c r="S79"/>
  <c r="R79"/>
  <c r="Q79"/>
  <c r="AC78"/>
  <c r="Z78"/>
  <c r="Y78"/>
  <c r="X78"/>
  <c r="W78"/>
  <c r="V78"/>
  <c r="U78"/>
  <c r="T78"/>
  <c r="S78"/>
  <c r="R78"/>
  <c r="Q78"/>
  <c r="AC77"/>
  <c r="Z77"/>
  <c r="Y77"/>
  <c r="X77"/>
  <c r="W77"/>
  <c r="V77"/>
  <c r="U77"/>
  <c r="T77"/>
  <c r="S77"/>
  <c r="R77"/>
  <c r="Q77"/>
  <c r="AC76"/>
  <c r="AB76"/>
  <c r="Z76"/>
  <c r="Y76"/>
  <c r="X76"/>
  <c r="W76"/>
  <c r="V76"/>
  <c r="U76"/>
  <c r="T76"/>
  <c r="S76"/>
  <c r="R76"/>
  <c r="Q76"/>
  <c r="AC75"/>
  <c r="Z75"/>
  <c r="Y75"/>
  <c r="X75"/>
  <c r="W75"/>
  <c r="V75"/>
  <c r="U75"/>
  <c r="T75"/>
  <c r="S75"/>
  <c r="R75"/>
  <c r="Q75"/>
  <c r="AC74"/>
  <c r="Z74"/>
  <c r="Y74"/>
  <c r="X74"/>
  <c r="W74"/>
  <c r="V74"/>
  <c r="U74"/>
  <c r="T74"/>
  <c r="S74"/>
  <c r="R74"/>
  <c r="Q74"/>
  <c r="AC73"/>
  <c r="Z73"/>
  <c r="Y73"/>
  <c r="X73"/>
  <c r="W73"/>
  <c r="V73"/>
  <c r="U73"/>
  <c r="T73"/>
  <c r="S73"/>
  <c r="R73"/>
  <c r="Q73"/>
  <c r="AC72"/>
  <c r="AB72"/>
  <c r="Z72"/>
  <c r="Y72"/>
  <c r="X72"/>
  <c r="W72"/>
  <c r="V72"/>
  <c r="U72"/>
  <c r="T72"/>
  <c r="S72"/>
  <c r="R72"/>
  <c r="Q72"/>
  <c r="AC71"/>
  <c r="Z71"/>
  <c r="Y71"/>
  <c r="X71"/>
  <c r="W71"/>
  <c r="V71"/>
  <c r="U71"/>
  <c r="T71"/>
  <c r="S71"/>
  <c r="R71"/>
  <c r="Q71"/>
  <c r="AC70"/>
  <c r="Z70"/>
  <c r="Y70"/>
  <c r="X70"/>
  <c r="W70"/>
  <c r="V70"/>
  <c r="U70"/>
  <c r="T70"/>
  <c r="S70"/>
  <c r="R70"/>
  <c r="Q70"/>
  <c r="AC69"/>
  <c r="AB69"/>
  <c r="Z69"/>
  <c r="Y69"/>
  <c r="X69"/>
  <c r="W69"/>
  <c r="V69"/>
  <c r="U69"/>
  <c r="T69"/>
  <c r="S69"/>
  <c r="R69"/>
  <c r="Q69"/>
  <c r="AC68"/>
  <c r="Z68"/>
  <c r="Y68"/>
  <c r="X68"/>
  <c r="W68"/>
  <c r="V68"/>
  <c r="U68"/>
  <c r="T68"/>
  <c r="S68"/>
  <c r="R68"/>
  <c r="Q68"/>
  <c r="AC67"/>
  <c r="Z67"/>
  <c r="Y67"/>
  <c r="X67"/>
  <c r="W67"/>
  <c r="V67"/>
  <c r="U67"/>
  <c r="T67"/>
  <c r="S67"/>
  <c r="R67"/>
  <c r="Q67"/>
  <c r="AC66"/>
  <c r="Z66"/>
  <c r="Y66"/>
  <c r="X66"/>
  <c r="W66"/>
  <c r="V66"/>
  <c r="U66"/>
  <c r="T66"/>
  <c r="S66"/>
  <c r="R66"/>
  <c r="Q66"/>
  <c r="AC65"/>
  <c r="Z65"/>
  <c r="Y65"/>
  <c r="X65"/>
  <c r="W65"/>
  <c r="V65"/>
  <c r="U65"/>
  <c r="T65"/>
  <c r="S65"/>
  <c r="R65"/>
  <c r="Q65"/>
  <c r="AC64"/>
  <c r="Z64"/>
  <c r="Y64"/>
  <c r="X64"/>
  <c r="W64"/>
  <c r="V64"/>
  <c r="U64"/>
  <c r="T64"/>
  <c r="S64"/>
  <c r="R64"/>
  <c r="Q64"/>
  <c r="AC63"/>
  <c r="Z63"/>
  <c r="Y63"/>
  <c r="X63"/>
  <c r="W63"/>
  <c r="V63"/>
  <c r="U63"/>
  <c r="T63"/>
  <c r="S63"/>
  <c r="R63"/>
  <c r="Q63"/>
  <c r="AC62"/>
  <c r="Z62"/>
  <c r="Y62"/>
  <c r="X62"/>
  <c r="W62"/>
  <c r="V62"/>
  <c r="U62"/>
  <c r="T62"/>
  <c r="S62"/>
  <c r="R62"/>
  <c r="Q62"/>
  <c r="AC61"/>
  <c r="Z61"/>
  <c r="Y61"/>
  <c r="X61"/>
  <c r="W61"/>
  <c r="V61"/>
  <c r="U61"/>
  <c r="T61"/>
  <c r="S61"/>
  <c r="R61"/>
  <c r="Q61"/>
  <c r="AC60"/>
  <c r="AB60"/>
  <c r="Z60"/>
  <c r="Y60"/>
  <c r="X60"/>
  <c r="W60"/>
  <c r="V60"/>
  <c r="U60"/>
  <c r="T60"/>
  <c r="S60"/>
  <c r="R60"/>
  <c r="Q60"/>
  <c r="AC59"/>
  <c r="AB59"/>
  <c r="Z59"/>
  <c r="Y59"/>
  <c r="X59"/>
  <c r="W59"/>
  <c r="V59"/>
  <c r="U59"/>
  <c r="T59"/>
  <c r="S59"/>
  <c r="R59"/>
  <c r="Q59"/>
  <c r="AC58"/>
  <c r="AA58"/>
  <c r="Z58"/>
  <c r="Y58"/>
  <c r="X58"/>
  <c r="W58"/>
  <c r="V58"/>
  <c r="U58"/>
  <c r="T58"/>
  <c r="S58"/>
  <c r="R58"/>
  <c r="Q58"/>
  <c r="AC57"/>
  <c r="AB57"/>
  <c r="Z57"/>
  <c r="Y57"/>
  <c r="X57"/>
  <c r="W57"/>
  <c r="V57"/>
  <c r="U57"/>
  <c r="T57"/>
  <c r="S57"/>
  <c r="R57"/>
  <c r="Q57"/>
  <c r="AC56"/>
  <c r="AB56"/>
  <c r="AA56"/>
  <c r="Z56"/>
  <c r="Y56"/>
  <c r="X56"/>
  <c r="W56"/>
  <c r="V56"/>
  <c r="U56"/>
  <c r="T56"/>
  <c r="S56"/>
  <c r="R56"/>
  <c r="Q56"/>
  <c r="AC55"/>
  <c r="AB55"/>
  <c r="Z55"/>
  <c r="Y55"/>
  <c r="X55"/>
  <c r="W55"/>
  <c r="V55"/>
  <c r="U55"/>
  <c r="T55"/>
  <c r="S55"/>
  <c r="R55"/>
  <c r="Q55"/>
  <c r="AC54"/>
  <c r="Z54"/>
  <c r="Y54"/>
  <c r="X54"/>
  <c r="W54"/>
  <c r="V54"/>
  <c r="U54"/>
  <c r="T54"/>
  <c r="S54"/>
  <c r="R54"/>
  <c r="Q54"/>
  <c r="AC53"/>
  <c r="AB53"/>
  <c r="Z53"/>
  <c r="Y53"/>
  <c r="X53"/>
  <c r="W53"/>
  <c r="V53"/>
  <c r="U53"/>
  <c r="T53"/>
  <c r="S53"/>
  <c r="R53"/>
  <c r="Q53"/>
  <c r="AC52"/>
  <c r="Z52"/>
  <c r="Y52"/>
  <c r="X52"/>
  <c r="W52"/>
  <c r="V52"/>
  <c r="U52"/>
  <c r="T52"/>
  <c r="S52"/>
  <c r="R52"/>
  <c r="Q52"/>
  <c r="AC51"/>
  <c r="Z51"/>
  <c r="Y51"/>
  <c r="X51"/>
  <c r="W51"/>
  <c r="V51"/>
  <c r="U51"/>
  <c r="T51"/>
  <c r="S51"/>
  <c r="R51"/>
  <c r="Q51"/>
  <c r="AC50"/>
  <c r="AB50"/>
  <c r="AA50"/>
  <c r="Z50"/>
  <c r="Y50"/>
  <c r="X50"/>
  <c r="W50"/>
  <c r="V50"/>
  <c r="U50"/>
  <c r="T50"/>
  <c r="S50"/>
  <c r="R50"/>
  <c r="Q50"/>
  <c r="AC49"/>
  <c r="Z49"/>
  <c r="Y49"/>
  <c r="X49"/>
  <c r="W49"/>
  <c r="V49"/>
  <c r="U49"/>
  <c r="T49"/>
  <c r="S49"/>
  <c r="R49"/>
  <c r="Q49"/>
  <c r="AC48"/>
  <c r="Z48"/>
  <c r="Y48"/>
  <c r="X48"/>
  <c r="W48"/>
  <c r="V48"/>
  <c r="U48"/>
  <c r="T48"/>
  <c r="S48"/>
  <c r="R48"/>
  <c r="Q48"/>
  <c r="AC47"/>
  <c r="Z47"/>
  <c r="Y47"/>
  <c r="X47"/>
  <c r="W47"/>
  <c r="V47"/>
  <c r="U47"/>
  <c r="T47"/>
  <c r="S47"/>
  <c r="R47"/>
  <c r="Q47"/>
  <c r="AC46"/>
  <c r="Z46"/>
  <c r="Y46"/>
  <c r="X46"/>
  <c r="W46"/>
  <c r="V46"/>
  <c r="U46"/>
  <c r="T46"/>
  <c r="S46"/>
  <c r="R46"/>
  <c r="Q46"/>
  <c r="AC45"/>
  <c r="Z45"/>
  <c r="Y45"/>
  <c r="X45"/>
  <c r="W45"/>
  <c r="V45"/>
  <c r="U45"/>
  <c r="T45"/>
  <c r="S45"/>
  <c r="R45"/>
  <c r="Q45"/>
  <c r="AC44"/>
  <c r="Z44"/>
  <c r="Y44"/>
  <c r="X44"/>
  <c r="W44"/>
  <c r="V44"/>
  <c r="U44"/>
  <c r="T44"/>
  <c r="S44"/>
  <c r="R44"/>
  <c r="Q44"/>
  <c r="AC43"/>
  <c r="AB43"/>
  <c r="Z43"/>
  <c r="Y43"/>
  <c r="X43"/>
  <c r="W43"/>
  <c r="V43"/>
  <c r="U43"/>
  <c r="T43"/>
  <c r="S43"/>
  <c r="R43"/>
  <c r="Q43"/>
  <c r="AC42"/>
  <c r="Z42"/>
  <c r="Y42"/>
  <c r="X42"/>
  <c r="W42"/>
  <c r="V42"/>
  <c r="U42"/>
  <c r="T42"/>
  <c r="S42"/>
  <c r="R42"/>
  <c r="Q42"/>
  <c r="AC41"/>
  <c r="AB41"/>
  <c r="Z41"/>
  <c r="Y41"/>
  <c r="X41"/>
  <c r="W41"/>
  <c r="V41"/>
  <c r="U41"/>
  <c r="T41"/>
  <c r="S41"/>
  <c r="R41"/>
  <c r="Q41"/>
  <c r="AC40"/>
  <c r="Z40"/>
  <c r="Y40"/>
  <c r="X40"/>
  <c r="W40"/>
  <c r="V40"/>
  <c r="U40"/>
  <c r="T40"/>
  <c r="S40"/>
  <c r="R40"/>
  <c r="Q40"/>
  <c r="AC39"/>
  <c r="AB39"/>
  <c r="Z39"/>
  <c r="Y39"/>
  <c r="X39"/>
  <c r="W39"/>
  <c r="V39"/>
  <c r="U39"/>
  <c r="T39"/>
  <c r="S39"/>
  <c r="R39"/>
  <c r="Q39"/>
  <c r="AC38"/>
  <c r="AB38"/>
  <c r="Z38"/>
  <c r="Y38"/>
  <c r="X38"/>
  <c r="W38"/>
  <c r="V38"/>
  <c r="U38"/>
  <c r="T38"/>
  <c r="S38"/>
  <c r="R38"/>
  <c r="Q38"/>
  <c r="AC37"/>
  <c r="AB37"/>
  <c r="Z37"/>
  <c r="Y37"/>
  <c r="X37"/>
  <c r="W37"/>
  <c r="V37"/>
  <c r="U37"/>
  <c r="T37"/>
  <c r="S37"/>
  <c r="R37"/>
  <c r="Q37"/>
  <c r="AC36"/>
  <c r="AB36"/>
  <c r="Z36"/>
  <c r="Y36"/>
  <c r="X36"/>
  <c r="W36"/>
  <c r="V36"/>
  <c r="U36"/>
  <c r="T36"/>
  <c r="S36"/>
  <c r="R36"/>
  <c r="Q36"/>
  <c r="AC35"/>
  <c r="Z35"/>
  <c r="Y35"/>
  <c r="X35"/>
  <c r="W35"/>
  <c r="V35"/>
  <c r="U35"/>
  <c r="T35"/>
  <c r="S35"/>
  <c r="R35"/>
  <c r="Q35"/>
  <c r="AC34"/>
  <c r="AB34"/>
  <c r="AA34"/>
  <c r="Z34"/>
  <c r="Y34"/>
  <c r="X34"/>
  <c r="W34"/>
  <c r="V34"/>
  <c r="U34"/>
  <c r="T34"/>
  <c r="S34"/>
  <c r="R34"/>
  <c r="Q34"/>
  <c r="AC33"/>
  <c r="AB33"/>
  <c r="Z33"/>
  <c r="Y33"/>
  <c r="X33"/>
  <c r="W33"/>
  <c r="V33"/>
  <c r="U33"/>
  <c r="T33"/>
  <c r="S33"/>
  <c r="R33"/>
  <c r="Q33"/>
  <c r="AC32"/>
  <c r="AB32"/>
  <c r="Z32"/>
  <c r="Y32"/>
  <c r="X32"/>
  <c r="W32"/>
  <c r="V32"/>
  <c r="U32"/>
  <c r="T32"/>
  <c r="S32"/>
  <c r="R32"/>
  <c r="Q32"/>
  <c r="AC31"/>
  <c r="AB31"/>
  <c r="AA31"/>
  <c r="Z31"/>
  <c r="Y31"/>
  <c r="X31"/>
  <c r="W31"/>
  <c r="V31"/>
  <c r="U31"/>
  <c r="T31"/>
  <c r="S31"/>
  <c r="R31"/>
  <c r="Q31"/>
  <c r="AC30"/>
  <c r="AB30"/>
  <c r="Z30"/>
  <c r="Y30"/>
  <c r="X30"/>
  <c r="W30"/>
  <c r="V30"/>
  <c r="U30"/>
  <c r="T30"/>
  <c r="S30"/>
  <c r="R30"/>
  <c r="Q30"/>
  <c r="AC29"/>
  <c r="AB29"/>
  <c r="AA29"/>
  <c r="Z29"/>
  <c r="Y29"/>
  <c r="X29"/>
  <c r="W29"/>
  <c r="V29"/>
  <c r="U29"/>
  <c r="T29"/>
  <c r="S29"/>
  <c r="R29"/>
  <c r="Q29"/>
  <c r="AC28"/>
  <c r="AB28"/>
  <c r="AA28"/>
  <c r="Z28"/>
  <c r="Y28"/>
  <c r="X28"/>
  <c r="W28"/>
  <c r="V28"/>
  <c r="U28"/>
  <c r="T28"/>
  <c r="S28"/>
  <c r="R28"/>
  <c r="Q28"/>
  <c r="AC27"/>
  <c r="Z27"/>
  <c r="Y27"/>
  <c r="X27"/>
  <c r="W27"/>
  <c r="V27"/>
  <c r="U27"/>
  <c r="T27"/>
  <c r="S27"/>
  <c r="R27"/>
  <c r="Q27"/>
  <c r="AC26"/>
  <c r="Z26"/>
  <c r="Y26"/>
  <c r="X26"/>
  <c r="W26"/>
  <c r="V26"/>
  <c r="U26"/>
  <c r="T26"/>
  <c r="S26"/>
  <c r="R26"/>
  <c r="Q26"/>
  <c r="AC25"/>
  <c r="AB25"/>
  <c r="Z25"/>
  <c r="Y25"/>
  <c r="X25"/>
  <c r="W25"/>
  <c r="V25"/>
  <c r="U25"/>
  <c r="T25"/>
  <c r="S25"/>
  <c r="R25"/>
  <c r="Q25"/>
  <c r="AC24"/>
  <c r="AB24"/>
  <c r="Z24"/>
  <c r="Y24"/>
  <c r="X24"/>
  <c r="W24"/>
  <c r="V24"/>
  <c r="U24"/>
  <c r="T24"/>
  <c r="S24"/>
  <c r="R24"/>
  <c r="Q24"/>
  <c r="AC23"/>
  <c r="Z23"/>
  <c r="Y23"/>
  <c r="X23"/>
  <c r="W23"/>
  <c r="V23"/>
  <c r="U23"/>
  <c r="T23"/>
  <c r="S23"/>
  <c r="R23"/>
  <c r="Q23"/>
  <c r="AC22"/>
  <c r="Z22"/>
  <c r="Y22"/>
  <c r="X22"/>
  <c r="W22"/>
  <c r="V22"/>
  <c r="U22"/>
  <c r="T22"/>
  <c r="S22"/>
  <c r="R22"/>
  <c r="Q22"/>
  <c r="AC21"/>
  <c r="AB21"/>
  <c r="AA21"/>
  <c r="Z21"/>
  <c r="Y21"/>
  <c r="X21"/>
  <c r="W21"/>
  <c r="V21"/>
  <c r="U21"/>
  <c r="T21"/>
  <c r="S21"/>
  <c r="R21"/>
  <c r="Q21"/>
  <c r="AC20"/>
  <c r="AB20"/>
  <c r="AA20"/>
  <c r="Z20"/>
  <c r="Y20"/>
  <c r="X20"/>
  <c r="W20"/>
  <c r="V20"/>
  <c r="U20"/>
  <c r="T20"/>
  <c r="S20"/>
  <c r="R20"/>
  <c r="Q20"/>
  <c r="AC19"/>
  <c r="Z19"/>
  <c r="Y19"/>
  <c r="X19"/>
  <c r="W19"/>
  <c r="V19"/>
  <c r="U19"/>
  <c r="T19"/>
  <c r="S19"/>
  <c r="R19"/>
  <c r="Q19"/>
  <c r="AC18"/>
  <c r="Z18"/>
  <c r="Y18"/>
  <c r="X18"/>
  <c r="W18"/>
  <c r="V18"/>
  <c r="U18"/>
  <c r="T18"/>
  <c r="S18"/>
  <c r="R18"/>
  <c r="Q18"/>
  <c r="AC17"/>
  <c r="Z17"/>
  <c r="Y17"/>
  <c r="X17"/>
  <c r="W17"/>
  <c r="V17"/>
  <c r="U17"/>
  <c r="T17"/>
  <c r="S17"/>
  <c r="R17"/>
  <c r="Q17"/>
  <c r="AC16"/>
  <c r="Z16"/>
  <c r="Y16"/>
  <c r="X16"/>
  <c r="W16"/>
  <c r="V16"/>
  <c r="U16"/>
  <c r="T16"/>
  <c r="S16"/>
  <c r="R16"/>
  <c r="Q16"/>
  <c r="AC15"/>
  <c r="Z15"/>
  <c r="Y15"/>
  <c r="X15"/>
  <c r="W15"/>
  <c r="V15"/>
  <c r="U15"/>
  <c r="T15"/>
  <c r="S15"/>
  <c r="R15"/>
  <c r="Q15"/>
  <c r="AC14"/>
  <c r="AB14"/>
  <c r="Z14"/>
  <c r="Y14"/>
  <c r="X14"/>
  <c r="W14"/>
  <c r="V14"/>
  <c r="U14"/>
  <c r="T14"/>
  <c r="S14"/>
  <c r="R14"/>
  <c r="Q14"/>
  <c r="AC13"/>
  <c r="AB13"/>
  <c r="AA13"/>
  <c r="Z13"/>
  <c r="Y13"/>
  <c r="X13"/>
  <c r="W13"/>
  <c r="V13"/>
  <c r="U13"/>
  <c r="T13"/>
  <c r="S13"/>
  <c r="R13"/>
  <c r="Q13"/>
  <c r="AC12"/>
  <c r="AB12"/>
  <c r="Z12"/>
  <c r="Y12"/>
  <c r="X12"/>
  <c r="W12"/>
  <c r="V12"/>
  <c r="U12"/>
  <c r="T12"/>
  <c r="S12"/>
  <c r="R12"/>
  <c r="Q12"/>
  <c r="AC11"/>
  <c r="Z11"/>
  <c r="Y11"/>
  <c r="X11"/>
  <c r="W11"/>
  <c r="V11"/>
  <c r="U11"/>
  <c r="T11"/>
  <c r="S11"/>
  <c r="R11"/>
  <c r="Q11"/>
  <c r="AC10"/>
  <c r="Z10"/>
  <c r="Y10"/>
  <c r="X10"/>
  <c r="W10"/>
  <c r="V10"/>
  <c r="U10"/>
  <c r="T10"/>
  <c r="S10"/>
  <c r="R10"/>
  <c r="Q10"/>
  <c r="AC9"/>
  <c r="AA9"/>
  <c r="Z9"/>
  <c r="Y9"/>
  <c r="X9"/>
  <c r="W9"/>
  <c r="V9"/>
  <c r="U9"/>
  <c r="T9"/>
  <c r="S9"/>
  <c r="R9"/>
  <c r="Q9"/>
  <c r="AC8"/>
  <c r="Z8"/>
  <c r="Y8"/>
  <c r="X8"/>
  <c r="W8"/>
  <c r="V8"/>
  <c r="U8"/>
  <c r="T8"/>
  <c r="S8"/>
  <c r="R8"/>
  <c r="Q8"/>
  <c r="AC7"/>
  <c r="AB7"/>
  <c r="Z7"/>
  <c r="Y7"/>
  <c r="X7"/>
  <c r="W7"/>
  <c r="V7"/>
  <c r="U7"/>
  <c r="T7"/>
  <c r="S7"/>
  <c r="R7"/>
  <c r="Q7"/>
  <c r="AC6"/>
  <c r="Z6"/>
  <c r="Y6"/>
  <c r="X6"/>
  <c r="W6"/>
  <c r="V6"/>
  <c r="U6"/>
  <c r="T6"/>
  <c r="S6"/>
  <c r="R6"/>
  <c r="Q6"/>
  <c r="AC5"/>
  <c r="Z5"/>
  <c r="Y5"/>
  <c r="X5"/>
  <c r="W5"/>
  <c r="V5"/>
  <c r="U5"/>
  <c r="T5"/>
  <c r="S5"/>
  <c r="R5"/>
  <c r="Q5"/>
  <c r="AC4"/>
  <c r="AB4"/>
  <c r="AA4"/>
  <c r="Z4"/>
  <c r="Y4"/>
  <c r="X4"/>
  <c r="W4"/>
  <c r="V4"/>
  <c r="U4"/>
  <c r="T4"/>
  <c r="S4"/>
  <c r="R4"/>
  <c r="Q4"/>
  <c r="AC3"/>
  <c r="Z3"/>
  <c r="Y3"/>
  <c r="X3"/>
  <c r="W3"/>
  <c r="V3"/>
  <c r="U3"/>
  <c r="T3"/>
  <c r="S3"/>
  <c r="R3"/>
  <c r="Q3"/>
  <c r="AC2"/>
  <c r="Z2"/>
  <c r="Y2"/>
  <c r="X2"/>
  <c r="V2"/>
  <c r="U2"/>
  <c r="T2"/>
  <c r="S2"/>
  <c r="R2"/>
  <c r="Q2"/>
  <c r="Q2" i="16"/>
  <c r="R2"/>
  <c r="S2"/>
  <c r="T2"/>
  <c r="U2"/>
  <c r="V2"/>
  <c r="W2"/>
  <c r="X2"/>
  <c r="Y2"/>
  <c r="Z2"/>
  <c r="AC2"/>
  <c r="Q3"/>
  <c r="R3"/>
  <c r="S3"/>
  <c r="T3"/>
  <c r="U3"/>
  <c r="V3"/>
  <c r="W3"/>
  <c r="X3"/>
  <c r="Y3"/>
  <c r="Z3"/>
  <c r="AC3"/>
  <c r="Q4"/>
  <c r="R4"/>
  <c r="S4"/>
  <c r="T4"/>
  <c r="U4"/>
  <c r="V4"/>
  <c r="W4"/>
  <c r="X4"/>
  <c r="Y4"/>
  <c r="Z4"/>
  <c r="AB4"/>
  <c r="AC4"/>
  <c r="Q5"/>
  <c r="R5"/>
  <c r="S5"/>
  <c r="T5"/>
  <c r="U5"/>
  <c r="V5"/>
  <c r="W5"/>
  <c r="X5"/>
  <c r="Y5"/>
  <c r="Z5"/>
  <c r="AB5"/>
  <c r="AC5"/>
  <c r="Q6"/>
  <c r="R6"/>
  <c r="S6"/>
  <c r="T6"/>
  <c r="U6"/>
  <c r="V6"/>
  <c r="W6"/>
  <c r="X6"/>
  <c r="Y6"/>
  <c r="Z6"/>
  <c r="AA6"/>
  <c r="AB6"/>
  <c r="AC6"/>
  <c r="Q7"/>
  <c r="S7"/>
  <c r="T7"/>
  <c r="U7"/>
  <c r="V7"/>
  <c r="W7"/>
  <c r="X7"/>
  <c r="Y7"/>
  <c r="Z7"/>
  <c r="AA7"/>
  <c r="AB7"/>
  <c r="AC7"/>
  <c r="Q8"/>
  <c r="R8"/>
  <c r="S8"/>
  <c r="T8"/>
  <c r="U8"/>
  <c r="V8"/>
  <c r="W8"/>
  <c r="X8"/>
  <c r="Y8"/>
  <c r="Z8"/>
  <c r="AA8"/>
  <c r="AB8"/>
  <c r="AC8"/>
  <c r="Q9"/>
  <c r="R9"/>
  <c r="S9"/>
  <c r="T9"/>
  <c r="U9"/>
  <c r="V9"/>
  <c r="W9"/>
  <c r="X9"/>
  <c r="Y9"/>
  <c r="Z9"/>
  <c r="AA9"/>
  <c r="AB9"/>
  <c r="AC9"/>
  <c r="Q10"/>
  <c r="R10"/>
  <c r="S10"/>
  <c r="T10"/>
  <c r="U10"/>
  <c r="V10"/>
  <c r="W10"/>
  <c r="X10"/>
  <c r="Y10"/>
  <c r="Z10"/>
  <c r="AA10"/>
  <c r="AB10"/>
  <c r="AC10"/>
  <c r="Q11"/>
  <c r="R11"/>
  <c r="S11"/>
  <c r="T11"/>
  <c r="U11"/>
  <c r="V11"/>
  <c r="W11"/>
  <c r="X11"/>
  <c r="Y11"/>
  <c r="Z11"/>
  <c r="AA11"/>
  <c r="AB11"/>
  <c r="AC11"/>
  <c r="Q12"/>
  <c r="R12"/>
  <c r="S12"/>
  <c r="T12"/>
  <c r="U12"/>
  <c r="V12"/>
  <c r="W12"/>
  <c r="X12"/>
  <c r="Y12"/>
  <c r="Z12"/>
  <c r="AA12"/>
  <c r="AB12"/>
  <c r="AC12"/>
  <c r="Q13"/>
  <c r="R13"/>
  <c r="S13"/>
  <c r="T13"/>
  <c r="U13"/>
  <c r="V13"/>
  <c r="W13"/>
  <c r="X13"/>
  <c r="Y13"/>
  <c r="Z13"/>
  <c r="AB13"/>
  <c r="AC13"/>
  <c r="Q14"/>
  <c r="R14"/>
  <c r="S14"/>
  <c r="T14"/>
  <c r="U14"/>
  <c r="V14"/>
  <c r="W14"/>
  <c r="X14"/>
  <c r="Y14"/>
  <c r="Z14"/>
  <c r="AB14"/>
  <c r="AC14"/>
  <c r="Q15"/>
  <c r="R15"/>
  <c r="S15"/>
  <c r="T15"/>
  <c r="U15"/>
  <c r="V15"/>
  <c r="W15"/>
  <c r="X15"/>
  <c r="Y15"/>
  <c r="Z15"/>
  <c r="AB15"/>
  <c r="AC15"/>
  <c r="Q16"/>
  <c r="R16"/>
  <c r="S16"/>
  <c r="T16"/>
  <c r="U16"/>
  <c r="V16"/>
  <c r="W16"/>
  <c r="X16"/>
  <c r="Y16"/>
  <c r="Z16"/>
  <c r="AA16"/>
  <c r="AB16"/>
  <c r="AC16"/>
  <c r="Q17"/>
  <c r="S17"/>
  <c r="T17"/>
  <c r="U17"/>
  <c r="V17"/>
  <c r="W17"/>
  <c r="X17"/>
  <c r="Y17"/>
  <c r="Z17"/>
  <c r="AC17"/>
  <c r="Q18"/>
  <c r="R18"/>
  <c r="S18"/>
  <c r="T18"/>
  <c r="U18"/>
  <c r="V18"/>
  <c r="W18"/>
  <c r="X18"/>
  <c r="Y18"/>
  <c r="Z18"/>
  <c r="AC18"/>
  <c r="Q19"/>
  <c r="R19"/>
  <c r="S19"/>
  <c r="T19"/>
  <c r="U19"/>
  <c r="V19"/>
  <c r="W19"/>
  <c r="X19"/>
  <c r="Y19"/>
  <c r="Z19"/>
  <c r="AC19"/>
  <c r="Q20"/>
  <c r="R20"/>
  <c r="S20"/>
  <c r="T20"/>
  <c r="U20"/>
  <c r="V20"/>
  <c r="W20"/>
  <c r="X20"/>
  <c r="Y20"/>
  <c r="Z20"/>
  <c r="AA20"/>
  <c r="AB20"/>
  <c r="AC20"/>
  <c r="Q21"/>
  <c r="S21"/>
  <c r="T21"/>
  <c r="U21"/>
  <c r="V21"/>
  <c r="W21"/>
  <c r="X21"/>
  <c r="Y21"/>
  <c r="Z21"/>
  <c r="AA21"/>
  <c r="AB21"/>
  <c r="AC21"/>
  <c r="Q22"/>
  <c r="S22"/>
  <c r="T22"/>
  <c r="U22"/>
  <c r="V22"/>
  <c r="W22"/>
  <c r="X22"/>
  <c r="Y22"/>
  <c r="Z22"/>
  <c r="AA22"/>
  <c r="AB22"/>
  <c r="AC22"/>
  <c r="Q23"/>
  <c r="R23"/>
  <c r="S23"/>
  <c r="T23"/>
  <c r="U23"/>
  <c r="V23"/>
  <c r="W23"/>
  <c r="X23"/>
  <c r="Y23"/>
  <c r="Z23"/>
  <c r="AA23"/>
  <c r="AB23"/>
  <c r="AC23"/>
  <c r="Q24"/>
  <c r="S24"/>
  <c r="T24"/>
  <c r="U24"/>
  <c r="V24"/>
  <c r="W24"/>
  <c r="X24"/>
  <c r="Y24"/>
  <c r="Z24"/>
  <c r="AC24"/>
  <c r="Q25"/>
  <c r="R25"/>
  <c r="S25"/>
  <c r="T25"/>
  <c r="U25"/>
  <c r="V25"/>
  <c r="W25"/>
  <c r="X25"/>
  <c r="Y25"/>
  <c r="Z25"/>
  <c r="AC25"/>
  <c r="Q26"/>
  <c r="S26"/>
  <c r="T26"/>
  <c r="U26"/>
  <c r="V26"/>
  <c r="W26"/>
  <c r="X26"/>
  <c r="Y26"/>
  <c r="Z26"/>
  <c r="AA26"/>
  <c r="AB26"/>
  <c r="AC26"/>
  <c r="Q27"/>
  <c r="S27"/>
  <c r="T27"/>
  <c r="U27"/>
  <c r="V27"/>
  <c r="W27"/>
  <c r="X27"/>
  <c r="Y27"/>
  <c r="Z27"/>
  <c r="AC27"/>
  <c r="Q2" i="14"/>
  <c r="R2"/>
  <c r="S2"/>
  <c r="T2"/>
  <c r="U2"/>
  <c r="V2"/>
  <c r="W2"/>
  <c r="X2"/>
  <c r="Y2"/>
  <c r="Z2"/>
  <c r="AB2"/>
  <c r="AC2"/>
  <c r="Q3"/>
  <c r="R3"/>
  <c r="S3"/>
  <c r="T3"/>
  <c r="U3"/>
  <c r="V3"/>
  <c r="W3"/>
  <c r="X3"/>
  <c r="Y3"/>
  <c r="Z3"/>
  <c r="AA3"/>
  <c r="AB3"/>
  <c r="AC3"/>
  <c r="Q4"/>
  <c r="R4"/>
  <c r="S4"/>
  <c r="T4"/>
  <c r="U4"/>
  <c r="V4"/>
  <c r="W4"/>
  <c r="X4"/>
  <c r="Y4"/>
  <c r="Z4"/>
  <c r="AB4"/>
  <c r="AC4"/>
  <c r="Q5"/>
  <c r="R5"/>
  <c r="S5"/>
  <c r="T5"/>
  <c r="U5"/>
  <c r="V5"/>
  <c r="W5"/>
  <c r="X5"/>
  <c r="Y5"/>
  <c r="Z5"/>
  <c r="AB5"/>
  <c r="AC5"/>
  <c r="Q6"/>
  <c r="R6"/>
  <c r="S6"/>
  <c r="T6"/>
  <c r="U6"/>
  <c r="V6"/>
  <c r="W6"/>
  <c r="X6"/>
  <c r="Y6"/>
  <c r="Z6"/>
  <c r="AB6"/>
  <c r="AC6"/>
  <c r="Q7"/>
  <c r="R7"/>
  <c r="S7"/>
  <c r="T7"/>
  <c r="U7"/>
  <c r="V7"/>
  <c r="W7"/>
  <c r="X7"/>
  <c r="Y7"/>
  <c r="Z7"/>
  <c r="AA7"/>
  <c r="AB7"/>
  <c r="AC7"/>
  <c r="Q8"/>
  <c r="R8"/>
  <c r="S8"/>
  <c r="T8"/>
  <c r="U8"/>
  <c r="V8"/>
  <c r="W8"/>
  <c r="X8"/>
  <c r="Y8"/>
  <c r="Z8"/>
  <c r="AC8"/>
  <c r="Q9"/>
  <c r="R9"/>
  <c r="S9"/>
  <c r="T9"/>
  <c r="U9"/>
  <c r="V9"/>
  <c r="W9"/>
  <c r="X9"/>
  <c r="Y9"/>
  <c r="Z9"/>
  <c r="AC9"/>
  <c r="Q10"/>
  <c r="R10"/>
  <c r="S10"/>
  <c r="T10"/>
  <c r="U10"/>
  <c r="V10"/>
  <c r="W10"/>
  <c r="X10"/>
  <c r="Y10"/>
  <c r="Z10"/>
  <c r="AC10"/>
  <c r="Q11"/>
  <c r="R11"/>
  <c r="S11"/>
  <c r="T11"/>
  <c r="U11"/>
  <c r="V11"/>
  <c r="W11"/>
  <c r="X11"/>
  <c r="Y11"/>
  <c r="Z11"/>
  <c r="AC11"/>
  <c r="Q12"/>
  <c r="R12"/>
  <c r="S12"/>
  <c r="T12"/>
  <c r="U12"/>
  <c r="V12"/>
  <c r="W12"/>
  <c r="X12"/>
  <c r="Y12"/>
  <c r="Z12"/>
  <c r="AC12"/>
  <c r="Q13"/>
  <c r="R13"/>
  <c r="S13"/>
  <c r="T13"/>
  <c r="U13"/>
  <c r="V13"/>
  <c r="W13"/>
  <c r="X13"/>
  <c r="Y13"/>
  <c r="Z13"/>
  <c r="AC13"/>
  <c r="Q14"/>
  <c r="R14"/>
  <c r="S14"/>
  <c r="T14"/>
  <c r="U14"/>
  <c r="V14"/>
  <c r="W14"/>
  <c r="X14"/>
  <c r="Y14"/>
  <c r="Z14"/>
  <c r="AC14"/>
  <c r="Q15"/>
  <c r="R15"/>
  <c r="S15"/>
  <c r="T15"/>
  <c r="U15"/>
  <c r="V15"/>
  <c r="W15"/>
  <c r="X15"/>
  <c r="Y15"/>
  <c r="Z15"/>
  <c r="AC15"/>
  <c r="Q16"/>
  <c r="R16"/>
  <c r="S16"/>
  <c r="T16"/>
  <c r="U16"/>
  <c r="V16"/>
  <c r="W16"/>
  <c r="X16"/>
  <c r="Y16"/>
  <c r="Z16"/>
  <c r="AC16"/>
  <c r="Q17"/>
  <c r="R17"/>
  <c r="S17"/>
  <c r="T17"/>
  <c r="U17"/>
  <c r="V17"/>
  <c r="W17"/>
  <c r="X17"/>
  <c r="Y17"/>
  <c r="Z17"/>
  <c r="AB17"/>
  <c r="AC17"/>
  <c r="Q18"/>
  <c r="R18"/>
  <c r="S18"/>
  <c r="T18"/>
  <c r="U18"/>
  <c r="V18"/>
  <c r="W18"/>
  <c r="X18"/>
  <c r="Y18"/>
  <c r="Z18"/>
  <c r="AB18"/>
  <c r="AC18"/>
  <c r="Q19"/>
  <c r="R19"/>
  <c r="S19"/>
  <c r="T19"/>
  <c r="U19"/>
  <c r="V19"/>
  <c r="W19"/>
  <c r="X19"/>
  <c r="Y19"/>
  <c r="Z19"/>
  <c r="AC19"/>
  <c r="Q20"/>
  <c r="R20"/>
  <c r="S20"/>
  <c r="T20"/>
  <c r="U20"/>
  <c r="V20"/>
  <c r="W20"/>
  <c r="X20"/>
  <c r="Y20"/>
  <c r="Z20"/>
  <c r="AB20"/>
  <c r="AC20"/>
  <c r="Q21"/>
  <c r="R21"/>
  <c r="S21"/>
  <c r="T21"/>
  <c r="U21"/>
  <c r="V21"/>
  <c r="W21"/>
  <c r="X21"/>
  <c r="Y21"/>
  <c r="Z21"/>
  <c r="AC21"/>
  <c r="Q22"/>
  <c r="R22"/>
  <c r="S22"/>
  <c r="T22"/>
  <c r="U22"/>
  <c r="V22"/>
  <c r="W22"/>
  <c r="X22"/>
  <c r="Y22"/>
  <c r="Z22"/>
  <c r="AB22"/>
  <c r="AC22"/>
  <c r="Q23"/>
  <c r="R23"/>
  <c r="S23"/>
  <c r="T23"/>
  <c r="U23"/>
  <c r="V23"/>
  <c r="W23"/>
  <c r="X23"/>
  <c r="Y23"/>
  <c r="Z23"/>
  <c r="AC23"/>
  <c r="Q24"/>
  <c r="R24"/>
  <c r="S24"/>
  <c r="T24"/>
  <c r="U24"/>
  <c r="V24"/>
  <c r="W24"/>
  <c r="X24"/>
  <c r="Y24"/>
  <c r="Z24"/>
  <c r="AA24"/>
  <c r="AB24"/>
  <c r="AC24"/>
  <c r="Q25"/>
  <c r="R25"/>
  <c r="S25"/>
  <c r="T25"/>
  <c r="U25"/>
  <c r="V25"/>
  <c r="W25"/>
  <c r="X25"/>
  <c r="Y25"/>
  <c r="Z25"/>
  <c r="AA25"/>
  <c r="AB25"/>
  <c r="AC25"/>
  <c r="Q26"/>
  <c r="R26"/>
  <c r="S26"/>
  <c r="T26"/>
  <c r="U26"/>
  <c r="V26"/>
  <c r="W26"/>
  <c r="X26"/>
  <c r="Y26"/>
  <c r="Z26"/>
  <c r="AC26"/>
  <c r="Q27"/>
  <c r="R27"/>
  <c r="S27"/>
  <c r="T27"/>
  <c r="U27"/>
  <c r="V27"/>
  <c r="W27"/>
  <c r="X27"/>
  <c r="Y27"/>
  <c r="Z27"/>
  <c r="AC27"/>
  <c r="Q28"/>
  <c r="R28"/>
  <c r="S28"/>
  <c r="T28"/>
  <c r="U28"/>
  <c r="V28"/>
  <c r="W28"/>
  <c r="X28"/>
  <c r="Y28"/>
  <c r="Z28"/>
  <c r="AC28"/>
  <c r="Q29"/>
  <c r="R29"/>
  <c r="S29"/>
  <c r="T29"/>
  <c r="U29"/>
  <c r="V29"/>
  <c r="W29"/>
  <c r="X29"/>
  <c r="Y29"/>
  <c r="Z29"/>
  <c r="AC29"/>
  <c r="Q30"/>
  <c r="R30"/>
  <c r="S30"/>
  <c r="T30"/>
  <c r="U30"/>
  <c r="V30"/>
  <c r="W30"/>
  <c r="X30"/>
  <c r="Y30"/>
  <c r="Z30"/>
  <c r="AC30"/>
  <c r="Q31"/>
  <c r="R31"/>
  <c r="S31"/>
  <c r="T31"/>
  <c r="U31"/>
  <c r="V31"/>
  <c r="W31"/>
  <c r="X31"/>
  <c r="Y31"/>
  <c r="Z31"/>
  <c r="AC31"/>
  <c r="Q32"/>
  <c r="R32"/>
  <c r="S32"/>
  <c r="T32"/>
  <c r="U32"/>
  <c r="V32"/>
  <c r="W32"/>
  <c r="X32"/>
  <c r="Y32"/>
  <c r="Z32"/>
  <c r="AC32"/>
  <c r="Q33"/>
  <c r="R33"/>
  <c r="S33"/>
  <c r="T33"/>
  <c r="U33"/>
  <c r="V33"/>
  <c r="W33"/>
  <c r="X33"/>
  <c r="Y33"/>
  <c r="Z33"/>
  <c r="AC33"/>
  <c r="Q34"/>
  <c r="R34"/>
  <c r="S34"/>
  <c r="T34"/>
  <c r="U34"/>
  <c r="V34"/>
  <c r="W34"/>
  <c r="X34"/>
  <c r="Y34"/>
  <c r="Z34"/>
  <c r="AC34"/>
  <c r="Q35"/>
  <c r="R35"/>
  <c r="S35"/>
  <c r="T35"/>
  <c r="U35"/>
  <c r="V35"/>
  <c r="W35"/>
  <c r="X35"/>
  <c r="Y35"/>
  <c r="Z35"/>
  <c r="AC35"/>
  <c r="Q36"/>
  <c r="R36"/>
  <c r="S36"/>
  <c r="T36"/>
  <c r="U36"/>
  <c r="V36"/>
  <c r="W36"/>
  <c r="X36"/>
  <c r="Y36"/>
  <c r="Z36"/>
  <c r="AC36"/>
  <c r="Q37"/>
  <c r="R37"/>
  <c r="S37"/>
  <c r="T37"/>
  <c r="U37"/>
  <c r="V37"/>
  <c r="W37"/>
  <c r="X37"/>
  <c r="Y37"/>
  <c r="Z37"/>
  <c r="AC37"/>
  <c r="Q38"/>
  <c r="R38"/>
  <c r="S38"/>
  <c r="T38"/>
  <c r="U38"/>
  <c r="V38"/>
  <c r="W38"/>
  <c r="X38"/>
  <c r="Y38"/>
  <c r="Z38"/>
  <c r="AB38"/>
  <c r="AC38"/>
  <c r="Q39"/>
  <c r="R39"/>
  <c r="S39"/>
  <c r="T39"/>
  <c r="U39"/>
  <c r="V39"/>
  <c r="W39"/>
  <c r="X39"/>
  <c r="Y39"/>
  <c r="Z39"/>
  <c r="AB39"/>
  <c r="AC39"/>
  <c r="Q40"/>
  <c r="R40"/>
  <c r="S40"/>
  <c r="T40"/>
  <c r="U40"/>
  <c r="V40"/>
  <c r="W40"/>
  <c r="X40"/>
  <c r="Y40"/>
  <c r="Z40"/>
  <c r="AB40"/>
  <c r="AC40"/>
  <c r="Q41"/>
  <c r="R41"/>
  <c r="S41"/>
  <c r="T41"/>
  <c r="U41"/>
  <c r="V41"/>
  <c r="W41"/>
  <c r="X41"/>
  <c r="Y41"/>
  <c r="Z41"/>
  <c r="AB41"/>
  <c r="AC41"/>
  <c r="Q42"/>
  <c r="R42"/>
  <c r="S42"/>
  <c r="T42"/>
  <c r="U42"/>
  <c r="V42"/>
  <c r="W42"/>
  <c r="X42"/>
  <c r="Y42"/>
  <c r="Z42"/>
  <c r="AB42"/>
  <c r="AC42"/>
  <c r="Q43"/>
  <c r="R43"/>
  <c r="S43"/>
  <c r="T43"/>
  <c r="U43"/>
  <c r="V43"/>
  <c r="W43"/>
  <c r="X43"/>
  <c r="Y43"/>
  <c r="Z43"/>
  <c r="AC43"/>
  <c r="Q44"/>
  <c r="R44"/>
  <c r="S44"/>
  <c r="T44"/>
  <c r="U44"/>
  <c r="V44"/>
  <c r="W44"/>
  <c r="X44"/>
  <c r="Y44"/>
  <c r="Z44"/>
  <c r="AC44"/>
  <c r="Q45"/>
  <c r="R45"/>
  <c r="S45"/>
  <c r="T45"/>
  <c r="U45"/>
  <c r="V45"/>
  <c r="W45"/>
  <c r="X45"/>
  <c r="Y45"/>
  <c r="Z45"/>
  <c r="AC45"/>
  <c r="Q46"/>
  <c r="R46"/>
  <c r="S46"/>
  <c r="T46"/>
  <c r="U46"/>
  <c r="V46"/>
  <c r="W46"/>
  <c r="X46"/>
  <c r="Y46"/>
  <c r="Z46"/>
  <c r="AC46"/>
  <c r="Q47"/>
  <c r="R47"/>
  <c r="S47"/>
  <c r="T47"/>
  <c r="U47"/>
  <c r="V47"/>
  <c r="W47"/>
  <c r="X47"/>
  <c r="Y47"/>
  <c r="Z47"/>
  <c r="AC47"/>
  <c r="Q48"/>
  <c r="R48"/>
  <c r="S48"/>
  <c r="T48"/>
  <c r="U48"/>
  <c r="V48"/>
  <c r="W48"/>
  <c r="X48"/>
  <c r="Y48"/>
  <c r="Z48"/>
  <c r="AC48"/>
  <c r="Q49"/>
  <c r="R49"/>
  <c r="S49"/>
  <c r="T49"/>
  <c r="U49"/>
  <c r="V49"/>
  <c r="W49"/>
  <c r="X49"/>
  <c r="Y49"/>
  <c r="Z49"/>
  <c r="AC49"/>
  <c r="Q50"/>
  <c r="R50"/>
  <c r="S50"/>
  <c r="T50"/>
  <c r="U50"/>
  <c r="V50"/>
  <c r="W50"/>
  <c r="X50"/>
  <c r="Y50"/>
  <c r="Z50"/>
  <c r="AC50"/>
  <c r="Q51"/>
  <c r="R51"/>
  <c r="S51"/>
  <c r="T51"/>
  <c r="U51"/>
  <c r="V51"/>
  <c r="W51"/>
  <c r="X51"/>
  <c r="Y51"/>
  <c r="Z51"/>
  <c r="AC51"/>
  <c r="Q52"/>
  <c r="R52"/>
  <c r="S52"/>
  <c r="T52"/>
  <c r="U52"/>
  <c r="V52"/>
  <c r="W52"/>
  <c r="X52"/>
  <c r="Y52"/>
  <c r="Z52"/>
  <c r="AC52"/>
  <c r="Q53"/>
  <c r="R53"/>
  <c r="S53"/>
  <c r="T53"/>
  <c r="U53"/>
  <c r="V53"/>
  <c r="W53"/>
  <c r="X53"/>
  <c r="Y53"/>
  <c r="Z53"/>
  <c r="AB53"/>
  <c r="AC53"/>
  <c r="Q54"/>
  <c r="R54"/>
  <c r="S54"/>
  <c r="T54"/>
  <c r="U54"/>
  <c r="V54"/>
  <c r="W54"/>
  <c r="X54"/>
  <c r="Y54"/>
  <c r="Z54"/>
  <c r="AB54"/>
  <c r="AC54"/>
  <c r="Q55"/>
  <c r="R55"/>
  <c r="S55"/>
  <c r="T55"/>
  <c r="U55"/>
  <c r="V55"/>
  <c r="W55"/>
  <c r="X55"/>
  <c r="Y55"/>
  <c r="Z55"/>
  <c r="AC55"/>
  <c r="Q56"/>
  <c r="R56"/>
  <c r="S56"/>
  <c r="T56"/>
  <c r="U56"/>
  <c r="V56"/>
  <c r="W56"/>
  <c r="X56"/>
  <c r="Y56"/>
  <c r="Z56"/>
  <c r="AC56"/>
  <c r="Q57"/>
  <c r="R57"/>
  <c r="S57"/>
  <c r="T57"/>
  <c r="U57"/>
  <c r="V57"/>
  <c r="W57"/>
  <c r="X57"/>
  <c r="Y57"/>
  <c r="Z57"/>
  <c r="AC57"/>
  <c r="Q58"/>
  <c r="R58"/>
  <c r="S58"/>
  <c r="T58"/>
  <c r="U58"/>
  <c r="V58"/>
  <c r="W58"/>
  <c r="X58"/>
  <c r="Y58"/>
  <c r="Z58"/>
  <c r="AC58"/>
  <c r="Q59"/>
  <c r="R59"/>
  <c r="S59"/>
  <c r="T59"/>
  <c r="U59"/>
  <c r="V59"/>
  <c r="W59"/>
  <c r="X59"/>
  <c r="Y59"/>
  <c r="Z59"/>
  <c r="AC59"/>
  <c r="Q60"/>
  <c r="R60"/>
  <c r="S60"/>
  <c r="T60"/>
  <c r="U60"/>
  <c r="V60"/>
  <c r="W60"/>
  <c r="X60"/>
  <c r="Y60"/>
  <c r="Z60"/>
  <c r="AC60"/>
  <c r="Q61"/>
  <c r="R61"/>
  <c r="S61"/>
  <c r="T61"/>
  <c r="U61"/>
  <c r="V61"/>
  <c r="W61"/>
  <c r="X61"/>
  <c r="Y61"/>
  <c r="Z61"/>
  <c r="AC61"/>
  <c r="Q62"/>
  <c r="R62"/>
  <c r="S62"/>
  <c r="T62"/>
  <c r="U62"/>
  <c r="V62"/>
  <c r="W62"/>
  <c r="X62"/>
  <c r="Y62"/>
  <c r="Z62"/>
  <c r="AC62"/>
  <c r="Q63"/>
  <c r="R63"/>
  <c r="S63"/>
  <c r="T63"/>
  <c r="U63"/>
  <c r="V63"/>
  <c r="W63"/>
  <c r="X63"/>
  <c r="Y63"/>
  <c r="Z63"/>
  <c r="AB63"/>
  <c r="AC63"/>
  <c r="Q64"/>
  <c r="R64"/>
  <c r="S64"/>
  <c r="T64"/>
  <c r="U64"/>
  <c r="V64"/>
  <c r="W64"/>
  <c r="X64"/>
  <c r="Y64"/>
  <c r="Z64"/>
  <c r="AC64"/>
  <c r="Q65"/>
  <c r="R65"/>
  <c r="S65"/>
  <c r="T65"/>
  <c r="U65"/>
  <c r="V65"/>
  <c r="W65"/>
  <c r="X65"/>
  <c r="Y65"/>
  <c r="Z65"/>
  <c r="AC65"/>
  <c r="Q66"/>
  <c r="R66"/>
  <c r="S66"/>
  <c r="T66"/>
  <c r="U66"/>
  <c r="V66"/>
  <c r="W66"/>
  <c r="X66"/>
  <c r="Y66"/>
  <c r="Z66"/>
  <c r="AB66"/>
  <c r="AC66"/>
  <c r="Q67"/>
  <c r="R67"/>
  <c r="S67"/>
  <c r="T67"/>
  <c r="U67"/>
  <c r="V67"/>
  <c r="W67"/>
  <c r="X67"/>
  <c r="Y67"/>
  <c r="Z67"/>
  <c r="AB67"/>
  <c r="AC67"/>
  <c r="Q68"/>
  <c r="R68"/>
  <c r="S68"/>
  <c r="T68"/>
  <c r="U68"/>
  <c r="V68"/>
  <c r="W68"/>
  <c r="X68"/>
  <c r="Y68"/>
  <c r="Z68"/>
  <c r="AC68"/>
  <c r="Q69"/>
  <c r="R69"/>
  <c r="S69"/>
  <c r="T69"/>
  <c r="U69"/>
  <c r="V69"/>
  <c r="W69"/>
  <c r="X69"/>
  <c r="Y69"/>
  <c r="Z69"/>
  <c r="AC69"/>
  <c r="Q70"/>
  <c r="R70"/>
  <c r="S70"/>
  <c r="T70"/>
  <c r="U70"/>
  <c r="V70"/>
  <c r="W70"/>
  <c r="X70"/>
  <c r="Y70"/>
  <c r="Z70"/>
  <c r="AC70"/>
  <c r="Q71"/>
  <c r="R71"/>
  <c r="S71"/>
  <c r="T71"/>
  <c r="U71"/>
  <c r="V71"/>
  <c r="W71"/>
  <c r="X71"/>
  <c r="Y71"/>
  <c r="Z71"/>
  <c r="AB71"/>
  <c r="AC71"/>
  <c r="Q2" i="13"/>
  <c r="R2"/>
  <c r="S2"/>
  <c r="T2"/>
  <c r="U2"/>
  <c r="V2"/>
  <c r="W2"/>
  <c r="X2"/>
  <c r="Y2"/>
  <c r="Z2"/>
  <c r="AC2"/>
  <c r="Q3"/>
  <c r="R3"/>
  <c r="S3"/>
  <c r="T3"/>
  <c r="U3"/>
  <c r="V3"/>
  <c r="W3"/>
  <c r="X3"/>
  <c r="Y3"/>
  <c r="Z3"/>
  <c r="AA3"/>
  <c r="AB3"/>
  <c r="AC3"/>
  <c r="Q4"/>
  <c r="R4"/>
  <c r="S4"/>
  <c r="T4"/>
  <c r="U4"/>
  <c r="V4"/>
  <c r="W4"/>
  <c r="X4"/>
  <c r="Y4"/>
  <c r="Z4"/>
  <c r="AA4"/>
  <c r="AB4"/>
  <c r="AC4"/>
  <c r="Q5"/>
  <c r="R5"/>
  <c r="S5"/>
  <c r="T5"/>
  <c r="U5"/>
  <c r="V5"/>
  <c r="W5"/>
  <c r="X5"/>
  <c r="Y5"/>
  <c r="Z5"/>
  <c r="AB5"/>
  <c r="AC5"/>
  <c r="Q6"/>
  <c r="R6"/>
  <c r="S6"/>
  <c r="T6"/>
  <c r="U6"/>
  <c r="V6"/>
  <c r="W6"/>
  <c r="X6"/>
  <c r="Y6"/>
  <c r="Z6"/>
  <c r="AA6"/>
  <c r="AB6"/>
  <c r="AC6"/>
  <c r="Q7"/>
  <c r="R7"/>
  <c r="S7"/>
  <c r="T7"/>
  <c r="U7"/>
  <c r="V7"/>
  <c r="W7"/>
  <c r="X7"/>
  <c r="Y7"/>
  <c r="Z7"/>
  <c r="AB7"/>
  <c r="AC7"/>
  <c r="Q8"/>
  <c r="R8"/>
  <c r="S8"/>
  <c r="T8"/>
  <c r="U8"/>
  <c r="V8"/>
  <c r="W8"/>
  <c r="X8"/>
  <c r="Y8"/>
  <c r="Z8"/>
  <c r="AB8"/>
  <c r="AC8"/>
  <c r="Q9"/>
  <c r="R9"/>
  <c r="S9"/>
  <c r="T9"/>
  <c r="U9"/>
  <c r="V9"/>
  <c r="W9"/>
  <c r="X9"/>
  <c r="Y9"/>
  <c r="Z9"/>
  <c r="AC9"/>
  <c r="Q10"/>
  <c r="R10"/>
  <c r="T10"/>
  <c r="U10"/>
  <c r="V10"/>
  <c r="W10"/>
  <c r="X10"/>
  <c r="Y10"/>
  <c r="Z10"/>
  <c r="AB10"/>
  <c r="AC10"/>
  <c r="Q11"/>
  <c r="R11"/>
  <c r="S11"/>
  <c r="T11"/>
  <c r="U11"/>
  <c r="V11"/>
  <c r="W11"/>
  <c r="X11"/>
  <c r="Y11"/>
  <c r="Z11"/>
  <c r="AB11"/>
  <c r="AC11"/>
  <c r="Q12"/>
  <c r="R12"/>
  <c r="S12"/>
  <c r="T12"/>
  <c r="U12"/>
  <c r="V12"/>
  <c r="W12"/>
  <c r="X12"/>
  <c r="Y12"/>
  <c r="Z12"/>
  <c r="AB12"/>
  <c r="AC12"/>
  <c r="Q13"/>
  <c r="R13"/>
  <c r="S13"/>
  <c r="T13"/>
  <c r="U13"/>
  <c r="V13"/>
  <c r="W13"/>
  <c r="X13"/>
  <c r="Y13"/>
  <c r="Z13"/>
  <c r="AC13"/>
  <c r="Q14"/>
  <c r="R14"/>
  <c r="S14"/>
  <c r="T14"/>
  <c r="U14"/>
  <c r="V14"/>
  <c r="W14"/>
  <c r="X14"/>
  <c r="Y14"/>
  <c r="Z14"/>
  <c r="AC14"/>
  <c r="Q15"/>
  <c r="R15"/>
  <c r="S15"/>
  <c r="T15"/>
  <c r="U15"/>
  <c r="V15"/>
  <c r="W15"/>
  <c r="X15"/>
  <c r="Y15"/>
  <c r="Z15"/>
  <c r="AA15"/>
  <c r="AB15"/>
  <c r="AC15"/>
  <c r="Q16"/>
  <c r="R16"/>
  <c r="S16"/>
  <c r="T16"/>
  <c r="U16"/>
  <c r="V16"/>
  <c r="W16"/>
  <c r="X16"/>
  <c r="Y16"/>
  <c r="Z16"/>
  <c r="AA16"/>
  <c r="AB16"/>
  <c r="AC16"/>
  <c r="Q17"/>
  <c r="R17"/>
  <c r="S17"/>
  <c r="T17"/>
  <c r="U17"/>
  <c r="V17"/>
  <c r="W17"/>
  <c r="X17"/>
  <c r="Y17"/>
  <c r="Z17"/>
  <c r="AC17"/>
  <c r="Q2" i="12"/>
  <c r="R2"/>
  <c r="S2"/>
  <c r="T2"/>
  <c r="U2"/>
  <c r="V2"/>
  <c r="W2"/>
  <c r="X2"/>
  <c r="Y2"/>
  <c r="Z2"/>
  <c r="AC2"/>
  <c r="Q3"/>
  <c r="R3"/>
  <c r="S3"/>
  <c r="T3"/>
  <c r="U3"/>
  <c r="V3"/>
  <c r="W3"/>
  <c r="X3"/>
  <c r="Y3"/>
  <c r="Z3"/>
  <c r="AC3"/>
  <c r="Q4"/>
  <c r="R4"/>
  <c r="S4"/>
  <c r="T4"/>
  <c r="U4"/>
  <c r="V4"/>
  <c r="W4"/>
  <c r="X4"/>
  <c r="Y4"/>
  <c r="Z4"/>
  <c r="AC4"/>
  <c r="Q5"/>
  <c r="R5"/>
  <c r="S5"/>
  <c r="T5"/>
  <c r="U5"/>
  <c r="V5"/>
  <c r="W5"/>
  <c r="X5"/>
  <c r="Y5"/>
  <c r="Z5"/>
  <c r="AB5"/>
  <c r="AC5"/>
  <c r="Q6"/>
  <c r="R6"/>
  <c r="S6"/>
  <c r="T6"/>
  <c r="U6"/>
  <c r="V6"/>
  <c r="W6"/>
  <c r="X6"/>
  <c r="Y6"/>
  <c r="Z6"/>
  <c r="AA6"/>
  <c r="AB6"/>
  <c r="AC6"/>
  <c r="Q7"/>
  <c r="R7"/>
  <c r="S7"/>
  <c r="T7"/>
  <c r="U7"/>
  <c r="V7"/>
  <c r="W7"/>
  <c r="X7"/>
  <c r="Y7"/>
  <c r="Z7"/>
  <c r="AB7"/>
  <c r="AC7"/>
  <c r="Q8"/>
  <c r="R8"/>
  <c r="S8"/>
  <c r="T8"/>
  <c r="U8"/>
  <c r="V8"/>
  <c r="W8"/>
  <c r="X8"/>
  <c r="Y8"/>
  <c r="Z8"/>
  <c r="AC8"/>
  <c r="Q9"/>
  <c r="R9"/>
  <c r="S9"/>
  <c r="T9"/>
  <c r="U9"/>
  <c r="V9"/>
  <c r="W9"/>
  <c r="X9"/>
  <c r="Y9"/>
  <c r="Z9"/>
  <c r="AA9"/>
  <c r="AB9"/>
  <c r="AC9"/>
  <c r="Q10"/>
  <c r="R10"/>
  <c r="S10"/>
  <c r="T10"/>
  <c r="U10"/>
  <c r="V10"/>
  <c r="W10"/>
  <c r="X10"/>
  <c r="Y10"/>
  <c r="Z10"/>
  <c r="AC10"/>
  <c r="Q11"/>
  <c r="R11"/>
  <c r="S11"/>
  <c r="T11"/>
  <c r="U11"/>
  <c r="V11"/>
  <c r="W11"/>
  <c r="X11"/>
  <c r="Y11"/>
  <c r="Z11"/>
  <c r="AC11"/>
  <c r="Q12"/>
  <c r="R12"/>
  <c r="S12"/>
  <c r="T12"/>
  <c r="U12"/>
  <c r="V12"/>
  <c r="W12"/>
  <c r="X12"/>
  <c r="Y12"/>
  <c r="Z12"/>
  <c r="AC12"/>
  <c r="Q13"/>
  <c r="R13"/>
  <c r="S13"/>
  <c r="T13"/>
  <c r="U13"/>
  <c r="V13"/>
  <c r="W13"/>
  <c r="X13"/>
  <c r="Y13"/>
  <c r="Z13"/>
  <c r="AB13"/>
  <c r="AC13"/>
  <c r="Q14"/>
  <c r="R14"/>
  <c r="S14"/>
  <c r="T14"/>
  <c r="U14"/>
  <c r="V14"/>
  <c r="W14"/>
  <c r="X14"/>
  <c r="Y14"/>
  <c r="Z14"/>
  <c r="AC14"/>
  <c r="Q15"/>
  <c r="R15"/>
  <c r="S15"/>
  <c r="T15"/>
  <c r="U15"/>
  <c r="V15"/>
  <c r="W15"/>
  <c r="X15"/>
  <c r="Y15"/>
  <c r="Z15"/>
  <c r="AC15"/>
  <c r="Q2" i="8"/>
  <c r="R2"/>
  <c r="S2"/>
  <c r="T2"/>
  <c r="U2"/>
  <c r="V2"/>
  <c r="W2"/>
  <c r="X2"/>
  <c r="Y2"/>
  <c r="Z2"/>
  <c r="AC2"/>
  <c r="Q3"/>
  <c r="R3"/>
  <c r="S3"/>
  <c r="T3"/>
  <c r="U3"/>
  <c r="V3"/>
  <c r="W3"/>
  <c r="X3"/>
  <c r="Y3"/>
  <c r="Z3"/>
  <c r="AB3"/>
  <c r="AC3"/>
  <c r="Q4"/>
  <c r="R4"/>
  <c r="S4"/>
  <c r="T4"/>
  <c r="U4"/>
  <c r="V4"/>
  <c r="W4"/>
  <c r="X4"/>
  <c r="Y4"/>
  <c r="Z4"/>
  <c r="AA4"/>
  <c r="AB4"/>
  <c r="AC4"/>
  <c r="Q5"/>
  <c r="R5"/>
  <c r="S5"/>
  <c r="T5"/>
  <c r="U5"/>
  <c r="V5"/>
  <c r="W5"/>
  <c r="X5"/>
  <c r="Y5"/>
  <c r="Z5"/>
  <c r="AB5"/>
  <c r="AC5"/>
  <c r="Q6"/>
  <c r="R6"/>
  <c r="S6"/>
  <c r="T6"/>
  <c r="U6"/>
  <c r="V6"/>
  <c r="W6"/>
  <c r="X6"/>
  <c r="Y6"/>
  <c r="Z6"/>
  <c r="AA6"/>
  <c r="AB6"/>
  <c r="AC6"/>
  <c r="Q7"/>
  <c r="R7"/>
  <c r="S7"/>
  <c r="T7"/>
  <c r="U7"/>
  <c r="V7"/>
  <c r="W7"/>
  <c r="X7"/>
  <c r="Y7"/>
  <c r="Z7"/>
  <c r="AC7"/>
  <c r="Q8"/>
  <c r="R8"/>
  <c r="S8"/>
  <c r="T8"/>
  <c r="U8"/>
  <c r="V8"/>
  <c r="W8"/>
  <c r="X8"/>
  <c r="Y8"/>
  <c r="Z8"/>
  <c r="AB8"/>
  <c r="AC8"/>
  <c r="Q9"/>
  <c r="R9"/>
  <c r="S9"/>
  <c r="T9"/>
  <c r="U9"/>
  <c r="V9"/>
  <c r="W9"/>
  <c r="X9"/>
  <c r="Y9"/>
  <c r="Z9"/>
  <c r="AA9"/>
  <c r="AB9"/>
  <c r="AC9"/>
  <c r="Q10"/>
  <c r="R10"/>
  <c r="S10"/>
  <c r="T10"/>
  <c r="U10"/>
  <c r="V10"/>
  <c r="W10"/>
  <c r="X10"/>
  <c r="Y10"/>
  <c r="Z10"/>
  <c r="AC10"/>
  <c r="Q11"/>
  <c r="R11"/>
  <c r="S11"/>
  <c r="T11"/>
  <c r="U11"/>
  <c r="V11"/>
  <c r="W11"/>
  <c r="X11"/>
  <c r="Y11"/>
  <c r="Z11"/>
  <c r="AC11"/>
  <c r="Q12"/>
  <c r="R12"/>
  <c r="S12"/>
  <c r="T12"/>
  <c r="U12"/>
  <c r="V12"/>
  <c r="W12"/>
  <c r="X12"/>
  <c r="Y12"/>
  <c r="Z12"/>
  <c r="AC12"/>
  <c r="Q13"/>
  <c r="R13"/>
  <c r="S13"/>
  <c r="T13"/>
  <c r="U13"/>
  <c r="V13"/>
  <c r="W13"/>
  <c r="X13"/>
  <c r="Y13"/>
  <c r="Z13"/>
  <c r="AB13"/>
  <c r="AC13"/>
  <c r="Q14"/>
  <c r="R14"/>
  <c r="S14"/>
  <c r="T14"/>
  <c r="U14"/>
  <c r="V14"/>
  <c r="W14"/>
  <c r="X14"/>
  <c r="Y14"/>
  <c r="Z14"/>
  <c r="AA14"/>
  <c r="AB14"/>
  <c r="AC14"/>
  <c r="Q15"/>
  <c r="R15"/>
  <c r="S15"/>
  <c r="T15"/>
  <c r="U15"/>
  <c r="V15"/>
  <c r="W15"/>
  <c r="X15"/>
  <c r="Y15"/>
  <c r="Z15"/>
  <c r="AB15"/>
  <c r="AC15"/>
  <c r="Q16"/>
  <c r="R16"/>
  <c r="S16"/>
  <c r="T16"/>
  <c r="U16"/>
  <c r="V16"/>
  <c r="W16"/>
  <c r="X16"/>
  <c r="Y16"/>
  <c r="Z16"/>
  <c r="AA16"/>
  <c r="AB16"/>
  <c r="AC16"/>
  <c r="Q17"/>
  <c r="R17"/>
  <c r="S17"/>
  <c r="T17"/>
  <c r="U17"/>
  <c r="V17"/>
  <c r="W17"/>
  <c r="X17"/>
  <c r="Y17"/>
  <c r="Z17"/>
  <c r="AA17"/>
  <c r="AB17"/>
  <c r="AC17"/>
  <c r="AC72" i="18"/>
  <c r="Z72"/>
  <c r="Y72"/>
  <c r="X72"/>
  <c r="W72"/>
  <c r="V72"/>
  <c r="U72"/>
  <c r="T72"/>
  <c r="S72"/>
  <c r="R72"/>
  <c r="Q72"/>
  <c r="AC71"/>
  <c r="Z71"/>
  <c r="Y71"/>
  <c r="X71"/>
  <c r="W71"/>
  <c r="V71"/>
  <c r="U71"/>
  <c r="T71"/>
  <c r="S71"/>
  <c r="R71"/>
  <c r="Q71"/>
  <c r="AC70"/>
  <c r="Z70"/>
  <c r="Y70"/>
  <c r="X70"/>
  <c r="W70"/>
  <c r="V70"/>
  <c r="U70"/>
  <c r="T70"/>
  <c r="S70"/>
  <c r="R70"/>
  <c r="Q70"/>
  <c r="AC69"/>
  <c r="Z69"/>
  <c r="Y69"/>
  <c r="X69"/>
  <c r="W69"/>
  <c r="V69"/>
  <c r="U69"/>
  <c r="T69"/>
  <c r="S69"/>
  <c r="R69"/>
  <c r="Q69"/>
  <c r="AC68"/>
  <c r="Z68"/>
  <c r="Y68"/>
  <c r="X68"/>
  <c r="W68"/>
  <c r="V68"/>
  <c r="U68"/>
  <c r="T68"/>
  <c r="S68"/>
  <c r="R68"/>
  <c r="Q68"/>
  <c r="AC67"/>
  <c r="Z67"/>
  <c r="Y67"/>
  <c r="X67"/>
  <c r="W67"/>
  <c r="V67"/>
  <c r="U67"/>
  <c r="T67"/>
  <c r="S67"/>
  <c r="R67"/>
  <c r="Q67"/>
  <c r="AC66"/>
  <c r="AA66"/>
  <c r="Z66"/>
  <c r="Y66"/>
  <c r="X66"/>
  <c r="W66"/>
  <c r="V66"/>
  <c r="U66"/>
  <c r="T66"/>
  <c r="S66"/>
  <c r="R66"/>
  <c r="Q66"/>
  <c r="AC65"/>
  <c r="Z65"/>
  <c r="Y65"/>
  <c r="X65"/>
  <c r="W65"/>
  <c r="V65"/>
  <c r="U65"/>
  <c r="T65"/>
  <c r="S65"/>
  <c r="R65"/>
  <c r="Q65"/>
  <c r="AC64"/>
  <c r="Z64"/>
  <c r="Y64"/>
  <c r="X64"/>
  <c r="W64"/>
  <c r="V64"/>
  <c r="U64"/>
  <c r="T64"/>
  <c r="S64"/>
  <c r="R64"/>
  <c r="Q64"/>
  <c r="AC63"/>
  <c r="Z63"/>
  <c r="Y63"/>
  <c r="X63"/>
  <c r="W63"/>
  <c r="V63"/>
  <c r="U63"/>
  <c r="T63"/>
  <c r="S63"/>
  <c r="R63"/>
  <c r="Q63"/>
  <c r="AC62"/>
  <c r="Z62"/>
  <c r="Y62"/>
  <c r="X62"/>
  <c r="W62"/>
  <c r="V62"/>
  <c r="U62"/>
  <c r="T62"/>
  <c r="S62"/>
  <c r="R62"/>
  <c r="Q62"/>
  <c r="AC61"/>
  <c r="Z61"/>
  <c r="Y61"/>
  <c r="X61"/>
  <c r="W61"/>
  <c r="V61"/>
  <c r="U61"/>
  <c r="T61"/>
  <c r="S61"/>
  <c r="R61"/>
  <c r="Q61"/>
  <c r="AC60"/>
  <c r="Z60"/>
  <c r="Y60"/>
  <c r="X60"/>
  <c r="W60"/>
  <c r="V60"/>
  <c r="U60"/>
  <c r="T60"/>
  <c r="S60"/>
  <c r="R60"/>
  <c r="Q60"/>
  <c r="AC59"/>
  <c r="AB59"/>
  <c r="AA59"/>
  <c r="Z59"/>
  <c r="Y59"/>
  <c r="X59"/>
  <c r="W59"/>
  <c r="V59"/>
  <c r="U59"/>
  <c r="T59"/>
  <c r="S59"/>
  <c r="R59"/>
  <c r="Q59"/>
  <c r="AC58"/>
  <c r="AB58"/>
  <c r="AA58"/>
  <c r="Z58"/>
  <c r="Y58"/>
  <c r="X58"/>
  <c r="W58"/>
  <c r="V58"/>
  <c r="U58"/>
  <c r="T58"/>
  <c r="S58"/>
  <c r="R58"/>
  <c r="Q58"/>
  <c r="AC57"/>
  <c r="Z57"/>
  <c r="Y57"/>
  <c r="X57"/>
  <c r="W57"/>
  <c r="V57"/>
  <c r="U57"/>
  <c r="T57"/>
  <c r="S57"/>
  <c r="R57"/>
  <c r="Q57"/>
  <c r="AC56"/>
  <c r="Z56"/>
  <c r="Y56"/>
  <c r="X56"/>
  <c r="W56"/>
  <c r="V56"/>
  <c r="U56"/>
  <c r="T56"/>
  <c r="S56"/>
  <c r="R56"/>
  <c r="Q56"/>
  <c r="AC55"/>
  <c r="AB55"/>
  <c r="Z55"/>
  <c r="Y55"/>
  <c r="X55"/>
  <c r="W55"/>
  <c r="V55"/>
  <c r="U55"/>
  <c r="T55"/>
  <c r="S55"/>
  <c r="R55"/>
  <c r="Q55"/>
  <c r="AC54"/>
  <c r="Z54"/>
  <c r="Y54"/>
  <c r="X54"/>
  <c r="W54"/>
  <c r="V54"/>
  <c r="U54"/>
  <c r="T54"/>
  <c r="S54"/>
  <c r="R54"/>
  <c r="Q54"/>
  <c r="AC53"/>
  <c r="AB53"/>
  <c r="AA53"/>
  <c r="Z53"/>
  <c r="Y53"/>
  <c r="X53"/>
  <c r="W53"/>
  <c r="V53"/>
  <c r="U53"/>
  <c r="T53"/>
  <c r="S53"/>
  <c r="R53"/>
  <c r="Q53"/>
  <c r="AC52"/>
  <c r="Z52"/>
  <c r="Y52"/>
  <c r="X52"/>
  <c r="W52"/>
  <c r="V52"/>
  <c r="U52"/>
  <c r="T52"/>
  <c r="S52"/>
  <c r="R52"/>
  <c r="Q52"/>
  <c r="AC51"/>
  <c r="Z51"/>
  <c r="Y51"/>
  <c r="X51"/>
  <c r="W51"/>
  <c r="V51"/>
  <c r="U51"/>
  <c r="T51"/>
  <c r="S51"/>
  <c r="R51"/>
  <c r="Q51"/>
  <c r="AC50"/>
  <c r="AB50"/>
  <c r="AA50"/>
  <c r="Z50"/>
  <c r="Y50"/>
  <c r="X50"/>
  <c r="W50"/>
  <c r="V50"/>
  <c r="U50"/>
  <c r="T50"/>
  <c r="S50"/>
  <c r="R50"/>
  <c r="Q50"/>
  <c r="AC49"/>
  <c r="AB49"/>
  <c r="AA49"/>
  <c r="Z49"/>
  <c r="Y49"/>
  <c r="X49"/>
  <c r="W49"/>
  <c r="V49"/>
  <c r="U49"/>
  <c r="T49"/>
  <c r="S49"/>
  <c r="R49"/>
  <c r="Q49"/>
  <c r="AC48"/>
  <c r="AB48"/>
  <c r="AA48"/>
  <c r="Z48"/>
  <c r="Y48"/>
  <c r="X48"/>
  <c r="W48"/>
  <c r="V48"/>
  <c r="U48"/>
  <c r="T48"/>
  <c r="S48"/>
  <c r="R48"/>
  <c r="Q48"/>
  <c r="AC47"/>
  <c r="AB47"/>
  <c r="AA47"/>
  <c r="Z47"/>
  <c r="Y47"/>
  <c r="X47"/>
  <c r="W47"/>
  <c r="V47"/>
  <c r="U47"/>
  <c r="T47"/>
  <c r="S47"/>
  <c r="R47"/>
  <c r="Q47"/>
  <c r="AC46"/>
  <c r="AB46"/>
  <c r="AA46"/>
  <c r="Z46"/>
  <c r="Y46"/>
  <c r="X46"/>
  <c r="W46"/>
  <c r="V46"/>
  <c r="U46"/>
  <c r="T46"/>
  <c r="S46"/>
  <c r="R46"/>
  <c r="Q46"/>
  <c r="AC45"/>
  <c r="AB45"/>
  <c r="AA45"/>
  <c r="Z45"/>
  <c r="Y45"/>
  <c r="X45"/>
  <c r="W45"/>
  <c r="V45"/>
  <c r="U45"/>
  <c r="T45"/>
  <c r="S45"/>
  <c r="R45"/>
  <c r="Q45"/>
  <c r="AC44"/>
  <c r="AB44"/>
  <c r="AA44"/>
  <c r="Z44"/>
  <c r="Y44"/>
  <c r="X44"/>
  <c r="W44"/>
  <c r="V44"/>
  <c r="U44"/>
  <c r="T44"/>
  <c r="S44"/>
  <c r="R44"/>
  <c r="Q44"/>
  <c r="AC43"/>
  <c r="AB43"/>
  <c r="Z43"/>
  <c r="Y43"/>
  <c r="X43"/>
  <c r="W43"/>
  <c r="V43"/>
  <c r="U43"/>
  <c r="T43"/>
  <c r="S43"/>
  <c r="R43"/>
  <c r="Q43"/>
  <c r="AC42"/>
  <c r="Z42"/>
  <c r="Y42"/>
  <c r="X42"/>
  <c r="W42"/>
  <c r="V42"/>
  <c r="U42"/>
  <c r="T42"/>
  <c r="S42"/>
  <c r="R42"/>
  <c r="Q42"/>
  <c r="AC41"/>
  <c r="AB41"/>
  <c r="Z41"/>
  <c r="Y41"/>
  <c r="X41"/>
  <c r="W41"/>
  <c r="V41"/>
  <c r="U41"/>
  <c r="T41"/>
  <c r="S41"/>
  <c r="R41"/>
  <c r="Q41"/>
  <c r="AC40"/>
  <c r="Z40"/>
  <c r="Y40"/>
  <c r="X40"/>
  <c r="W40"/>
  <c r="V40"/>
  <c r="U40"/>
  <c r="T40"/>
  <c r="S40"/>
  <c r="R40"/>
  <c r="Q40"/>
  <c r="AC39"/>
  <c r="Z39"/>
  <c r="Y39"/>
  <c r="X39"/>
  <c r="W39"/>
  <c r="V39"/>
  <c r="U39"/>
  <c r="T39"/>
  <c r="S39"/>
  <c r="R39"/>
  <c r="Q39"/>
  <c r="AC38"/>
  <c r="Z38"/>
  <c r="Y38"/>
  <c r="X38"/>
  <c r="W38"/>
  <c r="V38"/>
  <c r="U38"/>
  <c r="T38"/>
  <c r="S38"/>
  <c r="R38"/>
  <c r="Q38"/>
  <c r="AC37"/>
  <c r="Z37"/>
  <c r="Y37"/>
  <c r="X37"/>
  <c r="W37"/>
  <c r="V37"/>
  <c r="U37"/>
  <c r="T37"/>
  <c r="S37"/>
  <c r="R37"/>
  <c r="Q37"/>
  <c r="AC36"/>
  <c r="AB36"/>
  <c r="Z36"/>
  <c r="Y36"/>
  <c r="X36"/>
  <c r="W36"/>
  <c r="V36"/>
  <c r="U36"/>
  <c r="T36"/>
  <c r="S36"/>
  <c r="R36"/>
  <c r="Q36"/>
  <c r="AC35"/>
  <c r="AB35"/>
  <c r="Z35"/>
  <c r="Y35"/>
  <c r="X35"/>
  <c r="W35"/>
  <c r="V35"/>
  <c r="U35"/>
  <c r="T35"/>
  <c r="S35"/>
  <c r="R35"/>
  <c r="Q35"/>
  <c r="AC34"/>
  <c r="AB34"/>
  <c r="AA34"/>
  <c r="Z34"/>
  <c r="Y34"/>
  <c r="X34"/>
  <c r="W34"/>
  <c r="V34"/>
  <c r="U34"/>
  <c r="T34"/>
  <c r="S34"/>
  <c r="R34"/>
  <c r="Q34"/>
  <c r="AC33"/>
  <c r="Z33"/>
  <c r="Y33"/>
  <c r="X33"/>
  <c r="W33"/>
  <c r="V33"/>
  <c r="U33"/>
  <c r="T33"/>
  <c r="S33"/>
  <c r="R33"/>
  <c r="Q33"/>
  <c r="AC32"/>
  <c r="AB32"/>
  <c r="AA32"/>
  <c r="Z32"/>
  <c r="Y32"/>
  <c r="X32"/>
  <c r="W32"/>
  <c r="V32"/>
  <c r="U32"/>
  <c r="T32"/>
  <c r="S32"/>
  <c r="R32"/>
  <c r="Q32"/>
  <c r="AC31"/>
  <c r="Z31"/>
  <c r="Y31"/>
  <c r="X31"/>
  <c r="W31"/>
  <c r="V31"/>
  <c r="U31"/>
  <c r="T31"/>
  <c r="S31"/>
  <c r="R31"/>
  <c r="Q31"/>
  <c r="AC30"/>
  <c r="AB30"/>
  <c r="AA30"/>
  <c r="Z30"/>
  <c r="Y30"/>
  <c r="X30"/>
  <c r="W30"/>
  <c r="V30"/>
  <c r="U30"/>
  <c r="T30"/>
  <c r="S30"/>
  <c r="R30"/>
  <c r="Q30"/>
  <c r="AC29"/>
  <c r="AB29"/>
  <c r="AA29"/>
  <c r="Z29"/>
  <c r="Y29"/>
  <c r="X29"/>
  <c r="W29"/>
  <c r="V29"/>
  <c r="U29"/>
  <c r="T29"/>
  <c r="S29"/>
  <c r="R29"/>
  <c r="Q29"/>
  <c r="AC28"/>
  <c r="AB28"/>
  <c r="AA28"/>
  <c r="Z28"/>
  <c r="Y28"/>
  <c r="X28"/>
  <c r="W28"/>
  <c r="V28"/>
  <c r="U28"/>
  <c r="T28"/>
  <c r="S28"/>
  <c r="R28"/>
  <c r="Q28"/>
  <c r="AC27"/>
  <c r="AB27"/>
  <c r="AA27"/>
  <c r="Z27"/>
  <c r="Y27"/>
  <c r="X27"/>
  <c r="W27"/>
  <c r="V27"/>
  <c r="U27"/>
  <c r="T27"/>
  <c r="S27"/>
  <c r="R27"/>
  <c r="Q27"/>
  <c r="AC26"/>
  <c r="AB26"/>
  <c r="AA26"/>
  <c r="Z26"/>
  <c r="Y26"/>
  <c r="X26"/>
  <c r="W26"/>
  <c r="V26"/>
  <c r="U26"/>
  <c r="T26"/>
  <c r="S26"/>
  <c r="R26"/>
  <c r="Q26"/>
  <c r="AC25"/>
  <c r="AB25"/>
  <c r="AA25"/>
  <c r="Z25"/>
  <c r="Y25"/>
  <c r="X25"/>
  <c r="W25"/>
  <c r="V25"/>
  <c r="U25"/>
  <c r="T25"/>
  <c r="S25"/>
  <c r="R25"/>
  <c r="Q25"/>
  <c r="AC24"/>
  <c r="AB24"/>
  <c r="Z24"/>
  <c r="Y24"/>
  <c r="X24"/>
  <c r="W24"/>
  <c r="V24"/>
  <c r="U24"/>
  <c r="T24"/>
  <c r="S24"/>
  <c r="R24"/>
  <c r="Q24"/>
  <c r="AC23"/>
  <c r="Z23"/>
  <c r="Y23"/>
  <c r="X23"/>
  <c r="W23"/>
  <c r="V23"/>
  <c r="U23"/>
  <c r="T23"/>
  <c r="S23"/>
  <c r="R23"/>
  <c r="Q23"/>
  <c r="AC22"/>
  <c r="Z22"/>
  <c r="Y22"/>
  <c r="X22"/>
  <c r="W22"/>
  <c r="V22"/>
  <c r="U22"/>
  <c r="T22"/>
  <c r="S22"/>
  <c r="R22"/>
  <c r="Q22"/>
  <c r="AC21"/>
  <c r="AB21"/>
  <c r="Z21"/>
  <c r="Y21"/>
  <c r="X21"/>
  <c r="W21"/>
  <c r="V21"/>
  <c r="U21"/>
  <c r="T21"/>
  <c r="S21"/>
  <c r="R21"/>
  <c r="Q21"/>
  <c r="AC20"/>
  <c r="Z20"/>
  <c r="Y20"/>
  <c r="X20"/>
  <c r="W20"/>
  <c r="V20"/>
  <c r="U20"/>
  <c r="T20"/>
  <c r="S20"/>
  <c r="R20"/>
  <c r="Q20"/>
  <c r="AC19"/>
  <c r="AB19"/>
  <c r="Z19"/>
  <c r="Y19"/>
  <c r="X19"/>
  <c r="W19"/>
  <c r="V19"/>
  <c r="U19"/>
  <c r="T19"/>
  <c r="S19"/>
  <c r="R19"/>
  <c r="Q19"/>
  <c r="AC18"/>
  <c r="AB18"/>
  <c r="AA18"/>
  <c r="Z18"/>
  <c r="Y18"/>
  <c r="X18"/>
  <c r="W18"/>
  <c r="V18"/>
  <c r="U18"/>
  <c r="T18"/>
  <c r="S18"/>
  <c r="R18"/>
  <c r="Q18"/>
  <c r="AC17"/>
  <c r="AB17"/>
  <c r="Z17"/>
  <c r="Y17"/>
  <c r="X17"/>
  <c r="W17"/>
  <c r="V17"/>
  <c r="U17"/>
  <c r="T17"/>
  <c r="S17"/>
  <c r="R17"/>
  <c r="Q17"/>
  <c r="AC16"/>
  <c r="Z16"/>
  <c r="Y16"/>
  <c r="X16"/>
  <c r="W16"/>
  <c r="V16"/>
  <c r="U16"/>
  <c r="T16"/>
  <c r="S16"/>
  <c r="R16"/>
  <c r="Q16"/>
  <c r="AC15"/>
  <c r="Z15"/>
  <c r="Y15"/>
  <c r="X15"/>
  <c r="W15"/>
  <c r="V15"/>
  <c r="U15"/>
  <c r="T15"/>
  <c r="S15"/>
  <c r="R15"/>
  <c r="Q15"/>
  <c r="AC14"/>
  <c r="Z14"/>
  <c r="Y14"/>
  <c r="X14"/>
  <c r="W14"/>
  <c r="V14"/>
  <c r="U14"/>
  <c r="T14"/>
  <c r="S14"/>
  <c r="R14"/>
  <c r="Q14"/>
  <c r="AC13"/>
  <c r="Z13"/>
  <c r="Y13"/>
  <c r="X13"/>
  <c r="W13"/>
  <c r="V13"/>
  <c r="U13"/>
  <c r="T13"/>
  <c r="S13"/>
  <c r="R13"/>
  <c r="Q13"/>
  <c r="AC12"/>
  <c r="Z12"/>
  <c r="Y12"/>
  <c r="X12"/>
  <c r="W12"/>
  <c r="V12"/>
  <c r="U12"/>
  <c r="T12"/>
  <c r="S12"/>
  <c r="R12"/>
  <c r="Q12"/>
  <c r="AC11"/>
  <c r="Z11"/>
  <c r="Y11"/>
  <c r="X11"/>
  <c r="W11"/>
  <c r="V11"/>
  <c r="U11"/>
  <c r="T11"/>
  <c r="S11"/>
  <c r="R11"/>
  <c r="Q11"/>
  <c r="AC10"/>
  <c r="Z10"/>
  <c r="Y10"/>
  <c r="X10"/>
  <c r="W10"/>
  <c r="V10"/>
  <c r="U10"/>
  <c r="T10"/>
  <c r="S10"/>
  <c r="R10"/>
  <c r="Q10"/>
  <c r="AC9"/>
  <c r="AB9"/>
  <c r="AA9"/>
  <c r="Z9"/>
  <c r="Y9"/>
  <c r="X9"/>
  <c r="W9"/>
  <c r="V9"/>
  <c r="U9"/>
  <c r="T9"/>
  <c r="S9"/>
  <c r="R9"/>
  <c r="Q9"/>
  <c r="AC8"/>
  <c r="Z8"/>
  <c r="Y8"/>
  <c r="X8"/>
  <c r="W8"/>
  <c r="V8"/>
  <c r="U8"/>
  <c r="T8"/>
  <c r="S8"/>
  <c r="R8"/>
  <c r="Q8"/>
  <c r="AC7"/>
  <c r="Z7"/>
  <c r="Y7"/>
  <c r="X7"/>
  <c r="W7"/>
  <c r="V7"/>
  <c r="U7"/>
  <c r="T7"/>
  <c r="S7"/>
  <c r="R7"/>
  <c r="Q7"/>
  <c r="AC6"/>
  <c r="Z6"/>
  <c r="Y6"/>
  <c r="X6"/>
  <c r="W6"/>
  <c r="V6"/>
  <c r="U6"/>
  <c r="T6"/>
  <c r="S6"/>
  <c r="R6"/>
  <c r="Q6"/>
  <c r="AC5"/>
  <c r="AB5"/>
  <c r="Z5"/>
  <c r="Y5"/>
  <c r="X5"/>
  <c r="W5"/>
  <c r="V5"/>
  <c r="U5"/>
  <c r="T5"/>
  <c r="S5"/>
  <c r="R5"/>
  <c r="Q5"/>
  <c r="AC4"/>
  <c r="AB4"/>
  <c r="Z4"/>
  <c r="Y4"/>
  <c r="X4"/>
  <c r="W4"/>
  <c r="V4"/>
  <c r="U4"/>
  <c r="T4"/>
  <c r="S4"/>
  <c r="R4"/>
  <c r="Q4"/>
  <c r="AC3"/>
  <c r="AB3"/>
  <c r="Z3"/>
  <c r="Y3"/>
  <c r="X3"/>
  <c r="W3"/>
  <c r="V3"/>
  <c r="U3"/>
  <c r="T3"/>
  <c r="S3"/>
  <c r="R3"/>
  <c r="Q3"/>
  <c r="AC2"/>
  <c r="Z2"/>
  <c r="Y2"/>
  <c r="X2"/>
  <c r="W2"/>
  <c r="V2"/>
  <c r="U2"/>
  <c r="T2"/>
  <c r="S2"/>
  <c r="R2"/>
  <c r="Q2"/>
  <c r="AC30" i="15"/>
  <c r="Z30"/>
  <c r="Y30"/>
  <c r="X30"/>
  <c r="W30"/>
  <c r="V30"/>
  <c r="U30"/>
  <c r="T30"/>
  <c r="S30"/>
  <c r="R30"/>
  <c r="Q30"/>
  <c r="AC29"/>
  <c r="Z29"/>
  <c r="Y29"/>
  <c r="X29"/>
  <c r="W29"/>
  <c r="V29"/>
  <c r="U29"/>
  <c r="T29"/>
  <c r="S29"/>
  <c r="R29"/>
  <c r="Q29"/>
  <c r="AC28"/>
  <c r="Z28"/>
  <c r="Y28"/>
  <c r="X28"/>
  <c r="W28"/>
  <c r="V28"/>
  <c r="U28"/>
  <c r="T28"/>
  <c r="S28"/>
  <c r="R28"/>
  <c r="Q28"/>
  <c r="AC27"/>
  <c r="AB27"/>
  <c r="AA27"/>
  <c r="Z27"/>
  <c r="Y27"/>
  <c r="X27"/>
  <c r="W27"/>
  <c r="V27"/>
  <c r="U27"/>
  <c r="T27"/>
  <c r="S27"/>
  <c r="R27"/>
  <c r="Q27"/>
  <c r="AC26"/>
  <c r="AB26"/>
  <c r="AA26"/>
  <c r="Z26"/>
  <c r="Y26"/>
  <c r="X26"/>
  <c r="W26"/>
  <c r="V26"/>
  <c r="U26"/>
  <c r="T26"/>
  <c r="S26"/>
  <c r="R26"/>
  <c r="Q26"/>
  <c r="AC25"/>
  <c r="AB25"/>
  <c r="Z25"/>
  <c r="Y25"/>
  <c r="X25"/>
  <c r="W25"/>
  <c r="V25"/>
  <c r="U25"/>
  <c r="T25"/>
  <c r="S25"/>
  <c r="R25"/>
  <c r="Q25"/>
  <c r="AC24"/>
  <c r="AB24"/>
  <c r="AA24"/>
  <c r="Z24"/>
  <c r="Y24"/>
  <c r="X24"/>
  <c r="W24"/>
  <c r="V24"/>
  <c r="U24"/>
  <c r="T24"/>
  <c r="S24"/>
  <c r="R24"/>
  <c r="Q24"/>
  <c r="AC23"/>
  <c r="Z23"/>
  <c r="Y23"/>
  <c r="X23"/>
  <c r="W23"/>
  <c r="V23"/>
  <c r="U23"/>
  <c r="T23"/>
  <c r="S23"/>
  <c r="R23"/>
  <c r="Q23"/>
  <c r="AC22"/>
  <c r="AB22"/>
  <c r="AA22"/>
  <c r="Z22"/>
  <c r="Y22"/>
  <c r="X22"/>
  <c r="W22"/>
  <c r="V22"/>
  <c r="U22"/>
  <c r="T22"/>
  <c r="S22"/>
  <c r="R22"/>
  <c r="Q22"/>
  <c r="AC21"/>
  <c r="Z21"/>
  <c r="Y21"/>
  <c r="X21"/>
  <c r="W21"/>
  <c r="V21"/>
  <c r="U21"/>
  <c r="T21"/>
  <c r="S21"/>
  <c r="R21"/>
  <c r="Q21"/>
  <c r="AC20"/>
  <c r="Z20"/>
  <c r="Y20"/>
  <c r="X20"/>
  <c r="W20"/>
  <c r="V20"/>
  <c r="U20"/>
  <c r="T20"/>
  <c r="S20"/>
  <c r="R20"/>
  <c r="Q20"/>
  <c r="AC19"/>
  <c r="Z19"/>
  <c r="Y19"/>
  <c r="X19"/>
  <c r="W19"/>
  <c r="V19"/>
  <c r="U19"/>
  <c r="T19"/>
  <c r="S19"/>
  <c r="R19"/>
  <c r="Q19"/>
  <c r="AC18"/>
  <c r="AB18"/>
  <c r="Z18"/>
  <c r="Y18"/>
  <c r="X18"/>
  <c r="W18"/>
  <c r="V18"/>
  <c r="U18"/>
  <c r="T18"/>
  <c r="S18"/>
  <c r="R18"/>
  <c r="Q18"/>
  <c r="AC17"/>
  <c r="Z17"/>
  <c r="Y17"/>
  <c r="X17"/>
  <c r="W17"/>
  <c r="V17"/>
  <c r="U17"/>
  <c r="T17"/>
  <c r="S17"/>
  <c r="Q17"/>
  <c r="AC16"/>
  <c r="Z16"/>
  <c r="Y16"/>
  <c r="X16"/>
  <c r="W16"/>
  <c r="V16"/>
  <c r="U16"/>
  <c r="T16"/>
  <c r="S16"/>
  <c r="R16"/>
  <c r="Q16"/>
  <c r="AC15"/>
  <c r="AB15"/>
  <c r="AA15"/>
  <c r="Z15"/>
  <c r="Y15"/>
  <c r="X15"/>
  <c r="W15"/>
  <c r="V15"/>
  <c r="U15"/>
  <c r="T15"/>
  <c r="S15"/>
  <c r="Q15"/>
  <c r="AC14"/>
  <c r="Z14"/>
  <c r="Y14"/>
  <c r="X14"/>
  <c r="W14"/>
  <c r="V14"/>
  <c r="U14"/>
  <c r="T14"/>
  <c r="S14"/>
  <c r="R14"/>
  <c r="Q14"/>
  <c r="AC13"/>
  <c r="AB13"/>
  <c r="AA13"/>
  <c r="Z13"/>
  <c r="Y13"/>
  <c r="X13"/>
  <c r="W13"/>
  <c r="V13"/>
  <c r="U13"/>
  <c r="T13"/>
  <c r="S13"/>
  <c r="Q13"/>
  <c r="AC12"/>
  <c r="Z12"/>
  <c r="Y12"/>
  <c r="X12"/>
  <c r="W12"/>
  <c r="V12"/>
  <c r="U12"/>
  <c r="T12"/>
  <c r="S12"/>
  <c r="Q12"/>
  <c r="AC11"/>
  <c r="Z11"/>
  <c r="Y11"/>
  <c r="X11"/>
  <c r="W11"/>
  <c r="V11"/>
  <c r="U11"/>
  <c r="T11"/>
  <c r="S11"/>
  <c r="R11"/>
  <c r="Q11"/>
  <c r="AC10"/>
  <c r="AB10"/>
  <c r="Z10"/>
  <c r="Y10"/>
  <c r="X10"/>
  <c r="W10"/>
  <c r="V10"/>
  <c r="U10"/>
  <c r="T10"/>
  <c r="S10"/>
  <c r="Q10"/>
  <c r="O10"/>
  <c r="AC9"/>
  <c r="AB9"/>
  <c r="Z9"/>
  <c r="Y9"/>
  <c r="X9"/>
  <c r="W9"/>
  <c r="V9"/>
  <c r="U9"/>
  <c r="T9"/>
  <c r="S9"/>
  <c r="R9"/>
  <c r="Q9"/>
  <c r="O9"/>
  <c r="AC8"/>
  <c r="AB8"/>
  <c r="Z8"/>
  <c r="Y8"/>
  <c r="X8"/>
  <c r="W8"/>
  <c r="V8"/>
  <c r="U8"/>
  <c r="T8"/>
  <c r="S8"/>
  <c r="R8"/>
  <c r="Q8"/>
  <c r="AC7"/>
  <c r="AB7"/>
  <c r="AA7"/>
  <c r="Z7"/>
  <c r="Y7"/>
  <c r="X7"/>
  <c r="W7"/>
  <c r="V7"/>
  <c r="U7"/>
  <c r="T7"/>
  <c r="S7"/>
  <c r="R7"/>
  <c r="Q7"/>
  <c r="AC6"/>
  <c r="Z6"/>
  <c r="Y6"/>
  <c r="X6"/>
  <c r="W6"/>
  <c r="V6"/>
  <c r="U6"/>
  <c r="T6"/>
  <c r="S6"/>
  <c r="R6"/>
  <c r="Q6"/>
  <c r="AC5"/>
  <c r="AB5"/>
  <c r="AA5"/>
  <c r="Z5"/>
  <c r="Y5"/>
  <c r="X5"/>
  <c r="W5"/>
  <c r="V5"/>
  <c r="U5"/>
  <c r="T5"/>
  <c r="S5"/>
  <c r="R5"/>
  <c r="Q5"/>
  <c r="AC4"/>
  <c r="Z4"/>
  <c r="Y4"/>
  <c r="X4"/>
  <c r="W4"/>
  <c r="V4"/>
  <c r="U4"/>
  <c r="T4"/>
  <c r="S4"/>
  <c r="R4"/>
  <c r="Q4"/>
  <c r="AC3"/>
  <c r="AB3"/>
  <c r="Z3"/>
  <c r="Y3"/>
  <c r="X3"/>
  <c r="W3"/>
  <c r="V3"/>
  <c r="U3"/>
  <c r="T3"/>
  <c r="S3"/>
  <c r="R3"/>
  <c r="Q3"/>
  <c r="AC2"/>
  <c r="AB2"/>
  <c r="AA2"/>
  <c r="Z2"/>
  <c r="Y2"/>
  <c r="X2"/>
  <c r="W2"/>
  <c r="V2"/>
  <c r="U2"/>
  <c r="T2"/>
  <c r="S2"/>
  <c r="R2"/>
  <c r="Q2"/>
  <c r="AC7" i="11"/>
  <c r="Z7"/>
  <c r="Y7"/>
  <c r="X7"/>
  <c r="W7"/>
  <c r="V7"/>
  <c r="U7"/>
  <c r="T7"/>
  <c r="S7"/>
  <c r="R7"/>
  <c r="Q7"/>
  <c r="AC6"/>
  <c r="AB6"/>
  <c r="Z6"/>
  <c r="Y6"/>
  <c r="X6"/>
  <c r="W6"/>
  <c r="V6"/>
  <c r="U6"/>
  <c r="T6"/>
  <c r="S6"/>
  <c r="R6"/>
  <c r="Q6"/>
  <c r="AC5"/>
  <c r="Z5"/>
  <c r="Y5"/>
  <c r="X5"/>
  <c r="W5"/>
  <c r="V5"/>
  <c r="U5"/>
  <c r="T5"/>
  <c r="S5"/>
  <c r="R5"/>
  <c r="Q5"/>
  <c r="AC4"/>
  <c r="Z4"/>
  <c r="Y4"/>
  <c r="X4"/>
  <c r="W4"/>
  <c r="V4"/>
  <c r="U4"/>
  <c r="T4"/>
  <c r="S4"/>
  <c r="R4"/>
  <c r="Q4"/>
  <c r="AC3"/>
  <c r="AB3"/>
  <c r="Z3"/>
  <c r="Y3"/>
  <c r="X3"/>
  <c r="W3"/>
  <c r="V3"/>
  <c r="U3"/>
  <c r="T3"/>
  <c r="S3"/>
  <c r="R3"/>
  <c r="Q3"/>
  <c r="AC2"/>
  <c r="Z2"/>
  <c r="Y2"/>
  <c r="X2"/>
  <c r="W2"/>
  <c r="V2"/>
  <c r="U2"/>
  <c r="T2"/>
  <c r="S2"/>
  <c r="R2"/>
  <c r="Q2"/>
  <c r="AC76" i="10"/>
  <c r="Z76"/>
  <c r="Y76"/>
  <c r="X76"/>
  <c r="W76"/>
  <c r="V76"/>
  <c r="U76"/>
  <c r="T76"/>
  <c r="S76"/>
  <c r="R76"/>
  <c r="Q76"/>
  <c r="AC75"/>
  <c r="Z75"/>
  <c r="Y75"/>
  <c r="X75"/>
  <c r="W75"/>
  <c r="V75"/>
  <c r="U75"/>
  <c r="T75"/>
  <c r="S75"/>
  <c r="R75"/>
  <c r="Q75"/>
  <c r="AC74"/>
  <c r="Z74"/>
  <c r="Y74"/>
  <c r="X74"/>
  <c r="W74"/>
  <c r="V74"/>
  <c r="U74"/>
  <c r="T74"/>
  <c r="S74"/>
  <c r="R74"/>
  <c r="Q74"/>
  <c r="AC73"/>
  <c r="AB73"/>
  <c r="AA73"/>
  <c r="Z73"/>
  <c r="Y73"/>
  <c r="X73"/>
  <c r="W73"/>
  <c r="V73"/>
  <c r="U73"/>
  <c r="T73"/>
  <c r="S73"/>
  <c r="R73"/>
  <c r="Q73"/>
  <c r="AC72"/>
  <c r="Z72"/>
  <c r="Y72"/>
  <c r="X72"/>
  <c r="W72"/>
  <c r="V72"/>
  <c r="U72"/>
  <c r="T72"/>
  <c r="S72"/>
  <c r="R72"/>
  <c r="Q72"/>
  <c r="AC71"/>
  <c r="Z71"/>
  <c r="Y71"/>
  <c r="X71"/>
  <c r="W71"/>
  <c r="V71"/>
  <c r="U71"/>
  <c r="T71"/>
  <c r="S71"/>
  <c r="R71"/>
  <c r="Q71"/>
  <c r="AC70"/>
  <c r="AB70"/>
  <c r="AA70"/>
  <c r="Z70"/>
  <c r="Y70"/>
  <c r="X70"/>
  <c r="W70"/>
  <c r="V70"/>
  <c r="U70"/>
  <c r="T70"/>
  <c r="S70"/>
  <c r="R70"/>
  <c r="Q70"/>
  <c r="AC69"/>
  <c r="Z69"/>
  <c r="Y69"/>
  <c r="X69"/>
  <c r="W69"/>
  <c r="V69"/>
  <c r="U69"/>
  <c r="T69"/>
  <c r="S69"/>
  <c r="Q69"/>
  <c r="AC68"/>
  <c r="Z68"/>
  <c r="Y68"/>
  <c r="X68"/>
  <c r="W68"/>
  <c r="V68"/>
  <c r="U68"/>
  <c r="T68"/>
  <c r="S68"/>
  <c r="Q68"/>
  <c r="AC67"/>
  <c r="AB67"/>
  <c r="Z67"/>
  <c r="Y67"/>
  <c r="X67"/>
  <c r="W67"/>
  <c r="V67"/>
  <c r="U67"/>
  <c r="T67"/>
  <c r="S67"/>
  <c r="R67"/>
  <c r="Q67"/>
  <c r="AC66"/>
  <c r="AB66"/>
  <c r="AA66"/>
  <c r="Z66"/>
  <c r="Y66"/>
  <c r="X66"/>
  <c r="W66"/>
  <c r="V66"/>
  <c r="U66"/>
  <c r="T66"/>
  <c r="S66"/>
  <c r="R66"/>
  <c r="Q66"/>
  <c r="AC65"/>
  <c r="Z65"/>
  <c r="Y65"/>
  <c r="X65"/>
  <c r="W65"/>
  <c r="V65"/>
  <c r="U65"/>
  <c r="T65"/>
  <c r="S65"/>
  <c r="R65"/>
  <c r="Q65"/>
  <c r="AC64"/>
  <c r="AB64"/>
  <c r="AA64"/>
  <c r="Z64"/>
  <c r="Y64"/>
  <c r="X64"/>
  <c r="W64"/>
  <c r="V64"/>
  <c r="U64"/>
  <c r="T64"/>
  <c r="S64"/>
  <c r="R64"/>
  <c r="Q64"/>
  <c r="AC63"/>
  <c r="Z63"/>
  <c r="Y63"/>
  <c r="X63"/>
  <c r="W63"/>
  <c r="V63"/>
  <c r="U63"/>
  <c r="T63"/>
  <c r="S63"/>
  <c r="R63"/>
  <c r="Q63"/>
  <c r="AC62"/>
  <c r="Z62"/>
  <c r="Y62"/>
  <c r="X62"/>
  <c r="W62"/>
  <c r="V62"/>
  <c r="U62"/>
  <c r="T62"/>
  <c r="S62"/>
  <c r="R62"/>
  <c r="Q62"/>
  <c r="AC61"/>
  <c r="AB61"/>
  <c r="Z61"/>
  <c r="Y61"/>
  <c r="X61"/>
  <c r="W61"/>
  <c r="V61"/>
  <c r="U61"/>
  <c r="T61"/>
  <c r="S61"/>
  <c r="R61"/>
  <c r="Q61"/>
  <c r="AC60"/>
  <c r="AB60"/>
  <c r="Z60"/>
  <c r="Y60"/>
  <c r="X60"/>
  <c r="W60"/>
  <c r="V60"/>
  <c r="U60"/>
  <c r="T60"/>
  <c r="S60"/>
  <c r="R60"/>
  <c r="Q60"/>
  <c r="AC59"/>
  <c r="AB59"/>
  <c r="AA59"/>
  <c r="Z59"/>
  <c r="Y59"/>
  <c r="X59"/>
  <c r="W59"/>
  <c r="V59"/>
  <c r="U59"/>
  <c r="T59"/>
  <c r="S59"/>
  <c r="R59"/>
  <c r="Q59"/>
  <c r="AC58"/>
  <c r="AB58"/>
  <c r="AA58"/>
  <c r="Z58"/>
  <c r="Y58"/>
  <c r="X58"/>
  <c r="W58"/>
  <c r="V58"/>
  <c r="U58"/>
  <c r="T58"/>
  <c r="S58"/>
  <c r="R58"/>
  <c r="Q58"/>
  <c r="AC57"/>
  <c r="AB57"/>
  <c r="AA57"/>
  <c r="Z57"/>
  <c r="Y57"/>
  <c r="X57"/>
  <c r="W57"/>
  <c r="V57"/>
  <c r="U57"/>
  <c r="T57"/>
  <c r="S57"/>
  <c r="R57"/>
  <c r="Q57"/>
  <c r="AC56"/>
  <c r="AB56"/>
  <c r="Z56"/>
  <c r="Y56"/>
  <c r="X56"/>
  <c r="W56"/>
  <c r="V56"/>
  <c r="U56"/>
  <c r="T56"/>
  <c r="S56"/>
  <c r="R56"/>
  <c r="Q56"/>
  <c r="AC55"/>
  <c r="AB55"/>
  <c r="Z55"/>
  <c r="Y55"/>
  <c r="X55"/>
  <c r="W55"/>
  <c r="V55"/>
  <c r="U55"/>
  <c r="T55"/>
  <c r="S55"/>
  <c r="R55"/>
  <c r="Q55"/>
  <c r="AC54"/>
  <c r="AB54"/>
  <c r="Z54"/>
  <c r="Y54"/>
  <c r="X54"/>
  <c r="W54"/>
  <c r="V54"/>
  <c r="U54"/>
  <c r="T54"/>
  <c r="S54"/>
  <c r="R54"/>
  <c r="Q54"/>
  <c r="AC53"/>
  <c r="AB53"/>
  <c r="Z53"/>
  <c r="Y53"/>
  <c r="X53"/>
  <c r="W53"/>
  <c r="V53"/>
  <c r="U53"/>
  <c r="T53"/>
  <c r="S53"/>
  <c r="R53"/>
  <c r="Q53"/>
  <c r="AC52"/>
  <c r="AB52"/>
  <c r="Z52"/>
  <c r="Y52"/>
  <c r="X52"/>
  <c r="W52"/>
  <c r="V52"/>
  <c r="U52"/>
  <c r="T52"/>
  <c r="S52"/>
  <c r="R52"/>
  <c r="Q52"/>
  <c r="AC51"/>
  <c r="AB51"/>
  <c r="AA51"/>
  <c r="Z51"/>
  <c r="Y51"/>
  <c r="X51"/>
  <c r="W51"/>
  <c r="V51"/>
  <c r="U51"/>
  <c r="T51"/>
  <c r="S51"/>
  <c r="R51"/>
  <c r="Q51"/>
  <c r="AC50"/>
  <c r="AB50"/>
  <c r="Z50"/>
  <c r="Y50"/>
  <c r="X50"/>
  <c r="W50"/>
  <c r="V50"/>
  <c r="U50"/>
  <c r="T50"/>
  <c r="S50"/>
  <c r="R50"/>
  <c r="Q50"/>
  <c r="AC49"/>
  <c r="AB49"/>
  <c r="AA49"/>
  <c r="Z49"/>
  <c r="Y49"/>
  <c r="X49"/>
  <c r="W49"/>
  <c r="V49"/>
  <c r="U49"/>
  <c r="T49"/>
  <c r="S49"/>
  <c r="R49"/>
  <c r="Q49"/>
  <c r="AC48"/>
  <c r="Z48"/>
  <c r="Y48"/>
  <c r="X48"/>
  <c r="W48"/>
  <c r="V48"/>
  <c r="U48"/>
  <c r="T48"/>
  <c r="S48"/>
  <c r="R48"/>
  <c r="Q48"/>
  <c r="AC47"/>
  <c r="AB47"/>
  <c r="AA47"/>
  <c r="Z47"/>
  <c r="Y47"/>
  <c r="X47"/>
  <c r="W47"/>
  <c r="V47"/>
  <c r="U47"/>
  <c r="T47"/>
  <c r="S47"/>
  <c r="R47"/>
  <c r="Q47"/>
  <c r="AC46"/>
  <c r="Z46"/>
  <c r="Y46"/>
  <c r="X46"/>
  <c r="W46"/>
  <c r="V46"/>
  <c r="U46"/>
  <c r="T46"/>
  <c r="S46"/>
  <c r="R46"/>
  <c r="Q46"/>
  <c r="AC45"/>
  <c r="Z45"/>
  <c r="Y45"/>
  <c r="X45"/>
  <c r="W45"/>
  <c r="V45"/>
  <c r="U45"/>
  <c r="T45"/>
  <c r="S45"/>
  <c r="R45"/>
  <c r="Q45"/>
  <c r="AC44"/>
  <c r="AB44"/>
  <c r="AA44"/>
  <c r="Z44"/>
  <c r="Y44"/>
  <c r="X44"/>
  <c r="W44"/>
  <c r="V44"/>
  <c r="U44"/>
  <c r="T44"/>
  <c r="S44"/>
  <c r="R44"/>
  <c r="Q44"/>
  <c r="AC43"/>
  <c r="AB43"/>
  <c r="AA43"/>
  <c r="Z43"/>
  <c r="Y43"/>
  <c r="X43"/>
  <c r="W43"/>
  <c r="V43"/>
  <c r="U43"/>
  <c r="T43"/>
  <c r="S43"/>
  <c r="R43"/>
  <c r="Q43"/>
  <c r="AC42"/>
  <c r="AB42"/>
  <c r="AA42"/>
  <c r="Z42"/>
  <c r="Y42"/>
  <c r="X42"/>
  <c r="W42"/>
  <c r="V42"/>
  <c r="U42"/>
  <c r="T42"/>
  <c r="S42"/>
  <c r="R42"/>
  <c r="Q42"/>
  <c r="AC41"/>
  <c r="Z41"/>
  <c r="Y41"/>
  <c r="X41"/>
  <c r="W41"/>
  <c r="V41"/>
  <c r="U41"/>
  <c r="T41"/>
  <c r="S41"/>
  <c r="R41"/>
  <c r="Q41"/>
  <c r="AC40"/>
  <c r="AB40"/>
  <c r="Z40"/>
  <c r="Y40"/>
  <c r="X40"/>
  <c r="W40"/>
  <c r="V40"/>
  <c r="U40"/>
  <c r="T40"/>
  <c r="S40"/>
  <c r="R40"/>
  <c r="Q40"/>
  <c r="AC39"/>
  <c r="AB39"/>
  <c r="Z39"/>
  <c r="Y39"/>
  <c r="X39"/>
  <c r="W39"/>
  <c r="V39"/>
  <c r="U39"/>
  <c r="T39"/>
  <c r="S39"/>
  <c r="R39"/>
  <c r="Q39"/>
  <c r="AC38"/>
  <c r="AB38"/>
  <c r="Z38"/>
  <c r="Y38"/>
  <c r="X38"/>
  <c r="W38"/>
  <c r="V38"/>
  <c r="U38"/>
  <c r="T38"/>
  <c r="S38"/>
  <c r="R38"/>
  <c r="Q38"/>
  <c r="AC37"/>
  <c r="AB37"/>
  <c r="Z37"/>
  <c r="Y37"/>
  <c r="X37"/>
  <c r="W37"/>
  <c r="V37"/>
  <c r="U37"/>
  <c r="T37"/>
  <c r="S37"/>
  <c r="R37"/>
  <c r="Q37"/>
  <c r="AC36"/>
  <c r="AB36"/>
  <c r="AA36"/>
  <c r="Z36"/>
  <c r="Y36"/>
  <c r="X36"/>
  <c r="W36"/>
  <c r="V36"/>
  <c r="U36"/>
  <c r="T36"/>
  <c r="S36"/>
  <c r="R36"/>
  <c r="Q36"/>
  <c r="AC35"/>
  <c r="Z35"/>
  <c r="Y35"/>
  <c r="X35"/>
  <c r="W35"/>
  <c r="V35"/>
  <c r="U35"/>
  <c r="T35"/>
  <c r="S35"/>
  <c r="R35"/>
  <c r="Q35"/>
  <c r="AC34"/>
  <c r="Z34"/>
  <c r="Y34"/>
  <c r="X34"/>
  <c r="W34"/>
  <c r="V34"/>
  <c r="U34"/>
  <c r="T34"/>
  <c r="S34"/>
  <c r="R34"/>
  <c r="Q34"/>
  <c r="AC33"/>
  <c r="Z33"/>
  <c r="Y33"/>
  <c r="X33"/>
  <c r="W33"/>
  <c r="V33"/>
  <c r="U33"/>
  <c r="T33"/>
  <c r="S33"/>
  <c r="R33"/>
  <c r="Q33"/>
  <c r="AC32"/>
  <c r="Z32"/>
  <c r="Y32"/>
  <c r="X32"/>
  <c r="W32"/>
  <c r="V32"/>
  <c r="U32"/>
  <c r="T32"/>
  <c r="S32"/>
  <c r="R32"/>
  <c r="Q32"/>
  <c r="AC31"/>
  <c r="Z31"/>
  <c r="Y31"/>
  <c r="X31"/>
  <c r="W31"/>
  <c r="V31"/>
  <c r="U31"/>
  <c r="T31"/>
  <c r="S31"/>
  <c r="R31"/>
  <c r="Q31"/>
  <c r="AC30"/>
  <c r="AB30"/>
  <c r="AA30"/>
  <c r="Z30"/>
  <c r="Y30"/>
  <c r="X30"/>
  <c r="W30"/>
  <c r="V30"/>
  <c r="U30"/>
  <c r="T30"/>
  <c r="S30"/>
  <c r="R30"/>
  <c r="Q30"/>
  <c r="AC29"/>
  <c r="AB29"/>
  <c r="AA29"/>
  <c r="Z29"/>
  <c r="Y29"/>
  <c r="X29"/>
  <c r="W29"/>
  <c r="V29"/>
  <c r="U29"/>
  <c r="T29"/>
  <c r="S29"/>
  <c r="R29"/>
  <c r="Q29"/>
  <c r="AC28"/>
  <c r="AB28"/>
  <c r="AA28"/>
  <c r="Z28"/>
  <c r="Y28"/>
  <c r="X28"/>
  <c r="W28"/>
  <c r="V28"/>
  <c r="U28"/>
  <c r="T28"/>
  <c r="S28"/>
  <c r="R28"/>
  <c r="Q28"/>
  <c r="AC27"/>
  <c r="AB27"/>
  <c r="AA27"/>
  <c r="Z27"/>
  <c r="Y27"/>
  <c r="X27"/>
  <c r="W27"/>
  <c r="V27"/>
  <c r="U27"/>
  <c r="T27"/>
  <c r="S27"/>
  <c r="R27"/>
  <c r="Q27"/>
  <c r="AC26"/>
  <c r="AB26"/>
  <c r="AA26"/>
  <c r="Z26"/>
  <c r="Y26"/>
  <c r="X26"/>
  <c r="W26"/>
  <c r="V26"/>
  <c r="U26"/>
  <c r="T26"/>
  <c r="S26"/>
  <c r="R26"/>
  <c r="Q26"/>
  <c r="AC25"/>
  <c r="AB25"/>
  <c r="AA25"/>
  <c r="Z25"/>
  <c r="Y25"/>
  <c r="X25"/>
  <c r="W25"/>
  <c r="V25"/>
  <c r="U25"/>
  <c r="T25"/>
  <c r="S25"/>
  <c r="R25"/>
  <c r="Q25"/>
  <c r="AC24"/>
  <c r="AB24"/>
  <c r="AA24"/>
  <c r="Z24"/>
  <c r="Y24"/>
  <c r="X24"/>
  <c r="W24"/>
  <c r="V24"/>
  <c r="U24"/>
  <c r="T24"/>
  <c r="S24"/>
  <c r="R24"/>
  <c r="Q24"/>
  <c r="AC23"/>
  <c r="AB23"/>
  <c r="AA23"/>
  <c r="Z23"/>
  <c r="Y23"/>
  <c r="X23"/>
  <c r="W23"/>
  <c r="V23"/>
  <c r="U23"/>
  <c r="T23"/>
  <c r="S23"/>
  <c r="R23"/>
  <c r="Q23"/>
  <c r="AC22"/>
  <c r="AB22"/>
  <c r="AA22"/>
  <c r="Z22"/>
  <c r="Y22"/>
  <c r="X22"/>
  <c r="W22"/>
  <c r="V22"/>
  <c r="U22"/>
  <c r="T22"/>
  <c r="S22"/>
  <c r="R22"/>
  <c r="Q22"/>
  <c r="AC21"/>
  <c r="AB21"/>
  <c r="AA21"/>
  <c r="Z21"/>
  <c r="Y21"/>
  <c r="X21"/>
  <c r="W21"/>
  <c r="V21"/>
  <c r="U21"/>
  <c r="T21"/>
  <c r="S21"/>
  <c r="R21"/>
  <c r="Q21"/>
  <c r="AC20"/>
  <c r="AB20"/>
  <c r="AA20"/>
  <c r="Z20"/>
  <c r="Y20"/>
  <c r="X20"/>
  <c r="W20"/>
  <c r="V20"/>
  <c r="U20"/>
  <c r="T20"/>
  <c r="S20"/>
  <c r="R20"/>
  <c r="Q20"/>
  <c r="AC19"/>
  <c r="AB19"/>
  <c r="AA19"/>
  <c r="Z19"/>
  <c r="Y19"/>
  <c r="X19"/>
  <c r="W19"/>
  <c r="V19"/>
  <c r="U19"/>
  <c r="T19"/>
  <c r="S19"/>
  <c r="R19"/>
  <c r="Q19"/>
  <c r="AC18"/>
  <c r="AB18"/>
  <c r="AA18"/>
  <c r="Z18"/>
  <c r="Y18"/>
  <c r="X18"/>
  <c r="W18"/>
  <c r="V18"/>
  <c r="U18"/>
  <c r="T18"/>
  <c r="S18"/>
  <c r="R18"/>
  <c r="Q18"/>
  <c r="AC17"/>
  <c r="AB17"/>
  <c r="AA17"/>
  <c r="Z17"/>
  <c r="Y17"/>
  <c r="X17"/>
  <c r="W17"/>
  <c r="V17"/>
  <c r="U17"/>
  <c r="T17"/>
  <c r="S17"/>
  <c r="R17"/>
  <c r="Q17"/>
  <c r="AC16"/>
  <c r="AB16"/>
  <c r="AA16"/>
  <c r="Z16"/>
  <c r="Y16"/>
  <c r="X16"/>
  <c r="W16"/>
  <c r="V16"/>
  <c r="U16"/>
  <c r="T16"/>
  <c r="S16"/>
  <c r="R16"/>
  <c r="Q16"/>
  <c r="AC15"/>
  <c r="AB15"/>
  <c r="Z15"/>
  <c r="Y15"/>
  <c r="X15"/>
  <c r="W15"/>
  <c r="V15"/>
  <c r="U15"/>
  <c r="T15"/>
  <c r="S15"/>
  <c r="R15"/>
  <c r="Q15"/>
  <c r="AC14"/>
  <c r="AB14"/>
  <c r="AA14"/>
  <c r="Z14"/>
  <c r="Y14"/>
  <c r="X14"/>
  <c r="W14"/>
  <c r="V14"/>
  <c r="U14"/>
  <c r="T14"/>
  <c r="S14"/>
  <c r="R14"/>
  <c r="Q14"/>
  <c r="AC13"/>
  <c r="AB13"/>
  <c r="AA13"/>
  <c r="Z13"/>
  <c r="Y13"/>
  <c r="X13"/>
  <c r="W13"/>
  <c r="V13"/>
  <c r="U13"/>
  <c r="T13"/>
  <c r="S13"/>
  <c r="R13"/>
  <c r="Q13"/>
  <c r="AC12"/>
  <c r="AB12"/>
  <c r="Z12"/>
  <c r="Y12"/>
  <c r="X12"/>
  <c r="W12"/>
  <c r="V12"/>
  <c r="U12"/>
  <c r="T12"/>
  <c r="S12"/>
  <c r="R12"/>
  <c r="Q12"/>
  <c r="AC11"/>
  <c r="Z11"/>
  <c r="Y11"/>
  <c r="X11"/>
  <c r="W11"/>
  <c r="V11"/>
  <c r="U11"/>
  <c r="T11"/>
  <c r="S11"/>
  <c r="R11"/>
  <c r="Q11"/>
  <c r="AC10"/>
  <c r="AB10"/>
  <c r="Z10"/>
  <c r="Y10"/>
  <c r="X10"/>
  <c r="W10"/>
  <c r="V10"/>
  <c r="U10"/>
  <c r="T10"/>
  <c r="S10"/>
  <c r="R10"/>
  <c r="Q10"/>
  <c r="AC9"/>
  <c r="AB9"/>
  <c r="Z9"/>
  <c r="Y9"/>
  <c r="X9"/>
  <c r="W9"/>
  <c r="V9"/>
  <c r="U9"/>
  <c r="T9"/>
  <c r="S9"/>
  <c r="Q9"/>
  <c r="AC8"/>
  <c r="AB8"/>
  <c r="Z8"/>
  <c r="Y8"/>
  <c r="X8"/>
  <c r="W8"/>
  <c r="V8"/>
  <c r="U8"/>
  <c r="T8"/>
  <c r="S8"/>
  <c r="R8"/>
  <c r="Q8"/>
  <c r="AC7"/>
  <c r="Z7"/>
  <c r="Y7"/>
  <c r="X7"/>
  <c r="W7"/>
  <c r="V7"/>
  <c r="U7"/>
  <c r="T7"/>
  <c r="S7"/>
  <c r="R7"/>
  <c r="Q7"/>
  <c r="AC6"/>
  <c r="Z6"/>
  <c r="Y6"/>
  <c r="X6"/>
  <c r="W6"/>
  <c r="V6"/>
  <c r="U6"/>
  <c r="T6"/>
  <c r="S6"/>
  <c r="Q6"/>
  <c r="AC5"/>
  <c r="Z5"/>
  <c r="Y5"/>
  <c r="X5"/>
  <c r="W5"/>
  <c r="V5"/>
  <c r="U5"/>
  <c r="T5"/>
  <c r="S5"/>
  <c r="R5"/>
  <c r="Q5"/>
  <c r="AC4"/>
  <c r="AB4"/>
  <c r="Z4"/>
  <c r="Y4"/>
  <c r="X4"/>
  <c r="W4"/>
  <c r="V4"/>
  <c r="U4"/>
  <c r="T4"/>
  <c r="S4"/>
  <c r="R4"/>
  <c r="Q4"/>
  <c r="AC3"/>
  <c r="AB3"/>
  <c r="Z3"/>
  <c r="Y3"/>
  <c r="X3"/>
  <c r="W3"/>
  <c r="V3"/>
  <c r="U3"/>
  <c r="T3"/>
  <c r="S3"/>
  <c r="R3"/>
  <c r="Q3"/>
  <c r="AC2"/>
  <c r="Z2"/>
  <c r="Y2"/>
  <c r="X2"/>
  <c r="W2"/>
  <c r="V2"/>
  <c r="U2"/>
  <c r="T2"/>
  <c r="S2"/>
  <c r="Q2"/>
  <c r="AC9" i="9"/>
  <c r="Z9"/>
  <c r="Y9"/>
  <c r="X9"/>
  <c r="W9"/>
  <c r="V9"/>
  <c r="U9"/>
  <c r="T9"/>
  <c r="S9"/>
  <c r="Q9"/>
  <c r="AC8"/>
  <c r="Z8"/>
  <c r="Y8"/>
  <c r="X8"/>
  <c r="W8"/>
  <c r="V8"/>
  <c r="U8"/>
  <c r="T8"/>
  <c r="S8"/>
  <c r="Q8"/>
  <c r="AC7"/>
  <c r="AB7"/>
  <c r="Z7"/>
  <c r="Y7"/>
  <c r="X7"/>
  <c r="W7"/>
  <c r="V7"/>
  <c r="U7"/>
  <c r="T7"/>
  <c r="S7"/>
  <c r="Q7"/>
  <c r="AC6"/>
  <c r="Z6"/>
  <c r="Y6"/>
  <c r="X6"/>
  <c r="W6"/>
  <c r="V6"/>
  <c r="U6"/>
  <c r="T6"/>
  <c r="S6"/>
  <c r="R6"/>
  <c r="Q6"/>
  <c r="AC5"/>
  <c r="Z5"/>
  <c r="Y5"/>
  <c r="X5"/>
  <c r="W5"/>
  <c r="V5"/>
  <c r="U5"/>
  <c r="T5"/>
  <c r="S5"/>
  <c r="R5"/>
  <c r="Q5"/>
  <c r="AC4"/>
  <c r="AB4"/>
  <c r="Z4"/>
  <c r="Y4"/>
  <c r="X4"/>
  <c r="W4"/>
  <c r="V4"/>
  <c r="U4"/>
  <c r="T4"/>
  <c r="S4"/>
  <c r="R4"/>
  <c r="Q4"/>
  <c r="AC3"/>
  <c r="Z3"/>
  <c r="Y3"/>
  <c r="X3"/>
  <c r="W3"/>
  <c r="V3"/>
  <c r="U3"/>
  <c r="T3"/>
  <c r="S3"/>
  <c r="R3"/>
  <c r="Q3"/>
  <c r="AC2"/>
  <c r="Z2"/>
  <c r="Y2"/>
  <c r="X2"/>
  <c r="W2"/>
  <c r="V2"/>
  <c r="U2"/>
  <c r="T2"/>
  <c r="S2"/>
  <c r="R2"/>
  <c r="Q2"/>
  <c r="Q4" i="7"/>
  <c r="R4"/>
  <c r="S4"/>
  <c r="T4"/>
  <c r="U4"/>
  <c r="V4"/>
  <c r="W4"/>
  <c r="X4"/>
  <c r="Y4"/>
  <c r="Z4"/>
  <c r="AB4"/>
  <c r="AC4"/>
  <c r="Q5"/>
  <c r="R5"/>
  <c r="S5"/>
  <c r="T5"/>
  <c r="U5"/>
  <c r="V5"/>
  <c r="W5"/>
  <c r="X5"/>
  <c r="Y5"/>
  <c r="Z5"/>
  <c r="AB5"/>
  <c r="AC5"/>
  <c r="Q6"/>
  <c r="R6"/>
  <c r="S6"/>
  <c r="T6"/>
  <c r="U6"/>
  <c r="V6"/>
  <c r="W6"/>
  <c r="X6"/>
  <c r="Y6"/>
  <c r="Z6"/>
  <c r="AC6"/>
  <c r="Q7"/>
  <c r="R7"/>
  <c r="S7"/>
  <c r="T7"/>
  <c r="U7"/>
  <c r="V7"/>
  <c r="W7"/>
  <c r="X7"/>
  <c r="Y7"/>
  <c r="Z7"/>
  <c r="AC7"/>
  <c r="Q8"/>
  <c r="R8"/>
  <c r="S8"/>
  <c r="T8"/>
  <c r="U8"/>
  <c r="V8"/>
  <c r="W8"/>
  <c r="X8"/>
  <c r="Y8"/>
  <c r="Z8"/>
  <c r="AC8"/>
  <c r="Q9"/>
  <c r="R9"/>
  <c r="S9"/>
  <c r="T9"/>
  <c r="U9"/>
  <c r="V9"/>
  <c r="W9"/>
  <c r="X9"/>
  <c r="Y9"/>
  <c r="Z9"/>
  <c r="AC9"/>
  <c r="Q10"/>
  <c r="R10"/>
  <c r="S10"/>
  <c r="T10"/>
  <c r="U10"/>
  <c r="V10"/>
  <c r="W10"/>
  <c r="X10"/>
  <c r="Y10"/>
  <c r="Z10"/>
  <c r="AC10"/>
  <c r="Q11"/>
  <c r="R11"/>
  <c r="S11"/>
  <c r="T11"/>
  <c r="U11"/>
  <c r="V11"/>
  <c r="W11"/>
  <c r="X11"/>
  <c r="Y11"/>
  <c r="Z11"/>
  <c r="AC11"/>
  <c r="Q12"/>
  <c r="R12"/>
  <c r="S12"/>
  <c r="T12"/>
  <c r="U12"/>
  <c r="V12"/>
  <c r="W12"/>
  <c r="X12"/>
  <c r="Y12"/>
  <c r="Z12"/>
  <c r="AC12"/>
  <c r="Q13"/>
  <c r="R13"/>
  <c r="S13"/>
  <c r="T13"/>
  <c r="U13"/>
  <c r="V13"/>
  <c r="W13"/>
  <c r="X13"/>
  <c r="Y13"/>
  <c r="Z13"/>
  <c r="AB13"/>
  <c r="AC13"/>
  <c r="Q14"/>
  <c r="R14"/>
  <c r="S14"/>
  <c r="T14"/>
  <c r="U14"/>
  <c r="V14"/>
  <c r="W14"/>
  <c r="X14"/>
  <c r="Y14"/>
  <c r="Z14"/>
  <c r="AB14"/>
  <c r="AC14"/>
  <c r="Q15"/>
  <c r="R15"/>
  <c r="S15"/>
  <c r="T15"/>
  <c r="U15"/>
  <c r="V15"/>
  <c r="W15"/>
  <c r="X15"/>
  <c r="Y15"/>
  <c r="Z15"/>
  <c r="AC15"/>
  <c r="Q16"/>
  <c r="R16"/>
  <c r="S16"/>
  <c r="T16"/>
  <c r="U16"/>
  <c r="V16"/>
  <c r="W16"/>
  <c r="X16"/>
  <c r="Y16"/>
  <c r="Z16"/>
  <c r="AB16"/>
  <c r="AC16"/>
  <c r="Q17"/>
  <c r="R17"/>
  <c r="S17"/>
  <c r="T17"/>
  <c r="U17"/>
  <c r="V17"/>
  <c r="W17"/>
  <c r="X17"/>
  <c r="Y17"/>
  <c r="Z17"/>
  <c r="AC17"/>
  <c r="Q18"/>
  <c r="R18"/>
  <c r="S18"/>
  <c r="T18"/>
  <c r="U18"/>
  <c r="V18"/>
  <c r="W18"/>
  <c r="X18"/>
  <c r="Y18"/>
  <c r="Z18"/>
  <c r="AA18"/>
  <c r="AB18"/>
  <c r="AC18"/>
  <c r="Q19"/>
  <c r="R19"/>
  <c r="S19"/>
  <c r="T19"/>
  <c r="U19"/>
  <c r="V19"/>
  <c r="W19"/>
  <c r="X19"/>
  <c r="Y19"/>
  <c r="Z19"/>
  <c r="AC19"/>
  <c r="Q20"/>
  <c r="R20"/>
  <c r="S20"/>
  <c r="T20"/>
  <c r="U20"/>
  <c r="V20"/>
  <c r="W20"/>
  <c r="X20"/>
  <c r="Y20"/>
  <c r="Z20"/>
  <c r="AA20"/>
  <c r="AB20"/>
  <c r="AC20"/>
  <c r="Q21"/>
  <c r="R21"/>
  <c r="S21"/>
  <c r="T21"/>
  <c r="U21"/>
  <c r="V21"/>
  <c r="W21"/>
  <c r="X21"/>
  <c r="Y21"/>
  <c r="Z21"/>
  <c r="AB21"/>
  <c r="AC21"/>
  <c r="Q22"/>
  <c r="R22"/>
  <c r="S22"/>
  <c r="T22"/>
  <c r="U22"/>
  <c r="V22"/>
  <c r="W22"/>
  <c r="X22"/>
  <c r="Y22"/>
  <c r="Z22"/>
  <c r="AC22"/>
  <c r="Q23"/>
  <c r="R23"/>
  <c r="S23"/>
  <c r="T23"/>
  <c r="U23"/>
  <c r="V23"/>
  <c r="W23"/>
  <c r="X23"/>
  <c r="Y23"/>
  <c r="Z23"/>
  <c r="AC23"/>
  <c r="Q24"/>
  <c r="R24"/>
  <c r="S24"/>
  <c r="T24"/>
  <c r="U24"/>
  <c r="V24"/>
  <c r="W24"/>
  <c r="X24"/>
  <c r="Y24"/>
  <c r="Z24"/>
  <c r="AB24"/>
  <c r="AC24"/>
  <c r="Q25"/>
  <c r="R25"/>
  <c r="S25"/>
  <c r="T25"/>
  <c r="U25"/>
  <c r="V25"/>
  <c r="W25"/>
  <c r="X25"/>
  <c r="Y25"/>
  <c r="Z25"/>
  <c r="AB25"/>
  <c r="AC25"/>
  <c r="Q26"/>
  <c r="R26"/>
  <c r="S26"/>
  <c r="T26"/>
  <c r="U26"/>
  <c r="V26"/>
  <c r="W26"/>
  <c r="X26"/>
  <c r="Y26"/>
  <c r="Z26"/>
  <c r="AC26"/>
  <c r="Q27"/>
  <c r="R27"/>
  <c r="S27"/>
  <c r="T27"/>
  <c r="U27"/>
  <c r="V27"/>
  <c r="W27"/>
  <c r="X27"/>
  <c r="Y27"/>
  <c r="Z27"/>
  <c r="AA27"/>
  <c r="AB27"/>
  <c r="AC27"/>
  <c r="Q28"/>
  <c r="R28"/>
  <c r="S28"/>
  <c r="T28"/>
  <c r="U28"/>
  <c r="V28"/>
  <c r="W28"/>
  <c r="X28"/>
  <c r="Y28"/>
  <c r="Z28"/>
  <c r="AA28"/>
  <c r="AB28"/>
  <c r="AC28"/>
  <c r="Q29"/>
  <c r="R29"/>
  <c r="S29"/>
  <c r="T29"/>
  <c r="U29"/>
  <c r="V29"/>
  <c r="W29"/>
  <c r="X29"/>
  <c r="Y29"/>
  <c r="Z29"/>
  <c r="AB29"/>
  <c r="AC29"/>
  <c r="Q30"/>
  <c r="R30"/>
  <c r="S30"/>
  <c r="T30"/>
  <c r="U30"/>
  <c r="V30"/>
  <c r="W30"/>
  <c r="X30"/>
  <c r="Y30"/>
  <c r="Z30"/>
  <c r="AB30"/>
  <c r="AC30"/>
  <c r="Q31"/>
  <c r="R31"/>
  <c r="S31"/>
  <c r="T31"/>
  <c r="U31"/>
  <c r="V31"/>
  <c r="W31"/>
  <c r="X31"/>
  <c r="Y31"/>
  <c r="Z31"/>
  <c r="AB31"/>
  <c r="AC31"/>
  <c r="Q32"/>
  <c r="R32"/>
  <c r="S32"/>
  <c r="T32"/>
  <c r="U32"/>
  <c r="V32"/>
  <c r="W32"/>
  <c r="X32"/>
  <c r="Y32"/>
  <c r="Z32"/>
  <c r="AB32"/>
  <c r="AC32"/>
  <c r="Q33"/>
  <c r="R33"/>
  <c r="S33"/>
  <c r="T33"/>
  <c r="U33"/>
  <c r="V33"/>
  <c r="W33"/>
  <c r="X33"/>
  <c r="Y33"/>
  <c r="Z33"/>
  <c r="AB33"/>
  <c r="AC33"/>
  <c r="Q34"/>
  <c r="R34"/>
  <c r="S34"/>
  <c r="T34"/>
  <c r="U34"/>
  <c r="V34"/>
  <c r="W34"/>
  <c r="X34"/>
  <c r="Y34"/>
  <c r="Z34"/>
  <c r="AB34"/>
  <c r="AC34"/>
  <c r="Q35"/>
  <c r="R35"/>
  <c r="S35"/>
  <c r="T35"/>
  <c r="U35"/>
  <c r="V35"/>
  <c r="W35"/>
  <c r="X35"/>
  <c r="Y35"/>
  <c r="Z35"/>
  <c r="AB35"/>
  <c r="AC35"/>
  <c r="Q36"/>
  <c r="R36"/>
  <c r="S36"/>
  <c r="T36"/>
  <c r="U36"/>
  <c r="V36"/>
  <c r="W36"/>
  <c r="X36"/>
  <c r="Y36"/>
  <c r="Z36"/>
  <c r="AB36"/>
  <c r="AC36"/>
  <c r="Q37"/>
  <c r="R37"/>
  <c r="S37"/>
  <c r="T37"/>
  <c r="U37"/>
  <c r="V37"/>
  <c r="W37"/>
  <c r="X37"/>
  <c r="Y37"/>
  <c r="Z37"/>
  <c r="AB37"/>
  <c r="AC37"/>
  <c r="Q38"/>
  <c r="R38"/>
  <c r="S38"/>
  <c r="T38"/>
  <c r="U38"/>
  <c r="V38"/>
  <c r="W38"/>
  <c r="X38"/>
  <c r="Y38"/>
  <c r="Z38"/>
  <c r="AA38"/>
  <c r="AB38"/>
  <c r="AC38"/>
  <c r="Q39"/>
  <c r="R39"/>
  <c r="S39"/>
  <c r="T39"/>
  <c r="U39"/>
  <c r="V39"/>
  <c r="W39"/>
  <c r="X39"/>
  <c r="Y39"/>
  <c r="Z39"/>
  <c r="AA39"/>
  <c r="AB39"/>
  <c r="AC39"/>
  <c r="Q40"/>
  <c r="R40"/>
  <c r="S40"/>
  <c r="T40"/>
  <c r="U40"/>
  <c r="V40"/>
  <c r="W40"/>
  <c r="X40"/>
  <c r="Y40"/>
  <c r="Z40"/>
  <c r="AC40"/>
  <c r="Q41"/>
  <c r="R41"/>
  <c r="S41"/>
  <c r="T41"/>
  <c r="U41"/>
  <c r="V41"/>
  <c r="W41"/>
  <c r="X41"/>
  <c r="Y41"/>
  <c r="Z41"/>
  <c r="AB41"/>
  <c r="AC41"/>
  <c r="Q42"/>
  <c r="R42"/>
  <c r="S42"/>
  <c r="T42"/>
  <c r="U42"/>
  <c r="V42"/>
  <c r="W42"/>
  <c r="X42"/>
  <c r="Y42"/>
  <c r="Z42"/>
  <c r="AB42"/>
  <c r="AC42"/>
  <c r="Q43"/>
  <c r="R43"/>
  <c r="S43"/>
  <c r="T43"/>
  <c r="U43"/>
  <c r="V43"/>
  <c r="W43"/>
  <c r="X43"/>
  <c r="Y43"/>
  <c r="Z43"/>
  <c r="AC43"/>
  <c r="Q44"/>
  <c r="R44"/>
  <c r="S44"/>
  <c r="T44"/>
  <c r="U44"/>
  <c r="V44"/>
  <c r="W44"/>
  <c r="X44"/>
  <c r="Y44"/>
  <c r="Z44"/>
  <c r="AB44"/>
  <c r="AC44"/>
  <c r="Q45"/>
  <c r="R45"/>
  <c r="S45"/>
  <c r="T45"/>
  <c r="U45"/>
  <c r="V45"/>
  <c r="W45"/>
  <c r="X45"/>
  <c r="Y45"/>
  <c r="Z45"/>
  <c r="AB45"/>
  <c r="AC45"/>
  <c r="Q46"/>
  <c r="R46"/>
  <c r="S46"/>
  <c r="T46"/>
  <c r="U46"/>
  <c r="V46"/>
  <c r="W46"/>
  <c r="X46"/>
  <c r="Y46"/>
  <c r="Z46"/>
  <c r="AB46"/>
  <c r="AC46"/>
  <c r="Q47"/>
  <c r="R47"/>
  <c r="S47"/>
  <c r="T47"/>
  <c r="U47"/>
  <c r="V47"/>
  <c r="W47"/>
  <c r="X47"/>
  <c r="Y47"/>
  <c r="Z47"/>
  <c r="AB47"/>
  <c r="AC47"/>
  <c r="Q48"/>
  <c r="R48"/>
  <c r="S48"/>
  <c r="T48"/>
  <c r="U48"/>
  <c r="V48"/>
  <c r="W48"/>
  <c r="X48"/>
  <c r="Y48"/>
  <c r="Z48"/>
  <c r="AB48"/>
  <c r="AC48"/>
  <c r="Q49"/>
  <c r="R49"/>
  <c r="S49"/>
  <c r="T49"/>
  <c r="U49"/>
  <c r="V49"/>
  <c r="W49"/>
  <c r="X49"/>
  <c r="Y49"/>
  <c r="Z49"/>
  <c r="AB49"/>
  <c r="AC49"/>
  <c r="Q50"/>
  <c r="R50"/>
  <c r="S50"/>
  <c r="T50"/>
  <c r="U50"/>
  <c r="V50"/>
  <c r="W50"/>
  <c r="X50"/>
  <c r="Y50"/>
  <c r="Z50"/>
  <c r="AC50"/>
  <c r="Q51"/>
  <c r="R51"/>
  <c r="S51"/>
  <c r="T51"/>
  <c r="U51"/>
  <c r="V51"/>
  <c r="W51"/>
  <c r="X51"/>
  <c r="Y51"/>
  <c r="Z51"/>
  <c r="AC51"/>
  <c r="Q52"/>
  <c r="R52"/>
  <c r="S52"/>
  <c r="T52"/>
  <c r="U52"/>
  <c r="V52"/>
  <c r="W52"/>
  <c r="X52"/>
  <c r="Y52"/>
  <c r="Z52"/>
  <c r="AB52"/>
  <c r="AC52"/>
  <c r="Q53"/>
  <c r="R53"/>
  <c r="S53"/>
  <c r="T53"/>
  <c r="U53"/>
  <c r="V53"/>
  <c r="W53"/>
  <c r="X53"/>
  <c r="Y53"/>
  <c r="Z53"/>
  <c r="AB53"/>
  <c r="AC53"/>
  <c r="Q54"/>
  <c r="R54"/>
  <c r="S54"/>
  <c r="T54"/>
  <c r="U54"/>
  <c r="V54"/>
  <c r="W54"/>
  <c r="X54"/>
  <c r="Y54"/>
  <c r="Z54"/>
  <c r="AC54"/>
  <c r="Q55"/>
  <c r="R55"/>
  <c r="S55"/>
  <c r="T55"/>
  <c r="U55"/>
  <c r="V55"/>
  <c r="W55"/>
  <c r="X55"/>
  <c r="Y55"/>
  <c r="Z55"/>
  <c r="AB55"/>
  <c r="AC55"/>
  <c r="Q56"/>
  <c r="R56"/>
  <c r="S56"/>
  <c r="T56"/>
  <c r="U56"/>
  <c r="V56"/>
  <c r="W56"/>
  <c r="X56"/>
  <c r="Y56"/>
  <c r="Z56"/>
  <c r="AC56"/>
  <c r="Q57"/>
  <c r="R57"/>
  <c r="S57"/>
  <c r="T57"/>
  <c r="U57"/>
  <c r="V57"/>
  <c r="W57"/>
  <c r="X57"/>
  <c r="Y57"/>
  <c r="Z57"/>
  <c r="AC57"/>
  <c r="AC3"/>
  <c r="Z3"/>
  <c r="Y3"/>
  <c r="X3"/>
  <c r="W3"/>
  <c r="V3"/>
  <c r="U3"/>
  <c r="T3"/>
  <c r="S3"/>
  <c r="R3"/>
  <c r="Q3"/>
  <c r="AC2"/>
  <c r="Z2"/>
  <c r="Y2"/>
  <c r="X2"/>
  <c r="W2"/>
  <c r="V2"/>
  <c r="U2"/>
  <c r="T2"/>
  <c r="S2"/>
  <c r="R2"/>
  <c r="Q2"/>
  <c r="AH686" i="6"/>
  <c r="Z686"/>
  <c r="Y686"/>
  <c r="X686"/>
  <c r="W686"/>
  <c r="V686"/>
  <c r="U686"/>
  <c r="T686"/>
  <c r="S686"/>
  <c r="R686"/>
  <c r="Q686"/>
  <c r="AH685"/>
  <c r="AE685"/>
  <c r="AA685"/>
  <c r="Z685"/>
  <c r="Y685"/>
  <c r="X685"/>
  <c r="W685"/>
  <c r="V685"/>
  <c r="U685"/>
  <c r="T685"/>
  <c r="S685"/>
  <c r="R685"/>
  <c r="Q685"/>
  <c r="AH684"/>
  <c r="AA684"/>
  <c r="Z684"/>
  <c r="Y684"/>
  <c r="X684"/>
  <c r="W684"/>
  <c r="V684"/>
  <c r="U684"/>
  <c r="T684"/>
  <c r="S684"/>
  <c r="R684"/>
  <c r="Q684"/>
  <c r="AH683"/>
  <c r="Z683"/>
  <c r="Y683"/>
  <c r="X683"/>
  <c r="W683"/>
  <c r="V683"/>
  <c r="U683"/>
  <c r="T683"/>
  <c r="S683"/>
  <c r="R683"/>
  <c r="Q683"/>
  <c r="AH682"/>
  <c r="AE682"/>
  <c r="AA682"/>
  <c r="Z682"/>
  <c r="Y682"/>
  <c r="X682"/>
  <c r="W682"/>
  <c r="V682"/>
  <c r="U682"/>
  <c r="T682"/>
  <c r="S682"/>
  <c r="R682"/>
  <c r="Q682"/>
  <c r="AH681"/>
  <c r="Z681"/>
  <c r="Y681"/>
  <c r="X681"/>
  <c r="W681"/>
  <c r="V681"/>
  <c r="U681"/>
  <c r="T681"/>
  <c r="S681"/>
  <c r="R681"/>
  <c r="Q681"/>
  <c r="AH680"/>
  <c r="Z680"/>
  <c r="Y680"/>
  <c r="X680"/>
  <c r="W680"/>
  <c r="V680"/>
  <c r="U680"/>
  <c r="T680"/>
  <c r="S680"/>
  <c r="R680"/>
  <c r="Q680"/>
  <c r="AH679"/>
  <c r="Z679"/>
  <c r="Y679"/>
  <c r="X679"/>
  <c r="W679"/>
  <c r="V679"/>
  <c r="U679"/>
  <c r="T679"/>
  <c r="S679"/>
  <c r="R679"/>
  <c r="Q679"/>
  <c r="AH678"/>
  <c r="AE678"/>
  <c r="AA678"/>
  <c r="Z678"/>
  <c r="Y678"/>
  <c r="X678"/>
  <c r="W678"/>
  <c r="V678"/>
  <c r="U678"/>
  <c r="T678"/>
  <c r="S678"/>
  <c r="R678"/>
  <c r="Q678"/>
  <c r="AH677"/>
  <c r="Z677"/>
  <c r="Y677"/>
  <c r="X677"/>
  <c r="W677"/>
  <c r="V677"/>
  <c r="U677"/>
  <c r="T677"/>
  <c r="S677"/>
  <c r="R677"/>
  <c r="Q677"/>
  <c r="AH676"/>
  <c r="AA676"/>
  <c r="Z676"/>
  <c r="Y676"/>
  <c r="X676"/>
  <c r="W676"/>
  <c r="V676"/>
  <c r="U676"/>
  <c r="T676"/>
  <c r="S676"/>
  <c r="R676"/>
  <c r="Q676"/>
  <c r="AH675"/>
  <c r="AA675"/>
  <c r="Z675"/>
  <c r="Y675"/>
  <c r="X675"/>
  <c r="W675"/>
  <c r="V675"/>
  <c r="U675"/>
  <c r="T675"/>
  <c r="S675"/>
  <c r="R675"/>
  <c r="Q675"/>
  <c r="AH674"/>
  <c r="AE674"/>
  <c r="AD674"/>
  <c r="AA674"/>
  <c r="Z674"/>
  <c r="Y674"/>
  <c r="X674"/>
  <c r="W674"/>
  <c r="V674"/>
  <c r="U674"/>
  <c r="T674"/>
  <c r="S674"/>
  <c r="R674"/>
  <c r="Q674"/>
  <c r="AH673"/>
  <c r="Z673"/>
  <c r="Y673"/>
  <c r="X673"/>
  <c r="W673"/>
  <c r="V673"/>
  <c r="U673"/>
  <c r="T673"/>
  <c r="S673"/>
  <c r="R673"/>
  <c r="Q673"/>
  <c r="AH672"/>
  <c r="AE672"/>
  <c r="Z672"/>
  <c r="Y672"/>
  <c r="X672"/>
  <c r="W672"/>
  <c r="V672"/>
  <c r="U672"/>
  <c r="T672"/>
  <c r="S672"/>
  <c r="R672"/>
  <c r="Q672"/>
  <c r="AH671"/>
  <c r="AE671"/>
  <c r="AD671"/>
  <c r="AA671"/>
  <c r="Z671"/>
  <c r="Y671"/>
  <c r="X671"/>
  <c r="W671"/>
  <c r="V671"/>
  <c r="U671"/>
  <c r="T671"/>
  <c r="S671"/>
  <c r="R671"/>
  <c r="Q671"/>
  <c r="AH670"/>
  <c r="AE670"/>
  <c r="Z670"/>
  <c r="Y670"/>
  <c r="X670"/>
  <c r="W670"/>
  <c r="V670"/>
  <c r="U670"/>
  <c r="T670"/>
  <c r="S670"/>
  <c r="R670"/>
  <c r="Q670"/>
  <c r="AH669"/>
  <c r="AE669"/>
  <c r="AD669"/>
  <c r="AA669"/>
  <c r="Q669"/>
  <c r="AH668"/>
  <c r="AE668"/>
  <c r="AA668"/>
  <c r="Z668"/>
  <c r="Y668"/>
  <c r="X668"/>
  <c r="W668"/>
  <c r="V668"/>
  <c r="U668"/>
  <c r="T668"/>
  <c r="S668"/>
  <c r="R668"/>
  <c r="Q668"/>
  <c r="AH667"/>
  <c r="Z667"/>
  <c r="Y667"/>
  <c r="X667"/>
  <c r="W667"/>
  <c r="V667"/>
  <c r="U667"/>
  <c r="T667"/>
  <c r="S667"/>
  <c r="R667"/>
  <c r="Q667"/>
  <c r="AH666"/>
  <c r="AA666"/>
  <c r="Z666"/>
  <c r="Y666"/>
  <c r="X666"/>
  <c r="W666"/>
  <c r="V666"/>
  <c r="U666"/>
  <c r="T666"/>
  <c r="S666"/>
  <c r="R666"/>
  <c r="Q666"/>
  <c r="AH665"/>
  <c r="Z665"/>
  <c r="Y665"/>
  <c r="X665"/>
  <c r="W665"/>
  <c r="V665"/>
  <c r="U665"/>
  <c r="T665"/>
  <c r="S665"/>
  <c r="R665"/>
  <c r="Q665"/>
  <c r="AH664"/>
  <c r="Z664"/>
  <c r="Y664"/>
  <c r="X664"/>
  <c r="W664"/>
  <c r="V664"/>
  <c r="U664"/>
  <c r="T664"/>
  <c r="S664"/>
  <c r="R664"/>
  <c r="Q664"/>
  <c r="AH663"/>
  <c r="Z663"/>
  <c r="Y663"/>
  <c r="X663"/>
  <c r="W663"/>
  <c r="V663"/>
  <c r="U663"/>
  <c r="T663"/>
  <c r="S663"/>
  <c r="R663"/>
  <c r="Q663"/>
  <c r="AH662"/>
  <c r="Z662"/>
  <c r="Y662"/>
  <c r="X662"/>
  <c r="W662"/>
  <c r="V662"/>
  <c r="U662"/>
  <c r="T662"/>
  <c r="S662"/>
  <c r="R662"/>
  <c r="Q662"/>
  <c r="AH661"/>
  <c r="Z661"/>
  <c r="Y661"/>
  <c r="X661"/>
  <c r="W661"/>
  <c r="V661"/>
  <c r="U661"/>
  <c r="T661"/>
  <c r="S661"/>
  <c r="R661"/>
  <c r="Q661"/>
  <c r="AH660"/>
  <c r="AD660"/>
  <c r="Z660"/>
  <c r="Y660"/>
  <c r="X660"/>
  <c r="W660"/>
  <c r="V660"/>
  <c r="U660"/>
  <c r="T660"/>
  <c r="S660"/>
  <c r="R660"/>
  <c r="Q660"/>
  <c r="AH659"/>
  <c r="AA659"/>
  <c r="Z659"/>
  <c r="Y659"/>
  <c r="X659"/>
  <c r="W659"/>
  <c r="V659"/>
  <c r="U659"/>
  <c r="T659"/>
  <c r="S659"/>
  <c r="R659"/>
  <c r="Q659"/>
  <c r="AH658"/>
  <c r="Z658"/>
  <c r="Y658"/>
  <c r="X658"/>
  <c r="W658"/>
  <c r="V658"/>
  <c r="U658"/>
  <c r="T658"/>
  <c r="S658"/>
  <c r="R658"/>
  <c r="Q658"/>
  <c r="AH657"/>
  <c r="Z657"/>
  <c r="Y657"/>
  <c r="X657"/>
  <c r="W657"/>
  <c r="V657"/>
  <c r="U657"/>
  <c r="T657"/>
  <c r="S657"/>
  <c r="R657"/>
  <c r="Q657"/>
  <c r="AH656"/>
  <c r="Z656"/>
  <c r="Y656"/>
  <c r="X656"/>
  <c r="W656"/>
  <c r="V656"/>
  <c r="U656"/>
  <c r="T656"/>
  <c r="S656"/>
  <c r="R656"/>
  <c r="Q656"/>
  <c r="AH655"/>
  <c r="Z655"/>
  <c r="Y655"/>
  <c r="X655"/>
  <c r="W655"/>
  <c r="V655"/>
  <c r="U655"/>
  <c r="T655"/>
  <c r="S655"/>
  <c r="R655"/>
  <c r="Q655"/>
  <c r="AH654"/>
  <c r="Z654"/>
  <c r="Y654"/>
  <c r="X654"/>
  <c r="W654"/>
  <c r="V654"/>
  <c r="U654"/>
  <c r="T654"/>
  <c r="S654"/>
  <c r="R654"/>
  <c r="Q654"/>
  <c r="AH653"/>
  <c r="AE653"/>
  <c r="AD653"/>
  <c r="AA653"/>
  <c r="Q653"/>
  <c r="AH652"/>
  <c r="AE652"/>
  <c r="AA652"/>
  <c r="Q652"/>
  <c r="P652"/>
  <c r="N652"/>
  <c r="L652"/>
  <c r="J652"/>
  <c r="AH651"/>
  <c r="AE651"/>
  <c r="AD651"/>
  <c r="AA651"/>
  <c r="Z651"/>
  <c r="Y651"/>
  <c r="X651"/>
  <c r="W651"/>
  <c r="V651"/>
  <c r="U651"/>
  <c r="T651"/>
  <c r="S651"/>
  <c r="R651"/>
  <c r="Q651"/>
  <c r="AH650"/>
  <c r="AE650"/>
  <c r="AD650"/>
  <c r="AA650"/>
  <c r="Z650"/>
  <c r="Y650"/>
  <c r="X650"/>
  <c r="W650"/>
  <c r="V650"/>
  <c r="U650"/>
  <c r="T650"/>
  <c r="S650"/>
  <c r="R650"/>
  <c r="Q650"/>
  <c r="AH649"/>
  <c r="AA649"/>
  <c r="Z649"/>
  <c r="Y649"/>
  <c r="X649"/>
  <c r="W649"/>
  <c r="V649"/>
  <c r="U649"/>
  <c r="T649"/>
  <c r="S649"/>
  <c r="R649"/>
  <c r="Q649"/>
  <c r="AH648"/>
  <c r="AA648"/>
  <c r="Z648"/>
  <c r="Y648"/>
  <c r="X648"/>
  <c r="W648"/>
  <c r="V648"/>
  <c r="U648"/>
  <c r="T648"/>
  <c r="S648"/>
  <c r="R648"/>
  <c r="Q648"/>
  <c r="AH647"/>
  <c r="AE647"/>
  <c r="AA647"/>
  <c r="Z647"/>
  <c r="Y647"/>
  <c r="X647"/>
  <c r="W647"/>
  <c r="V647"/>
  <c r="U647"/>
  <c r="T647"/>
  <c r="S647"/>
  <c r="R647"/>
  <c r="Q647"/>
  <c r="AH646"/>
  <c r="AA646"/>
  <c r="Z646"/>
  <c r="Y646"/>
  <c r="X646"/>
  <c r="W646"/>
  <c r="V646"/>
  <c r="U646"/>
  <c r="T646"/>
  <c r="S646"/>
  <c r="R646"/>
  <c r="Q646"/>
  <c r="AH645"/>
  <c r="AE645"/>
  <c r="AD645"/>
  <c r="AA645"/>
  <c r="Z645"/>
  <c r="Y645"/>
  <c r="X645"/>
  <c r="W645"/>
  <c r="V645"/>
  <c r="U645"/>
  <c r="T645"/>
  <c r="S645"/>
  <c r="R645"/>
  <c r="Q645"/>
  <c r="AH644"/>
  <c r="AA644"/>
  <c r="Z644"/>
  <c r="Y644"/>
  <c r="X644"/>
  <c r="W644"/>
  <c r="V644"/>
  <c r="U644"/>
  <c r="T644"/>
  <c r="S644"/>
  <c r="R644"/>
  <c r="Q644"/>
  <c r="AH643"/>
  <c r="AA643"/>
  <c r="Z643"/>
  <c r="Y643"/>
  <c r="X643"/>
  <c r="W643"/>
  <c r="V643"/>
  <c r="U643"/>
  <c r="T643"/>
  <c r="S643"/>
  <c r="R643"/>
  <c r="Q643"/>
  <c r="AH642"/>
  <c r="AE642"/>
  <c r="AD642"/>
  <c r="AC642"/>
  <c r="AA642"/>
  <c r="Q642"/>
  <c r="AH641"/>
  <c r="AE641"/>
  <c r="AD641"/>
  <c r="AA641"/>
  <c r="Z641"/>
  <c r="Y641"/>
  <c r="X641"/>
  <c r="W641"/>
  <c r="V641"/>
  <c r="U641"/>
  <c r="T641"/>
  <c r="S641"/>
  <c r="R641"/>
  <c r="Q641"/>
  <c r="AH640"/>
  <c r="AE640"/>
  <c r="AD640"/>
  <c r="AA640"/>
  <c r="Z640"/>
  <c r="Y640"/>
  <c r="X640"/>
  <c r="W640"/>
  <c r="V640"/>
  <c r="U640"/>
  <c r="T640"/>
  <c r="S640"/>
  <c r="R640"/>
  <c r="Q640"/>
  <c r="AH639"/>
  <c r="AE639"/>
  <c r="AD639"/>
  <c r="AA639"/>
  <c r="Z639"/>
  <c r="Y639"/>
  <c r="X639"/>
  <c r="W639"/>
  <c r="V639"/>
  <c r="U639"/>
  <c r="T639"/>
  <c r="S639"/>
  <c r="R639"/>
  <c r="Q639"/>
  <c r="AH638"/>
  <c r="AE638"/>
  <c r="AD638"/>
  <c r="AA638"/>
  <c r="Z638"/>
  <c r="Y638"/>
  <c r="X638"/>
  <c r="W638"/>
  <c r="V638"/>
  <c r="U638"/>
  <c r="T638"/>
  <c r="S638"/>
  <c r="R638"/>
  <c r="Q638"/>
  <c r="AH637"/>
  <c r="AE637"/>
  <c r="AD637"/>
  <c r="AA637"/>
  <c r="Z637"/>
  <c r="Y637"/>
  <c r="X637"/>
  <c r="W637"/>
  <c r="V637"/>
  <c r="U637"/>
  <c r="T637"/>
  <c r="S637"/>
  <c r="R637"/>
  <c r="Q637"/>
  <c r="AH636"/>
  <c r="AE636"/>
  <c r="AD636"/>
  <c r="AA636"/>
  <c r="Z636"/>
  <c r="Y636"/>
  <c r="X636"/>
  <c r="W636"/>
  <c r="V636"/>
  <c r="U636"/>
  <c r="T636"/>
  <c r="S636"/>
  <c r="R636"/>
  <c r="Q636"/>
  <c r="AH635"/>
  <c r="AE635"/>
  <c r="AD635"/>
  <c r="AA635"/>
  <c r="Z635"/>
  <c r="Y635"/>
  <c r="X635"/>
  <c r="W635"/>
  <c r="V635"/>
  <c r="U635"/>
  <c r="T635"/>
  <c r="S635"/>
  <c r="R635"/>
  <c r="Q635"/>
  <c r="AH634"/>
  <c r="AE634"/>
  <c r="Z634"/>
  <c r="Y634"/>
  <c r="X634"/>
  <c r="W634"/>
  <c r="V634"/>
  <c r="U634"/>
  <c r="T634"/>
  <c r="S634"/>
  <c r="R634"/>
  <c r="Q634"/>
  <c r="AH633"/>
  <c r="Z633"/>
  <c r="Y633"/>
  <c r="X633"/>
  <c r="W633"/>
  <c r="V633"/>
  <c r="U633"/>
  <c r="T633"/>
  <c r="S633"/>
  <c r="R633"/>
  <c r="Q633"/>
  <c r="AH632"/>
  <c r="AE632"/>
  <c r="AD632"/>
  <c r="AA632"/>
  <c r="Z632"/>
  <c r="Y632"/>
  <c r="X632"/>
  <c r="W632"/>
  <c r="V632"/>
  <c r="U632"/>
  <c r="T632"/>
  <c r="S632"/>
  <c r="R632"/>
  <c r="Q632"/>
  <c r="AH631"/>
  <c r="AE631"/>
  <c r="AD631"/>
  <c r="AA631"/>
  <c r="Z631"/>
  <c r="Y631"/>
  <c r="X631"/>
  <c r="W631"/>
  <c r="V631"/>
  <c r="U631"/>
  <c r="T631"/>
  <c r="S631"/>
  <c r="R631"/>
  <c r="Q631"/>
  <c r="AH630"/>
  <c r="Z630"/>
  <c r="Y630"/>
  <c r="X630"/>
  <c r="W630"/>
  <c r="V630"/>
  <c r="U630"/>
  <c r="T630"/>
  <c r="S630"/>
  <c r="R630"/>
  <c r="Q630"/>
  <c r="AH629"/>
  <c r="AE629"/>
  <c r="AD629"/>
  <c r="AA629"/>
  <c r="Z629"/>
  <c r="Y629"/>
  <c r="X629"/>
  <c r="W629"/>
  <c r="V629"/>
  <c r="U629"/>
  <c r="T629"/>
  <c r="S629"/>
  <c r="R629"/>
  <c r="Q629"/>
  <c r="AH628"/>
  <c r="AE628"/>
  <c r="AD628"/>
  <c r="AA628"/>
  <c r="Z628"/>
  <c r="Y628"/>
  <c r="X628"/>
  <c r="W628"/>
  <c r="V628"/>
  <c r="U628"/>
  <c r="T628"/>
  <c r="S628"/>
  <c r="R628"/>
  <c r="Q628"/>
  <c r="AH627"/>
  <c r="AE627"/>
  <c r="AD627"/>
  <c r="AA627"/>
  <c r="Z627"/>
  <c r="Y627"/>
  <c r="X627"/>
  <c r="W627"/>
  <c r="V627"/>
  <c r="U627"/>
  <c r="T627"/>
  <c r="S627"/>
  <c r="R627"/>
  <c r="Q627"/>
  <c r="AH626"/>
  <c r="AE626"/>
  <c r="AD626"/>
  <c r="AA626"/>
  <c r="Z626"/>
  <c r="Y626"/>
  <c r="X626"/>
  <c r="W626"/>
  <c r="V626"/>
  <c r="U626"/>
  <c r="T626"/>
  <c r="S626"/>
  <c r="R626"/>
  <c r="Q626"/>
  <c r="AH625"/>
  <c r="AE625"/>
  <c r="AD625"/>
  <c r="AA625"/>
  <c r="Z625"/>
  <c r="Y625"/>
  <c r="X625"/>
  <c r="W625"/>
  <c r="V625"/>
  <c r="U625"/>
  <c r="T625"/>
  <c r="S625"/>
  <c r="R625"/>
  <c r="Q625"/>
  <c r="AH624"/>
  <c r="AE624"/>
  <c r="AD624"/>
  <c r="AA624"/>
  <c r="Z624"/>
  <c r="Y624"/>
  <c r="X624"/>
  <c r="W624"/>
  <c r="V624"/>
  <c r="U624"/>
  <c r="T624"/>
  <c r="S624"/>
  <c r="R624"/>
  <c r="Q624"/>
  <c r="AH623"/>
  <c r="AE623"/>
  <c r="AD623"/>
  <c r="AA623"/>
  <c r="Q623"/>
  <c r="AH622"/>
  <c r="Z622"/>
  <c r="Y622"/>
  <c r="X622"/>
  <c r="W622"/>
  <c r="V622"/>
  <c r="U622"/>
  <c r="T622"/>
  <c r="S622"/>
  <c r="R622"/>
  <c r="Q622"/>
  <c r="AH621"/>
  <c r="Z621"/>
  <c r="Y621"/>
  <c r="X621"/>
  <c r="W621"/>
  <c r="V621"/>
  <c r="U621"/>
  <c r="T621"/>
  <c r="S621"/>
  <c r="R621"/>
  <c r="Q621"/>
  <c r="AH620"/>
  <c r="AE620"/>
  <c r="AF620" s="1"/>
  <c r="AA620"/>
  <c r="Z620"/>
  <c r="Y620"/>
  <c r="X620"/>
  <c r="W620"/>
  <c r="V620"/>
  <c r="U620"/>
  <c r="T620"/>
  <c r="S620"/>
  <c r="R620"/>
  <c r="Q620"/>
  <c r="AH619"/>
  <c r="Z619"/>
  <c r="Y619"/>
  <c r="X619"/>
  <c r="W619"/>
  <c r="V619"/>
  <c r="U619"/>
  <c r="T619"/>
  <c r="S619"/>
  <c r="R619"/>
  <c r="Q619"/>
  <c r="AH618"/>
  <c r="AE618"/>
  <c r="AA618"/>
  <c r="Z618"/>
  <c r="Y618"/>
  <c r="X618"/>
  <c r="W618"/>
  <c r="V618"/>
  <c r="U618"/>
  <c r="T618"/>
  <c r="S618"/>
  <c r="R618"/>
  <c r="Q618"/>
  <c r="AH617"/>
  <c r="Z617"/>
  <c r="Y617"/>
  <c r="X617"/>
  <c r="W617"/>
  <c r="V617"/>
  <c r="U617"/>
  <c r="T617"/>
  <c r="S617"/>
  <c r="R617"/>
  <c r="Q617"/>
  <c r="AH616"/>
  <c r="Z616"/>
  <c r="Y616"/>
  <c r="X616"/>
  <c r="W616"/>
  <c r="V616"/>
  <c r="U616"/>
  <c r="T616"/>
  <c r="S616"/>
  <c r="R616"/>
  <c r="Q616"/>
  <c r="AH615"/>
  <c r="Z615"/>
  <c r="Y615"/>
  <c r="X615"/>
  <c r="W615"/>
  <c r="V615"/>
  <c r="U615"/>
  <c r="T615"/>
  <c r="S615"/>
  <c r="R615"/>
  <c r="Q615"/>
  <c r="AH614"/>
  <c r="Z614"/>
  <c r="Y614"/>
  <c r="X614"/>
  <c r="W614"/>
  <c r="V614"/>
  <c r="U614"/>
  <c r="T614"/>
  <c r="S614"/>
  <c r="R614"/>
  <c r="Q614"/>
  <c r="AH613"/>
  <c r="AE613"/>
  <c r="Z613"/>
  <c r="Y613"/>
  <c r="X613"/>
  <c r="W613"/>
  <c r="V613"/>
  <c r="U613"/>
  <c r="T613"/>
  <c r="S613"/>
  <c r="R613"/>
  <c r="Q613"/>
  <c r="AH612"/>
  <c r="AE612"/>
  <c r="AD612"/>
  <c r="AA612"/>
  <c r="Z612"/>
  <c r="Y612"/>
  <c r="X612"/>
  <c r="W612"/>
  <c r="V612"/>
  <c r="U612"/>
  <c r="T612"/>
  <c r="S612"/>
  <c r="R612"/>
  <c r="Q612"/>
  <c r="AH611"/>
  <c r="Z611"/>
  <c r="Y611"/>
  <c r="X611"/>
  <c r="W611"/>
  <c r="V611"/>
  <c r="U611"/>
  <c r="T611"/>
  <c r="S611"/>
  <c r="R611"/>
  <c r="Q611"/>
  <c r="AH610"/>
  <c r="AE610"/>
  <c r="AD610"/>
  <c r="AA610"/>
  <c r="Z610"/>
  <c r="Y610"/>
  <c r="X610"/>
  <c r="W610"/>
  <c r="V610"/>
  <c r="U610"/>
  <c r="T610"/>
  <c r="S610"/>
  <c r="R610"/>
  <c r="Q610"/>
  <c r="AH609"/>
  <c r="Z609"/>
  <c r="Y609"/>
  <c r="X609"/>
  <c r="W609"/>
  <c r="V609"/>
  <c r="U609"/>
  <c r="T609"/>
  <c r="S609"/>
  <c r="R609"/>
  <c r="Q609"/>
  <c r="AH608"/>
  <c r="AE608"/>
  <c r="AD608"/>
  <c r="AA608"/>
  <c r="Z608"/>
  <c r="Y608"/>
  <c r="X608"/>
  <c r="W608"/>
  <c r="V608"/>
  <c r="U608"/>
  <c r="T608"/>
  <c r="S608"/>
  <c r="R608"/>
  <c r="Q608"/>
  <c r="AH607"/>
  <c r="AE607"/>
  <c r="Z607"/>
  <c r="Y607"/>
  <c r="X607"/>
  <c r="W607"/>
  <c r="V607"/>
  <c r="U607"/>
  <c r="T607"/>
  <c r="S607"/>
  <c r="R607"/>
  <c r="Q607"/>
  <c r="AH606"/>
  <c r="AE606"/>
  <c r="AD606"/>
  <c r="AA606"/>
  <c r="Z606"/>
  <c r="Y606"/>
  <c r="X606"/>
  <c r="W606"/>
  <c r="V606"/>
  <c r="U606"/>
  <c r="T606"/>
  <c r="S606"/>
  <c r="R606"/>
  <c r="Q606"/>
  <c r="AH605"/>
  <c r="AE605"/>
  <c r="AD605"/>
  <c r="AA605"/>
  <c r="Z605"/>
  <c r="Y605"/>
  <c r="X605"/>
  <c r="W605"/>
  <c r="V605"/>
  <c r="U605"/>
  <c r="T605"/>
  <c r="S605"/>
  <c r="R605"/>
  <c r="Q605"/>
  <c r="AH604"/>
  <c r="Z604"/>
  <c r="Y604"/>
  <c r="X604"/>
  <c r="W604"/>
  <c r="V604"/>
  <c r="U604"/>
  <c r="T604"/>
  <c r="S604"/>
  <c r="R604"/>
  <c r="Q604"/>
  <c r="AH603"/>
  <c r="Z603"/>
  <c r="Y603"/>
  <c r="X603"/>
  <c r="W603"/>
  <c r="V603"/>
  <c r="U603"/>
  <c r="T603"/>
  <c r="S603"/>
  <c r="R603"/>
  <c r="Q603"/>
  <c r="AH602"/>
  <c r="Z602"/>
  <c r="Y602"/>
  <c r="X602"/>
  <c r="W602"/>
  <c r="V602"/>
  <c r="U602"/>
  <c r="T602"/>
  <c r="S602"/>
  <c r="R602"/>
  <c r="Q602"/>
  <c r="AH601"/>
  <c r="Z601"/>
  <c r="Y601"/>
  <c r="X601"/>
  <c r="W601"/>
  <c r="V601"/>
  <c r="U601"/>
  <c r="T601"/>
  <c r="S601"/>
  <c r="R601"/>
  <c r="Q601"/>
  <c r="AH600"/>
  <c r="Z600"/>
  <c r="Y600"/>
  <c r="X600"/>
  <c r="W600"/>
  <c r="V600"/>
  <c r="U600"/>
  <c r="T600"/>
  <c r="S600"/>
  <c r="R600"/>
  <c r="Q600"/>
  <c r="AH599"/>
  <c r="Z599"/>
  <c r="Y599"/>
  <c r="X599"/>
  <c r="W599"/>
  <c r="V599"/>
  <c r="U599"/>
  <c r="T599"/>
  <c r="S599"/>
  <c r="R599"/>
  <c r="Q599"/>
  <c r="AH598"/>
  <c r="Z598"/>
  <c r="Y598"/>
  <c r="X598"/>
  <c r="W598"/>
  <c r="V598"/>
  <c r="U598"/>
  <c r="T598"/>
  <c r="S598"/>
  <c r="R598"/>
  <c r="Q598"/>
  <c r="AH597"/>
  <c r="Z597"/>
  <c r="Y597"/>
  <c r="X597"/>
  <c r="W597"/>
  <c r="V597"/>
  <c r="U597"/>
  <c r="T597"/>
  <c r="S597"/>
  <c r="R597"/>
  <c r="Q597"/>
  <c r="AH596"/>
  <c r="AE596"/>
  <c r="Z596"/>
  <c r="Y596"/>
  <c r="X596"/>
  <c r="W596"/>
  <c r="V596"/>
  <c r="U596"/>
  <c r="T596"/>
  <c r="S596"/>
  <c r="R596"/>
  <c r="Q596"/>
  <c r="AH595"/>
  <c r="Z595"/>
  <c r="Y595"/>
  <c r="X595"/>
  <c r="W595"/>
  <c r="V595"/>
  <c r="U595"/>
  <c r="T595"/>
  <c r="S595"/>
  <c r="R595"/>
  <c r="Q595"/>
  <c r="AH594"/>
  <c r="AD594"/>
  <c r="Z594"/>
  <c r="Y594"/>
  <c r="X594"/>
  <c r="W594"/>
  <c r="V594"/>
  <c r="U594"/>
  <c r="T594"/>
  <c r="S594"/>
  <c r="R594"/>
  <c r="Q594"/>
  <c r="AH593"/>
  <c r="AA593"/>
  <c r="Z593"/>
  <c r="Y593"/>
  <c r="X593"/>
  <c r="W593"/>
  <c r="V593"/>
  <c r="U593"/>
  <c r="T593"/>
  <c r="S593"/>
  <c r="R593"/>
  <c r="Q593"/>
  <c r="AH592"/>
  <c r="Z592"/>
  <c r="Y592"/>
  <c r="X592"/>
  <c r="W592"/>
  <c r="V592"/>
  <c r="U592"/>
  <c r="T592"/>
  <c r="S592"/>
  <c r="R592"/>
  <c r="Q592"/>
  <c r="AH591"/>
  <c r="Z591"/>
  <c r="Y591"/>
  <c r="X591"/>
  <c r="W591"/>
  <c r="V591"/>
  <c r="U591"/>
  <c r="T591"/>
  <c r="S591"/>
  <c r="R591"/>
  <c r="Q591"/>
  <c r="AH590"/>
  <c r="AE590"/>
  <c r="AD590"/>
  <c r="AA590"/>
  <c r="Z590"/>
  <c r="Y590"/>
  <c r="X590"/>
  <c r="W590"/>
  <c r="V590"/>
  <c r="U590"/>
  <c r="T590"/>
  <c r="S590"/>
  <c r="R590"/>
  <c r="Q590"/>
  <c r="AH589"/>
  <c r="AE589"/>
  <c r="AD589"/>
  <c r="AA589"/>
  <c r="Z589"/>
  <c r="Y589"/>
  <c r="X589"/>
  <c r="W589"/>
  <c r="V589"/>
  <c r="U589"/>
  <c r="T589"/>
  <c r="S589"/>
  <c r="R589"/>
  <c r="Q589"/>
  <c r="AH588"/>
  <c r="AE588"/>
  <c r="AD588"/>
  <c r="AA588"/>
  <c r="Z588"/>
  <c r="Y588"/>
  <c r="X588"/>
  <c r="W588"/>
  <c r="V588"/>
  <c r="U588"/>
  <c r="T588"/>
  <c r="S588"/>
  <c r="R588"/>
  <c r="Q588"/>
  <c r="AH587"/>
  <c r="AE587"/>
  <c r="AD587"/>
  <c r="AA587"/>
  <c r="Z587"/>
  <c r="Y587"/>
  <c r="X587"/>
  <c r="W587"/>
  <c r="V587"/>
  <c r="U587"/>
  <c r="T587"/>
  <c r="S587"/>
  <c r="R587"/>
  <c r="Q587"/>
  <c r="AH586"/>
  <c r="AE586"/>
  <c r="AD586"/>
  <c r="AA586"/>
  <c r="Q586"/>
  <c r="AH585"/>
  <c r="AE585"/>
  <c r="AA585"/>
  <c r="Q585"/>
  <c r="P585"/>
  <c r="N585"/>
  <c r="L585"/>
  <c r="L584" s="1"/>
  <c r="L2" s="1"/>
  <c r="AH584"/>
  <c r="AE584"/>
  <c r="AA584"/>
  <c r="Q584"/>
  <c r="N584"/>
  <c r="J584"/>
  <c r="AH583"/>
  <c r="Z583"/>
  <c r="Y583"/>
  <c r="X583"/>
  <c r="W583"/>
  <c r="V583"/>
  <c r="U583"/>
  <c r="T583"/>
  <c r="S583"/>
  <c r="R583"/>
  <c r="Q583"/>
  <c r="AH582"/>
  <c r="AE582"/>
  <c r="AA582"/>
  <c r="Z582"/>
  <c r="Y582"/>
  <c r="X582"/>
  <c r="W582"/>
  <c r="V582"/>
  <c r="U582"/>
  <c r="T582"/>
  <c r="S582"/>
  <c r="R582"/>
  <c r="Q582"/>
  <c r="AH581"/>
  <c r="AE581"/>
  <c r="AF581" s="1"/>
  <c r="Z581"/>
  <c r="Y581"/>
  <c r="X581"/>
  <c r="W581"/>
  <c r="V581"/>
  <c r="U581"/>
  <c r="T581"/>
  <c r="S581"/>
  <c r="R581"/>
  <c r="Q581"/>
  <c r="AH580"/>
  <c r="Z580"/>
  <c r="Y580"/>
  <c r="X580"/>
  <c r="W580"/>
  <c r="V580"/>
  <c r="U580"/>
  <c r="T580"/>
  <c r="S580"/>
  <c r="R580"/>
  <c r="Q580"/>
  <c r="AH579"/>
  <c r="AE579"/>
  <c r="Z579"/>
  <c r="Y579"/>
  <c r="X579"/>
  <c r="W579"/>
  <c r="V579"/>
  <c r="U579"/>
  <c r="T579"/>
  <c r="S579"/>
  <c r="R579"/>
  <c r="Q579"/>
  <c r="AH578"/>
  <c r="AE578"/>
  <c r="AD578"/>
  <c r="AA578"/>
  <c r="Q578"/>
  <c r="AH577"/>
  <c r="AE577"/>
  <c r="Z577"/>
  <c r="Y577"/>
  <c r="X577"/>
  <c r="W577"/>
  <c r="V577"/>
  <c r="U577"/>
  <c r="T577"/>
  <c r="S577"/>
  <c r="R577"/>
  <c r="Q577"/>
  <c r="AH576"/>
  <c r="AE576"/>
  <c r="AF576" s="1"/>
  <c r="Z576"/>
  <c r="Y576"/>
  <c r="X576"/>
  <c r="W576"/>
  <c r="V576"/>
  <c r="U576"/>
  <c r="T576"/>
  <c r="S576"/>
  <c r="R576"/>
  <c r="Q576"/>
  <c r="AH575"/>
  <c r="AE575"/>
  <c r="AF575" s="1"/>
  <c r="Z575"/>
  <c r="Y575"/>
  <c r="X575"/>
  <c r="W575"/>
  <c r="V575"/>
  <c r="U575"/>
  <c r="T575"/>
  <c r="S575"/>
  <c r="R575"/>
  <c r="Q575"/>
  <c r="AH574"/>
  <c r="AE574"/>
  <c r="Z574"/>
  <c r="Y574"/>
  <c r="X574"/>
  <c r="W574"/>
  <c r="V574"/>
  <c r="U574"/>
  <c r="T574"/>
  <c r="S574"/>
  <c r="R574"/>
  <c r="Q574"/>
  <c r="AH573"/>
  <c r="AE573"/>
  <c r="AF573" s="1"/>
  <c r="Z573"/>
  <c r="Y573"/>
  <c r="X573"/>
  <c r="W573"/>
  <c r="V573"/>
  <c r="U573"/>
  <c r="T573"/>
  <c r="S573"/>
  <c r="R573"/>
  <c r="Q573"/>
  <c r="AH572"/>
  <c r="AE572"/>
  <c r="AD572"/>
  <c r="AA572"/>
  <c r="Q572"/>
  <c r="AH571"/>
  <c r="AE571"/>
  <c r="AA571"/>
  <c r="Z571"/>
  <c r="Y571"/>
  <c r="X571"/>
  <c r="W571"/>
  <c r="V571"/>
  <c r="U571"/>
  <c r="T571"/>
  <c r="S571"/>
  <c r="R571"/>
  <c r="Q571"/>
  <c r="AH570"/>
  <c r="Z570"/>
  <c r="Y570"/>
  <c r="X570"/>
  <c r="W570"/>
  <c r="V570"/>
  <c r="U570"/>
  <c r="T570"/>
  <c r="S570"/>
  <c r="R570"/>
  <c r="Q570"/>
  <c r="AH569"/>
  <c r="AE569"/>
  <c r="AA569"/>
  <c r="Z569"/>
  <c r="Y569"/>
  <c r="X569"/>
  <c r="W569"/>
  <c r="V569"/>
  <c r="U569"/>
  <c r="T569"/>
  <c r="S569"/>
  <c r="R569"/>
  <c r="Q569"/>
  <c r="AH568"/>
  <c r="Z568"/>
  <c r="Y568"/>
  <c r="X568"/>
  <c r="W568"/>
  <c r="V568"/>
  <c r="U568"/>
  <c r="T568"/>
  <c r="S568"/>
  <c r="R568"/>
  <c r="Q568"/>
  <c r="AH567"/>
  <c r="Z567"/>
  <c r="Y567"/>
  <c r="X567"/>
  <c r="W567"/>
  <c r="V567"/>
  <c r="U567"/>
  <c r="T567"/>
  <c r="S567"/>
  <c r="R567"/>
  <c r="Q567"/>
  <c r="AH566"/>
  <c r="Z566"/>
  <c r="Y566"/>
  <c r="X566"/>
  <c r="W566"/>
  <c r="V566"/>
  <c r="U566"/>
  <c r="T566"/>
  <c r="S566"/>
  <c r="R566"/>
  <c r="Q566"/>
  <c r="AH565"/>
  <c r="Z565"/>
  <c r="Y565"/>
  <c r="X565"/>
  <c r="W565"/>
  <c r="V565"/>
  <c r="U565"/>
  <c r="T565"/>
  <c r="S565"/>
  <c r="R565"/>
  <c r="Q565"/>
  <c r="AH564"/>
  <c r="AE564"/>
  <c r="AA564"/>
  <c r="Z564"/>
  <c r="Y564"/>
  <c r="X564"/>
  <c r="W564"/>
  <c r="V564"/>
  <c r="U564"/>
  <c r="T564"/>
  <c r="S564"/>
  <c r="R564"/>
  <c r="Q564"/>
  <c r="AH563"/>
  <c r="AE563"/>
  <c r="AD563"/>
  <c r="AA563"/>
  <c r="Z563"/>
  <c r="Y563"/>
  <c r="X563"/>
  <c r="W563"/>
  <c r="V563"/>
  <c r="U563"/>
  <c r="T563"/>
  <c r="S563"/>
  <c r="R563"/>
  <c r="Q563"/>
  <c r="AH562"/>
  <c r="Z562"/>
  <c r="Y562"/>
  <c r="X562"/>
  <c r="W562"/>
  <c r="V562"/>
  <c r="U562"/>
  <c r="T562"/>
  <c r="S562"/>
  <c r="R562"/>
  <c r="Q562"/>
  <c r="AH561"/>
  <c r="Z561"/>
  <c r="Y561"/>
  <c r="X561"/>
  <c r="W561"/>
  <c r="V561"/>
  <c r="U561"/>
  <c r="T561"/>
  <c r="S561"/>
  <c r="R561"/>
  <c r="Q561"/>
  <c r="AH560"/>
  <c r="Z560"/>
  <c r="Y560"/>
  <c r="X560"/>
  <c r="W560"/>
  <c r="V560"/>
  <c r="U560"/>
  <c r="T560"/>
  <c r="S560"/>
  <c r="R560"/>
  <c r="Q560"/>
  <c r="AH559"/>
  <c r="Z559"/>
  <c r="Y559"/>
  <c r="X559"/>
  <c r="W559"/>
  <c r="V559"/>
  <c r="U559"/>
  <c r="T559"/>
  <c r="S559"/>
  <c r="R559"/>
  <c r="Q559"/>
  <c r="AH558"/>
  <c r="AE558"/>
  <c r="Z558"/>
  <c r="Y558"/>
  <c r="X558"/>
  <c r="W558"/>
  <c r="V558"/>
  <c r="U558"/>
  <c r="T558"/>
  <c r="S558"/>
  <c r="R558"/>
  <c r="Q558"/>
  <c r="AH557"/>
  <c r="AE557"/>
  <c r="AD557"/>
  <c r="AA557"/>
  <c r="Q557"/>
  <c r="AH556"/>
  <c r="Z556"/>
  <c r="Y556"/>
  <c r="X556"/>
  <c r="W556"/>
  <c r="V556"/>
  <c r="U556"/>
  <c r="T556"/>
  <c r="S556"/>
  <c r="R556"/>
  <c r="Q556"/>
  <c r="AH555"/>
  <c r="Z555"/>
  <c r="Y555"/>
  <c r="X555"/>
  <c r="W555"/>
  <c r="V555"/>
  <c r="U555"/>
  <c r="T555"/>
  <c r="S555"/>
  <c r="R555"/>
  <c r="Q555"/>
  <c r="AH554"/>
  <c r="Z554"/>
  <c r="Y554"/>
  <c r="X554"/>
  <c r="W554"/>
  <c r="V554"/>
  <c r="U554"/>
  <c r="T554"/>
  <c r="S554"/>
  <c r="R554"/>
  <c r="Q554"/>
  <c r="AH553"/>
  <c r="AE553"/>
  <c r="AA553"/>
  <c r="Z553"/>
  <c r="Y553"/>
  <c r="X553"/>
  <c r="W553"/>
  <c r="V553"/>
  <c r="U553"/>
  <c r="T553"/>
  <c r="S553"/>
  <c r="R553"/>
  <c r="Q553"/>
  <c r="AH552"/>
  <c r="Z552"/>
  <c r="Y552"/>
  <c r="X552"/>
  <c r="W552"/>
  <c r="V552"/>
  <c r="U552"/>
  <c r="T552"/>
  <c r="S552"/>
  <c r="R552"/>
  <c r="Q552"/>
  <c r="AH551"/>
  <c r="Z551"/>
  <c r="Y551"/>
  <c r="X551"/>
  <c r="W551"/>
  <c r="V551"/>
  <c r="U551"/>
  <c r="T551"/>
  <c r="S551"/>
  <c r="R551"/>
  <c r="Q551"/>
  <c r="AH550"/>
  <c r="AE550"/>
  <c r="Z550"/>
  <c r="Y550"/>
  <c r="X550"/>
  <c r="W550"/>
  <c r="V550"/>
  <c r="U550"/>
  <c r="T550"/>
  <c r="S550"/>
  <c r="R550"/>
  <c r="Q550"/>
  <c r="AH549"/>
  <c r="Z549"/>
  <c r="Y549"/>
  <c r="X549"/>
  <c r="W549"/>
  <c r="V549"/>
  <c r="U549"/>
  <c r="T549"/>
  <c r="S549"/>
  <c r="R549"/>
  <c r="Q549"/>
  <c r="AH548"/>
  <c r="Z548"/>
  <c r="Y548"/>
  <c r="X548"/>
  <c r="W548"/>
  <c r="V548"/>
  <c r="U548"/>
  <c r="T548"/>
  <c r="S548"/>
  <c r="R548"/>
  <c r="Q548"/>
  <c r="AH547"/>
  <c r="Z547"/>
  <c r="Y547"/>
  <c r="X547"/>
  <c r="W547"/>
  <c r="V547"/>
  <c r="U547"/>
  <c r="T547"/>
  <c r="S547"/>
  <c r="R547"/>
  <c r="Q547"/>
  <c r="AH546"/>
  <c r="Z546"/>
  <c r="Y546"/>
  <c r="X546"/>
  <c r="W546"/>
  <c r="V546"/>
  <c r="U546"/>
  <c r="T546"/>
  <c r="S546"/>
  <c r="R546"/>
  <c r="Q546"/>
  <c r="AH545"/>
  <c r="Z545"/>
  <c r="Y545"/>
  <c r="X545"/>
  <c r="W545"/>
  <c r="V545"/>
  <c r="U545"/>
  <c r="T545"/>
  <c r="S545"/>
  <c r="R545"/>
  <c r="Q545"/>
  <c r="AH544"/>
  <c r="Z544"/>
  <c r="Y544"/>
  <c r="X544"/>
  <c r="W544"/>
  <c r="V544"/>
  <c r="U544"/>
  <c r="T544"/>
  <c r="S544"/>
  <c r="R544"/>
  <c r="Q544"/>
  <c r="AH543"/>
  <c r="Z543"/>
  <c r="Y543"/>
  <c r="X543"/>
  <c r="W543"/>
  <c r="V543"/>
  <c r="U543"/>
  <c r="T543"/>
  <c r="S543"/>
  <c r="R543"/>
  <c r="Q543"/>
  <c r="AH542"/>
  <c r="Z542"/>
  <c r="Y542"/>
  <c r="X542"/>
  <c r="W542"/>
  <c r="V542"/>
  <c r="U542"/>
  <c r="T542"/>
  <c r="S542"/>
  <c r="R542"/>
  <c r="Q542"/>
  <c r="AH541"/>
  <c r="AE541"/>
  <c r="AA541"/>
  <c r="Z541"/>
  <c r="Y541"/>
  <c r="X541"/>
  <c r="W541"/>
  <c r="V541"/>
  <c r="U541"/>
  <c r="T541"/>
  <c r="S541"/>
  <c r="R541"/>
  <c r="Q541"/>
  <c r="AH540"/>
  <c r="AE540"/>
  <c r="Z540"/>
  <c r="Y540"/>
  <c r="X540"/>
  <c r="W540"/>
  <c r="V540"/>
  <c r="U540"/>
  <c r="T540"/>
  <c r="S540"/>
  <c r="R540"/>
  <c r="Q540"/>
  <c r="AH539"/>
  <c r="AD539"/>
  <c r="Z539"/>
  <c r="Y539"/>
  <c r="X539"/>
  <c r="W539"/>
  <c r="V539"/>
  <c r="U539"/>
  <c r="T539"/>
  <c r="S539"/>
  <c r="R539"/>
  <c r="Q539"/>
  <c r="AH538"/>
  <c r="AE538"/>
  <c r="Z538"/>
  <c r="Y538"/>
  <c r="X538"/>
  <c r="W538"/>
  <c r="V538"/>
  <c r="U538"/>
  <c r="T538"/>
  <c r="S538"/>
  <c r="R538"/>
  <c r="Q538"/>
  <c r="AH537"/>
  <c r="AE537"/>
  <c r="AD537"/>
  <c r="AA537"/>
  <c r="Z537"/>
  <c r="Y537"/>
  <c r="X537"/>
  <c r="W537"/>
  <c r="V537"/>
  <c r="U537"/>
  <c r="T537"/>
  <c r="S537"/>
  <c r="R537"/>
  <c r="Q537"/>
  <c r="AH536"/>
  <c r="AE536"/>
  <c r="AA536"/>
  <c r="Z536"/>
  <c r="Y536"/>
  <c r="X536"/>
  <c r="W536"/>
  <c r="V536"/>
  <c r="U536"/>
  <c r="T536"/>
  <c r="S536"/>
  <c r="R536"/>
  <c r="Q536"/>
  <c r="AH535"/>
  <c r="Z535"/>
  <c r="Y535"/>
  <c r="X535"/>
  <c r="W535"/>
  <c r="V535"/>
  <c r="U535"/>
  <c r="T535"/>
  <c r="S535"/>
  <c r="R535"/>
  <c r="Q535"/>
  <c r="AH534"/>
  <c r="AE534"/>
  <c r="Z534"/>
  <c r="Y534"/>
  <c r="X534"/>
  <c r="W534"/>
  <c r="V534"/>
  <c r="U534"/>
  <c r="T534"/>
  <c r="S534"/>
  <c r="R534"/>
  <c r="Q534"/>
  <c r="AH533"/>
  <c r="Z533"/>
  <c r="Y533"/>
  <c r="X533"/>
  <c r="W533"/>
  <c r="V533"/>
  <c r="U533"/>
  <c r="T533"/>
  <c r="S533"/>
  <c r="R533"/>
  <c r="Q533"/>
  <c r="AH532"/>
  <c r="Z532"/>
  <c r="Y532"/>
  <c r="X532"/>
  <c r="W532"/>
  <c r="V532"/>
  <c r="U532"/>
  <c r="T532"/>
  <c r="S532"/>
  <c r="R532"/>
  <c r="Q532"/>
  <c r="AH531"/>
  <c r="AE531"/>
  <c r="AD531"/>
  <c r="AA531"/>
  <c r="Z531"/>
  <c r="Y531"/>
  <c r="X531"/>
  <c r="W531"/>
  <c r="V531"/>
  <c r="U531"/>
  <c r="T531"/>
  <c r="S531"/>
  <c r="R531"/>
  <c r="Q531"/>
  <c r="AH530"/>
  <c r="Z530"/>
  <c r="Y530"/>
  <c r="X530"/>
  <c r="W530"/>
  <c r="V530"/>
  <c r="U530"/>
  <c r="T530"/>
  <c r="S530"/>
  <c r="R530"/>
  <c r="Q530"/>
  <c r="AH529"/>
  <c r="Z529"/>
  <c r="Y529"/>
  <c r="X529"/>
  <c r="W529"/>
  <c r="V529"/>
  <c r="U529"/>
  <c r="T529"/>
  <c r="S529"/>
  <c r="R529"/>
  <c r="Q529"/>
  <c r="AH528"/>
  <c r="Z528"/>
  <c r="Y528"/>
  <c r="X528"/>
  <c r="W528"/>
  <c r="V528"/>
  <c r="U528"/>
  <c r="T528"/>
  <c r="S528"/>
  <c r="R528"/>
  <c r="Q528"/>
  <c r="AH527"/>
  <c r="Z527"/>
  <c r="Y527"/>
  <c r="X527"/>
  <c r="W527"/>
  <c r="V527"/>
  <c r="U527"/>
  <c r="T527"/>
  <c r="S527"/>
  <c r="R527"/>
  <c r="Q527"/>
  <c r="AH526"/>
  <c r="AA526"/>
  <c r="Z526"/>
  <c r="Y526"/>
  <c r="X526"/>
  <c r="W526"/>
  <c r="V526"/>
  <c r="U526"/>
  <c r="T526"/>
  <c r="S526"/>
  <c r="R526"/>
  <c r="Q526"/>
  <c r="AH525"/>
  <c r="Z525"/>
  <c r="Y525"/>
  <c r="X525"/>
  <c r="W525"/>
  <c r="V525"/>
  <c r="U525"/>
  <c r="T525"/>
  <c r="S525"/>
  <c r="R525"/>
  <c r="Q525"/>
  <c r="AH524"/>
  <c r="AE524"/>
  <c r="AA524"/>
  <c r="Z524"/>
  <c r="Y524"/>
  <c r="X524"/>
  <c r="W524"/>
  <c r="V524"/>
  <c r="U524"/>
  <c r="T524"/>
  <c r="S524"/>
  <c r="R524"/>
  <c r="Q524"/>
  <c r="AH523"/>
  <c r="Z523"/>
  <c r="Y523"/>
  <c r="X523"/>
  <c r="W523"/>
  <c r="V523"/>
  <c r="U523"/>
  <c r="T523"/>
  <c r="S523"/>
  <c r="R523"/>
  <c r="Q523"/>
  <c r="AH522"/>
  <c r="AE522"/>
  <c r="Z522"/>
  <c r="Y522"/>
  <c r="X522"/>
  <c r="W522"/>
  <c r="V522"/>
  <c r="U522"/>
  <c r="T522"/>
  <c r="S522"/>
  <c r="R522"/>
  <c r="Q522"/>
  <c r="AH521"/>
  <c r="Z521"/>
  <c r="Y521"/>
  <c r="X521"/>
  <c r="W521"/>
  <c r="V521"/>
  <c r="U521"/>
  <c r="T521"/>
  <c r="S521"/>
  <c r="R521"/>
  <c r="Q521"/>
  <c r="AH520"/>
  <c r="AE520"/>
  <c r="AA520"/>
  <c r="Z520"/>
  <c r="Y520"/>
  <c r="X520"/>
  <c r="W520"/>
  <c r="V520"/>
  <c r="U520"/>
  <c r="T520"/>
  <c r="S520"/>
  <c r="R520"/>
  <c r="Q520"/>
  <c r="AH519"/>
  <c r="AE519"/>
  <c r="AA519"/>
  <c r="Z519"/>
  <c r="Y519"/>
  <c r="X519"/>
  <c r="W519"/>
  <c r="V519"/>
  <c r="U519"/>
  <c r="T519"/>
  <c r="S519"/>
  <c r="R519"/>
  <c r="Q519"/>
  <c r="AH518"/>
  <c r="AE518"/>
  <c r="AA518"/>
  <c r="Z518"/>
  <c r="Y518"/>
  <c r="X518"/>
  <c r="W518"/>
  <c r="V518"/>
  <c r="U518"/>
  <c r="T518"/>
  <c r="S518"/>
  <c r="R518"/>
  <c r="Q518"/>
  <c r="AH517"/>
  <c r="AE517"/>
  <c r="AA517"/>
  <c r="Z517"/>
  <c r="Y517"/>
  <c r="X517"/>
  <c r="W517"/>
  <c r="V517"/>
  <c r="U517"/>
  <c r="T517"/>
  <c r="S517"/>
  <c r="R517"/>
  <c r="Q517"/>
  <c r="AH516"/>
  <c r="Z516"/>
  <c r="Y516"/>
  <c r="X516"/>
  <c r="W516"/>
  <c r="V516"/>
  <c r="U516"/>
  <c r="T516"/>
  <c r="S516"/>
  <c r="R516"/>
  <c r="Q516"/>
  <c r="AH515"/>
  <c r="AE515"/>
  <c r="AD515"/>
  <c r="AA515"/>
  <c r="Z515"/>
  <c r="Y515"/>
  <c r="X515"/>
  <c r="W515"/>
  <c r="V515"/>
  <c r="U515"/>
  <c r="T515"/>
  <c r="S515"/>
  <c r="R515"/>
  <c r="Q515"/>
  <c r="AH514"/>
  <c r="AE514"/>
  <c r="AA514"/>
  <c r="Z514"/>
  <c r="Y514"/>
  <c r="X514"/>
  <c r="W514"/>
  <c r="V514"/>
  <c r="U514"/>
  <c r="T514"/>
  <c r="S514"/>
  <c r="R514"/>
  <c r="Q514"/>
  <c r="AH513"/>
  <c r="AE513"/>
  <c r="AA513"/>
  <c r="Z513"/>
  <c r="Y513"/>
  <c r="X513"/>
  <c r="W513"/>
  <c r="V513"/>
  <c r="U513"/>
  <c r="T513"/>
  <c r="S513"/>
  <c r="R513"/>
  <c r="Q513"/>
  <c r="AH512"/>
  <c r="AE512"/>
  <c r="AD512"/>
  <c r="AA512"/>
  <c r="Z512"/>
  <c r="Y512"/>
  <c r="X512"/>
  <c r="W512"/>
  <c r="V512"/>
  <c r="U512"/>
  <c r="T512"/>
  <c r="S512"/>
  <c r="R512"/>
  <c r="Q512"/>
  <c r="AH511"/>
  <c r="AE511"/>
  <c r="AA511"/>
  <c r="Z511"/>
  <c r="Y511"/>
  <c r="X511"/>
  <c r="W511"/>
  <c r="V511"/>
  <c r="U511"/>
  <c r="T511"/>
  <c r="S511"/>
  <c r="R511"/>
  <c r="Q511"/>
  <c r="AH510"/>
  <c r="AE510"/>
  <c r="AD510"/>
  <c r="AA510"/>
  <c r="Z510"/>
  <c r="Y510"/>
  <c r="X510"/>
  <c r="W510"/>
  <c r="V510"/>
  <c r="U510"/>
  <c r="T510"/>
  <c r="S510"/>
  <c r="R510"/>
  <c r="Q510"/>
  <c r="AH509"/>
  <c r="AE509"/>
  <c r="AD509"/>
  <c r="AA509"/>
  <c r="Z509"/>
  <c r="Y509"/>
  <c r="X509"/>
  <c r="W509"/>
  <c r="V509"/>
  <c r="U509"/>
  <c r="T509"/>
  <c r="S509"/>
  <c r="R509"/>
  <c r="Q509"/>
  <c r="AH508"/>
  <c r="AE508"/>
  <c r="AD508"/>
  <c r="AA508"/>
  <c r="Q508"/>
  <c r="AH507"/>
  <c r="Z507"/>
  <c r="Y507"/>
  <c r="X507"/>
  <c r="W507"/>
  <c r="V507"/>
  <c r="U507"/>
  <c r="T507"/>
  <c r="S507"/>
  <c r="R507"/>
  <c r="Q507"/>
  <c r="AH506"/>
  <c r="Z506"/>
  <c r="Y506"/>
  <c r="X506"/>
  <c r="W506"/>
  <c r="V506"/>
  <c r="U506"/>
  <c r="T506"/>
  <c r="S506"/>
  <c r="R506"/>
  <c r="Q506"/>
  <c r="AH505"/>
  <c r="AE505"/>
  <c r="AA505"/>
  <c r="Z505"/>
  <c r="Y505"/>
  <c r="X505"/>
  <c r="W505"/>
  <c r="V505"/>
  <c r="U505"/>
  <c r="T505"/>
  <c r="S505"/>
  <c r="R505"/>
  <c r="Q505"/>
  <c r="AH504"/>
  <c r="AE504"/>
  <c r="AA504"/>
  <c r="Z504"/>
  <c r="Y504"/>
  <c r="X504"/>
  <c r="W504"/>
  <c r="V504"/>
  <c r="U504"/>
  <c r="T504"/>
  <c r="S504"/>
  <c r="R504"/>
  <c r="Q504"/>
  <c r="AH503"/>
  <c r="Z503"/>
  <c r="Y503"/>
  <c r="X503"/>
  <c r="W503"/>
  <c r="V503"/>
  <c r="U503"/>
  <c r="T503"/>
  <c r="S503"/>
  <c r="R503"/>
  <c r="Q503"/>
  <c r="AH502"/>
  <c r="Z502"/>
  <c r="Y502"/>
  <c r="X502"/>
  <c r="W502"/>
  <c r="V502"/>
  <c r="U502"/>
  <c r="T502"/>
  <c r="S502"/>
  <c r="R502"/>
  <c r="Q502"/>
  <c r="AH501"/>
  <c r="AE501"/>
  <c r="AD501"/>
  <c r="AA501"/>
  <c r="Z501"/>
  <c r="Y501"/>
  <c r="X501"/>
  <c r="W501"/>
  <c r="V501"/>
  <c r="U501"/>
  <c r="T501"/>
  <c r="S501"/>
  <c r="R501"/>
  <c r="Q501"/>
  <c r="AH500"/>
  <c r="AE500"/>
  <c r="AD500"/>
  <c r="AA500"/>
  <c r="Z500"/>
  <c r="Y500"/>
  <c r="X500"/>
  <c r="W500"/>
  <c r="V500"/>
  <c r="U500"/>
  <c r="T500"/>
  <c r="S500"/>
  <c r="R500"/>
  <c r="Q500"/>
  <c r="AH499"/>
  <c r="Z499"/>
  <c r="Y499"/>
  <c r="X499"/>
  <c r="W499"/>
  <c r="V499"/>
  <c r="U499"/>
  <c r="T499"/>
  <c r="S499"/>
  <c r="R499"/>
  <c r="Q499"/>
  <c r="AH498"/>
  <c r="Z498"/>
  <c r="Y498"/>
  <c r="X498"/>
  <c r="W498"/>
  <c r="V498"/>
  <c r="U498"/>
  <c r="T498"/>
  <c r="S498"/>
  <c r="R498"/>
  <c r="Q498"/>
  <c r="AH497"/>
  <c r="Z497"/>
  <c r="Y497"/>
  <c r="X497"/>
  <c r="W497"/>
  <c r="V497"/>
  <c r="U497"/>
  <c r="T497"/>
  <c r="S497"/>
  <c r="R497"/>
  <c r="Q497"/>
  <c r="AH496"/>
  <c r="Z496"/>
  <c r="Y496"/>
  <c r="X496"/>
  <c r="W496"/>
  <c r="V496"/>
  <c r="U496"/>
  <c r="T496"/>
  <c r="S496"/>
  <c r="R496"/>
  <c r="Q496"/>
  <c r="AH495"/>
  <c r="Z495"/>
  <c r="Y495"/>
  <c r="X495"/>
  <c r="W495"/>
  <c r="V495"/>
  <c r="U495"/>
  <c r="T495"/>
  <c r="S495"/>
  <c r="R495"/>
  <c r="Q495"/>
  <c r="AH494"/>
  <c r="AE494"/>
  <c r="AA494"/>
  <c r="Z494"/>
  <c r="Y494"/>
  <c r="X494"/>
  <c r="W494"/>
  <c r="V494"/>
  <c r="U494"/>
  <c r="T494"/>
  <c r="S494"/>
  <c r="R494"/>
  <c r="Q494"/>
  <c r="AH493"/>
  <c r="AE493"/>
  <c r="AD493"/>
  <c r="AA493"/>
  <c r="Z493"/>
  <c r="Y493"/>
  <c r="X493"/>
  <c r="W493"/>
  <c r="V493"/>
  <c r="U493"/>
  <c r="T493"/>
  <c r="S493"/>
  <c r="R493"/>
  <c r="Q493"/>
  <c r="AH492"/>
  <c r="AE492"/>
  <c r="AA492"/>
  <c r="Z492"/>
  <c r="Y492"/>
  <c r="X492"/>
  <c r="W492"/>
  <c r="V492"/>
  <c r="U492"/>
  <c r="T492"/>
  <c r="S492"/>
  <c r="R492"/>
  <c r="Q492"/>
  <c r="AH491"/>
  <c r="AA491"/>
  <c r="Z491"/>
  <c r="Y491"/>
  <c r="X491"/>
  <c r="W491"/>
  <c r="V491"/>
  <c r="U491"/>
  <c r="T491"/>
  <c r="S491"/>
  <c r="R491"/>
  <c r="Q491"/>
  <c r="AH490"/>
  <c r="Z490"/>
  <c r="Y490"/>
  <c r="X490"/>
  <c r="W490"/>
  <c r="V490"/>
  <c r="U490"/>
  <c r="T490"/>
  <c r="S490"/>
  <c r="R490"/>
  <c r="Q490"/>
  <c r="AH489"/>
  <c r="AD489"/>
  <c r="Z489"/>
  <c r="Y489"/>
  <c r="X489"/>
  <c r="W489"/>
  <c r="V489"/>
  <c r="U489"/>
  <c r="T489"/>
  <c r="S489"/>
  <c r="R489"/>
  <c r="Q489"/>
  <c r="AH488"/>
  <c r="Z488"/>
  <c r="Y488"/>
  <c r="X488"/>
  <c r="W488"/>
  <c r="V488"/>
  <c r="U488"/>
  <c r="T488"/>
  <c r="S488"/>
  <c r="R488"/>
  <c r="Q488"/>
  <c r="AH487"/>
  <c r="AE487"/>
  <c r="Z487"/>
  <c r="Y487"/>
  <c r="X487"/>
  <c r="W487"/>
  <c r="V487"/>
  <c r="U487"/>
  <c r="T487"/>
  <c r="S487"/>
  <c r="R487"/>
  <c r="Q487"/>
  <c r="AH486"/>
  <c r="AE486"/>
  <c r="AD486"/>
  <c r="AA486"/>
  <c r="Z486"/>
  <c r="Q486"/>
  <c r="AH485"/>
  <c r="Z485"/>
  <c r="Y485"/>
  <c r="X485"/>
  <c r="W485"/>
  <c r="V485"/>
  <c r="U485"/>
  <c r="T485"/>
  <c r="S485"/>
  <c r="R485"/>
  <c r="Q485"/>
  <c r="AH484"/>
  <c r="Z484"/>
  <c r="Y484"/>
  <c r="X484"/>
  <c r="W484"/>
  <c r="V484"/>
  <c r="U484"/>
  <c r="T484"/>
  <c r="S484"/>
  <c r="R484"/>
  <c r="Q484"/>
  <c r="AH483"/>
  <c r="AE483"/>
  <c r="AD483"/>
  <c r="AA483"/>
  <c r="Z483"/>
  <c r="Y483"/>
  <c r="X483"/>
  <c r="W483"/>
  <c r="V483"/>
  <c r="U483"/>
  <c r="T483"/>
  <c r="S483"/>
  <c r="R483"/>
  <c r="Q483"/>
  <c r="AH482"/>
  <c r="Z482"/>
  <c r="Y482"/>
  <c r="X482"/>
  <c r="W482"/>
  <c r="V482"/>
  <c r="U482"/>
  <c r="T482"/>
  <c r="S482"/>
  <c r="R482"/>
  <c r="Q482"/>
  <c r="AH481"/>
  <c r="Z481"/>
  <c r="Y481"/>
  <c r="X481"/>
  <c r="V481"/>
  <c r="U481"/>
  <c r="T481"/>
  <c r="S481"/>
  <c r="R481"/>
  <c r="Q481"/>
  <c r="AH480"/>
  <c r="AE480"/>
  <c r="AD480"/>
  <c r="AA480"/>
  <c r="Q480"/>
  <c r="AH479"/>
  <c r="AE479"/>
  <c r="AA479"/>
  <c r="Q479"/>
  <c r="P479"/>
  <c r="N479"/>
  <c r="L479"/>
  <c r="J479"/>
  <c r="AH478"/>
  <c r="Z478"/>
  <c r="Y478"/>
  <c r="X478"/>
  <c r="W478"/>
  <c r="V478"/>
  <c r="U478"/>
  <c r="T478"/>
  <c r="S478"/>
  <c r="R478"/>
  <c r="Q478"/>
  <c r="AH477"/>
  <c r="AA477"/>
  <c r="Z477"/>
  <c r="Y477"/>
  <c r="X477"/>
  <c r="W477"/>
  <c r="V477"/>
  <c r="U477"/>
  <c r="T477"/>
  <c r="S477"/>
  <c r="R477"/>
  <c r="Q477"/>
  <c r="AH476"/>
  <c r="AE476"/>
  <c r="AF476" s="1"/>
  <c r="AA476"/>
  <c r="AB476" s="1"/>
  <c r="Z476"/>
  <c r="Y476"/>
  <c r="X476"/>
  <c r="W476"/>
  <c r="V476"/>
  <c r="U476"/>
  <c r="T476"/>
  <c r="S476"/>
  <c r="R476"/>
  <c r="Q476"/>
  <c r="AH475"/>
  <c r="Z475"/>
  <c r="Y475"/>
  <c r="X475"/>
  <c r="W475"/>
  <c r="V475"/>
  <c r="U475"/>
  <c r="T475"/>
  <c r="S475"/>
  <c r="R475"/>
  <c r="Q475"/>
  <c r="AH474"/>
  <c r="AE474"/>
  <c r="AD474"/>
  <c r="AA474"/>
  <c r="Q474"/>
  <c r="AH473"/>
  <c r="AE473"/>
  <c r="AF473" s="1"/>
  <c r="Z473"/>
  <c r="Y473"/>
  <c r="X473"/>
  <c r="W473"/>
  <c r="V473"/>
  <c r="U473"/>
  <c r="T473"/>
  <c r="S473"/>
  <c r="R473"/>
  <c r="Q473"/>
  <c r="AH472"/>
  <c r="Z472"/>
  <c r="Y472"/>
  <c r="X472"/>
  <c r="W472"/>
  <c r="V472"/>
  <c r="U472"/>
  <c r="T472"/>
  <c r="S472"/>
  <c r="R472"/>
  <c r="Q472"/>
  <c r="AH471"/>
  <c r="Z471"/>
  <c r="Y471"/>
  <c r="X471"/>
  <c r="W471"/>
  <c r="V471"/>
  <c r="U471"/>
  <c r="T471"/>
  <c r="S471"/>
  <c r="R471"/>
  <c r="Q471"/>
  <c r="AH470"/>
  <c r="Z470"/>
  <c r="Y470"/>
  <c r="X470"/>
  <c r="W470"/>
  <c r="V470"/>
  <c r="U470"/>
  <c r="T470"/>
  <c r="S470"/>
  <c r="R470"/>
  <c r="Q470"/>
  <c r="AH469"/>
  <c r="AE469"/>
  <c r="AA469"/>
  <c r="Z469"/>
  <c r="Y469"/>
  <c r="X469"/>
  <c r="W469"/>
  <c r="V469"/>
  <c r="U469"/>
  <c r="T469"/>
  <c r="S469"/>
  <c r="R469"/>
  <c r="Q469"/>
  <c r="AH468"/>
  <c r="AE468"/>
  <c r="Z468"/>
  <c r="Y468"/>
  <c r="X468"/>
  <c r="W468"/>
  <c r="V468"/>
  <c r="U468"/>
  <c r="T468"/>
  <c r="S468"/>
  <c r="R468"/>
  <c r="Q468"/>
  <c r="AH467"/>
  <c r="Z467"/>
  <c r="Y467"/>
  <c r="X467"/>
  <c r="W467"/>
  <c r="V467"/>
  <c r="U467"/>
  <c r="T467"/>
  <c r="S467"/>
  <c r="R467"/>
  <c r="Q467"/>
  <c r="AH466"/>
  <c r="Z466"/>
  <c r="Y466"/>
  <c r="X466"/>
  <c r="W466"/>
  <c r="V466"/>
  <c r="U466"/>
  <c r="T466"/>
  <c r="S466"/>
  <c r="R466"/>
  <c r="Q466"/>
  <c r="AH465"/>
  <c r="AE465"/>
  <c r="Z465"/>
  <c r="Y465"/>
  <c r="X465"/>
  <c r="W465"/>
  <c r="V465"/>
  <c r="U465"/>
  <c r="T465"/>
  <c r="S465"/>
  <c r="R465"/>
  <c r="Q465"/>
  <c r="AH464"/>
  <c r="Z464"/>
  <c r="Y464"/>
  <c r="X464"/>
  <c r="W464"/>
  <c r="V464"/>
  <c r="U464"/>
  <c r="T464"/>
  <c r="S464"/>
  <c r="R464"/>
  <c r="Q464"/>
  <c r="AH463"/>
  <c r="Z463"/>
  <c r="Y463"/>
  <c r="X463"/>
  <c r="W463"/>
  <c r="V463"/>
  <c r="U463"/>
  <c r="T463"/>
  <c r="S463"/>
  <c r="R463"/>
  <c r="Q463"/>
  <c r="AH462"/>
  <c r="Z462"/>
  <c r="Y462"/>
  <c r="X462"/>
  <c r="W462"/>
  <c r="V462"/>
  <c r="U462"/>
  <c r="T462"/>
  <c r="S462"/>
  <c r="R462"/>
  <c r="Q462"/>
  <c r="AH461"/>
  <c r="AA461"/>
  <c r="Z461"/>
  <c r="Y461"/>
  <c r="X461"/>
  <c r="W461"/>
  <c r="V461"/>
  <c r="U461"/>
  <c r="T461"/>
  <c r="S461"/>
  <c r="R461"/>
  <c r="Q461"/>
  <c r="AH460"/>
  <c r="Z460"/>
  <c r="Y460"/>
  <c r="X460"/>
  <c r="W460"/>
  <c r="V460"/>
  <c r="U460"/>
  <c r="T460"/>
  <c r="S460"/>
  <c r="R460"/>
  <c r="Q460"/>
  <c r="AH459"/>
  <c r="Z459"/>
  <c r="Y459"/>
  <c r="X459"/>
  <c r="W459"/>
  <c r="V459"/>
  <c r="U459"/>
  <c r="T459"/>
  <c r="S459"/>
  <c r="R459"/>
  <c r="Q459"/>
  <c r="AH458"/>
  <c r="Z458"/>
  <c r="Y458"/>
  <c r="X458"/>
  <c r="W458"/>
  <c r="V458"/>
  <c r="U458"/>
  <c r="T458"/>
  <c r="S458"/>
  <c r="R458"/>
  <c r="Q458"/>
  <c r="AH457"/>
  <c r="Z457"/>
  <c r="Y457"/>
  <c r="X457"/>
  <c r="W457"/>
  <c r="V457"/>
  <c r="U457"/>
  <c r="T457"/>
  <c r="S457"/>
  <c r="R457"/>
  <c r="Q457"/>
  <c r="AH456"/>
  <c r="AE456"/>
  <c r="AA456"/>
  <c r="Z456"/>
  <c r="Y456"/>
  <c r="X456"/>
  <c r="W456"/>
  <c r="V456"/>
  <c r="U456"/>
  <c r="T456"/>
  <c r="S456"/>
  <c r="R456"/>
  <c r="Q456"/>
  <c r="AH455"/>
  <c r="AE455"/>
  <c r="AA455"/>
  <c r="Z455"/>
  <c r="Y455"/>
  <c r="X455"/>
  <c r="W455"/>
  <c r="V455"/>
  <c r="U455"/>
  <c r="T455"/>
  <c r="S455"/>
  <c r="R455"/>
  <c r="Q455"/>
  <c r="AH454"/>
  <c r="Z454"/>
  <c r="Y454"/>
  <c r="X454"/>
  <c r="W454"/>
  <c r="V454"/>
  <c r="U454"/>
  <c r="T454"/>
  <c r="S454"/>
  <c r="R454"/>
  <c r="Q454"/>
  <c r="AH453"/>
  <c r="Z453"/>
  <c r="Y453"/>
  <c r="X453"/>
  <c r="W453"/>
  <c r="V453"/>
  <c r="U453"/>
  <c r="T453"/>
  <c r="S453"/>
  <c r="R453"/>
  <c r="Q453"/>
  <c r="AH452"/>
  <c r="Z452"/>
  <c r="Y452"/>
  <c r="X452"/>
  <c r="W452"/>
  <c r="V452"/>
  <c r="U452"/>
  <c r="T452"/>
  <c r="S452"/>
  <c r="R452"/>
  <c r="Q452"/>
  <c r="AH451"/>
  <c r="Z451"/>
  <c r="Y451"/>
  <c r="X451"/>
  <c r="W451"/>
  <c r="V451"/>
  <c r="U451"/>
  <c r="T451"/>
  <c r="S451"/>
  <c r="R451"/>
  <c r="Q451"/>
  <c r="AH450"/>
  <c r="Z450"/>
  <c r="Y450"/>
  <c r="X450"/>
  <c r="W450"/>
  <c r="V450"/>
  <c r="U450"/>
  <c r="T450"/>
  <c r="S450"/>
  <c r="R450"/>
  <c r="Q450"/>
  <c r="AH449"/>
  <c r="Z449"/>
  <c r="Y449"/>
  <c r="X449"/>
  <c r="W449"/>
  <c r="V449"/>
  <c r="U449"/>
  <c r="T449"/>
  <c r="S449"/>
  <c r="R449"/>
  <c r="Q449"/>
  <c r="AH448"/>
  <c r="Z448"/>
  <c r="Y448"/>
  <c r="X448"/>
  <c r="W448"/>
  <c r="V448"/>
  <c r="U448"/>
  <c r="T448"/>
  <c r="S448"/>
  <c r="R448"/>
  <c r="Q448"/>
  <c r="AH447"/>
  <c r="Z447"/>
  <c r="Y447"/>
  <c r="X447"/>
  <c r="W447"/>
  <c r="V447"/>
  <c r="U447"/>
  <c r="T447"/>
  <c r="S447"/>
  <c r="R447"/>
  <c r="Q447"/>
  <c r="AH446"/>
  <c r="Z446"/>
  <c r="Y446"/>
  <c r="X446"/>
  <c r="W446"/>
  <c r="V446"/>
  <c r="U446"/>
  <c r="T446"/>
  <c r="S446"/>
  <c r="R446"/>
  <c r="Q446"/>
  <c r="AH445"/>
  <c r="Z445"/>
  <c r="Y445"/>
  <c r="X445"/>
  <c r="W445"/>
  <c r="V445"/>
  <c r="U445"/>
  <c r="T445"/>
  <c r="S445"/>
  <c r="R445"/>
  <c r="Q445"/>
  <c r="AH444"/>
  <c r="AE444"/>
  <c r="AA444"/>
  <c r="Z444"/>
  <c r="Y444"/>
  <c r="X444"/>
  <c r="W444"/>
  <c r="V444"/>
  <c r="U444"/>
  <c r="T444"/>
  <c r="S444"/>
  <c r="R444"/>
  <c r="Q444"/>
  <c r="AH443"/>
  <c r="AE443"/>
  <c r="AA443"/>
  <c r="Z443"/>
  <c r="Y443"/>
  <c r="X443"/>
  <c r="W443"/>
  <c r="V443"/>
  <c r="U443"/>
  <c r="T443"/>
  <c r="S443"/>
  <c r="R443"/>
  <c r="Q443"/>
  <c r="AH442"/>
  <c r="AE442"/>
  <c r="AA442"/>
  <c r="Z442"/>
  <c r="Y442"/>
  <c r="X442"/>
  <c r="W442"/>
  <c r="V442"/>
  <c r="U442"/>
  <c r="T442"/>
  <c r="S442"/>
  <c r="R442"/>
  <c r="Q442"/>
  <c r="AH441"/>
  <c r="AE441"/>
  <c r="AA441"/>
  <c r="Z441"/>
  <c r="Y441"/>
  <c r="X441"/>
  <c r="W441"/>
  <c r="V441"/>
  <c r="U441"/>
  <c r="T441"/>
  <c r="S441"/>
  <c r="R441"/>
  <c r="Q441"/>
  <c r="AH440"/>
  <c r="AE440"/>
  <c r="AA440"/>
  <c r="Z440"/>
  <c r="Y440"/>
  <c r="X440"/>
  <c r="W440"/>
  <c r="V440"/>
  <c r="U440"/>
  <c r="T440"/>
  <c r="S440"/>
  <c r="R440"/>
  <c r="Q440"/>
  <c r="AH439"/>
  <c r="Z439"/>
  <c r="Y439"/>
  <c r="X439"/>
  <c r="W439"/>
  <c r="V439"/>
  <c r="U439"/>
  <c r="T439"/>
  <c r="S439"/>
  <c r="R439"/>
  <c r="Q439"/>
  <c r="AH438"/>
  <c r="Z438"/>
  <c r="Y438"/>
  <c r="X438"/>
  <c r="W438"/>
  <c r="V438"/>
  <c r="U438"/>
  <c r="T438"/>
  <c r="S438"/>
  <c r="R438"/>
  <c r="Q438"/>
  <c r="AH437"/>
  <c r="Z437"/>
  <c r="Y437"/>
  <c r="X437"/>
  <c r="W437"/>
  <c r="V437"/>
  <c r="U437"/>
  <c r="T437"/>
  <c r="S437"/>
  <c r="R437"/>
  <c r="Q437"/>
  <c r="AH436"/>
  <c r="Z436"/>
  <c r="Y436"/>
  <c r="X436"/>
  <c r="W436"/>
  <c r="V436"/>
  <c r="U436"/>
  <c r="T436"/>
  <c r="S436"/>
  <c r="R436"/>
  <c r="Q436"/>
  <c r="AH435"/>
  <c r="AE435"/>
  <c r="AD435"/>
  <c r="AA435"/>
  <c r="Q435"/>
  <c r="AH434"/>
  <c r="Z434"/>
  <c r="Y434"/>
  <c r="X434"/>
  <c r="W434"/>
  <c r="V434"/>
  <c r="U434"/>
  <c r="T434"/>
  <c r="S434"/>
  <c r="R434"/>
  <c r="Q434"/>
  <c r="AH433"/>
  <c r="Z433"/>
  <c r="Y433"/>
  <c r="X433"/>
  <c r="W433"/>
  <c r="V433"/>
  <c r="U433"/>
  <c r="T433"/>
  <c r="S433"/>
  <c r="R433"/>
  <c r="Q433"/>
  <c r="AH432"/>
  <c r="Z432"/>
  <c r="Y432"/>
  <c r="X432"/>
  <c r="W432"/>
  <c r="V432"/>
  <c r="U432"/>
  <c r="T432"/>
  <c r="S432"/>
  <c r="R432"/>
  <c r="Q432"/>
  <c r="AH431"/>
  <c r="Z431"/>
  <c r="Y431"/>
  <c r="X431"/>
  <c r="W431"/>
  <c r="V431"/>
  <c r="U431"/>
  <c r="T431"/>
  <c r="S431"/>
  <c r="R431"/>
  <c r="Q431"/>
  <c r="AH430"/>
  <c r="Z430"/>
  <c r="Y430"/>
  <c r="X430"/>
  <c r="W430"/>
  <c r="V430"/>
  <c r="U430"/>
  <c r="T430"/>
  <c r="S430"/>
  <c r="R430"/>
  <c r="Q430"/>
  <c r="AH429"/>
  <c r="Z429"/>
  <c r="Y429"/>
  <c r="X429"/>
  <c r="W429"/>
  <c r="V429"/>
  <c r="U429"/>
  <c r="T429"/>
  <c r="S429"/>
  <c r="R429"/>
  <c r="Q429"/>
  <c r="AH428"/>
  <c r="Z428"/>
  <c r="Y428"/>
  <c r="X428"/>
  <c r="W428"/>
  <c r="V428"/>
  <c r="U428"/>
  <c r="T428"/>
  <c r="S428"/>
  <c r="R428"/>
  <c r="Q428"/>
  <c r="AH427"/>
  <c r="Z427"/>
  <c r="Y427"/>
  <c r="X427"/>
  <c r="W427"/>
  <c r="V427"/>
  <c r="U427"/>
  <c r="T427"/>
  <c r="S427"/>
  <c r="R427"/>
  <c r="Q427"/>
  <c r="AH426"/>
  <c r="AE426"/>
  <c r="AD426"/>
  <c r="AA426"/>
  <c r="Z426"/>
  <c r="Y426"/>
  <c r="X426"/>
  <c r="W426"/>
  <c r="V426"/>
  <c r="U426"/>
  <c r="T426"/>
  <c r="S426"/>
  <c r="R426"/>
  <c r="Q426"/>
  <c r="AH425"/>
  <c r="AE425"/>
  <c r="AD425"/>
  <c r="AA425"/>
  <c r="Z425"/>
  <c r="Y425"/>
  <c r="X425"/>
  <c r="W425"/>
  <c r="V425"/>
  <c r="U425"/>
  <c r="T425"/>
  <c r="S425"/>
  <c r="R425"/>
  <c r="Q425"/>
  <c r="AH424"/>
  <c r="Z424"/>
  <c r="Y424"/>
  <c r="X424"/>
  <c r="W424"/>
  <c r="V424"/>
  <c r="U424"/>
  <c r="T424"/>
  <c r="S424"/>
  <c r="R424"/>
  <c r="Q424"/>
  <c r="AH423"/>
  <c r="AE423"/>
  <c r="AA423"/>
  <c r="Z423"/>
  <c r="Y423"/>
  <c r="X423"/>
  <c r="W423"/>
  <c r="V423"/>
  <c r="U423"/>
  <c r="T423"/>
  <c r="S423"/>
  <c r="R423"/>
  <c r="Q423"/>
  <c r="AH422"/>
  <c r="Z422"/>
  <c r="Y422"/>
  <c r="X422"/>
  <c r="W422"/>
  <c r="V422"/>
  <c r="U422"/>
  <c r="T422"/>
  <c r="S422"/>
  <c r="R422"/>
  <c r="Q422"/>
  <c r="AH421"/>
  <c r="AE421"/>
  <c r="AA421"/>
  <c r="Z421"/>
  <c r="Y421"/>
  <c r="X421"/>
  <c r="W421"/>
  <c r="V421"/>
  <c r="U421"/>
  <c r="T421"/>
  <c r="S421"/>
  <c r="R421"/>
  <c r="Q421"/>
  <c r="AH420"/>
  <c r="Z420"/>
  <c r="Y420"/>
  <c r="X420"/>
  <c r="W420"/>
  <c r="V420"/>
  <c r="U420"/>
  <c r="T420"/>
  <c r="S420"/>
  <c r="R420"/>
  <c r="Q420"/>
  <c r="AH419"/>
  <c r="AE419"/>
  <c r="AA419"/>
  <c r="Z419"/>
  <c r="Y419"/>
  <c r="X419"/>
  <c r="W419"/>
  <c r="V419"/>
  <c r="U419"/>
  <c r="T419"/>
  <c r="S419"/>
  <c r="R419"/>
  <c r="Q419"/>
  <c r="AH418"/>
  <c r="AE418"/>
  <c r="Z418"/>
  <c r="Y418"/>
  <c r="X418"/>
  <c r="W418"/>
  <c r="V418"/>
  <c r="U418"/>
  <c r="T418"/>
  <c r="S418"/>
  <c r="R418"/>
  <c r="Q418"/>
  <c r="AH417"/>
  <c r="Z417"/>
  <c r="Y417"/>
  <c r="X417"/>
  <c r="W417"/>
  <c r="V417"/>
  <c r="U417"/>
  <c r="T417"/>
  <c r="S417"/>
  <c r="R417"/>
  <c r="Q417"/>
  <c r="AH416"/>
  <c r="Z416"/>
  <c r="Y416"/>
  <c r="X416"/>
  <c r="W416"/>
  <c r="V416"/>
  <c r="U416"/>
  <c r="T416"/>
  <c r="S416"/>
  <c r="R416"/>
  <c r="Q416"/>
  <c r="AH415"/>
  <c r="Z415"/>
  <c r="Y415"/>
  <c r="X415"/>
  <c r="W415"/>
  <c r="V415"/>
  <c r="U415"/>
  <c r="T415"/>
  <c r="S415"/>
  <c r="R415"/>
  <c r="Q415"/>
  <c r="AH414"/>
  <c r="Z414"/>
  <c r="Y414"/>
  <c r="X414"/>
  <c r="W414"/>
  <c r="V414"/>
  <c r="U414"/>
  <c r="T414"/>
  <c r="S414"/>
  <c r="R414"/>
  <c r="Q414"/>
  <c r="AH413"/>
  <c r="Z413"/>
  <c r="Y413"/>
  <c r="X413"/>
  <c r="W413"/>
  <c r="V413"/>
  <c r="U413"/>
  <c r="T413"/>
  <c r="S413"/>
  <c r="R413"/>
  <c r="Q413"/>
  <c r="AH412"/>
  <c r="Z412"/>
  <c r="Y412"/>
  <c r="X412"/>
  <c r="W412"/>
  <c r="V412"/>
  <c r="U412"/>
  <c r="T412"/>
  <c r="S412"/>
  <c r="R412"/>
  <c r="Q412"/>
  <c r="AH411"/>
  <c r="Z411"/>
  <c r="Y411"/>
  <c r="X411"/>
  <c r="W411"/>
  <c r="V411"/>
  <c r="U411"/>
  <c r="T411"/>
  <c r="S411"/>
  <c r="R411"/>
  <c r="Q411"/>
  <c r="AH410"/>
  <c r="Z410"/>
  <c r="Y410"/>
  <c r="X410"/>
  <c r="W410"/>
  <c r="V410"/>
  <c r="U410"/>
  <c r="T410"/>
  <c r="S410"/>
  <c r="R410"/>
  <c r="Q410"/>
  <c r="AH409"/>
  <c r="Z409"/>
  <c r="Y409"/>
  <c r="X409"/>
  <c r="W409"/>
  <c r="V409"/>
  <c r="U409"/>
  <c r="T409"/>
  <c r="S409"/>
  <c r="R409"/>
  <c r="Q409"/>
  <c r="AH408"/>
  <c r="AE408"/>
  <c r="AD408"/>
  <c r="AA408"/>
  <c r="Z408"/>
  <c r="Y408"/>
  <c r="X408"/>
  <c r="W408"/>
  <c r="V408"/>
  <c r="U408"/>
  <c r="T408"/>
  <c r="S408"/>
  <c r="R408"/>
  <c r="Q408"/>
  <c r="AH407"/>
  <c r="AE407"/>
  <c r="Z407"/>
  <c r="Y407"/>
  <c r="X407"/>
  <c r="W407"/>
  <c r="V407"/>
  <c r="U407"/>
  <c r="T407"/>
  <c r="S407"/>
  <c r="R407"/>
  <c r="Q407"/>
  <c r="AH406"/>
  <c r="AE406"/>
  <c r="AD406"/>
  <c r="AA406"/>
  <c r="Q406"/>
  <c r="AH405"/>
  <c r="AE405"/>
  <c r="Z405"/>
  <c r="Y405"/>
  <c r="X405"/>
  <c r="W405"/>
  <c r="V405"/>
  <c r="U405"/>
  <c r="T405"/>
  <c r="S405"/>
  <c r="R405"/>
  <c r="Q405"/>
  <c r="AH404"/>
  <c r="AE404"/>
  <c r="Z404"/>
  <c r="Y404"/>
  <c r="X404"/>
  <c r="W404"/>
  <c r="V404"/>
  <c r="U404"/>
  <c r="T404"/>
  <c r="S404"/>
  <c r="R404"/>
  <c r="Q404"/>
  <c r="AH403"/>
  <c r="AE403"/>
  <c r="AD403"/>
  <c r="AA403"/>
  <c r="Z403"/>
  <c r="Y403"/>
  <c r="X403"/>
  <c r="W403"/>
  <c r="V403"/>
  <c r="U403"/>
  <c r="T403"/>
  <c r="S403"/>
  <c r="R403"/>
  <c r="Q403"/>
  <c r="AH402"/>
  <c r="AE402"/>
  <c r="AA402"/>
  <c r="Z402"/>
  <c r="Y402"/>
  <c r="X402"/>
  <c r="W402"/>
  <c r="V402"/>
  <c r="U402"/>
  <c r="T402"/>
  <c r="S402"/>
  <c r="R402"/>
  <c r="Q402"/>
  <c r="AH401"/>
  <c r="AE401"/>
  <c r="AD401"/>
  <c r="AA401"/>
  <c r="Q401"/>
  <c r="AH400"/>
  <c r="AE400"/>
  <c r="AA400"/>
  <c r="Q400"/>
  <c r="P400"/>
  <c r="N400"/>
  <c r="L400"/>
  <c r="J400"/>
  <c r="AH399"/>
  <c r="Z399"/>
  <c r="Y399"/>
  <c r="X399"/>
  <c r="W399"/>
  <c r="V399"/>
  <c r="U399"/>
  <c r="T399"/>
  <c r="S399"/>
  <c r="R399"/>
  <c r="Q399"/>
  <c r="AH398"/>
  <c r="AE398"/>
  <c r="AA398"/>
  <c r="Z398"/>
  <c r="Y398"/>
  <c r="X398"/>
  <c r="W398"/>
  <c r="V398"/>
  <c r="U398"/>
  <c r="T398"/>
  <c r="S398"/>
  <c r="R398"/>
  <c r="Q398"/>
  <c r="AH397"/>
  <c r="AE397"/>
  <c r="AA397"/>
  <c r="Z397"/>
  <c r="Y397"/>
  <c r="X397"/>
  <c r="W397"/>
  <c r="V397"/>
  <c r="U397"/>
  <c r="T397"/>
  <c r="S397"/>
  <c r="R397"/>
  <c r="Q397"/>
  <c r="AH396"/>
  <c r="AE396"/>
  <c r="AD396"/>
  <c r="AA396"/>
  <c r="Z396"/>
  <c r="Y396"/>
  <c r="X396"/>
  <c r="W396"/>
  <c r="V396"/>
  <c r="U396"/>
  <c r="T396"/>
  <c r="S396"/>
  <c r="R396"/>
  <c r="Q396"/>
  <c r="AH395"/>
  <c r="Z395"/>
  <c r="Y395"/>
  <c r="X395"/>
  <c r="W395"/>
  <c r="V395"/>
  <c r="U395"/>
  <c r="T395"/>
  <c r="S395"/>
  <c r="R395"/>
  <c r="Q395"/>
  <c r="AH394"/>
  <c r="AE394"/>
  <c r="AD394"/>
  <c r="AA394"/>
  <c r="Z394"/>
  <c r="Y394"/>
  <c r="X394"/>
  <c r="W394"/>
  <c r="V394"/>
  <c r="U394"/>
  <c r="T394"/>
  <c r="S394"/>
  <c r="R394"/>
  <c r="Q394"/>
  <c r="AH393"/>
  <c r="Z393"/>
  <c r="Y393"/>
  <c r="X393"/>
  <c r="W393"/>
  <c r="V393"/>
  <c r="U393"/>
  <c r="T393"/>
  <c r="S393"/>
  <c r="R393"/>
  <c r="Q393"/>
  <c r="AH392"/>
  <c r="AE392"/>
  <c r="AD392"/>
  <c r="AA392"/>
  <c r="Z392"/>
  <c r="Y392"/>
  <c r="X392"/>
  <c r="W392"/>
  <c r="V392"/>
  <c r="U392"/>
  <c r="T392"/>
  <c r="S392"/>
  <c r="R392"/>
  <c r="Q392"/>
  <c r="AH391"/>
  <c r="AE391"/>
  <c r="AD391"/>
  <c r="AA391"/>
  <c r="Z391"/>
  <c r="Y391"/>
  <c r="X391"/>
  <c r="W391"/>
  <c r="V391"/>
  <c r="U391"/>
  <c r="T391"/>
  <c r="S391"/>
  <c r="R391"/>
  <c r="Q391"/>
  <c r="AH390"/>
  <c r="AE390"/>
  <c r="AD390"/>
  <c r="AA390"/>
  <c r="Z390"/>
  <c r="Y390"/>
  <c r="X390"/>
  <c r="W390"/>
  <c r="V390"/>
  <c r="U390"/>
  <c r="T390"/>
  <c r="S390"/>
  <c r="R390"/>
  <c r="Q390"/>
  <c r="AH389"/>
  <c r="AE389"/>
  <c r="AD389"/>
  <c r="AA389"/>
  <c r="Z389"/>
  <c r="Y389"/>
  <c r="X389"/>
  <c r="W389"/>
  <c r="V389"/>
  <c r="U389"/>
  <c r="T389"/>
  <c r="S389"/>
  <c r="R389"/>
  <c r="Q389"/>
  <c r="AH388"/>
  <c r="AE388"/>
  <c r="AD388"/>
  <c r="AA388"/>
  <c r="Z388"/>
  <c r="Y388"/>
  <c r="X388"/>
  <c r="W388"/>
  <c r="V388"/>
  <c r="U388"/>
  <c r="T388"/>
  <c r="S388"/>
  <c r="R388"/>
  <c r="Q388"/>
  <c r="AH387"/>
  <c r="AE387"/>
  <c r="AD387"/>
  <c r="AA387"/>
  <c r="Z387"/>
  <c r="Y387"/>
  <c r="X387"/>
  <c r="W387"/>
  <c r="V387"/>
  <c r="U387"/>
  <c r="T387"/>
  <c r="S387"/>
  <c r="R387"/>
  <c r="Q387"/>
  <c r="AH386"/>
  <c r="AE386"/>
  <c r="Z386"/>
  <c r="Y386"/>
  <c r="X386"/>
  <c r="W386"/>
  <c r="V386"/>
  <c r="U386"/>
  <c r="T386"/>
  <c r="S386"/>
  <c r="R386"/>
  <c r="Q386"/>
  <c r="AH385"/>
  <c r="AA385"/>
  <c r="Z385"/>
  <c r="Y385"/>
  <c r="X385"/>
  <c r="W385"/>
  <c r="V385"/>
  <c r="U385"/>
  <c r="T385"/>
  <c r="S385"/>
  <c r="R385"/>
  <c r="Q385"/>
  <c r="AH384"/>
  <c r="Z384"/>
  <c r="Y384"/>
  <c r="X384"/>
  <c r="W384"/>
  <c r="V384"/>
  <c r="U384"/>
  <c r="T384"/>
  <c r="S384"/>
  <c r="R384"/>
  <c r="Q384"/>
  <c r="AH383"/>
  <c r="AE383"/>
  <c r="AD383"/>
  <c r="AA383"/>
  <c r="Q383"/>
  <c r="AH382"/>
  <c r="AE382"/>
  <c r="AA382"/>
  <c r="Z382"/>
  <c r="Y382"/>
  <c r="X382"/>
  <c r="W382"/>
  <c r="V382"/>
  <c r="U382"/>
  <c r="T382"/>
  <c r="S382"/>
  <c r="R382"/>
  <c r="Q382"/>
  <c r="AH381"/>
  <c r="AA381"/>
  <c r="Z381"/>
  <c r="Y381"/>
  <c r="X381"/>
  <c r="W381"/>
  <c r="V381"/>
  <c r="U381"/>
  <c r="T381"/>
  <c r="S381"/>
  <c r="R381"/>
  <c r="Q381"/>
  <c r="AH380"/>
  <c r="AE380"/>
  <c r="AF380" s="1"/>
  <c r="AA380"/>
  <c r="AB380" s="1"/>
  <c r="Z380"/>
  <c r="Y380"/>
  <c r="X380"/>
  <c r="W380"/>
  <c r="V380"/>
  <c r="U380"/>
  <c r="T380"/>
  <c r="S380"/>
  <c r="R380"/>
  <c r="Q380"/>
  <c r="AH379"/>
  <c r="AE379"/>
  <c r="AF379" s="1"/>
  <c r="AD379"/>
  <c r="AA379"/>
  <c r="Z379"/>
  <c r="Y379"/>
  <c r="X379"/>
  <c r="W379"/>
  <c r="V379"/>
  <c r="U379"/>
  <c r="T379"/>
  <c r="S379"/>
  <c r="R379"/>
  <c r="Q379"/>
  <c r="AH378"/>
  <c r="AE378"/>
  <c r="AF378" s="1"/>
  <c r="Z378"/>
  <c r="Y378"/>
  <c r="X378"/>
  <c r="W378"/>
  <c r="V378"/>
  <c r="U378"/>
  <c r="T378"/>
  <c r="S378"/>
  <c r="R378"/>
  <c r="Q378"/>
  <c r="AH377"/>
  <c r="Z377"/>
  <c r="Y377"/>
  <c r="X377"/>
  <c r="W377"/>
  <c r="V377"/>
  <c r="U377"/>
  <c r="T377"/>
  <c r="S377"/>
  <c r="R377"/>
  <c r="Q377"/>
  <c r="AH376"/>
  <c r="Z376"/>
  <c r="Y376"/>
  <c r="X376"/>
  <c r="W376"/>
  <c r="V376"/>
  <c r="U376"/>
  <c r="T376"/>
  <c r="S376"/>
  <c r="R376"/>
  <c r="Q376"/>
  <c r="AH375"/>
  <c r="Z375"/>
  <c r="Y375"/>
  <c r="X375"/>
  <c r="W375"/>
  <c r="V375"/>
  <c r="U375"/>
  <c r="T375"/>
  <c r="S375"/>
  <c r="R375"/>
  <c r="Q375"/>
  <c r="AH374"/>
  <c r="AE374"/>
  <c r="AD374"/>
  <c r="AA374"/>
  <c r="Q374"/>
  <c r="AH373"/>
  <c r="Z373"/>
  <c r="Y373"/>
  <c r="X373"/>
  <c r="W373"/>
  <c r="V373"/>
  <c r="U373"/>
  <c r="T373"/>
  <c r="S373"/>
  <c r="R373"/>
  <c r="Q373"/>
  <c r="AH372"/>
  <c r="Z372"/>
  <c r="Y372"/>
  <c r="X372"/>
  <c r="W372"/>
  <c r="V372"/>
  <c r="U372"/>
  <c r="T372"/>
  <c r="S372"/>
  <c r="R372"/>
  <c r="Q372"/>
  <c r="AH371"/>
  <c r="AE371"/>
  <c r="Z371"/>
  <c r="Y371"/>
  <c r="X371"/>
  <c r="W371"/>
  <c r="V371"/>
  <c r="U371"/>
  <c r="T371"/>
  <c r="S371"/>
  <c r="R371"/>
  <c r="Q371"/>
  <c r="AH370"/>
  <c r="AA370"/>
  <c r="Z370"/>
  <c r="Y370"/>
  <c r="X370"/>
  <c r="W370"/>
  <c r="V370"/>
  <c r="U370"/>
  <c r="T370"/>
  <c r="S370"/>
  <c r="R370"/>
  <c r="Q370"/>
  <c r="AH369"/>
  <c r="AE369"/>
  <c r="Z369"/>
  <c r="Y369"/>
  <c r="X369"/>
  <c r="W369"/>
  <c r="V369"/>
  <c r="U369"/>
  <c r="T369"/>
  <c r="S369"/>
  <c r="R369"/>
  <c r="Q369"/>
  <c r="AH368"/>
  <c r="AE368"/>
  <c r="Z368"/>
  <c r="Y368"/>
  <c r="X368"/>
  <c r="W368"/>
  <c r="V368"/>
  <c r="U368"/>
  <c r="T368"/>
  <c r="S368"/>
  <c r="R368"/>
  <c r="Q368"/>
  <c r="AH367"/>
  <c r="Z367"/>
  <c r="Y367"/>
  <c r="X367"/>
  <c r="W367"/>
  <c r="V367"/>
  <c r="U367"/>
  <c r="T367"/>
  <c r="S367"/>
  <c r="R367"/>
  <c r="Q367"/>
  <c r="AH366"/>
  <c r="Z366"/>
  <c r="Y366"/>
  <c r="X366"/>
  <c r="W366"/>
  <c r="V366"/>
  <c r="U366"/>
  <c r="T366"/>
  <c r="S366"/>
  <c r="R366"/>
  <c r="Q366"/>
  <c r="AH365"/>
  <c r="AE365"/>
  <c r="AD365"/>
  <c r="AA365"/>
  <c r="Q365"/>
  <c r="AH364"/>
  <c r="Z364"/>
  <c r="Y364"/>
  <c r="X364"/>
  <c r="W364"/>
  <c r="V364"/>
  <c r="U364"/>
  <c r="T364"/>
  <c r="S364"/>
  <c r="R364"/>
  <c r="Q364"/>
  <c r="AH363"/>
  <c r="Z363"/>
  <c r="Y363"/>
  <c r="X363"/>
  <c r="W363"/>
  <c r="V363"/>
  <c r="U363"/>
  <c r="T363"/>
  <c r="S363"/>
  <c r="R363"/>
  <c r="Q363"/>
  <c r="AH362"/>
  <c r="AA362"/>
  <c r="Z362"/>
  <c r="Y362"/>
  <c r="X362"/>
  <c r="W362"/>
  <c r="V362"/>
  <c r="U362"/>
  <c r="T362"/>
  <c r="S362"/>
  <c r="R362"/>
  <c r="Q362"/>
  <c r="AH361"/>
  <c r="AE361"/>
  <c r="AD361"/>
  <c r="AA361"/>
  <c r="Z361"/>
  <c r="Y361"/>
  <c r="X361"/>
  <c r="W361"/>
  <c r="V361"/>
  <c r="U361"/>
  <c r="T361"/>
  <c r="S361"/>
  <c r="R361"/>
  <c r="Q361"/>
  <c r="AH360"/>
  <c r="Z360"/>
  <c r="Y360"/>
  <c r="X360"/>
  <c r="W360"/>
  <c r="V360"/>
  <c r="U360"/>
  <c r="T360"/>
  <c r="S360"/>
  <c r="R360"/>
  <c r="Q360"/>
  <c r="AH359"/>
  <c r="Z359"/>
  <c r="Y359"/>
  <c r="X359"/>
  <c r="W359"/>
  <c r="V359"/>
  <c r="U359"/>
  <c r="T359"/>
  <c r="S359"/>
  <c r="R359"/>
  <c r="Q359"/>
  <c r="AH358"/>
  <c r="AE358"/>
  <c r="AD358"/>
  <c r="AA358"/>
  <c r="Z358"/>
  <c r="Y358"/>
  <c r="X358"/>
  <c r="W358"/>
  <c r="V358"/>
  <c r="U358"/>
  <c r="T358"/>
  <c r="S358"/>
  <c r="R358"/>
  <c r="Q358"/>
  <c r="AH357"/>
  <c r="Z357"/>
  <c r="Y357"/>
  <c r="X357"/>
  <c r="W357"/>
  <c r="V357"/>
  <c r="U357"/>
  <c r="T357"/>
  <c r="S357"/>
  <c r="Q357"/>
  <c r="AH356"/>
  <c r="Z356"/>
  <c r="Y356"/>
  <c r="X356"/>
  <c r="W356"/>
  <c r="V356"/>
  <c r="U356"/>
  <c r="T356"/>
  <c r="S356"/>
  <c r="Q356"/>
  <c r="AH355"/>
  <c r="AE355"/>
  <c r="AA355"/>
  <c r="Z355"/>
  <c r="Y355"/>
  <c r="X355"/>
  <c r="W355"/>
  <c r="V355"/>
  <c r="U355"/>
  <c r="T355"/>
  <c r="S355"/>
  <c r="R355"/>
  <c r="Q355"/>
  <c r="AH354"/>
  <c r="AE354"/>
  <c r="AD354"/>
  <c r="AA354"/>
  <c r="Z354"/>
  <c r="Y354"/>
  <c r="X354"/>
  <c r="W354"/>
  <c r="V354"/>
  <c r="U354"/>
  <c r="T354"/>
  <c r="S354"/>
  <c r="R354"/>
  <c r="Q354"/>
  <c r="AH353"/>
  <c r="Z353"/>
  <c r="Y353"/>
  <c r="X353"/>
  <c r="W353"/>
  <c r="V353"/>
  <c r="U353"/>
  <c r="T353"/>
  <c r="S353"/>
  <c r="R353"/>
  <c r="Q353"/>
  <c r="AH352"/>
  <c r="AE352"/>
  <c r="AD352"/>
  <c r="AA352"/>
  <c r="Z352"/>
  <c r="Y352"/>
  <c r="X352"/>
  <c r="W352"/>
  <c r="V352"/>
  <c r="U352"/>
  <c r="T352"/>
  <c r="S352"/>
  <c r="R352"/>
  <c r="Q352"/>
  <c r="AH351"/>
  <c r="Z351"/>
  <c r="Y351"/>
  <c r="X351"/>
  <c r="W351"/>
  <c r="V351"/>
  <c r="U351"/>
  <c r="T351"/>
  <c r="S351"/>
  <c r="R351"/>
  <c r="Q351"/>
  <c r="AH350"/>
  <c r="AA350"/>
  <c r="Z350"/>
  <c r="Y350"/>
  <c r="X350"/>
  <c r="W350"/>
  <c r="V350"/>
  <c r="U350"/>
  <c r="T350"/>
  <c r="S350"/>
  <c r="R350"/>
  <c r="Q350"/>
  <c r="AH349"/>
  <c r="AE349"/>
  <c r="AA349"/>
  <c r="Z349"/>
  <c r="Y349"/>
  <c r="X349"/>
  <c r="W349"/>
  <c r="V349"/>
  <c r="U349"/>
  <c r="T349"/>
  <c r="S349"/>
  <c r="R349"/>
  <c r="Q349"/>
  <c r="AH348"/>
  <c r="AE348"/>
  <c r="AA348"/>
  <c r="Z348"/>
  <c r="Y348"/>
  <c r="X348"/>
  <c r="W348"/>
  <c r="V348"/>
  <c r="U348"/>
  <c r="T348"/>
  <c r="S348"/>
  <c r="R348"/>
  <c r="Q348"/>
  <c r="AH347"/>
  <c r="AE347"/>
  <c r="AD347"/>
  <c r="AA347"/>
  <c r="Q347"/>
  <c r="AH346"/>
  <c r="AA346"/>
  <c r="Z346"/>
  <c r="Y346"/>
  <c r="X346"/>
  <c r="W346"/>
  <c r="V346"/>
  <c r="U346"/>
  <c r="T346"/>
  <c r="S346"/>
  <c r="R346"/>
  <c r="Q346"/>
  <c r="AH345"/>
  <c r="AA345"/>
  <c r="Z345"/>
  <c r="Y345"/>
  <c r="X345"/>
  <c r="W345"/>
  <c r="V345"/>
  <c r="U345"/>
  <c r="T345"/>
  <c r="S345"/>
  <c r="R345"/>
  <c r="Q345"/>
  <c r="AH344"/>
  <c r="AA344"/>
  <c r="Z344"/>
  <c r="Y344"/>
  <c r="X344"/>
  <c r="W344"/>
  <c r="V344"/>
  <c r="U344"/>
  <c r="T344"/>
  <c r="S344"/>
  <c r="R344"/>
  <c r="Q344"/>
  <c r="AH343"/>
  <c r="AA343"/>
  <c r="Z343"/>
  <c r="Y343"/>
  <c r="X343"/>
  <c r="W343"/>
  <c r="V343"/>
  <c r="U343"/>
  <c r="T343"/>
  <c r="S343"/>
  <c r="R343"/>
  <c r="Q343"/>
  <c r="AH342"/>
  <c r="AA342"/>
  <c r="Z342"/>
  <c r="Y342"/>
  <c r="X342"/>
  <c r="W342"/>
  <c r="V342"/>
  <c r="U342"/>
  <c r="T342"/>
  <c r="S342"/>
  <c r="R342"/>
  <c r="Q342"/>
  <c r="AH341"/>
  <c r="Z341"/>
  <c r="Y341"/>
  <c r="X341"/>
  <c r="W341"/>
  <c r="V341"/>
  <c r="U341"/>
  <c r="T341"/>
  <c r="S341"/>
  <c r="R341"/>
  <c r="Q341"/>
  <c r="AH340"/>
  <c r="AE340"/>
  <c r="Z340"/>
  <c r="Y340"/>
  <c r="X340"/>
  <c r="W340"/>
  <c r="V340"/>
  <c r="U340"/>
  <c r="T340"/>
  <c r="S340"/>
  <c r="R340"/>
  <c r="Q340"/>
  <c r="AH339"/>
  <c r="Z339"/>
  <c r="Y339"/>
  <c r="X339"/>
  <c r="W339"/>
  <c r="V339"/>
  <c r="U339"/>
  <c r="T339"/>
  <c r="S339"/>
  <c r="R339"/>
  <c r="Q339"/>
  <c r="AH338"/>
  <c r="Z338"/>
  <c r="Y338"/>
  <c r="X338"/>
  <c r="W338"/>
  <c r="V338"/>
  <c r="U338"/>
  <c r="T338"/>
  <c r="S338"/>
  <c r="R338"/>
  <c r="Q338"/>
  <c r="AH337"/>
  <c r="Z337"/>
  <c r="Y337"/>
  <c r="X337"/>
  <c r="W337"/>
  <c r="V337"/>
  <c r="U337"/>
  <c r="T337"/>
  <c r="S337"/>
  <c r="R337"/>
  <c r="Q337"/>
  <c r="AH336"/>
  <c r="Z336"/>
  <c r="Y336"/>
  <c r="X336"/>
  <c r="W336"/>
  <c r="V336"/>
  <c r="U336"/>
  <c r="T336"/>
  <c r="S336"/>
  <c r="R336"/>
  <c r="Q336"/>
  <c r="AH335"/>
  <c r="AE335"/>
  <c r="AA335"/>
  <c r="Z335"/>
  <c r="Y335"/>
  <c r="X335"/>
  <c r="W335"/>
  <c r="V335"/>
  <c r="U335"/>
  <c r="T335"/>
  <c r="S335"/>
  <c r="R335"/>
  <c r="Q335"/>
  <c r="AH334"/>
  <c r="AA334"/>
  <c r="Z334"/>
  <c r="Y334"/>
  <c r="X334"/>
  <c r="W334"/>
  <c r="V334"/>
  <c r="U334"/>
  <c r="T334"/>
  <c r="S334"/>
  <c r="R334"/>
  <c r="Q334"/>
  <c r="AH333"/>
  <c r="AA333"/>
  <c r="Z333"/>
  <c r="Y333"/>
  <c r="X333"/>
  <c r="W333"/>
  <c r="V333"/>
  <c r="U333"/>
  <c r="T333"/>
  <c r="S333"/>
  <c r="R333"/>
  <c r="Q333"/>
  <c r="AH332"/>
  <c r="AA332"/>
  <c r="Z332"/>
  <c r="Y332"/>
  <c r="X332"/>
  <c r="W332"/>
  <c r="V332"/>
  <c r="U332"/>
  <c r="T332"/>
  <c r="S332"/>
  <c r="R332"/>
  <c r="Q332"/>
  <c r="AH331"/>
  <c r="AE331"/>
  <c r="AD331"/>
  <c r="AA331"/>
  <c r="Z331"/>
  <c r="Y331"/>
  <c r="X331"/>
  <c r="W331"/>
  <c r="V331"/>
  <c r="U331"/>
  <c r="T331"/>
  <c r="S331"/>
  <c r="R331"/>
  <c r="Q331"/>
  <c r="AH330"/>
  <c r="AE330"/>
  <c r="AD330"/>
  <c r="AA330"/>
  <c r="Z330"/>
  <c r="Y330"/>
  <c r="X330"/>
  <c r="W330"/>
  <c r="V330"/>
  <c r="U330"/>
  <c r="T330"/>
  <c r="S330"/>
  <c r="R330"/>
  <c r="Q330"/>
  <c r="AH329"/>
  <c r="AE329"/>
  <c r="AD329"/>
  <c r="AA329"/>
  <c r="Z329"/>
  <c r="Y329"/>
  <c r="X329"/>
  <c r="W329"/>
  <c r="V329"/>
  <c r="U329"/>
  <c r="T329"/>
  <c r="S329"/>
  <c r="R329"/>
  <c r="Q329"/>
  <c r="AH328"/>
  <c r="AE328"/>
  <c r="AD328"/>
  <c r="AA328"/>
  <c r="Z328"/>
  <c r="Y328"/>
  <c r="X328"/>
  <c r="W328"/>
  <c r="V328"/>
  <c r="U328"/>
  <c r="T328"/>
  <c r="S328"/>
  <c r="R328"/>
  <c r="Q328"/>
  <c r="AH327"/>
  <c r="AE327"/>
  <c r="AD327"/>
  <c r="AA327"/>
  <c r="Z327"/>
  <c r="Y327"/>
  <c r="X327"/>
  <c r="W327"/>
  <c r="V327"/>
  <c r="U327"/>
  <c r="T327"/>
  <c r="S327"/>
  <c r="R327"/>
  <c r="Q327"/>
  <c r="AH326"/>
  <c r="AE326"/>
  <c r="AD326"/>
  <c r="AA326"/>
  <c r="Q326"/>
  <c r="AH325"/>
  <c r="AA325"/>
  <c r="Z325"/>
  <c r="Y325"/>
  <c r="X325"/>
  <c r="W325"/>
  <c r="V325"/>
  <c r="U325"/>
  <c r="T325"/>
  <c r="S325"/>
  <c r="R325"/>
  <c r="Q325"/>
  <c r="AH324"/>
  <c r="AE324"/>
  <c r="AD324"/>
  <c r="AA324"/>
  <c r="Z324"/>
  <c r="Y324"/>
  <c r="X324"/>
  <c r="W324"/>
  <c r="V324"/>
  <c r="U324"/>
  <c r="T324"/>
  <c r="S324"/>
  <c r="R324"/>
  <c r="Q324"/>
  <c r="AH323"/>
  <c r="AE323"/>
  <c r="AD323"/>
  <c r="AA323"/>
  <c r="Z323"/>
  <c r="Y323"/>
  <c r="X323"/>
  <c r="W323"/>
  <c r="V323"/>
  <c r="U323"/>
  <c r="T323"/>
  <c r="S323"/>
  <c r="R323"/>
  <c r="Q323"/>
  <c r="AH322"/>
  <c r="Z322"/>
  <c r="Y322"/>
  <c r="X322"/>
  <c r="W322"/>
  <c r="V322"/>
  <c r="U322"/>
  <c r="T322"/>
  <c r="S322"/>
  <c r="R322"/>
  <c r="Q322"/>
  <c r="AH321"/>
  <c r="AA321"/>
  <c r="Z321"/>
  <c r="Y321"/>
  <c r="X321"/>
  <c r="W321"/>
  <c r="V321"/>
  <c r="U321"/>
  <c r="T321"/>
  <c r="S321"/>
  <c r="R321"/>
  <c r="Q321"/>
  <c r="AH320"/>
  <c r="AE320"/>
  <c r="AF320" s="1"/>
  <c r="AA320"/>
  <c r="AB320" s="1"/>
  <c r="Z320"/>
  <c r="Y320"/>
  <c r="X320"/>
  <c r="W320"/>
  <c r="V320"/>
  <c r="U320"/>
  <c r="T320"/>
  <c r="S320"/>
  <c r="R320"/>
  <c r="Q320"/>
  <c r="AH319"/>
  <c r="AE319"/>
  <c r="Z319"/>
  <c r="Y319"/>
  <c r="X319"/>
  <c r="W319"/>
  <c r="V319"/>
  <c r="U319"/>
  <c r="T319"/>
  <c r="S319"/>
  <c r="R319"/>
  <c r="Q319"/>
  <c r="AH318"/>
  <c r="AE318"/>
  <c r="AA318"/>
  <c r="Z318"/>
  <c r="Y318"/>
  <c r="X318"/>
  <c r="W318"/>
  <c r="V318"/>
  <c r="U318"/>
  <c r="T318"/>
  <c r="R318"/>
  <c r="Q318"/>
  <c r="AH317"/>
  <c r="Z317"/>
  <c r="Y317"/>
  <c r="X317"/>
  <c r="W317"/>
  <c r="V317"/>
  <c r="U317"/>
  <c r="T317"/>
  <c r="S317"/>
  <c r="R317"/>
  <c r="Q317"/>
  <c r="AH316"/>
  <c r="AE316"/>
  <c r="Z316"/>
  <c r="Y316"/>
  <c r="X316"/>
  <c r="W316"/>
  <c r="V316"/>
  <c r="U316"/>
  <c r="T316"/>
  <c r="S316"/>
  <c r="R316"/>
  <c r="Q316"/>
  <c r="AH315"/>
  <c r="AE315"/>
  <c r="AA315"/>
  <c r="Z315"/>
  <c r="Y315"/>
  <c r="X315"/>
  <c r="W315"/>
  <c r="V315"/>
  <c r="U315"/>
  <c r="T315"/>
  <c r="S315"/>
  <c r="R315"/>
  <c r="Q315"/>
  <c r="AH314"/>
  <c r="AE314"/>
  <c r="AD314"/>
  <c r="AA314"/>
  <c r="Z314"/>
  <c r="Y314"/>
  <c r="X314"/>
  <c r="W314"/>
  <c r="V314"/>
  <c r="U314"/>
  <c r="T314"/>
  <c r="S314"/>
  <c r="R314"/>
  <c r="Q314"/>
  <c r="AH313"/>
  <c r="AE313"/>
  <c r="Z313"/>
  <c r="Y313"/>
  <c r="X313"/>
  <c r="W313"/>
  <c r="V313"/>
  <c r="U313"/>
  <c r="T313"/>
  <c r="S313"/>
  <c r="R313"/>
  <c r="Q313"/>
  <c r="AH312"/>
  <c r="AE312"/>
  <c r="AD312"/>
  <c r="AA312"/>
  <c r="Z312"/>
  <c r="Y312"/>
  <c r="X312"/>
  <c r="W312"/>
  <c r="V312"/>
  <c r="U312"/>
  <c r="T312"/>
  <c r="S312"/>
  <c r="R312"/>
  <c r="Q312"/>
  <c r="AH311"/>
  <c r="AE311"/>
  <c r="AD311"/>
  <c r="AA311"/>
  <c r="Z311"/>
  <c r="Y311"/>
  <c r="X311"/>
  <c r="W311"/>
  <c r="V311"/>
  <c r="U311"/>
  <c r="T311"/>
  <c r="S311"/>
  <c r="R311"/>
  <c r="Q311"/>
  <c r="AH310"/>
  <c r="Z310"/>
  <c r="Y310"/>
  <c r="X310"/>
  <c r="W310"/>
  <c r="V310"/>
  <c r="U310"/>
  <c r="T310"/>
  <c r="S310"/>
  <c r="R310"/>
  <c r="Q310"/>
  <c r="AH309"/>
  <c r="AE309"/>
  <c r="AD309"/>
  <c r="AA309"/>
  <c r="Q309"/>
  <c r="AH308"/>
  <c r="AE308"/>
  <c r="AA308"/>
  <c r="Q308"/>
  <c r="P308"/>
  <c r="N308"/>
  <c r="L308"/>
  <c r="J308"/>
  <c r="AH307"/>
  <c r="AE307"/>
  <c r="AA307"/>
  <c r="Y307"/>
  <c r="X307"/>
  <c r="W307"/>
  <c r="V307"/>
  <c r="U307"/>
  <c r="T307"/>
  <c r="S307"/>
  <c r="R307"/>
  <c r="Q307"/>
  <c r="P307"/>
  <c r="N307"/>
  <c r="L307"/>
  <c r="J307"/>
  <c r="AH306"/>
  <c r="AE306"/>
  <c r="AD306"/>
  <c r="AA306"/>
  <c r="Z306"/>
  <c r="Y306"/>
  <c r="X306"/>
  <c r="W306"/>
  <c r="V306"/>
  <c r="U306"/>
  <c r="T306"/>
  <c r="S306"/>
  <c r="R306"/>
  <c r="Q306"/>
  <c r="AH305"/>
  <c r="AE305"/>
  <c r="AD305"/>
  <c r="AA305"/>
  <c r="Z305"/>
  <c r="Y305"/>
  <c r="X305"/>
  <c r="W305"/>
  <c r="V305"/>
  <c r="U305"/>
  <c r="T305"/>
  <c r="S305"/>
  <c r="R305"/>
  <c r="Q305"/>
  <c r="AH304"/>
  <c r="AE304"/>
  <c r="AD304"/>
  <c r="AA304"/>
  <c r="Z304"/>
  <c r="Y304"/>
  <c r="X304"/>
  <c r="W304"/>
  <c r="V304"/>
  <c r="U304"/>
  <c r="T304"/>
  <c r="S304"/>
  <c r="R304"/>
  <c r="Q304"/>
  <c r="AH303"/>
  <c r="AE303"/>
  <c r="AA303"/>
  <c r="Z303"/>
  <c r="Y303"/>
  <c r="X303"/>
  <c r="W303"/>
  <c r="V303"/>
  <c r="U303"/>
  <c r="T303"/>
  <c r="S303"/>
  <c r="R303"/>
  <c r="Q303"/>
  <c r="AH302"/>
  <c r="AE302"/>
  <c r="AA302"/>
  <c r="Z302"/>
  <c r="Y302"/>
  <c r="X302"/>
  <c r="W302"/>
  <c r="V302"/>
  <c r="U302"/>
  <c r="T302"/>
  <c r="S302"/>
  <c r="R302"/>
  <c r="Q302"/>
  <c r="AH301"/>
  <c r="AE301"/>
  <c r="AA301"/>
  <c r="Z301"/>
  <c r="Y301"/>
  <c r="X301"/>
  <c r="W301"/>
  <c r="V301"/>
  <c r="U301"/>
  <c r="T301"/>
  <c r="S301"/>
  <c r="R301"/>
  <c r="Q301"/>
  <c r="AH300"/>
  <c r="AE300"/>
  <c r="AA300"/>
  <c r="Z300"/>
  <c r="Y300"/>
  <c r="X300"/>
  <c r="W300"/>
  <c r="V300"/>
  <c r="U300"/>
  <c r="T300"/>
  <c r="S300"/>
  <c r="R300"/>
  <c r="Q300"/>
  <c r="AH299"/>
  <c r="AE299"/>
  <c r="AA299"/>
  <c r="Z299"/>
  <c r="Y299"/>
  <c r="X299"/>
  <c r="W299"/>
  <c r="V299"/>
  <c r="U299"/>
  <c r="T299"/>
  <c r="S299"/>
  <c r="R299"/>
  <c r="Q299"/>
  <c r="AH298"/>
  <c r="AE298"/>
  <c r="AD298"/>
  <c r="AA298"/>
  <c r="Z298"/>
  <c r="Y298"/>
  <c r="X298"/>
  <c r="W298"/>
  <c r="V298"/>
  <c r="U298"/>
  <c r="T298"/>
  <c r="S298"/>
  <c r="R298"/>
  <c r="Q298"/>
  <c r="AH297"/>
  <c r="AE297"/>
  <c r="AA297"/>
  <c r="Z297"/>
  <c r="Y297"/>
  <c r="X297"/>
  <c r="W297"/>
  <c r="V297"/>
  <c r="U297"/>
  <c r="T297"/>
  <c r="S297"/>
  <c r="R297"/>
  <c r="Q297"/>
  <c r="AH296"/>
  <c r="AE296"/>
  <c r="AD296"/>
  <c r="AA296"/>
  <c r="Z296"/>
  <c r="Y296"/>
  <c r="X296"/>
  <c r="W296"/>
  <c r="V296"/>
  <c r="U296"/>
  <c r="T296"/>
  <c r="S296"/>
  <c r="R296"/>
  <c r="Q296"/>
  <c r="AH295"/>
  <c r="Z295"/>
  <c r="Y295"/>
  <c r="X295"/>
  <c r="W295"/>
  <c r="V295"/>
  <c r="U295"/>
  <c r="T295"/>
  <c r="S295"/>
  <c r="R295"/>
  <c r="Q295"/>
  <c r="AH294"/>
  <c r="AE294"/>
  <c r="AD294"/>
  <c r="AA294"/>
  <c r="Z294"/>
  <c r="Y294"/>
  <c r="X294"/>
  <c r="W294"/>
  <c r="V294"/>
  <c r="U294"/>
  <c r="T294"/>
  <c r="S294"/>
  <c r="R294"/>
  <c r="Q294"/>
  <c r="AH293"/>
  <c r="AA293"/>
  <c r="Z293"/>
  <c r="Y293"/>
  <c r="X293"/>
  <c r="W293"/>
  <c r="V293"/>
  <c r="U293"/>
  <c r="T293"/>
  <c r="S293"/>
  <c r="R293"/>
  <c r="Q293"/>
  <c r="AH292"/>
  <c r="Z292"/>
  <c r="Y292"/>
  <c r="X292"/>
  <c r="W292"/>
  <c r="V292"/>
  <c r="U292"/>
  <c r="T292"/>
  <c r="S292"/>
  <c r="R292"/>
  <c r="Q292"/>
  <c r="AH291"/>
  <c r="AE291"/>
  <c r="AD291"/>
  <c r="AA291"/>
  <c r="Z291"/>
  <c r="Y291"/>
  <c r="X291"/>
  <c r="W291"/>
  <c r="V291"/>
  <c r="U291"/>
  <c r="T291"/>
  <c r="S291"/>
  <c r="R291"/>
  <c r="Q291"/>
  <c r="AH290"/>
  <c r="AE290"/>
  <c r="AD290"/>
  <c r="AA290"/>
  <c r="Z290"/>
  <c r="Y290"/>
  <c r="X290"/>
  <c r="W290"/>
  <c r="V290"/>
  <c r="U290"/>
  <c r="T290"/>
  <c r="S290"/>
  <c r="R290"/>
  <c r="Q290"/>
  <c r="AH289"/>
  <c r="AE289"/>
  <c r="AD289"/>
  <c r="AA289"/>
  <c r="Z289"/>
  <c r="Y289"/>
  <c r="X289"/>
  <c r="W289"/>
  <c r="V289"/>
  <c r="U289"/>
  <c r="T289"/>
  <c r="S289"/>
  <c r="R289"/>
  <c r="Q289"/>
  <c r="AH288"/>
  <c r="Z288"/>
  <c r="Y288"/>
  <c r="X288"/>
  <c r="W288"/>
  <c r="V288"/>
  <c r="U288"/>
  <c r="T288"/>
  <c r="S288"/>
  <c r="R288"/>
  <c r="Q288"/>
  <c r="AH287"/>
  <c r="AE287"/>
  <c r="AA287"/>
  <c r="Z287"/>
  <c r="Y287"/>
  <c r="X287"/>
  <c r="W287"/>
  <c r="V287"/>
  <c r="U287"/>
  <c r="T287"/>
  <c r="S287"/>
  <c r="R287"/>
  <c r="Q287"/>
  <c r="AH286"/>
  <c r="AE286"/>
  <c r="AA286"/>
  <c r="Z286"/>
  <c r="Y286"/>
  <c r="X286"/>
  <c r="W286"/>
  <c r="V286"/>
  <c r="U286"/>
  <c r="T286"/>
  <c r="S286"/>
  <c r="R286"/>
  <c r="Q286"/>
  <c r="AH285"/>
  <c r="AE285"/>
  <c r="AA285"/>
  <c r="Z285"/>
  <c r="Y285"/>
  <c r="X285"/>
  <c r="W285"/>
  <c r="V285"/>
  <c r="U285"/>
  <c r="T285"/>
  <c r="S285"/>
  <c r="R285"/>
  <c r="Q285"/>
  <c r="AH284"/>
  <c r="AE284"/>
  <c r="AA284"/>
  <c r="Z284"/>
  <c r="Y284"/>
  <c r="X284"/>
  <c r="W284"/>
  <c r="V284"/>
  <c r="U284"/>
  <c r="T284"/>
  <c r="S284"/>
  <c r="R284"/>
  <c r="Q284"/>
  <c r="AH283"/>
  <c r="AE283"/>
  <c r="AD283"/>
  <c r="AA283"/>
  <c r="Z283"/>
  <c r="Y283"/>
  <c r="X283"/>
  <c r="W283"/>
  <c r="V283"/>
  <c r="U283"/>
  <c r="T283"/>
  <c r="S283"/>
  <c r="R283"/>
  <c r="Q283"/>
  <c r="AH282"/>
  <c r="Z282"/>
  <c r="Y282"/>
  <c r="X282"/>
  <c r="W282"/>
  <c r="V282"/>
  <c r="U282"/>
  <c r="T282"/>
  <c r="S282"/>
  <c r="R282"/>
  <c r="Q282"/>
  <c r="AH281"/>
  <c r="Z281"/>
  <c r="Y281"/>
  <c r="X281"/>
  <c r="W281"/>
  <c r="V281"/>
  <c r="U281"/>
  <c r="T281"/>
  <c r="S281"/>
  <c r="R281"/>
  <c r="Q281"/>
  <c r="AH280"/>
  <c r="Z280"/>
  <c r="Y280"/>
  <c r="X280"/>
  <c r="W280"/>
  <c r="V280"/>
  <c r="U280"/>
  <c r="T280"/>
  <c r="S280"/>
  <c r="R280"/>
  <c r="Q280"/>
  <c r="AH279"/>
  <c r="Z279"/>
  <c r="Y279"/>
  <c r="X279"/>
  <c r="W279"/>
  <c r="V279"/>
  <c r="U279"/>
  <c r="T279"/>
  <c r="S279"/>
  <c r="R279"/>
  <c r="Q279"/>
  <c r="AH278"/>
  <c r="Z278"/>
  <c r="Y278"/>
  <c r="X278"/>
  <c r="W278"/>
  <c r="V278"/>
  <c r="U278"/>
  <c r="T278"/>
  <c r="S278"/>
  <c r="R278"/>
  <c r="Q278"/>
  <c r="AH277"/>
  <c r="AE277"/>
  <c r="AD277"/>
  <c r="AA277"/>
  <c r="Z277"/>
  <c r="Y277"/>
  <c r="X277"/>
  <c r="W277"/>
  <c r="V277"/>
  <c r="U277"/>
  <c r="T277"/>
  <c r="S277"/>
  <c r="R277"/>
  <c r="Q277"/>
  <c r="AH276"/>
  <c r="AE276"/>
  <c r="AD276"/>
  <c r="AA276"/>
  <c r="Z276"/>
  <c r="Y276"/>
  <c r="X276"/>
  <c r="W276"/>
  <c r="V276"/>
  <c r="U276"/>
  <c r="T276"/>
  <c r="S276"/>
  <c r="R276"/>
  <c r="Q276"/>
  <c r="AH275"/>
  <c r="AE275"/>
  <c r="AD275"/>
  <c r="AA275"/>
  <c r="Z275"/>
  <c r="Y275"/>
  <c r="X275"/>
  <c r="W275"/>
  <c r="V275"/>
  <c r="U275"/>
  <c r="T275"/>
  <c r="S275"/>
  <c r="R275"/>
  <c r="Q275"/>
  <c r="AH274"/>
  <c r="AE274"/>
  <c r="AD274"/>
  <c r="AA274"/>
  <c r="Z274"/>
  <c r="Y274"/>
  <c r="X274"/>
  <c r="W274"/>
  <c r="V274"/>
  <c r="U274"/>
  <c r="T274"/>
  <c r="S274"/>
  <c r="R274"/>
  <c r="Q274"/>
  <c r="AH273"/>
  <c r="AE273"/>
  <c r="AD273"/>
  <c r="AA273"/>
  <c r="Z273"/>
  <c r="Y273"/>
  <c r="X273"/>
  <c r="W273"/>
  <c r="V273"/>
  <c r="U273"/>
  <c r="T273"/>
  <c r="S273"/>
  <c r="R273"/>
  <c r="Q273"/>
  <c r="AH272"/>
  <c r="AE272"/>
  <c r="AD272"/>
  <c r="AA272"/>
  <c r="Z272"/>
  <c r="Y272"/>
  <c r="X272"/>
  <c r="W272"/>
  <c r="V272"/>
  <c r="U272"/>
  <c r="T272"/>
  <c r="S272"/>
  <c r="R272"/>
  <c r="Q272"/>
  <c r="AH271"/>
  <c r="AE271"/>
  <c r="AD271"/>
  <c r="AA271"/>
  <c r="Z271"/>
  <c r="Y271"/>
  <c r="X271"/>
  <c r="W271"/>
  <c r="V271"/>
  <c r="U271"/>
  <c r="T271"/>
  <c r="S271"/>
  <c r="R271"/>
  <c r="Q271"/>
  <c r="AH270"/>
  <c r="AE270"/>
  <c r="AD270"/>
  <c r="AA270"/>
  <c r="Z270"/>
  <c r="Y270"/>
  <c r="X270"/>
  <c r="W270"/>
  <c r="V270"/>
  <c r="U270"/>
  <c r="T270"/>
  <c r="S270"/>
  <c r="R270"/>
  <c r="Q270"/>
  <c r="AH269"/>
  <c r="AE269"/>
  <c r="AD269"/>
  <c r="AA269"/>
  <c r="Z269"/>
  <c r="Y269"/>
  <c r="X269"/>
  <c r="W269"/>
  <c r="V269"/>
  <c r="U269"/>
  <c r="T269"/>
  <c r="S269"/>
  <c r="R269"/>
  <c r="Q269"/>
  <c r="AH268"/>
  <c r="AE268"/>
  <c r="AD268"/>
  <c r="AA268"/>
  <c r="Z268"/>
  <c r="Y268"/>
  <c r="X268"/>
  <c r="W268"/>
  <c r="V268"/>
  <c r="U268"/>
  <c r="T268"/>
  <c r="S268"/>
  <c r="R268"/>
  <c r="Q268"/>
  <c r="AH267"/>
  <c r="AE267"/>
  <c r="AD267"/>
  <c r="AA267"/>
  <c r="Z267"/>
  <c r="Y267"/>
  <c r="X267"/>
  <c r="W267"/>
  <c r="V267"/>
  <c r="U267"/>
  <c r="T267"/>
  <c r="S267"/>
  <c r="R267"/>
  <c r="Q267"/>
  <c r="AH266"/>
  <c r="AE266"/>
  <c r="AD266"/>
  <c r="AA266"/>
  <c r="Z266"/>
  <c r="Y266"/>
  <c r="X266"/>
  <c r="W266"/>
  <c r="V266"/>
  <c r="U266"/>
  <c r="T266"/>
  <c r="S266"/>
  <c r="R266"/>
  <c r="Q266"/>
  <c r="AH265"/>
  <c r="AE265"/>
  <c r="AD265"/>
  <c r="AA265"/>
  <c r="Z265"/>
  <c r="Y265"/>
  <c r="X265"/>
  <c r="W265"/>
  <c r="V265"/>
  <c r="U265"/>
  <c r="T265"/>
  <c r="S265"/>
  <c r="R265"/>
  <c r="Q265"/>
  <c r="AH264"/>
  <c r="AE264"/>
  <c r="AD264"/>
  <c r="AA264"/>
  <c r="Z264"/>
  <c r="Y264"/>
  <c r="X264"/>
  <c r="W264"/>
  <c r="V264"/>
  <c r="U264"/>
  <c r="T264"/>
  <c r="S264"/>
  <c r="R264"/>
  <c r="Q264"/>
  <c r="AH263"/>
  <c r="AE263"/>
  <c r="AD263"/>
  <c r="AA263"/>
  <c r="Z263"/>
  <c r="Y263"/>
  <c r="X263"/>
  <c r="W263"/>
  <c r="V263"/>
  <c r="U263"/>
  <c r="T263"/>
  <c r="S263"/>
  <c r="R263"/>
  <c r="Q263"/>
  <c r="AH262"/>
  <c r="AE262"/>
  <c r="AA262"/>
  <c r="Z262"/>
  <c r="Y262"/>
  <c r="X262"/>
  <c r="W262"/>
  <c r="V262"/>
  <c r="U262"/>
  <c r="T262"/>
  <c r="S262"/>
  <c r="R262"/>
  <c r="Q262"/>
  <c r="AH261"/>
  <c r="AE261"/>
  <c r="AD261"/>
  <c r="AA261"/>
  <c r="Z261"/>
  <c r="Y261"/>
  <c r="X261"/>
  <c r="W261"/>
  <c r="V261"/>
  <c r="U261"/>
  <c r="T261"/>
  <c r="S261"/>
  <c r="R261"/>
  <c r="Q261"/>
  <c r="AH260"/>
  <c r="AE260"/>
  <c r="AD260"/>
  <c r="AA260"/>
  <c r="Z260"/>
  <c r="Y260"/>
  <c r="X260"/>
  <c r="W260"/>
  <c r="V260"/>
  <c r="U260"/>
  <c r="T260"/>
  <c r="S260"/>
  <c r="R260"/>
  <c r="Q260"/>
  <c r="AH259"/>
  <c r="AE259"/>
  <c r="AA259"/>
  <c r="Z259"/>
  <c r="Y259"/>
  <c r="X259"/>
  <c r="W259"/>
  <c r="V259"/>
  <c r="U259"/>
  <c r="T259"/>
  <c r="S259"/>
  <c r="R259"/>
  <c r="Q259"/>
  <c r="AH258"/>
  <c r="Z258"/>
  <c r="Y258"/>
  <c r="X258"/>
  <c r="W258"/>
  <c r="V258"/>
  <c r="U258"/>
  <c r="T258"/>
  <c r="S258"/>
  <c r="R258"/>
  <c r="Q258"/>
  <c r="AH257"/>
  <c r="AE257"/>
  <c r="AA257"/>
  <c r="Z257"/>
  <c r="Y257"/>
  <c r="X257"/>
  <c r="W257"/>
  <c r="V257"/>
  <c r="U257"/>
  <c r="T257"/>
  <c r="S257"/>
  <c r="R257"/>
  <c r="Q257"/>
  <c r="AH256"/>
  <c r="AE256"/>
  <c r="AA256"/>
  <c r="Z256"/>
  <c r="Y256"/>
  <c r="X256"/>
  <c r="W256"/>
  <c r="V256"/>
  <c r="U256"/>
  <c r="T256"/>
  <c r="S256"/>
  <c r="Q256"/>
  <c r="AH255"/>
  <c r="AE255"/>
  <c r="AA255"/>
  <c r="Z255"/>
  <c r="Y255"/>
  <c r="X255"/>
  <c r="W255"/>
  <c r="V255"/>
  <c r="U255"/>
  <c r="T255"/>
  <c r="S255"/>
  <c r="R255"/>
  <c r="Q255"/>
  <c r="AH254"/>
  <c r="Z254"/>
  <c r="Y254"/>
  <c r="X254"/>
  <c r="W254"/>
  <c r="V254"/>
  <c r="U254"/>
  <c r="T254"/>
  <c r="S254"/>
  <c r="R254"/>
  <c r="Q254"/>
  <c r="AH253"/>
  <c r="Z253"/>
  <c r="Y253"/>
  <c r="X253"/>
  <c r="W253"/>
  <c r="V253"/>
  <c r="U253"/>
  <c r="T253"/>
  <c r="S253"/>
  <c r="Q253"/>
  <c r="AH252"/>
  <c r="Z252"/>
  <c r="Y252"/>
  <c r="X252"/>
  <c r="W252"/>
  <c r="V252"/>
  <c r="U252"/>
  <c r="T252"/>
  <c r="S252"/>
  <c r="R252"/>
  <c r="Q252"/>
  <c r="AH251"/>
  <c r="AE251"/>
  <c r="Z251"/>
  <c r="Y251"/>
  <c r="X251"/>
  <c r="W251"/>
  <c r="V251"/>
  <c r="U251"/>
  <c r="T251"/>
  <c r="S251"/>
  <c r="R251"/>
  <c r="Q251"/>
  <c r="AH250"/>
  <c r="AE250"/>
  <c r="AA250"/>
  <c r="Z250"/>
  <c r="Y250"/>
  <c r="X250"/>
  <c r="W250"/>
  <c r="V250"/>
  <c r="U250"/>
  <c r="T250"/>
  <c r="S250"/>
  <c r="R250"/>
  <c r="Q250"/>
  <c r="AH249"/>
  <c r="AA249"/>
  <c r="Z249"/>
  <c r="Y249"/>
  <c r="X249"/>
  <c r="W249"/>
  <c r="V249"/>
  <c r="U249"/>
  <c r="T249"/>
  <c r="S249"/>
  <c r="Q249"/>
  <c r="AH248"/>
  <c r="AE248"/>
  <c r="AD248"/>
  <c r="AA248"/>
  <c r="Q248"/>
  <c r="AH247"/>
  <c r="AE247"/>
  <c r="AA247"/>
  <c r="Q247"/>
  <c r="P247"/>
  <c r="N247"/>
  <c r="L247"/>
  <c r="J247"/>
  <c r="AH246"/>
  <c r="AE246"/>
  <c r="AA246"/>
  <c r="Q246"/>
  <c r="P246"/>
  <c r="N246"/>
  <c r="L246"/>
  <c r="J246"/>
  <c r="AH245"/>
  <c r="Z245"/>
  <c r="Y245"/>
  <c r="X245"/>
  <c r="W245"/>
  <c r="V245"/>
  <c r="U245"/>
  <c r="T245"/>
  <c r="S245"/>
  <c r="R245"/>
  <c r="Q245"/>
  <c r="AH244"/>
  <c r="Z244"/>
  <c r="Y244"/>
  <c r="X244"/>
  <c r="W244"/>
  <c r="V244"/>
  <c r="U244"/>
  <c r="T244"/>
  <c r="S244"/>
  <c r="R244"/>
  <c r="Q244"/>
  <c r="AH243"/>
  <c r="Z243"/>
  <c r="Y243"/>
  <c r="X243"/>
  <c r="W243"/>
  <c r="V243"/>
  <c r="U243"/>
  <c r="T243"/>
  <c r="S243"/>
  <c r="R243"/>
  <c r="Q243"/>
  <c r="AH242"/>
  <c r="AE242"/>
  <c r="AD242"/>
  <c r="AC242"/>
  <c r="AA242"/>
  <c r="Q242"/>
  <c r="K242"/>
  <c r="J242"/>
  <c r="I242"/>
  <c r="AH241"/>
  <c r="Z241"/>
  <c r="Y241"/>
  <c r="X241"/>
  <c r="W241"/>
  <c r="V241"/>
  <c r="U241"/>
  <c r="T241"/>
  <c r="S241"/>
  <c r="R241"/>
  <c r="Q241"/>
  <c r="AH240"/>
  <c r="AE240"/>
  <c r="AD240"/>
  <c r="AA240"/>
  <c r="Z240"/>
  <c r="Y240"/>
  <c r="X240"/>
  <c r="W240"/>
  <c r="V240"/>
  <c r="U240"/>
  <c r="T240"/>
  <c r="S240"/>
  <c r="R240"/>
  <c r="Q240"/>
  <c r="AH239"/>
  <c r="Z239"/>
  <c r="Y239"/>
  <c r="X239"/>
  <c r="W239"/>
  <c r="V239"/>
  <c r="U239"/>
  <c r="T239"/>
  <c r="S239"/>
  <c r="R239"/>
  <c r="Q239"/>
  <c r="AH238"/>
  <c r="Z238"/>
  <c r="Y238"/>
  <c r="X238"/>
  <c r="W238"/>
  <c r="V238"/>
  <c r="U238"/>
  <c r="T238"/>
  <c r="S238"/>
  <c r="R238"/>
  <c r="Q238"/>
  <c r="AH237"/>
  <c r="AE237"/>
  <c r="AD237"/>
  <c r="AA237"/>
  <c r="Q237"/>
  <c r="AH236"/>
  <c r="AE236"/>
  <c r="AA236"/>
  <c r="Q236"/>
  <c r="P236"/>
  <c r="N236"/>
  <c r="L236"/>
  <c r="J236"/>
  <c r="AH235"/>
  <c r="AE235"/>
  <c r="Z235"/>
  <c r="Y235"/>
  <c r="X235"/>
  <c r="W235"/>
  <c r="V235"/>
  <c r="U235"/>
  <c r="T235"/>
  <c r="S235"/>
  <c r="R235"/>
  <c r="Q235"/>
  <c r="AH234"/>
  <c r="Z234"/>
  <c r="Y234"/>
  <c r="X234"/>
  <c r="W234"/>
  <c r="V234"/>
  <c r="U234"/>
  <c r="T234"/>
  <c r="S234"/>
  <c r="R234"/>
  <c r="Q234"/>
  <c r="AH233"/>
  <c r="AE233"/>
  <c r="AD233"/>
  <c r="AA233"/>
  <c r="Z233"/>
  <c r="Y233"/>
  <c r="X233"/>
  <c r="W233"/>
  <c r="V233"/>
  <c r="U233"/>
  <c r="T233"/>
  <c r="S233"/>
  <c r="R233"/>
  <c r="Q233"/>
  <c r="AH232"/>
  <c r="AE232"/>
  <c r="AD232"/>
  <c r="AA232"/>
  <c r="Z232"/>
  <c r="Y232"/>
  <c r="X232"/>
  <c r="W232"/>
  <c r="V232"/>
  <c r="U232"/>
  <c r="T232"/>
  <c r="S232"/>
  <c r="R232"/>
  <c r="Q232"/>
  <c r="AH231"/>
  <c r="Z231"/>
  <c r="Y231"/>
  <c r="X231"/>
  <c r="W231"/>
  <c r="V231"/>
  <c r="U231"/>
  <c r="T231"/>
  <c r="S231"/>
  <c r="R231"/>
  <c r="Q231"/>
  <c r="AH230"/>
  <c r="Z230"/>
  <c r="Y230"/>
  <c r="X230"/>
  <c r="W230"/>
  <c r="V230"/>
  <c r="U230"/>
  <c r="T230"/>
  <c r="S230"/>
  <c r="R230"/>
  <c r="Q230"/>
  <c r="AH229"/>
  <c r="Z229"/>
  <c r="Y229"/>
  <c r="X229"/>
  <c r="W229"/>
  <c r="V229"/>
  <c r="U229"/>
  <c r="T229"/>
  <c r="S229"/>
  <c r="R229"/>
  <c r="Q229"/>
  <c r="AH228"/>
  <c r="AE228"/>
  <c r="AA228"/>
  <c r="Z228"/>
  <c r="Y228"/>
  <c r="X228"/>
  <c r="W228"/>
  <c r="V228"/>
  <c r="U228"/>
  <c r="T228"/>
  <c r="S228"/>
  <c r="R228"/>
  <c r="Q228"/>
  <c r="AH227"/>
  <c r="Z227"/>
  <c r="Y227"/>
  <c r="X227"/>
  <c r="W227"/>
  <c r="V227"/>
  <c r="U227"/>
  <c r="T227"/>
  <c r="S227"/>
  <c r="R227"/>
  <c r="Q227"/>
  <c r="AH226"/>
  <c r="Z226"/>
  <c r="Y226"/>
  <c r="X226"/>
  <c r="W226"/>
  <c r="V226"/>
  <c r="U226"/>
  <c r="T226"/>
  <c r="S226"/>
  <c r="R226"/>
  <c r="Q226"/>
  <c r="AH225"/>
  <c r="Z225"/>
  <c r="Y225"/>
  <c r="X225"/>
  <c r="W225"/>
  <c r="V225"/>
  <c r="U225"/>
  <c r="T225"/>
  <c r="S225"/>
  <c r="R225"/>
  <c r="Q225"/>
  <c r="AH224"/>
  <c r="AE224"/>
  <c r="AD224"/>
  <c r="AA224"/>
  <c r="Q224"/>
  <c r="AH223"/>
  <c r="Z223"/>
  <c r="Y223"/>
  <c r="X223"/>
  <c r="W223"/>
  <c r="V223"/>
  <c r="U223"/>
  <c r="T223"/>
  <c r="S223"/>
  <c r="R223"/>
  <c r="Q223"/>
  <c r="AH222"/>
  <c r="Z222"/>
  <c r="Y222"/>
  <c r="X222"/>
  <c r="W222"/>
  <c r="V222"/>
  <c r="U222"/>
  <c r="T222"/>
  <c r="S222"/>
  <c r="R222"/>
  <c r="Q222"/>
  <c r="AH221"/>
  <c r="Z221"/>
  <c r="Y221"/>
  <c r="X221"/>
  <c r="W221"/>
  <c r="V221"/>
  <c r="U221"/>
  <c r="T221"/>
  <c r="S221"/>
  <c r="R221"/>
  <c r="Q221"/>
  <c r="AH220"/>
  <c r="AE220"/>
  <c r="AD220"/>
  <c r="AA220"/>
  <c r="Z220"/>
  <c r="Y220"/>
  <c r="X220"/>
  <c r="W220"/>
  <c r="V220"/>
  <c r="U220"/>
  <c r="T220"/>
  <c r="S220"/>
  <c r="R220"/>
  <c r="Q220"/>
  <c r="AH219"/>
  <c r="AE219"/>
  <c r="AF219" s="1"/>
  <c r="AD219"/>
  <c r="AA219"/>
  <c r="Z219"/>
  <c r="Y219"/>
  <c r="X219"/>
  <c r="W219"/>
  <c r="V219"/>
  <c r="U219"/>
  <c r="T219"/>
  <c r="S219"/>
  <c r="R219"/>
  <c r="Q219"/>
  <c r="AH218"/>
  <c r="AE218"/>
  <c r="AF218" s="1"/>
  <c r="AA218"/>
  <c r="Z218"/>
  <c r="Y218"/>
  <c r="X218"/>
  <c r="W218"/>
  <c r="V218"/>
  <c r="U218"/>
  <c r="T218"/>
  <c r="S218"/>
  <c r="R218"/>
  <c r="Q218"/>
  <c r="AH217"/>
  <c r="AE217"/>
  <c r="AD217"/>
  <c r="AA217"/>
  <c r="Z217"/>
  <c r="Y217"/>
  <c r="X217"/>
  <c r="W217"/>
  <c r="V217"/>
  <c r="U217"/>
  <c r="T217"/>
  <c r="S217"/>
  <c r="R217"/>
  <c r="Q217"/>
  <c r="AH216"/>
  <c r="Z216"/>
  <c r="Y216"/>
  <c r="X216"/>
  <c r="W216"/>
  <c r="V216"/>
  <c r="U216"/>
  <c r="T216"/>
  <c r="S216"/>
  <c r="R216"/>
  <c r="Q216"/>
  <c r="AH215"/>
  <c r="AE215"/>
  <c r="AD215"/>
  <c r="AA215"/>
  <c r="Z215"/>
  <c r="Y215"/>
  <c r="X215"/>
  <c r="W215"/>
  <c r="V215"/>
  <c r="U215"/>
  <c r="T215"/>
  <c r="S215"/>
  <c r="R215"/>
  <c r="Q215"/>
  <c r="AH214"/>
  <c r="Z214"/>
  <c r="Y214"/>
  <c r="X214"/>
  <c r="W214"/>
  <c r="V214"/>
  <c r="U214"/>
  <c r="T214"/>
  <c r="S214"/>
  <c r="R214"/>
  <c r="Q214"/>
  <c r="AH213"/>
  <c r="AE213"/>
  <c r="AD213"/>
  <c r="AA213"/>
  <c r="Q213"/>
  <c r="AH212"/>
  <c r="AE212"/>
  <c r="AA212"/>
  <c r="Q212"/>
  <c r="P212"/>
  <c r="N212"/>
  <c r="L212"/>
  <c r="J212"/>
  <c r="AH211"/>
  <c r="AE211"/>
  <c r="AF211" s="1"/>
  <c r="AD211"/>
  <c r="AA211"/>
  <c r="Z211"/>
  <c r="Y211"/>
  <c r="X211"/>
  <c r="W211"/>
  <c r="V211"/>
  <c r="U211"/>
  <c r="T211"/>
  <c r="S211"/>
  <c r="R211"/>
  <c r="Q211"/>
  <c r="AH210"/>
  <c r="AA210"/>
  <c r="Z210"/>
  <c r="Y210"/>
  <c r="X210"/>
  <c r="W210"/>
  <c r="V210"/>
  <c r="U210"/>
  <c r="T210"/>
  <c r="S210"/>
  <c r="R210"/>
  <c r="Q210"/>
  <c r="AH209"/>
  <c r="AA209"/>
  <c r="Z209"/>
  <c r="Y209"/>
  <c r="X209"/>
  <c r="W209"/>
  <c r="V209"/>
  <c r="U209"/>
  <c r="T209"/>
  <c r="S209"/>
  <c r="R209"/>
  <c r="Q209"/>
  <c r="AH208"/>
  <c r="AA208"/>
  <c r="Z208"/>
  <c r="Y208"/>
  <c r="X208"/>
  <c r="W208"/>
  <c r="V208"/>
  <c r="U208"/>
  <c r="T208"/>
  <c r="S208"/>
  <c r="R208"/>
  <c r="Q208"/>
  <c r="AH207"/>
  <c r="AE207"/>
  <c r="AD207"/>
  <c r="AC207"/>
  <c r="AA207"/>
  <c r="Q207"/>
  <c r="AH206"/>
  <c r="Z206"/>
  <c r="Y206"/>
  <c r="X206"/>
  <c r="W206"/>
  <c r="V206"/>
  <c r="U206"/>
  <c r="T206"/>
  <c r="S206"/>
  <c r="R206"/>
  <c r="Q206"/>
  <c r="AH205"/>
  <c r="Z205"/>
  <c r="Y205"/>
  <c r="X205"/>
  <c r="W205"/>
  <c r="V205"/>
  <c r="U205"/>
  <c r="T205"/>
  <c r="S205"/>
  <c r="R205"/>
  <c r="Q205"/>
  <c r="AH204"/>
  <c r="AE204"/>
  <c r="AF204" s="1"/>
  <c r="AA204"/>
  <c r="AB204" s="1"/>
  <c r="Z204"/>
  <c r="Y204"/>
  <c r="X204"/>
  <c r="W204"/>
  <c r="V204"/>
  <c r="U204"/>
  <c r="T204"/>
  <c r="S204"/>
  <c r="R204"/>
  <c r="Q204"/>
  <c r="AH203"/>
  <c r="AA203"/>
  <c r="Z203"/>
  <c r="Y203"/>
  <c r="X203"/>
  <c r="W203"/>
  <c r="V203"/>
  <c r="U203"/>
  <c r="T203"/>
  <c r="S203"/>
  <c r="Q203"/>
  <c r="AH202"/>
  <c r="Z202"/>
  <c r="Y202"/>
  <c r="X202"/>
  <c r="W202"/>
  <c r="V202"/>
  <c r="U202"/>
  <c r="T202"/>
  <c r="S202"/>
  <c r="R202"/>
  <c r="Q202"/>
  <c r="AH201"/>
  <c r="AE201"/>
  <c r="AD201"/>
  <c r="AA201"/>
  <c r="Z201"/>
  <c r="Y201"/>
  <c r="X201"/>
  <c r="W201"/>
  <c r="V201"/>
  <c r="U201"/>
  <c r="T201"/>
  <c r="S201"/>
  <c r="Q201"/>
  <c r="AH200"/>
  <c r="Z200"/>
  <c r="Y200"/>
  <c r="X200"/>
  <c r="W200"/>
  <c r="V200"/>
  <c r="U200"/>
  <c r="T200"/>
  <c r="S200"/>
  <c r="R200"/>
  <c r="Q200"/>
  <c r="AH199"/>
  <c r="AE199"/>
  <c r="AD199"/>
  <c r="AA199"/>
  <c r="Z199"/>
  <c r="Y199"/>
  <c r="X199"/>
  <c r="W199"/>
  <c r="V199"/>
  <c r="U199"/>
  <c r="T199"/>
  <c r="S199"/>
  <c r="Q199"/>
  <c r="AH198"/>
  <c r="Z198"/>
  <c r="Y198"/>
  <c r="X198"/>
  <c r="W198"/>
  <c r="V198"/>
  <c r="U198"/>
  <c r="T198"/>
  <c r="S198"/>
  <c r="Q198"/>
  <c r="AH197"/>
  <c r="Z197"/>
  <c r="Y197"/>
  <c r="X197"/>
  <c r="W197"/>
  <c r="V197"/>
  <c r="U197"/>
  <c r="T197"/>
  <c r="S197"/>
  <c r="R197"/>
  <c r="Q197"/>
  <c r="AH196"/>
  <c r="AE196"/>
  <c r="Z196"/>
  <c r="Y196"/>
  <c r="X196"/>
  <c r="W196"/>
  <c r="V196"/>
  <c r="U196"/>
  <c r="T196"/>
  <c r="S196"/>
  <c r="Q196"/>
  <c r="O196"/>
  <c r="AH195"/>
  <c r="AE195"/>
  <c r="Z195"/>
  <c r="Y195"/>
  <c r="X195"/>
  <c r="W195"/>
  <c r="V195"/>
  <c r="U195"/>
  <c r="T195"/>
  <c r="S195"/>
  <c r="R195"/>
  <c r="Q195"/>
  <c r="O195"/>
  <c r="AH194"/>
  <c r="AE194"/>
  <c r="AD194"/>
  <c r="AA194"/>
  <c r="Z194"/>
  <c r="Q194"/>
  <c r="AH193"/>
  <c r="AE193"/>
  <c r="Z193"/>
  <c r="Y193"/>
  <c r="X193"/>
  <c r="W193"/>
  <c r="V193"/>
  <c r="U193"/>
  <c r="T193"/>
  <c r="S193"/>
  <c r="R193"/>
  <c r="Q193"/>
  <c r="AH192"/>
  <c r="AE192"/>
  <c r="AD192"/>
  <c r="AA192"/>
  <c r="Z192"/>
  <c r="Y192"/>
  <c r="X192"/>
  <c r="W192"/>
  <c r="V192"/>
  <c r="U192"/>
  <c r="T192"/>
  <c r="S192"/>
  <c r="R192"/>
  <c r="Q192"/>
  <c r="AH191"/>
  <c r="Z191"/>
  <c r="Y191"/>
  <c r="X191"/>
  <c r="W191"/>
  <c r="V191"/>
  <c r="U191"/>
  <c r="T191"/>
  <c r="S191"/>
  <c r="R191"/>
  <c r="Q191"/>
  <c r="AH190"/>
  <c r="AE190"/>
  <c r="AD190"/>
  <c r="AA190"/>
  <c r="Z190"/>
  <c r="Y190"/>
  <c r="X190"/>
  <c r="W190"/>
  <c r="V190"/>
  <c r="U190"/>
  <c r="T190"/>
  <c r="S190"/>
  <c r="R190"/>
  <c r="Q190"/>
  <c r="AH189"/>
  <c r="Z189"/>
  <c r="Y189"/>
  <c r="X189"/>
  <c r="W189"/>
  <c r="V189"/>
  <c r="U189"/>
  <c r="T189"/>
  <c r="S189"/>
  <c r="R189"/>
  <c r="Q189"/>
  <c r="AH188"/>
  <c r="AE188"/>
  <c r="AA188"/>
  <c r="Z188"/>
  <c r="Y188"/>
  <c r="X188"/>
  <c r="W188"/>
  <c r="V188"/>
  <c r="U188"/>
  <c r="T188"/>
  <c r="S188"/>
  <c r="R188"/>
  <c r="Q188"/>
  <c r="AH187"/>
  <c r="AE187"/>
  <c r="AD187"/>
  <c r="AA187"/>
  <c r="Z187"/>
  <c r="Y187"/>
  <c r="X187"/>
  <c r="W187"/>
  <c r="V187"/>
  <c r="U187"/>
  <c r="T187"/>
  <c r="S187"/>
  <c r="R187"/>
  <c r="Q187"/>
  <c r="AH186"/>
  <c r="AE186"/>
  <c r="AD186"/>
  <c r="AA186"/>
  <c r="Z186"/>
  <c r="Y186"/>
  <c r="X186"/>
  <c r="W186"/>
  <c r="V186"/>
  <c r="U186"/>
  <c r="T186"/>
  <c r="S186"/>
  <c r="R186"/>
  <c r="Q186"/>
  <c r="AH185"/>
  <c r="AE185"/>
  <c r="AD185"/>
  <c r="AA185"/>
  <c r="Z185"/>
  <c r="Y185"/>
  <c r="X185"/>
  <c r="W185"/>
  <c r="V185"/>
  <c r="U185"/>
  <c r="T185"/>
  <c r="S185"/>
  <c r="R185"/>
  <c r="Q185"/>
  <c r="AH184"/>
  <c r="Z184"/>
  <c r="Y184"/>
  <c r="X184"/>
  <c r="W184"/>
  <c r="V184"/>
  <c r="U184"/>
  <c r="T184"/>
  <c r="S184"/>
  <c r="R184"/>
  <c r="Q184"/>
  <c r="AH183"/>
  <c r="AE183"/>
  <c r="Z183"/>
  <c r="Y183"/>
  <c r="X183"/>
  <c r="W183"/>
  <c r="V183"/>
  <c r="U183"/>
  <c r="T183"/>
  <c r="S183"/>
  <c r="R183"/>
  <c r="Q183"/>
  <c r="AH182"/>
  <c r="AE182"/>
  <c r="AD182"/>
  <c r="AA182"/>
  <c r="Z182"/>
  <c r="Y182"/>
  <c r="X182"/>
  <c r="W182"/>
  <c r="V182"/>
  <c r="U182"/>
  <c r="T182"/>
  <c r="S182"/>
  <c r="R182"/>
  <c r="Q182"/>
  <c r="AH181"/>
  <c r="Z181"/>
  <c r="Y181"/>
  <c r="X181"/>
  <c r="W181"/>
  <c r="V181"/>
  <c r="U181"/>
  <c r="T181"/>
  <c r="S181"/>
  <c r="R181"/>
  <c r="Q181"/>
  <c r="AH180"/>
  <c r="Z180"/>
  <c r="Y180"/>
  <c r="X180"/>
  <c r="W180"/>
  <c r="V180"/>
  <c r="U180"/>
  <c r="T180"/>
  <c r="S180"/>
  <c r="R180"/>
  <c r="Q180"/>
  <c r="AH179"/>
  <c r="Z179"/>
  <c r="Y179"/>
  <c r="X179"/>
  <c r="W179"/>
  <c r="V179"/>
  <c r="U179"/>
  <c r="T179"/>
  <c r="S179"/>
  <c r="R179"/>
  <c r="Q179"/>
  <c r="AH178"/>
  <c r="AD178"/>
  <c r="Z178"/>
  <c r="Y178"/>
  <c r="X178"/>
  <c r="W178"/>
  <c r="V178"/>
  <c r="U178"/>
  <c r="T178"/>
  <c r="S178"/>
  <c r="R178"/>
  <c r="Q178"/>
  <c r="AH177"/>
  <c r="Z177"/>
  <c r="Y177"/>
  <c r="X177"/>
  <c r="W177"/>
  <c r="V177"/>
  <c r="U177"/>
  <c r="T177"/>
  <c r="S177"/>
  <c r="R177"/>
  <c r="Q177"/>
  <c r="AH176"/>
  <c r="AE176"/>
  <c r="AD176"/>
  <c r="AA176"/>
  <c r="Q176"/>
  <c r="AH175"/>
  <c r="Z175"/>
  <c r="Y175"/>
  <c r="X175"/>
  <c r="W175"/>
  <c r="V175"/>
  <c r="U175"/>
  <c r="T175"/>
  <c r="S175"/>
  <c r="Q175"/>
  <c r="AH174"/>
  <c r="AE174"/>
  <c r="AD174"/>
  <c r="AA174"/>
  <c r="Z174"/>
  <c r="Y174"/>
  <c r="X174"/>
  <c r="W174"/>
  <c r="V174"/>
  <c r="U174"/>
  <c r="T174"/>
  <c r="S174"/>
  <c r="Q174"/>
  <c r="AH173"/>
  <c r="Z173"/>
  <c r="Y173"/>
  <c r="X173"/>
  <c r="W173"/>
  <c r="V173"/>
  <c r="U173"/>
  <c r="T173"/>
  <c r="S173"/>
  <c r="R173"/>
  <c r="Q173"/>
  <c r="AH172"/>
  <c r="Z172"/>
  <c r="Y172"/>
  <c r="X172"/>
  <c r="W172"/>
  <c r="V172"/>
  <c r="U172"/>
  <c r="T172"/>
  <c r="S172"/>
  <c r="Q172"/>
  <c r="AH171"/>
  <c r="AE171"/>
  <c r="AD171"/>
  <c r="AA171"/>
  <c r="Z171"/>
  <c r="Y171"/>
  <c r="X171"/>
  <c r="W171"/>
  <c r="V171"/>
  <c r="U171"/>
  <c r="T171"/>
  <c r="S171"/>
  <c r="R171"/>
  <c r="Q171"/>
  <c r="AH170"/>
  <c r="AE170"/>
  <c r="AD170"/>
  <c r="AA170"/>
  <c r="Z170"/>
  <c r="Y170"/>
  <c r="X170"/>
  <c r="W170"/>
  <c r="V170"/>
  <c r="U170"/>
  <c r="T170"/>
  <c r="S170"/>
  <c r="Q170"/>
  <c r="AH169"/>
  <c r="AE169"/>
  <c r="AD169"/>
  <c r="AA169"/>
  <c r="Z169"/>
  <c r="Y169"/>
  <c r="X169"/>
  <c r="W169"/>
  <c r="V169"/>
  <c r="U169"/>
  <c r="T169"/>
  <c r="S169"/>
  <c r="Q169"/>
  <c r="AH168"/>
  <c r="AE168"/>
  <c r="AD168"/>
  <c r="AA168"/>
  <c r="Z168"/>
  <c r="Y168"/>
  <c r="X168"/>
  <c r="W168"/>
  <c r="V168"/>
  <c r="U168"/>
  <c r="T168"/>
  <c r="S168"/>
  <c r="R168"/>
  <c r="Q168"/>
  <c r="AH167"/>
  <c r="Z167"/>
  <c r="Y167"/>
  <c r="X167"/>
  <c r="W167"/>
  <c r="V167"/>
  <c r="U167"/>
  <c r="T167"/>
  <c r="S167"/>
  <c r="R167"/>
  <c r="Q167"/>
  <c r="AH166"/>
  <c r="AA166"/>
  <c r="Z166"/>
  <c r="Y166"/>
  <c r="X166"/>
  <c r="W166"/>
  <c r="V166"/>
  <c r="U166"/>
  <c r="T166"/>
  <c r="S166"/>
  <c r="R166"/>
  <c r="Q166"/>
  <c r="AH165"/>
  <c r="AA165"/>
  <c r="Z165"/>
  <c r="Y165"/>
  <c r="X165"/>
  <c r="W165"/>
  <c r="V165"/>
  <c r="U165"/>
  <c r="T165"/>
  <c r="S165"/>
  <c r="Q165"/>
  <c r="AH164"/>
  <c r="AE164"/>
  <c r="AD164"/>
  <c r="AA164"/>
  <c r="Z164"/>
  <c r="Y164"/>
  <c r="X164"/>
  <c r="W164"/>
  <c r="V164"/>
  <c r="U164"/>
  <c r="T164"/>
  <c r="S164"/>
  <c r="R164"/>
  <c r="Q164"/>
  <c r="AH163"/>
  <c r="AE163"/>
  <c r="AA163"/>
  <c r="Z163"/>
  <c r="Y163"/>
  <c r="X163"/>
  <c r="W163"/>
  <c r="V163"/>
  <c r="U163"/>
  <c r="T163"/>
  <c r="S163"/>
  <c r="R163"/>
  <c r="Q163"/>
  <c r="AH162"/>
  <c r="AE162"/>
  <c r="AA162"/>
  <c r="Z162"/>
  <c r="Y162"/>
  <c r="X162"/>
  <c r="W162"/>
  <c r="V162"/>
  <c r="U162"/>
  <c r="T162"/>
  <c r="S162"/>
  <c r="R162"/>
  <c r="Q162"/>
  <c r="AH161"/>
  <c r="AE161"/>
  <c r="AA161"/>
  <c r="Z161"/>
  <c r="Y161"/>
  <c r="X161"/>
  <c r="W161"/>
  <c r="V161"/>
  <c r="U161"/>
  <c r="T161"/>
  <c r="S161"/>
  <c r="R161"/>
  <c r="Q161"/>
  <c r="AH160"/>
  <c r="AE160"/>
  <c r="AD160"/>
  <c r="AA160"/>
  <c r="Z160"/>
  <c r="Y160"/>
  <c r="X160"/>
  <c r="W160"/>
  <c r="V160"/>
  <c r="U160"/>
  <c r="T160"/>
  <c r="S160"/>
  <c r="R160"/>
  <c r="Q160"/>
  <c r="AH159"/>
  <c r="AE159"/>
  <c r="AD159"/>
  <c r="AA159"/>
  <c r="Z159"/>
  <c r="Y159"/>
  <c r="X159"/>
  <c r="W159"/>
  <c r="V159"/>
  <c r="U159"/>
  <c r="T159"/>
  <c r="S159"/>
  <c r="R159"/>
  <c r="Q159"/>
  <c r="AH158"/>
  <c r="AE158"/>
  <c r="AD158"/>
  <c r="AA158"/>
  <c r="Z158"/>
  <c r="Y158"/>
  <c r="X158"/>
  <c r="W158"/>
  <c r="V158"/>
  <c r="U158"/>
  <c r="T158"/>
  <c r="S158"/>
  <c r="R158"/>
  <c r="Q158"/>
  <c r="AH157"/>
  <c r="AE157"/>
  <c r="AD157"/>
  <c r="AA157"/>
  <c r="Z157"/>
  <c r="Y157"/>
  <c r="X157"/>
  <c r="W157"/>
  <c r="V157"/>
  <c r="U157"/>
  <c r="T157"/>
  <c r="S157"/>
  <c r="R157"/>
  <c r="Q157"/>
  <c r="AH156"/>
  <c r="AE156"/>
  <c r="AD156"/>
  <c r="AA156"/>
  <c r="Z156"/>
  <c r="Y156"/>
  <c r="X156"/>
  <c r="W156"/>
  <c r="V156"/>
  <c r="U156"/>
  <c r="T156"/>
  <c r="S156"/>
  <c r="R156"/>
  <c r="Q156"/>
  <c r="AH155"/>
  <c r="AE155"/>
  <c r="AD155"/>
  <c r="AA155"/>
  <c r="Z155"/>
  <c r="Y155"/>
  <c r="X155"/>
  <c r="W155"/>
  <c r="V155"/>
  <c r="U155"/>
  <c r="T155"/>
  <c r="S155"/>
  <c r="Q155"/>
  <c r="AH154"/>
  <c r="AE154"/>
  <c r="AD154"/>
  <c r="AA154"/>
  <c r="Z154"/>
  <c r="Y154"/>
  <c r="X154"/>
  <c r="W154"/>
  <c r="V154"/>
  <c r="U154"/>
  <c r="T154"/>
  <c r="S154"/>
  <c r="R154"/>
  <c r="Q154"/>
  <c r="AH153"/>
  <c r="AE153"/>
  <c r="Z153"/>
  <c r="Y153"/>
  <c r="X153"/>
  <c r="W153"/>
  <c r="V153"/>
  <c r="U153"/>
  <c r="T153"/>
  <c r="S153"/>
  <c r="R153"/>
  <c r="Q153"/>
  <c r="AH152"/>
  <c r="AE152"/>
  <c r="AA152"/>
  <c r="Z152"/>
  <c r="Y152"/>
  <c r="X152"/>
  <c r="W152"/>
  <c r="V152"/>
  <c r="U152"/>
  <c r="T152"/>
  <c r="S152"/>
  <c r="R152"/>
  <c r="Q152"/>
  <c r="AH151"/>
  <c r="Z151"/>
  <c r="Y151"/>
  <c r="X151"/>
  <c r="W151"/>
  <c r="V151"/>
  <c r="U151"/>
  <c r="T151"/>
  <c r="S151"/>
  <c r="R151"/>
  <c r="Q151"/>
  <c r="AH150"/>
  <c r="AE150"/>
  <c r="AD150"/>
  <c r="AA150"/>
  <c r="Q150"/>
  <c r="AH149"/>
  <c r="AE149"/>
  <c r="AA149"/>
  <c r="Q149"/>
  <c r="P149"/>
  <c r="N149"/>
  <c r="L149"/>
  <c r="J149"/>
  <c r="AH148"/>
  <c r="AE148"/>
  <c r="AA148"/>
  <c r="Q148"/>
  <c r="P148"/>
  <c r="N148"/>
  <c r="L148"/>
  <c r="J148"/>
  <c r="AH147"/>
  <c r="Z147"/>
  <c r="Y147"/>
  <c r="X147"/>
  <c r="W147"/>
  <c r="V147"/>
  <c r="U147"/>
  <c r="T147"/>
  <c r="S147"/>
  <c r="Q147"/>
  <c r="AH146"/>
  <c r="Z146"/>
  <c r="Y146"/>
  <c r="X146"/>
  <c r="W146"/>
  <c r="V146"/>
  <c r="U146"/>
  <c r="T146"/>
  <c r="S146"/>
  <c r="Q146"/>
  <c r="AH145"/>
  <c r="AE145"/>
  <c r="AA145"/>
  <c r="Z145"/>
  <c r="Y145"/>
  <c r="X145"/>
  <c r="W145"/>
  <c r="V145"/>
  <c r="U145"/>
  <c r="T145"/>
  <c r="S145"/>
  <c r="Q145"/>
  <c r="AH144"/>
  <c r="AE144"/>
  <c r="AD144"/>
  <c r="AA144"/>
  <c r="Q144"/>
  <c r="AH143"/>
  <c r="Z143"/>
  <c r="AB143" s="1"/>
  <c r="Y143"/>
  <c r="X143"/>
  <c r="W143"/>
  <c r="V143"/>
  <c r="U143"/>
  <c r="T143"/>
  <c r="S143"/>
  <c r="R143"/>
  <c r="Q143"/>
  <c r="AH142"/>
  <c r="Z142"/>
  <c r="Y142"/>
  <c r="X142"/>
  <c r="W142"/>
  <c r="V142"/>
  <c r="U142"/>
  <c r="T142"/>
  <c r="S142"/>
  <c r="R142"/>
  <c r="Q142"/>
  <c r="AH141"/>
  <c r="AE141"/>
  <c r="AD141"/>
  <c r="AA141"/>
  <c r="Q141"/>
  <c r="AH140"/>
  <c r="AE140"/>
  <c r="AF140" s="1"/>
  <c r="AA140"/>
  <c r="AB140" s="1"/>
  <c r="Z140"/>
  <c r="Y140"/>
  <c r="X140"/>
  <c r="W140"/>
  <c r="V140"/>
  <c r="U140"/>
  <c r="T140"/>
  <c r="S140"/>
  <c r="R140"/>
  <c r="Q140"/>
  <c r="AH139"/>
  <c r="Z139"/>
  <c r="Y139"/>
  <c r="X139"/>
  <c r="W139"/>
  <c r="V139"/>
  <c r="U139"/>
  <c r="T139"/>
  <c r="S139"/>
  <c r="R139"/>
  <c r="Q139"/>
  <c r="AH138"/>
  <c r="Z138"/>
  <c r="Y138"/>
  <c r="X138"/>
  <c r="W138"/>
  <c r="V138"/>
  <c r="U138"/>
  <c r="T138"/>
  <c r="S138"/>
  <c r="R138"/>
  <c r="Q138"/>
  <c r="AH137"/>
  <c r="AE137"/>
  <c r="AD137"/>
  <c r="AA137"/>
  <c r="Q137"/>
  <c r="AH136"/>
  <c r="AE136"/>
  <c r="AA136"/>
  <c r="Q136"/>
  <c r="P136"/>
  <c r="L136"/>
  <c r="J136"/>
  <c r="AH135"/>
  <c r="AE135"/>
  <c r="AA135"/>
  <c r="Z135"/>
  <c r="Y135"/>
  <c r="X135"/>
  <c r="W135"/>
  <c r="V135"/>
  <c r="U135"/>
  <c r="T135"/>
  <c r="S135"/>
  <c r="R135"/>
  <c r="Q135"/>
  <c r="AH134"/>
  <c r="AE134"/>
  <c r="AD134"/>
  <c r="AA134"/>
  <c r="Z134"/>
  <c r="Y134"/>
  <c r="X134"/>
  <c r="W134"/>
  <c r="V134"/>
  <c r="U134"/>
  <c r="T134"/>
  <c r="S134"/>
  <c r="R134"/>
  <c r="Q134"/>
  <c r="AH133"/>
  <c r="AE133"/>
  <c r="AA133"/>
  <c r="Z133"/>
  <c r="Y133"/>
  <c r="X133"/>
  <c r="W133"/>
  <c r="V133"/>
  <c r="U133"/>
  <c r="T133"/>
  <c r="S133"/>
  <c r="R133"/>
  <c r="Q133"/>
  <c r="AH132"/>
  <c r="Z132"/>
  <c r="Y132"/>
  <c r="X132"/>
  <c r="W132"/>
  <c r="V132"/>
  <c r="U132"/>
  <c r="T132"/>
  <c r="S132"/>
  <c r="R132"/>
  <c r="Q132"/>
  <c r="AH131"/>
  <c r="AE131"/>
  <c r="AD131"/>
  <c r="AA131"/>
  <c r="Q131"/>
  <c r="AH130"/>
  <c r="Z130"/>
  <c r="Y130"/>
  <c r="X130"/>
  <c r="W130"/>
  <c r="V130"/>
  <c r="U130"/>
  <c r="T130"/>
  <c r="S130"/>
  <c r="R130"/>
  <c r="Q130"/>
  <c r="AH129"/>
  <c r="Z129"/>
  <c r="Y129"/>
  <c r="X129"/>
  <c r="W129"/>
  <c r="V129"/>
  <c r="U129"/>
  <c r="T129"/>
  <c r="S129"/>
  <c r="R129"/>
  <c r="Q129"/>
  <c r="AH128"/>
  <c r="AD128"/>
  <c r="AA128"/>
  <c r="Z128"/>
  <c r="Y128"/>
  <c r="X128"/>
  <c r="W128"/>
  <c r="V128"/>
  <c r="U128"/>
  <c r="T128"/>
  <c r="S128"/>
  <c r="R128"/>
  <c r="Q128"/>
  <c r="AH127"/>
  <c r="Z127"/>
  <c r="Y127"/>
  <c r="X127"/>
  <c r="W127"/>
  <c r="V127"/>
  <c r="U127"/>
  <c r="T127"/>
  <c r="S127"/>
  <c r="R127"/>
  <c r="Q127"/>
  <c r="AH126"/>
  <c r="AA126"/>
  <c r="Z126"/>
  <c r="Y126"/>
  <c r="X126"/>
  <c r="W126"/>
  <c r="V126"/>
  <c r="U126"/>
  <c r="T126"/>
  <c r="S126"/>
  <c r="R126"/>
  <c r="Q126"/>
  <c r="AH125"/>
  <c r="AA125"/>
  <c r="Z125"/>
  <c r="Y125"/>
  <c r="X125"/>
  <c r="W125"/>
  <c r="V125"/>
  <c r="U125"/>
  <c r="T125"/>
  <c r="S125"/>
  <c r="R125"/>
  <c r="Q125"/>
  <c r="AH124"/>
  <c r="AA124"/>
  <c r="Z124"/>
  <c r="Y124"/>
  <c r="X124"/>
  <c r="W124"/>
  <c r="V124"/>
  <c r="U124"/>
  <c r="T124"/>
  <c r="S124"/>
  <c r="R124"/>
  <c r="Q124"/>
  <c r="AH123"/>
  <c r="AA123"/>
  <c r="AB123" s="1"/>
  <c r="Z123"/>
  <c r="Y123"/>
  <c r="X123"/>
  <c r="W123"/>
  <c r="V123"/>
  <c r="U123"/>
  <c r="T123"/>
  <c r="S123"/>
  <c r="R123"/>
  <c r="Q123"/>
  <c r="AH122"/>
  <c r="AE122"/>
  <c r="AF122" s="1"/>
  <c r="AD122"/>
  <c r="AA122"/>
  <c r="AB122" s="1"/>
  <c r="Z122"/>
  <c r="Y122"/>
  <c r="X122"/>
  <c r="W122"/>
  <c r="V122"/>
  <c r="U122"/>
  <c r="T122"/>
  <c r="S122"/>
  <c r="R122"/>
  <c r="Q122"/>
  <c r="AH121"/>
  <c r="AE121"/>
  <c r="AF121" s="1"/>
  <c r="AA121"/>
  <c r="AB121" s="1"/>
  <c r="Z121"/>
  <c r="Y121"/>
  <c r="X121"/>
  <c r="W121"/>
  <c r="V121"/>
  <c r="U121"/>
  <c r="T121"/>
  <c r="S121"/>
  <c r="R121"/>
  <c r="Q121"/>
  <c r="AH120"/>
  <c r="Z120"/>
  <c r="Y120"/>
  <c r="X120"/>
  <c r="W120"/>
  <c r="V120"/>
  <c r="U120"/>
  <c r="T120"/>
  <c r="S120"/>
  <c r="R120"/>
  <c r="Q120"/>
  <c r="AH119"/>
  <c r="AE119"/>
  <c r="AD119"/>
  <c r="AA119"/>
  <c r="Z119"/>
  <c r="Y119"/>
  <c r="X119"/>
  <c r="W119"/>
  <c r="V119"/>
  <c r="U119"/>
  <c r="T119"/>
  <c r="S119"/>
  <c r="R119"/>
  <c r="Q119"/>
  <c r="AH118"/>
  <c r="AE118"/>
  <c r="Z118"/>
  <c r="Y118"/>
  <c r="X118"/>
  <c r="W118"/>
  <c r="V118"/>
  <c r="U118"/>
  <c r="T118"/>
  <c r="S118"/>
  <c r="R118"/>
  <c r="Q118"/>
  <c r="AH117"/>
  <c r="AE117"/>
  <c r="AF117" s="1"/>
  <c r="AD117"/>
  <c r="AA117"/>
  <c r="Z117"/>
  <c r="Y117"/>
  <c r="X117"/>
  <c r="W117"/>
  <c r="V117"/>
  <c r="U117"/>
  <c r="T117"/>
  <c r="S117"/>
  <c r="R117"/>
  <c r="Q117"/>
  <c r="AH116"/>
  <c r="AE116"/>
  <c r="AF116" s="1"/>
  <c r="AA116"/>
  <c r="AB116" s="1"/>
  <c r="Z116"/>
  <c r="Y116"/>
  <c r="X116"/>
  <c r="W116"/>
  <c r="V116"/>
  <c r="U116"/>
  <c r="T116"/>
  <c r="S116"/>
  <c r="R116"/>
  <c r="Q116"/>
  <c r="AH115"/>
  <c r="AE115"/>
  <c r="AF115" s="1"/>
  <c r="AA115"/>
  <c r="AB115" s="1"/>
  <c r="Z115"/>
  <c r="Y115"/>
  <c r="X115"/>
  <c r="W115"/>
  <c r="V115"/>
  <c r="U115"/>
  <c r="T115"/>
  <c r="S115"/>
  <c r="R115"/>
  <c r="Q115"/>
  <c r="AH114"/>
  <c r="AE114"/>
  <c r="AA114"/>
  <c r="Z114"/>
  <c r="Y114"/>
  <c r="X114"/>
  <c r="W114"/>
  <c r="V114"/>
  <c r="U114"/>
  <c r="T114"/>
  <c r="S114"/>
  <c r="R114"/>
  <c r="Q114"/>
  <c r="AH113"/>
  <c r="Z113"/>
  <c r="Y113"/>
  <c r="X113"/>
  <c r="W113"/>
  <c r="V113"/>
  <c r="U113"/>
  <c r="T113"/>
  <c r="S113"/>
  <c r="R113"/>
  <c r="Q113"/>
  <c r="AH112"/>
  <c r="AE112"/>
  <c r="AD112"/>
  <c r="AA112"/>
  <c r="Z112"/>
  <c r="Y112"/>
  <c r="X112"/>
  <c r="W112"/>
  <c r="V112"/>
  <c r="U112"/>
  <c r="T112"/>
  <c r="S112"/>
  <c r="R112"/>
  <c r="Q112"/>
  <c r="AH111"/>
  <c r="Z111"/>
  <c r="Y111"/>
  <c r="X111"/>
  <c r="W111"/>
  <c r="V111"/>
  <c r="U111"/>
  <c r="T111"/>
  <c r="S111"/>
  <c r="R111"/>
  <c r="Q111"/>
  <c r="AH110"/>
  <c r="AA110"/>
  <c r="AB110" s="1"/>
  <c r="Z110"/>
  <c r="Y110"/>
  <c r="X110"/>
  <c r="W110"/>
  <c r="V110"/>
  <c r="U110"/>
  <c r="T110"/>
  <c r="S110"/>
  <c r="R110"/>
  <c r="Q110"/>
  <c r="AH109"/>
  <c r="AE109"/>
  <c r="AD109"/>
  <c r="AA109"/>
  <c r="Q109"/>
  <c r="AH108"/>
  <c r="Z108"/>
  <c r="Y108"/>
  <c r="X108"/>
  <c r="W108"/>
  <c r="V108"/>
  <c r="U108"/>
  <c r="T108"/>
  <c r="S108"/>
  <c r="R108"/>
  <c r="Q108"/>
  <c r="AH107"/>
  <c r="Z107"/>
  <c r="Y107"/>
  <c r="X107"/>
  <c r="W107"/>
  <c r="V107"/>
  <c r="U107"/>
  <c r="T107"/>
  <c r="S107"/>
  <c r="R107"/>
  <c r="Q107"/>
  <c r="AH106"/>
  <c r="AA106"/>
  <c r="Z106"/>
  <c r="Y106"/>
  <c r="X106"/>
  <c r="W106"/>
  <c r="V106"/>
  <c r="U106"/>
  <c r="T106"/>
  <c r="S106"/>
  <c r="R106"/>
  <c r="Q106"/>
  <c r="AH105"/>
  <c r="AA105"/>
  <c r="Z105"/>
  <c r="Y105"/>
  <c r="X105"/>
  <c r="W105"/>
  <c r="V105"/>
  <c r="U105"/>
  <c r="T105"/>
  <c r="S105"/>
  <c r="R105"/>
  <c r="Q105"/>
  <c r="AH104"/>
  <c r="AE104"/>
  <c r="AA104"/>
  <c r="Z104"/>
  <c r="Y104"/>
  <c r="X104"/>
  <c r="W104"/>
  <c r="V104"/>
  <c r="U104"/>
  <c r="T104"/>
  <c r="S104"/>
  <c r="R104"/>
  <c r="Q104"/>
  <c r="AH103"/>
  <c r="AA103"/>
  <c r="Z103"/>
  <c r="Y103"/>
  <c r="X103"/>
  <c r="W103"/>
  <c r="V103"/>
  <c r="U103"/>
  <c r="T103"/>
  <c r="S103"/>
  <c r="R103"/>
  <c r="Q103"/>
  <c r="AH102"/>
  <c r="AE102"/>
  <c r="AA102"/>
  <c r="Z102"/>
  <c r="Y102"/>
  <c r="X102"/>
  <c r="W102"/>
  <c r="V102"/>
  <c r="U102"/>
  <c r="T102"/>
  <c r="S102"/>
  <c r="R102"/>
  <c r="Q102"/>
  <c r="AH101"/>
  <c r="AE101"/>
  <c r="AD101"/>
  <c r="AA101"/>
  <c r="Z101"/>
  <c r="Y101"/>
  <c r="X101"/>
  <c r="W101"/>
  <c r="V101"/>
  <c r="U101"/>
  <c r="T101"/>
  <c r="S101"/>
  <c r="R101"/>
  <c r="Q101"/>
  <c r="AH100"/>
  <c r="AA100"/>
  <c r="Z100"/>
  <c r="Y100"/>
  <c r="X100"/>
  <c r="W100"/>
  <c r="V100"/>
  <c r="U100"/>
  <c r="T100"/>
  <c r="S100"/>
  <c r="R100"/>
  <c r="Q100"/>
  <c r="AH99"/>
  <c r="AE99"/>
  <c r="AD99"/>
  <c r="AA99"/>
  <c r="Z99"/>
  <c r="Y99"/>
  <c r="X99"/>
  <c r="W99"/>
  <c r="V99"/>
  <c r="U99"/>
  <c r="T99"/>
  <c r="S99"/>
  <c r="R99"/>
  <c r="Q99"/>
  <c r="AH98"/>
  <c r="AE98"/>
  <c r="Z98"/>
  <c r="Y98"/>
  <c r="X98"/>
  <c r="W98"/>
  <c r="V98"/>
  <c r="U98"/>
  <c r="T98"/>
  <c r="S98"/>
  <c r="R98"/>
  <c r="Q98"/>
  <c r="AH97"/>
  <c r="AE97"/>
  <c r="Z97"/>
  <c r="Y97"/>
  <c r="X97"/>
  <c r="W97"/>
  <c r="V97"/>
  <c r="U97"/>
  <c r="T97"/>
  <c r="S97"/>
  <c r="R97"/>
  <c r="Q97"/>
  <c r="AH96"/>
  <c r="AA96"/>
  <c r="Z96"/>
  <c r="Y96"/>
  <c r="X96"/>
  <c r="W96"/>
  <c r="V96"/>
  <c r="U96"/>
  <c r="T96"/>
  <c r="S96"/>
  <c r="R96"/>
  <c r="Q96"/>
  <c r="AH95"/>
  <c r="AE95"/>
  <c r="AD95"/>
  <c r="AA95"/>
  <c r="Z95"/>
  <c r="Y95"/>
  <c r="X95"/>
  <c r="W95"/>
  <c r="V95"/>
  <c r="U95"/>
  <c r="T95"/>
  <c r="S95"/>
  <c r="R95"/>
  <c r="Q95"/>
  <c r="AH94"/>
  <c r="AE94"/>
  <c r="AD94"/>
  <c r="AA94"/>
  <c r="Q94"/>
  <c r="AH93"/>
  <c r="AE93"/>
  <c r="AA93"/>
  <c r="Q93"/>
  <c r="P93"/>
  <c r="N93"/>
  <c r="L93"/>
  <c r="J93"/>
  <c r="AH92"/>
  <c r="AE92"/>
  <c r="AD92"/>
  <c r="AA92"/>
  <c r="Z92"/>
  <c r="Y92"/>
  <c r="X92"/>
  <c r="W92"/>
  <c r="V92"/>
  <c r="U92"/>
  <c r="T92"/>
  <c r="S92"/>
  <c r="R92"/>
  <c r="Q92"/>
  <c r="AH91"/>
  <c r="AE91"/>
  <c r="AD91"/>
  <c r="AA91"/>
  <c r="Z91"/>
  <c r="Y91"/>
  <c r="X91"/>
  <c r="W91"/>
  <c r="V91"/>
  <c r="U91"/>
  <c r="T91"/>
  <c r="S91"/>
  <c r="R91"/>
  <c r="Q91"/>
  <c r="AH90"/>
  <c r="AE90"/>
  <c r="AD90"/>
  <c r="AA90"/>
  <c r="Z90"/>
  <c r="Y90"/>
  <c r="X90"/>
  <c r="W90"/>
  <c r="V90"/>
  <c r="U90"/>
  <c r="T90"/>
  <c r="S90"/>
  <c r="R90"/>
  <c r="Q90"/>
  <c r="AH89"/>
  <c r="AE89"/>
  <c r="AD89"/>
  <c r="AA89"/>
  <c r="Z89"/>
  <c r="Y89"/>
  <c r="X89"/>
  <c r="W89"/>
  <c r="V89"/>
  <c r="U89"/>
  <c r="T89"/>
  <c r="S89"/>
  <c r="R89"/>
  <c r="Q89"/>
  <c r="AH88"/>
  <c r="AE88"/>
  <c r="AF88" s="1"/>
  <c r="Z88"/>
  <c r="Y88"/>
  <c r="X88"/>
  <c r="W88"/>
  <c r="V88"/>
  <c r="U88"/>
  <c r="T88"/>
  <c r="S88"/>
  <c r="R88"/>
  <c r="Q88"/>
  <c r="AH87"/>
  <c r="AE87"/>
  <c r="AD87"/>
  <c r="AA87"/>
  <c r="Z87"/>
  <c r="Y87"/>
  <c r="X87"/>
  <c r="W87"/>
  <c r="V87"/>
  <c r="U87"/>
  <c r="T87"/>
  <c r="S87"/>
  <c r="R87"/>
  <c r="Q87"/>
  <c r="AH86"/>
  <c r="Z86"/>
  <c r="Y86"/>
  <c r="X86"/>
  <c r="W86"/>
  <c r="V86"/>
  <c r="U86"/>
  <c r="T86"/>
  <c r="S86"/>
  <c r="R86"/>
  <c r="Q86"/>
  <c r="AH85"/>
  <c r="AA85"/>
  <c r="Z85"/>
  <c r="Y85"/>
  <c r="X85"/>
  <c r="W85"/>
  <c r="V85"/>
  <c r="U85"/>
  <c r="T85"/>
  <c r="S85"/>
  <c r="R85"/>
  <c r="Q85"/>
  <c r="AH84"/>
  <c r="AE84"/>
  <c r="AD84"/>
  <c r="AA84"/>
  <c r="Z84"/>
  <c r="Y84"/>
  <c r="X84"/>
  <c r="W84"/>
  <c r="V84"/>
  <c r="U84"/>
  <c r="T84"/>
  <c r="S84"/>
  <c r="R84"/>
  <c r="Q84"/>
  <c r="AH83"/>
  <c r="Z83"/>
  <c r="Y83"/>
  <c r="X83"/>
  <c r="W83"/>
  <c r="V83"/>
  <c r="U83"/>
  <c r="T83"/>
  <c r="S83"/>
  <c r="R83"/>
  <c r="Q83"/>
  <c r="AH82"/>
  <c r="AA82"/>
  <c r="Z82"/>
  <c r="Y82"/>
  <c r="X82"/>
  <c r="W82"/>
  <c r="V82"/>
  <c r="U82"/>
  <c r="T82"/>
  <c r="S82"/>
  <c r="R82"/>
  <c r="Q82"/>
  <c r="AH81"/>
  <c r="AA81"/>
  <c r="Z81"/>
  <c r="Y81"/>
  <c r="X81"/>
  <c r="W81"/>
  <c r="V81"/>
  <c r="U81"/>
  <c r="T81"/>
  <c r="S81"/>
  <c r="R81"/>
  <c r="Q81"/>
  <c r="AH80"/>
  <c r="Z80"/>
  <c r="Y80"/>
  <c r="X80"/>
  <c r="W80"/>
  <c r="V80"/>
  <c r="U80"/>
  <c r="T80"/>
  <c r="S80"/>
  <c r="R80"/>
  <c r="Q80"/>
  <c r="AH79"/>
  <c r="AE79"/>
  <c r="AA79"/>
  <c r="Z79"/>
  <c r="Y79"/>
  <c r="X79"/>
  <c r="W79"/>
  <c r="V79"/>
  <c r="U79"/>
  <c r="T79"/>
  <c r="S79"/>
  <c r="R79"/>
  <c r="Q79"/>
  <c r="AH78"/>
  <c r="AE78"/>
  <c r="AD78"/>
  <c r="AA78"/>
  <c r="Z78"/>
  <c r="Y78"/>
  <c r="X78"/>
  <c r="W78"/>
  <c r="V78"/>
  <c r="U78"/>
  <c r="T78"/>
  <c r="S78"/>
  <c r="R78"/>
  <c r="Q78"/>
  <c r="AH77"/>
  <c r="Z77"/>
  <c r="Y77"/>
  <c r="X77"/>
  <c r="W77"/>
  <c r="V77"/>
  <c r="U77"/>
  <c r="T77"/>
  <c r="S77"/>
  <c r="R77"/>
  <c r="Q77"/>
  <c r="AH76"/>
  <c r="AE76"/>
  <c r="AD76"/>
  <c r="AA76"/>
  <c r="Q76"/>
  <c r="AH75"/>
  <c r="Z75"/>
  <c r="Y75"/>
  <c r="X75"/>
  <c r="W75"/>
  <c r="V75"/>
  <c r="U75"/>
  <c r="T75"/>
  <c r="S75"/>
  <c r="R75"/>
  <c r="Q75"/>
  <c r="AH74"/>
  <c r="Z74"/>
  <c r="Y74"/>
  <c r="X74"/>
  <c r="W74"/>
  <c r="V74"/>
  <c r="U74"/>
  <c r="T74"/>
  <c r="S74"/>
  <c r="R74"/>
  <c r="Q74"/>
  <c r="AH73"/>
  <c r="Z73"/>
  <c r="Y73"/>
  <c r="X73"/>
  <c r="W73"/>
  <c r="V73"/>
  <c r="U73"/>
  <c r="T73"/>
  <c r="S73"/>
  <c r="R73"/>
  <c r="Q73"/>
  <c r="AH72"/>
  <c r="Z72"/>
  <c r="Y72"/>
  <c r="X72"/>
  <c r="W72"/>
  <c r="V72"/>
  <c r="U72"/>
  <c r="T72"/>
  <c r="S72"/>
  <c r="R72"/>
  <c r="Q72"/>
  <c r="AH71"/>
  <c r="AE71"/>
  <c r="AD71"/>
  <c r="AA71"/>
  <c r="Z71"/>
  <c r="Y71"/>
  <c r="X71"/>
  <c r="W71"/>
  <c r="V71"/>
  <c r="U71"/>
  <c r="T71"/>
  <c r="S71"/>
  <c r="R71"/>
  <c r="Q71"/>
  <c r="AH70"/>
  <c r="Z70"/>
  <c r="Y70"/>
  <c r="X70"/>
  <c r="W70"/>
  <c r="V70"/>
  <c r="U70"/>
  <c r="T70"/>
  <c r="S70"/>
  <c r="R70"/>
  <c r="Q70"/>
  <c r="AH69"/>
  <c r="Z69"/>
  <c r="Y69"/>
  <c r="X69"/>
  <c r="W69"/>
  <c r="V69"/>
  <c r="U69"/>
  <c r="T69"/>
  <c r="S69"/>
  <c r="R69"/>
  <c r="Q69"/>
  <c r="AH68"/>
  <c r="Z68"/>
  <c r="Y68"/>
  <c r="X68"/>
  <c r="W68"/>
  <c r="V68"/>
  <c r="U68"/>
  <c r="T68"/>
  <c r="S68"/>
  <c r="R68"/>
  <c r="Q68"/>
  <c r="AH67"/>
  <c r="AE67"/>
  <c r="AD67"/>
  <c r="AA67"/>
  <c r="Z67"/>
  <c r="Y67"/>
  <c r="X67"/>
  <c r="W67"/>
  <c r="V67"/>
  <c r="U67"/>
  <c r="T67"/>
  <c r="S67"/>
  <c r="R67"/>
  <c r="Q67"/>
  <c r="AH66"/>
  <c r="AE66"/>
  <c r="AA66"/>
  <c r="Z66"/>
  <c r="Y66"/>
  <c r="X66"/>
  <c r="W66"/>
  <c r="V66"/>
  <c r="U66"/>
  <c r="T66"/>
  <c r="S66"/>
  <c r="R66"/>
  <c r="Q66"/>
  <c r="AH65"/>
  <c r="Z65"/>
  <c r="Y65"/>
  <c r="X65"/>
  <c r="W65"/>
  <c r="V65"/>
  <c r="U65"/>
  <c r="T65"/>
  <c r="S65"/>
  <c r="R65"/>
  <c r="Q65"/>
  <c r="AH64"/>
  <c r="AE64"/>
  <c r="AD64"/>
  <c r="AA64"/>
  <c r="Z64"/>
  <c r="Y64"/>
  <c r="X64"/>
  <c r="W64"/>
  <c r="V64"/>
  <c r="U64"/>
  <c r="T64"/>
  <c r="S64"/>
  <c r="R64"/>
  <c r="Q64"/>
  <c r="AH63"/>
  <c r="Z63"/>
  <c r="Y63"/>
  <c r="X63"/>
  <c r="W63"/>
  <c r="V63"/>
  <c r="U63"/>
  <c r="T63"/>
  <c r="S63"/>
  <c r="R63"/>
  <c r="Q63"/>
  <c r="AH62"/>
  <c r="Z62"/>
  <c r="Y62"/>
  <c r="X62"/>
  <c r="W62"/>
  <c r="V62"/>
  <c r="U62"/>
  <c r="T62"/>
  <c r="S62"/>
  <c r="R62"/>
  <c r="Q62"/>
  <c r="AH61"/>
  <c r="AE61"/>
  <c r="Z61"/>
  <c r="Y61"/>
  <c r="X61"/>
  <c r="W61"/>
  <c r="V61"/>
  <c r="U61"/>
  <c r="T61"/>
  <c r="S61"/>
  <c r="R61"/>
  <c r="Q61"/>
  <c r="AH60"/>
  <c r="AE60"/>
  <c r="AD60"/>
  <c r="AA60"/>
  <c r="Z60"/>
  <c r="Q60"/>
  <c r="AH59"/>
  <c r="AE59"/>
  <c r="Z59"/>
  <c r="Y59"/>
  <c r="X59"/>
  <c r="W59"/>
  <c r="V59"/>
  <c r="U59"/>
  <c r="T59"/>
  <c r="S59"/>
  <c r="R59"/>
  <c r="Q59"/>
  <c r="AH58"/>
  <c r="AE58"/>
  <c r="Z58"/>
  <c r="Y58"/>
  <c r="X58"/>
  <c r="W58"/>
  <c r="V58"/>
  <c r="U58"/>
  <c r="T58"/>
  <c r="S58"/>
  <c r="R58"/>
  <c r="Q58"/>
  <c r="AH57"/>
  <c r="AE57"/>
  <c r="Z57"/>
  <c r="Y57"/>
  <c r="X57"/>
  <c r="W57"/>
  <c r="V57"/>
  <c r="U57"/>
  <c r="T57"/>
  <c r="S57"/>
  <c r="R57"/>
  <c r="Q57"/>
  <c r="AH56"/>
  <c r="AE56"/>
  <c r="AA56"/>
  <c r="Z56"/>
  <c r="Y56"/>
  <c r="X56"/>
  <c r="W56"/>
  <c r="V56"/>
  <c r="U56"/>
  <c r="T56"/>
  <c r="S56"/>
  <c r="R56"/>
  <c r="Q56"/>
  <c r="AH55"/>
  <c r="AE55"/>
  <c r="Z55"/>
  <c r="Y55"/>
  <c r="X55"/>
  <c r="W55"/>
  <c r="V55"/>
  <c r="U55"/>
  <c r="T55"/>
  <c r="S55"/>
  <c r="R55"/>
  <c r="Q55"/>
  <c r="AH54"/>
  <c r="AE54"/>
  <c r="Z54"/>
  <c r="Y54"/>
  <c r="X54"/>
  <c r="W54"/>
  <c r="V54"/>
  <c r="U54"/>
  <c r="T54"/>
  <c r="S54"/>
  <c r="R54"/>
  <c r="Q54"/>
  <c r="AH53"/>
  <c r="Z53"/>
  <c r="Y53"/>
  <c r="X53"/>
  <c r="W53"/>
  <c r="V53"/>
  <c r="U53"/>
  <c r="T53"/>
  <c r="S53"/>
  <c r="R53"/>
  <c r="Q53"/>
  <c r="AH52"/>
  <c r="AE52"/>
  <c r="Z52"/>
  <c r="Y52"/>
  <c r="X52"/>
  <c r="W52"/>
  <c r="V52"/>
  <c r="U52"/>
  <c r="T52"/>
  <c r="S52"/>
  <c r="R52"/>
  <c r="Q52"/>
  <c r="AH51"/>
  <c r="AE51"/>
  <c r="Z51"/>
  <c r="Y51"/>
  <c r="X51"/>
  <c r="W51"/>
  <c r="V51"/>
  <c r="U51"/>
  <c r="T51"/>
  <c r="S51"/>
  <c r="R51"/>
  <c r="Q51"/>
  <c r="AH50"/>
  <c r="Z50"/>
  <c r="Y50"/>
  <c r="X50"/>
  <c r="W50"/>
  <c r="V50"/>
  <c r="U50"/>
  <c r="T50"/>
  <c r="S50"/>
  <c r="R50"/>
  <c r="Q50"/>
  <c r="AH49"/>
  <c r="AE49"/>
  <c r="AD49"/>
  <c r="AA49"/>
  <c r="Q49"/>
  <c r="AH48"/>
  <c r="AE48"/>
  <c r="AD48"/>
  <c r="AA48"/>
  <c r="Z48"/>
  <c r="Y48"/>
  <c r="X48"/>
  <c r="W48"/>
  <c r="V48"/>
  <c r="U48"/>
  <c r="T48"/>
  <c r="S48"/>
  <c r="R48"/>
  <c r="Q48"/>
  <c r="AH47"/>
  <c r="AE47"/>
  <c r="AD47"/>
  <c r="AA47"/>
  <c r="Z47"/>
  <c r="Y47"/>
  <c r="X47"/>
  <c r="W47"/>
  <c r="V47"/>
  <c r="U47"/>
  <c r="T47"/>
  <c r="S47"/>
  <c r="R47"/>
  <c r="Q47"/>
  <c r="AH46"/>
  <c r="AE46"/>
  <c r="AA46"/>
  <c r="Z46"/>
  <c r="Y46"/>
  <c r="X46"/>
  <c r="W46"/>
  <c r="V46"/>
  <c r="U46"/>
  <c r="T46"/>
  <c r="S46"/>
  <c r="R46"/>
  <c r="Q46"/>
  <c r="AH45"/>
  <c r="AE45"/>
  <c r="AA45"/>
  <c r="Z45"/>
  <c r="Y45"/>
  <c r="X45"/>
  <c r="W45"/>
  <c r="V45"/>
  <c r="U45"/>
  <c r="T45"/>
  <c r="S45"/>
  <c r="R45"/>
  <c r="Q45"/>
  <c r="AH44"/>
  <c r="AE44"/>
  <c r="AA44"/>
  <c r="Z44"/>
  <c r="Y44"/>
  <c r="X44"/>
  <c r="W44"/>
  <c r="V44"/>
  <c r="U44"/>
  <c r="T44"/>
  <c r="S44"/>
  <c r="R44"/>
  <c r="Q44"/>
  <c r="AH43"/>
  <c r="AE43"/>
  <c r="AA43"/>
  <c r="Z43"/>
  <c r="Y43"/>
  <c r="X43"/>
  <c r="W43"/>
  <c r="V43"/>
  <c r="U43"/>
  <c r="T43"/>
  <c r="S43"/>
  <c r="R43"/>
  <c r="Q43"/>
  <c r="AH42"/>
  <c r="AE42"/>
  <c r="Z42"/>
  <c r="Y42"/>
  <c r="X42"/>
  <c r="W42"/>
  <c r="V42"/>
  <c r="U42"/>
  <c r="T42"/>
  <c r="S42"/>
  <c r="R42"/>
  <c r="Q42"/>
  <c r="AH41"/>
  <c r="AE41"/>
  <c r="Z41"/>
  <c r="Y41"/>
  <c r="X41"/>
  <c r="W41"/>
  <c r="V41"/>
  <c r="U41"/>
  <c r="T41"/>
  <c r="S41"/>
  <c r="R41"/>
  <c r="Q41"/>
  <c r="AH40"/>
  <c r="AE40"/>
  <c r="Z40"/>
  <c r="Y40"/>
  <c r="X40"/>
  <c r="W40"/>
  <c r="V40"/>
  <c r="U40"/>
  <c r="T40"/>
  <c r="S40"/>
  <c r="R40"/>
  <c r="Q40"/>
  <c r="AH39"/>
  <c r="AE39"/>
  <c r="Z39"/>
  <c r="Y39"/>
  <c r="X39"/>
  <c r="W39"/>
  <c r="V39"/>
  <c r="U39"/>
  <c r="T39"/>
  <c r="S39"/>
  <c r="R39"/>
  <c r="Q39"/>
  <c r="AH38"/>
  <c r="AE38"/>
  <c r="AD38"/>
  <c r="AA38"/>
  <c r="Q38"/>
  <c r="AH37"/>
  <c r="AE37"/>
  <c r="AF37" s="1"/>
  <c r="AA37"/>
  <c r="AB37" s="1"/>
  <c r="Z37"/>
  <c r="Y37"/>
  <c r="X37"/>
  <c r="W37"/>
  <c r="V37"/>
  <c r="U37"/>
  <c r="T37"/>
  <c r="S37"/>
  <c r="R37"/>
  <c r="Q37"/>
  <c r="AH36"/>
  <c r="AE36"/>
  <c r="AD36"/>
  <c r="AA36"/>
  <c r="Z36"/>
  <c r="Y36"/>
  <c r="X36"/>
  <c r="W36"/>
  <c r="V36"/>
  <c r="U36"/>
  <c r="T36"/>
  <c r="S36"/>
  <c r="R36"/>
  <c r="Q36"/>
  <c r="AH35"/>
  <c r="AE35"/>
  <c r="AD35"/>
  <c r="AA35"/>
  <c r="Z35"/>
  <c r="Y35"/>
  <c r="X35"/>
  <c r="W35"/>
  <c r="V35"/>
  <c r="U35"/>
  <c r="T35"/>
  <c r="S35"/>
  <c r="R35"/>
  <c r="Q35"/>
  <c r="AH34"/>
  <c r="Z34"/>
  <c r="Y34"/>
  <c r="X34"/>
  <c r="W34"/>
  <c r="V34"/>
  <c r="U34"/>
  <c r="T34"/>
  <c r="S34"/>
  <c r="R34"/>
  <c r="Q34"/>
  <c r="AH33"/>
  <c r="AE33"/>
  <c r="AA33"/>
  <c r="Z33"/>
  <c r="Y33"/>
  <c r="X33"/>
  <c r="W33"/>
  <c r="V33"/>
  <c r="U33"/>
  <c r="T33"/>
  <c r="S33"/>
  <c r="R33"/>
  <c r="Q33"/>
  <c r="AH32"/>
  <c r="AE32"/>
  <c r="AA32"/>
  <c r="Z32"/>
  <c r="Y32"/>
  <c r="X32"/>
  <c r="W32"/>
  <c r="V32"/>
  <c r="U32"/>
  <c r="T32"/>
  <c r="S32"/>
  <c r="R32"/>
  <c r="Q32"/>
  <c r="AH31"/>
  <c r="AE31"/>
  <c r="AD31"/>
  <c r="AA31"/>
  <c r="Q31"/>
  <c r="AH30"/>
  <c r="Z30"/>
  <c r="Y30"/>
  <c r="X30"/>
  <c r="W30"/>
  <c r="V30"/>
  <c r="U30"/>
  <c r="T30"/>
  <c r="S30"/>
  <c r="R30"/>
  <c r="Q30"/>
  <c r="AH29"/>
  <c r="AA29"/>
  <c r="Z29"/>
  <c r="Y29"/>
  <c r="X29"/>
  <c r="W29"/>
  <c r="V29"/>
  <c r="U29"/>
  <c r="T29"/>
  <c r="S29"/>
  <c r="R29"/>
  <c r="Q29"/>
  <c r="AH28"/>
  <c r="AE28"/>
  <c r="AA28"/>
  <c r="Z28"/>
  <c r="Y28"/>
  <c r="X28"/>
  <c r="W28"/>
  <c r="V28"/>
  <c r="U28"/>
  <c r="T28"/>
  <c r="S28"/>
  <c r="R28"/>
  <c r="Q28"/>
  <c r="AH27"/>
  <c r="AE27"/>
  <c r="AD27"/>
  <c r="AA27"/>
  <c r="Z27"/>
  <c r="Y27"/>
  <c r="X27"/>
  <c r="W27"/>
  <c r="V27"/>
  <c r="U27"/>
  <c r="T27"/>
  <c r="S27"/>
  <c r="R27"/>
  <c r="Q27"/>
  <c r="AH26"/>
  <c r="Z26"/>
  <c r="Y26"/>
  <c r="X26"/>
  <c r="W26"/>
  <c r="V26"/>
  <c r="U26"/>
  <c r="T26"/>
  <c r="S26"/>
  <c r="R26"/>
  <c r="Q26"/>
  <c r="AH25"/>
  <c r="AE25"/>
  <c r="AD25"/>
  <c r="AA25"/>
  <c r="Z25"/>
  <c r="Y25"/>
  <c r="X25"/>
  <c r="W25"/>
  <c r="V25"/>
  <c r="U25"/>
  <c r="T25"/>
  <c r="S25"/>
  <c r="R25"/>
  <c r="Q25"/>
  <c r="AH24"/>
  <c r="Z24"/>
  <c r="Y24"/>
  <c r="X24"/>
  <c r="W24"/>
  <c r="V24"/>
  <c r="U24"/>
  <c r="T24"/>
  <c r="S24"/>
  <c r="R24"/>
  <c r="Q24"/>
  <c r="AH23"/>
  <c r="AE23"/>
  <c r="AD23"/>
  <c r="AA23"/>
  <c r="Q23"/>
  <c r="AH22"/>
  <c r="AE22"/>
  <c r="AA22"/>
  <c r="Z22"/>
  <c r="Y22"/>
  <c r="X22"/>
  <c r="W22"/>
  <c r="V22"/>
  <c r="U22"/>
  <c r="T22"/>
  <c r="S22"/>
  <c r="R22"/>
  <c r="Q22"/>
  <c r="AH21"/>
  <c r="Z21"/>
  <c r="Y21"/>
  <c r="X21"/>
  <c r="W21"/>
  <c r="V21"/>
  <c r="U21"/>
  <c r="T21"/>
  <c r="S21"/>
  <c r="R21"/>
  <c r="Q21"/>
  <c r="AH20"/>
  <c r="AE20"/>
  <c r="Z20"/>
  <c r="Y20"/>
  <c r="X20"/>
  <c r="W20"/>
  <c r="V20"/>
  <c r="U20"/>
  <c r="T20"/>
  <c r="S20"/>
  <c r="R20"/>
  <c r="Q20"/>
  <c r="AH19"/>
  <c r="AE19"/>
  <c r="Z19"/>
  <c r="Y19"/>
  <c r="X19"/>
  <c r="W19"/>
  <c r="V19"/>
  <c r="U19"/>
  <c r="T19"/>
  <c r="S19"/>
  <c r="R19"/>
  <c r="Q19"/>
  <c r="AH18"/>
  <c r="Z18"/>
  <c r="Y18"/>
  <c r="X18"/>
  <c r="W18"/>
  <c r="V18"/>
  <c r="U18"/>
  <c r="T18"/>
  <c r="S18"/>
  <c r="R18"/>
  <c r="Q18"/>
  <c r="AH17"/>
  <c r="Z17"/>
  <c r="Y17"/>
  <c r="X17"/>
  <c r="W17"/>
  <c r="V17"/>
  <c r="U17"/>
  <c r="T17"/>
  <c r="S17"/>
  <c r="R17"/>
  <c r="Q17"/>
  <c r="AH16"/>
  <c r="Z16"/>
  <c r="Y16"/>
  <c r="X16"/>
  <c r="W16"/>
  <c r="V16"/>
  <c r="U16"/>
  <c r="T16"/>
  <c r="S16"/>
  <c r="R16"/>
  <c r="Q16"/>
  <c r="AH15"/>
  <c r="Z15"/>
  <c r="Y15"/>
  <c r="X15"/>
  <c r="W15"/>
  <c r="V15"/>
  <c r="U15"/>
  <c r="T15"/>
  <c r="S15"/>
  <c r="R15"/>
  <c r="Q15"/>
  <c r="AH14"/>
  <c r="Z14"/>
  <c r="Y14"/>
  <c r="X14"/>
  <c r="W14"/>
  <c r="V14"/>
  <c r="U14"/>
  <c r="T14"/>
  <c r="S14"/>
  <c r="R14"/>
  <c r="Q14"/>
  <c r="AH13"/>
  <c r="Z13"/>
  <c r="Y13"/>
  <c r="X13"/>
  <c r="W13"/>
  <c r="V13"/>
  <c r="U13"/>
  <c r="T13"/>
  <c r="S13"/>
  <c r="R13"/>
  <c r="Q13"/>
  <c r="AH12"/>
  <c r="Z12"/>
  <c r="Y12"/>
  <c r="X12"/>
  <c r="W12"/>
  <c r="V12"/>
  <c r="U12"/>
  <c r="T12"/>
  <c r="S12"/>
  <c r="R12"/>
  <c r="Q12"/>
  <c r="AH11"/>
  <c r="AE11"/>
  <c r="AD11"/>
  <c r="AA11"/>
  <c r="Q11"/>
  <c r="AH10"/>
  <c r="AE10"/>
  <c r="AA10"/>
  <c r="Z10"/>
  <c r="Y10"/>
  <c r="X10"/>
  <c r="W10"/>
  <c r="V10"/>
  <c r="U10"/>
  <c r="T10"/>
  <c r="S10"/>
  <c r="R10"/>
  <c r="Q10"/>
  <c r="AH9"/>
  <c r="AE9"/>
  <c r="AA9"/>
  <c r="Z9"/>
  <c r="Y9"/>
  <c r="X9"/>
  <c r="W9"/>
  <c r="V9"/>
  <c r="U9"/>
  <c r="T9"/>
  <c r="S9"/>
  <c r="R9"/>
  <c r="Q9"/>
  <c r="AH8"/>
  <c r="AA8"/>
  <c r="Z8"/>
  <c r="Y8"/>
  <c r="X8"/>
  <c r="W8"/>
  <c r="V8"/>
  <c r="U8"/>
  <c r="T8"/>
  <c r="S8"/>
  <c r="R8"/>
  <c r="Q8"/>
  <c r="AH7"/>
  <c r="AA7"/>
  <c r="Z7"/>
  <c r="Y7"/>
  <c r="X7"/>
  <c r="W7"/>
  <c r="V7"/>
  <c r="U7"/>
  <c r="T7"/>
  <c r="S7"/>
  <c r="R7"/>
  <c r="Q7"/>
  <c r="AH6"/>
  <c r="AA6"/>
  <c r="Z6"/>
  <c r="Y6"/>
  <c r="X6"/>
  <c r="W6"/>
  <c r="V6"/>
  <c r="U6"/>
  <c r="T6"/>
  <c r="S6"/>
  <c r="R6"/>
  <c r="Q6"/>
  <c r="AH5"/>
  <c r="AE5"/>
  <c r="AD5"/>
  <c r="AA5"/>
  <c r="Y5"/>
  <c r="X5"/>
  <c r="V5"/>
  <c r="U5"/>
  <c r="T5"/>
  <c r="S5"/>
  <c r="Q5"/>
  <c r="AH4"/>
  <c r="AE4"/>
  <c r="AA4"/>
  <c r="Q4"/>
  <c r="P4"/>
  <c r="N4"/>
  <c r="L4"/>
  <c r="J4"/>
  <c r="AH3"/>
  <c r="AE3"/>
  <c r="AA3"/>
  <c r="Q3"/>
  <c r="P3"/>
  <c r="N3"/>
  <c r="L3"/>
  <c r="J3"/>
  <c r="AH2"/>
  <c r="AE2"/>
  <c r="AA2"/>
  <c r="Q2"/>
  <c r="N2"/>
  <c r="J2"/>
  <c r="AC11" i="5"/>
  <c r="AC10"/>
  <c r="AC9"/>
  <c r="AC8"/>
  <c r="AC7"/>
  <c r="AC6"/>
  <c r="AC5"/>
  <c r="AC4"/>
  <c r="AC3"/>
  <c r="AC2"/>
  <c r="Z11"/>
  <c r="Y11"/>
  <c r="X11"/>
  <c r="W11"/>
  <c r="V11"/>
  <c r="U11"/>
  <c r="T11"/>
  <c r="S11"/>
  <c r="R11"/>
  <c r="Q11"/>
  <c r="Z10"/>
  <c r="Y10"/>
  <c r="X10"/>
  <c r="W10"/>
  <c r="V10"/>
  <c r="U10"/>
  <c r="T10"/>
  <c r="S10"/>
  <c r="R10"/>
  <c r="Q10"/>
  <c r="Z9"/>
  <c r="Y9"/>
  <c r="X9"/>
  <c r="W9"/>
  <c r="V9"/>
  <c r="U9"/>
  <c r="T9"/>
  <c r="S9"/>
  <c r="R9"/>
  <c r="Q9"/>
  <c r="Z8"/>
  <c r="Y8"/>
  <c r="X8"/>
  <c r="W8"/>
  <c r="V8"/>
  <c r="U8"/>
  <c r="T8"/>
  <c r="S8"/>
  <c r="R8"/>
  <c r="Q8"/>
  <c r="Z7"/>
  <c r="Y7"/>
  <c r="X7"/>
  <c r="W7"/>
  <c r="V7"/>
  <c r="U7"/>
  <c r="T7"/>
  <c r="S7"/>
  <c r="R7"/>
  <c r="Q7"/>
  <c r="Z6"/>
  <c r="Y6"/>
  <c r="X6"/>
  <c r="W6"/>
  <c r="V6"/>
  <c r="U6"/>
  <c r="T6"/>
  <c r="S6"/>
  <c r="R6"/>
  <c r="Q6"/>
  <c r="Z5"/>
  <c r="Y5"/>
  <c r="X5"/>
  <c r="W5"/>
  <c r="V5"/>
  <c r="U5"/>
  <c r="T5"/>
  <c r="S5"/>
  <c r="R5"/>
  <c r="Q5"/>
  <c r="Z4"/>
  <c r="Y4"/>
  <c r="X4"/>
  <c r="W4"/>
  <c r="V4"/>
  <c r="U4"/>
  <c r="T4"/>
  <c r="S4"/>
  <c r="R4"/>
  <c r="Q4"/>
  <c r="Z3"/>
  <c r="Y3"/>
  <c r="X3"/>
  <c r="W3"/>
  <c r="V3"/>
  <c r="U3"/>
  <c r="T3"/>
  <c r="S3"/>
  <c r="R3"/>
  <c r="Q3"/>
  <c r="Z2"/>
  <c r="Y2"/>
  <c r="X2"/>
  <c r="W2"/>
  <c r="V2"/>
  <c r="U2"/>
  <c r="T2"/>
  <c r="S2"/>
  <c r="R2"/>
  <c r="Q2"/>
  <c r="AB10"/>
  <c r="AB9"/>
  <c r="AA9"/>
  <c r="AB8"/>
  <c r="AA8"/>
  <c r="AB7"/>
  <c r="AA7"/>
  <c r="AA3"/>
  <c r="AF402" i="6" l="1"/>
  <c r="AF43"/>
  <c r="AB7"/>
  <c r="AC6" s="1"/>
  <c r="AC5" s="1"/>
  <c r="AF45"/>
  <c r="AF504"/>
  <c r="AB436"/>
  <c r="AF97"/>
  <c r="AF509"/>
  <c r="AF313"/>
  <c r="AF297"/>
  <c r="AF300"/>
  <c r="AB231"/>
  <c r="AG573"/>
  <c r="AG572" s="1"/>
  <c r="AG39"/>
  <c r="AG38" s="1"/>
  <c r="AF56"/>
  <c r="AF118"/>
  <c r="AB160"/>
  <c r="AF40"/>
  <c r="AF54"/>
  <c r="AG402"/>
  <c r="AG401" s="1"/>
  <c r="P584"/>
  <c r="AA573"/>
  <c r="AB573" s="1"/>
  <c r="AA577"/>
  <c r="AA576"/>
  <c r="AA575"/>
  <c r="AB575" s="1"/>
  <c r="CS219" i="1"/>
  <c r="W2" i="19" l="1"/>
  <c r="W481" i="6"/>
  <c r="AB576"/>
  <c r="P2"/>
  <c r="CO576" i="1"/>
  <c r="CR178"/>
  <c r="CQ377"/>
  <c r="CQ633"/>
  <c r="AA45" i="22" s="1"/>
  <c r="CQ670" i="1"/>
  <c r="CQ548"/>
  <c r="C67" i="38" s="1"/>
  <c r="CQ543" i="1"/>
  <c r="C62" i="38" s="1"/>
  <c r="CQ545" i="1"/>
  <c r="C64" i="38" s="1"/>
  <c r="C2"/>
  <c r="CQ446" i="1"/>
  <c r="CQ413"/>
  <c r="CQ409"/>
  <c r="CQ135"/>
  <c r="CQ118"/>
  <c r="CQ77"/>
  <c r="C2" i="40" s="1"/>
  <c r="CQ607" i="1"/>
  <c r="C16" i="42" s="1"/>
  <c r="CQ581" i="1"/>
  <c r="C97" i="38" s="1"/>
  <c r="CQ580" i="1"/>
  <c r="C96" i="38" s="1"/>
  <c r="CQ550" i="1"/>
  <c r="C69" i="38" s="1"/>
  <c r="CQ546" i="1"/>
  <c r="C65" i="38" s="1"/>
  <c r="CQ542" i="1"/>
  <c r="C61" i="38" s="1"/>
  <c r="CQ540" i="1"/>
  <c r="C59" i="38" s="1"/>
  <c r="CQ523" i="1"/>
  <c r="C42" i="38" s="1"/>
  <c r="CQ505" i="1"/>
  <c r="C25" i="38" s="1"/>
  <c r="CQ499" i="1"/>
  <c r="C19" i="38" s="1"/>
  <c r="CQ498" i="1"/>
  <c r="C18" i="38" s="1"/>
  <c r="CQ495" i="1"/>
  <c r="C15" i="38" s="1"/>
  <c r="CQ492" i="1"/>
  <c r="C12" i="38" s="1"/>
  <c r="CQ487" i="1"/>
  <c r="C7" i="38" s="1"/>
  <c r="CQ453" i="1"/>
  <c r="CQ431"/>
  <c r="CQ423"/>
  <c r="CQ405"/>
  <c r="CQ138"/>
  <c r="CQ596"/>
  <c r="C10" i="42" s="1"/>
  <c r="CQ147" i="1"/>
  <c r="CQ145"/>
  <c r="CQ146"/>
  <c r="CQ139"/>
  <c r="CQ140"/>
  <c r="CQ142"/>
  <c r="CQ143"/>
  <c r="AA340" i="6"/>
  <c r="CN336" i="1"/>
  <c r="CN579"/>
  <c r="AA579" i="6" s="1"/>
  <c r="AA581"/>
  <c r="AB581" s="1"/>
  <c r="CN98" i="1"/>
  <c r="AA98" i="6" s="1"/>
  <c r="CN97" i="1"/>
  <c r="CN386"/>
  <c r="AA386" i="6" s="1"/>
  <c r="CN378" i="1"/>
  <c r="AA378" i="6" s="1"/>
  <c r="AB378" s="1"/>
  <c r="CM176" i="1"/>
  <c r="Z176" i="6" s="1"/>
  <c r="CL176" i="1"/>
  <c r="Y176" i="6" s="1"/>
  <c r="CK176" i="1"/>
  <c r="X176" i="6" s="1"/>
  <c r="CJ176" i="1"/>
  <c r="W176" i="6" s="1"/>
  <c r="CI176" i="1"/>
  <c r="V176" i="6" s="1"/>
  <c r="CH176" i="1"/>
  <c r="U176" i="6" s="1"/>
  <c r="CG176" i="1"/>
  <c r="T176" i="6" s="1"/>
  <c r="CF176" i="1"/>
  <c r="S176" i="6" s="1"/>
  <c r="CE176" i="1"/>
  <c r="R176" i="6" s="1"/>
  <c r="CE401" i="1"/>
  <c r="R401" i="6" s="1"/>
  <c r="CM401" i="1"/>
  <c r="Z401" i="6" s="1"/>
  <c r="CL401" i="1"/>
  <c r="Y401" i="6" s="1"/>
  <c r="CK401" i="1"/>
  <c r="X401" i="6" s="1"/>
  <c r="CJ401" i="1"/>
  <c r="W401" i="6" s="1"/>
  <c r="CI401" i="1"/>
  <c r="V401" i="6" s="1"/>
  <c r="CH401" i="1"/>
  <c r="U401" i="6" s="1"/>
  <c r="CG401" i="1"/>
  <c r="T401" i="6" s="1"/>
  <c r="CF401" i="1"/>
  <c r="S401" i="6" s="1"/>
  <c r="CM406" i="1"/>
  <c r="Z406" i="6" s="1"/>
  <c r="CL406" i="1"/>
  <c r="Y406" i="6" s="1"/>
  <c r="CK406" i="1"/>
  <c r="X406" i="6" s="1"/>
  <c r="CJ406" i="1"/>
  <c r="W406" i="6" s="1"/>
  <c r="CI406" i="1"/>
  <c r="V406" i="6" s="1"/>
  <c r="CH406" i="1"/>
  <c r="U406" i="6" s="1"/>
  <c r="CG406" i="1"/>
  <c r="T406" i="6" s="1"/>
  <c r="CF406" i="1"/>
  <c r="S406" i="6" s="1"/>
  <c r="CE406" i="1"/>
  <c r="R406" i="6" s="1"/>
  <c r="CN57" i="1"/>
  <c r="AA57" i="6" s="1"/>
  <c r="CN52" i="1"/>
  <c r="AA52" i="6" s="1"/>
  <c r="CN51" i="1"/>
  <c r="AA51" i="6" s="1"/>
  <c r="CN41" i="1"/>
  <c r="AA41" i="6" s="1"/>
  <c r="CN40" i="1"/>
  <c r="AA40" i="6" s="1"/>
  <c r="CO37" i="1"/>
  <c r="CN20"/>
  <c r="AA20" i="6" s="1"/>
  <c r="CN19" i="1"/>
  <c r="AA19" i="6" s="1"/>
  <c r="AA97" l="1"/>
  <c r="CO97" i="1"/>
  <c r="AA336" i="6"/>
  <c r="C41" i="37"/>
  <c r="R41" i="46"/>
  <c r="C16" i="37"/>
  <c r="R16" i="46"/>
  <c r="C45" i="41"/>
  <c r="AA7" i="19"/>
  <c r="AA61"/>
  <c r="AA2"/>
  <c r="AA18"/>
  <c r="AA59"/>
  <c r="AA96"/>
  <c r="AA44" i="14"/>
  <c r="AA67" i="19"/>
  <c r="AA22" i="14"/>
  <c r="AA12" i="19"/>
  <c r="AA25"/>
  <c r="AA65"/>
  <c r="AA16" i="23"/>
  <c r="AA8" i="14"/>
  <c r="AA64" i="19"/>
  <c r="AA5" i="14"/>
  <c r="AA19" i="19"/>
  <c r="AA97"/>
  <c r="AA51" i="14"/>
  <c r="AA10" i="23"/>
  <c r="AA30" i="14"/>
  <c r="AA15" i="19"/>
  <c r="AA42"/>
  <c r="AA69"/>
  <c r="AA2" i="21"/>
  <c r="AA12" i="14"/>
  <c r="AA62" i="19"/>
  <c r="AA16" i="18"/>
  <c r="AA41"/>
  <c r="AA3" i="9"/>
  <c r="AA2" i="12"/>
  <c r="AA4" i="9"/>
  <c r="AA9"/>
  <c r="AA5"/>
  <c r="AA7"/>
  <c r="AA15" i="8"/>
  <c r="AA5" i="12"/>
  <c r="AA6" i="9"/>
  <c r="AA8"/>
  <c r="AA2"/>
  <c r="AA5" i="8"/>
  <c r="AD142" i="6"/>
  <c r="AD145"/>
  <c r="AD405"/>
  <c r="AD487"/>
  <c r="AD499"/>
  <c r="AD542"/>
  <c r="AD135"/>
  <c r="AD481"/>
  <c r="AD670"/>
  <c r="AE178"/>
  <c r="AB3" i="5"/>
  <c r="AD143" i="6"/>
  <c r="AD146"/>
  <c r="AD138"/>
  <c r="AD453"/>
  <c r="AD498"/>
  <c r="AD540"/>
  <c r="CR580" i="1"/>
  <c r="D96" i="38" s="1"/>
  <c r="AD580" i="6"/>
  <c r="AD118"/>
  <c r="AD446"/>
  <c r="AD548"/>
  <c r="AD377"/>
  <c r="AD139"/>
  <c r="AD596"/>
  <c r="AD431"/>
  <c r="AD495"/>
  <c r="AD523"/>
  <c r="AD550"/>
  <c r="AD77"/>
  <c r="AD413"/>
  <c r="AD543"/>
  <c r="AD597"/>
  <c r="AD613"/>
  <c r="AB97"/>
  <c r="AD147"/>
  <c r="AD492"/>
  <c r="AD545"/>
  <c r="AD140"/>
  <c r="AD423"/>
  <c r="AD505"/>
  <c r="AD546"/>
  <c r="AD607"/>
  <c r="AD409"/>
  <c r="AD633"/>
  <c r="AD581"/>
  <c r="CE147" i="1"/>
  <c r="CE146"/>
  <c r="CE145"/>
  <c r="AB96" i="19" l="1"/>
  <c r="R7" i="9"/>
  <c r="CS139" i="1"/>
  <c r="AB3" i="9"/>
  <c r="R9"/>
  <c r="R8"/>
  <c r="R146" i="6"/>
  <c r="AE580"/>
  <c r="R145"/>
  <c r="AE139"/>
  <c r="AF139" s="1"/>
  <c r="R147"/>
  <c r="CN12" i="1"/>
  <c r="AA12" i="6" s="1"/>
  <c r="CQ686" i="1"/>
  <c r="CQ685"/>
  <c r="CQ684"/>
  <c r="CQ683"/>
  <c r="CQ682"/>
  <c r="CQ681"/>
  <c r="CQ680"/>
  <c r="CQ679"/>
  <c r="CQ678"/>
  <c r="CQ677"/>
  <c r="CQ676"/>
  <c r="CQ675"/>
  <c r="CQ673"/>
  <c r="CQ672"/>
  <c r="CN686"/>
  <c r="AA686" i="6" s="1"/>
  <c r="CN681" i="1"/>
  <c r="AA681" i="6" s="1"/>
  <c r="CN680" i="1"/>
  <c r="AA680" i="6" s="1"/>
  <c r="CN679" i="1"/>
  <c r="AA679" i="6" s="1"/>
  <c r="CN677" i="1"/>
  <c r="CN673"/>
  <c r="AA673" i="6" s="1"/>
  <c r="CN672" i="1"/>
  <c r="AA672" i="6" s="1"/>
  <c r="CN670" i="1"/>
  <c r="AA670" i="6" s="1"/>
  <c r="CQ664" i="1"/>
  <c r="CQ663"/>
  <c r="CQ662"/>
  <c r="CQ661"/>
  <c r="CR660"/>
  <c r="CQ658"/>
  <c r="CQ668"/>
  <c r="C3" i="39" s="1"/>
  <c r="CQ667" i="1"/>
  <c r="C2" i="39" s="1"/>
  <c r="CQ666" i="1"/>
  <c r="CQ665"/>
  <c r="CQ659"/>
  <c r="CQ657"/>
  <c r="CQ656"/>
  <c r="CQ655"/>
  <c r="CQ654"/>
  <c r="CN667"/>
  <c r="CN665"/>
  <c r="AA665" i="6" s="1"/>
  <c r="CN664" i="1"/>
  <c r="AA664" i="6" s="1"/>
  <c r="CN663" i="1"/>
  <c r="AA663" i="6" s="1"/>
  <c r="CN662" i="1"/>
  <c r="AA662" i="6" s="1"/>
  <c r="CN661" i="1"/>
  <c r="AA661" i="6" s="1"/>
  <c r="CN660" i="1"/>
  <c r="AA660" i="6" s="1"/>
  <c r="CN658" i="1"/>
  <c r="AA658" i="6" s="1"/>
  <c r="CN657" i="1"/>
  <c r="AA657" i="6" s="1"/>
  <c r="CN656" i="1"/>
  <c r="AA656" i="6" s="1"/>
  <c r="CN655" i="1"/>
  <c r="AA654" i="6"/>
  <c r="CQ649" i="1"/>
  <c r="CQ648"/>
  <c r="CQ647"/>
  <c r="CQ646"/>
  <c r="CQ644"/>
  <c r="CQ643"/>
  <c r="CQ634"/>
  <c r="CR633"/>
  <c r="AB45" i="22" s="1"/>
  <c r="CQ630" i="1"/>
  <c r="CN634"/>
  <c r="AA634" i="6" s="1"/>
  <c r="AA633"/>
  <c r="CN630" i="1"/>
  <c r="CQ622"/>
  <c r="CQ620"/>
  <c r="C26" i="42" s="1"/>
  <c r="CQ619" i="1"/>
  <c r="C25" i="42" s="1"/>
  <c r="CQ618" i="1"/>
  <c r="C24" i="42" s="1"/>
  <c r="CQ617" i="1"/>
  <c r="C23" i="42" s="1"/>
  <c r="C18"/>
  <c r="CQ604" i="1"/>
  <c r="C13" i="42" s="1"/>
  <c r="CQ603" i="1"/>
  <c r="C12" i="42" s="1"/>
  <c r="CR597" i="1"/>
  <c r="C9" i="42"/>
  <c r="CR594" i="1"/>
  <c r="D8" i="42" s="1"/>
  <c r="CQ621" i="1"/>
  <c r="CQ616"/>
  <c r="C22" i="42" s="1"/>
  <c r="C21"/>
  <c r="CQ614" i="1"/>
  <c r="CQ611"/>
  <c r="CQ602"/>
  <c r="C11" i="42" s="1"/>
  <c r="CQ601" i="1"/>
  <c r="CQ600"/>
  <c r="CQ599"/>
  <c r="CQ598"/>
  <c r="CQ593"/>
  <c r="C7" i="42" s="1"/>
  <c r="CQ592" i="1"/>
  <c r="CQ591"/>
  <c r="AA3" i="24" s="1"/>
  <c r="CN622" i="1"/>
  <c r="AA622" i="6" s="1"/>
  <c r="CN621" i="1"/>
  <c r="AA621" i="6" s="1"/>
  <c r="CN619" i="1"/>
  <c r="AA619" i="6" s="1"/>
  <c r="CN617" i="1"/>
  <c r="AA617" i="6" s="1"/>
  <c r="CN616" i="1"/>
  <c r="AA616" i="6" s="1"/>
  <c r="CN615" i="1"/>
  <c r="AA615" i="6" s="1"/>
  <c r="CN614" i="1"/>
  <c r="AA614" i="6" s="1"/>
  <c r="CN613" i="1"/>
  <c r="AA613" i="6" s="1"/>
  <c r="CN611" i="1"/>
  <c r="AA611" i="6" s="1"/>
  <c r="CN609" i="1"/>
  <c r="CN607"/>
  <c r="AA607" i="6" s="1"/>
  <c r="CN604" i="1"/>
  <c r="AA604" i="6" s="1"/>
  <c r="CN603" i="1"/>
  <c r="AA603" i="6" s="1"/>
  <c r="CN601" i="1"/>
  <c r="AA601" i="6" s="1"/>
  <c r="CN600" i="1"/>
  <c r="AA600" i="6" s="1"/>
  <c r="CN599" i="1"/>
  <c r="AA599" i="6" s="1"/>
  <c r="CN598" i="1"/>
  <c r="AA598" i="6" s="1"/>
  <c r="CN597" i="1"/>
  <c r="AA597" i="6" s="1"/>
  <c r="AA596"/>
  <c r="AA595"/>
  <c r="AA594"/>
  <c r="CN592" i="1"/>
  <c r="AA592" i="6" s="1"/>
  <c r="CN591" i="1"/>
  <c r="AA591" i="6" s="1"/>
  <c r="CQ519" i="1"/>
  <c r="C38" i="38" s="1"/>
  <c r="CQ518" i="1"/>
  <c r="C37" i="38" s="1"/>
  <c r="CQ517" i="1"/>
  <c r="C36" i="38" s="1"/>
  <c r="CQ514" i="1"/>
  <c r="C33" i="38" s="1"/>
  <c r="CQ513" i="1"/>
  <c r="C32" i="38" s="1"/>
  <c r="CR495" i="1"/>
  <c r="D15" i="38" s="1"/>
  <c r="CR546" i="1"/>
  <c r="D65" i="38" s="1"/>
  <c r="CQ544" i="1"/>
  <c r="C63" i="38" s="1"/>
  <c r="CR542" i="1"/>
  <c r="D61" i="38" s="1"/>
  <c r="CQ541" i="1"/>
  <c r="C60" i="38" s="1"/>
  <c r="CQ538" i="1"/>
  <c r="C57" i="38" s="1"/>
  <c r="CQ536" i="1"/>
  <c r="C55" i="38" s="1"/>
  <c r="CQ583" i="1"/>
  <c r="C99" i="38" s="1"/>
  <c r="CQ582" i="1"/>
  <c r="C98" i="38" s="1"/>
  <c r="CQ579" i="1"/>
  <c r="C95" i="38" s="1"/>
  <c r="CN583" i="1"/>
  <c r="AA583" i="6" s="1"/>
  <c r="AB582" s="1"/>
  <c r="CN580" i="1"/>
  <c r="AA580" i="6" s="1"/>
  <c r="CQ574" i="1"/>
  <c r="C91" i="38" s="1"/>
  <c r="CQ577" i="1"/>
  <c r="C94" i="38" s="1"/>
  <c r="CQ576" i="1"/>
  <c r="C93" i="38" s="1"/>
  <c r="CQ575" i="1"/>
  <c r="C92" i="38" s="1"/>
  <c r="CQ573" i="1"/>
  <c r="C90" i="38" s="1"/>
  <c r="AA574" i="6"/>
  <c r="CQ571" i="1"/>
  <c r="C89" i="38" s="1"/>
  <c r="CQ570" i="1"/>
  <c r="C88" i="38" s="1"/>
  <c r="CQ568" i="1"/>
  <c r="C86" i="38" s="1"/>
  <c r="CQ567" i="1"/>
  <c r="C85" i="38" s="1"/>
  <c r="CQ562" i="1"/>
  <c r="C80" i="38" s="1"/>
  <c r="CQ566" i="1"/>
  <c r="C84" i="38" s="1"/>
  <c r="CQ565" i="1"/>
  <c r="C83" i="38" s="1"/>
  <c r="CQ564" i="1"/>
  <c r="C82" i="38" s="1"/>
  <c r="CQ561" i="1"/>
  <c r="C79" i="38" s="1"/>
  <c r="CQ560" i="1"/>
  <c r="C78" i="38" s="1"/>
  <c r="CQ559" i="1"/>
  <c r="C77" i="38" s="1"/>
  <c r="CQ558" i="1"/>
  <c r="C76" i="38" s="1"/>
  <c r="CN570" i="1"/>
  <c r="CN568"/>
  <c r="CN567"/>
  <c r="AA567" i="6" s="1"/>
  <c r="AB567" s="1"/>
  <c r="CN566" i="1"/>
  <c r="AA566" i="6" s="1"/>
  <c r="CN565" i="1"/>
  <c r="AA565" i="6" s="1"/>
  <c r="CN562" i="1"/>
  <c r="AA562" i="6" s="1"/>
  <c r="AA561"/>
  <c r="CN560" i="1"/>
  <c r="AA560" i="6" s="1"/>
  <c r="CN559" i="1"/>
  <c r="AA559" i="6" s="1"/>
  <c r="AA558"/>
  <c r="CQ556" i="1"/>
  <c r="C75" i="38" s="1"/>
  <c r="CQ553" i="1"/>
  <c r="C72" i="38" s="1"/>
  <c r="CQ555" i="1"/>
  <c r="C74" i="38" s="1"/>
  <c r="CQ554" i="1"/>
  <c r="C73" i="38" s="1"/>
  <c r="CQ552" i="1"/>
  <c r="C71" i="38" s="1"/>
  <c r="CQ551" i="1"/>
  <c r="C70" i="38" s="1"/>
  <c r="CQ549" i="1"/>
  <c r="C68" i="38" s="1"/>
  <c r="CQ547" i="1"/>
  <c r="C66" i="38" s="1"/>
  <c r="CQ535" i="1"/>
  <c r="C54" i="38" s="1"/>
  <c r="CQ534" i="1"/>
  <c r="C53" i="38" s="1"/>
  <c r="CQ533" i="1"/>
  <c r="C52" i="38" s="1"/>
  <c r="CQ532" i="1"/>
  <c r="C51" i="38" s="1"/>
  <c r="CQ530" i="1"/>
  <c r="C49" i="38" s="1"/>
  <c r="CQ529" i="1"/>
  <c r="C48" i="38" s="1"/>
  <c r="CQ528" i="1"/>
  <c r="C47" i="38" s="1"/>
  <c r="CQ527" i="1"/>
  <c r="C46" i="38" s="1"/>
  <c r="CQ526" i="1"/>
  <c r="C45" i="38" s="1"/>
  <c r="CQ525" i="1"/>
  <c r="C44" i="38" s="1"/>
  <c r="CR523" i="1"/>
  <c r="D42" i="38" s="1"/>
  <c r="CQ521" i="1"/>
  <c r="C40" i="38" s="1"/>
  <c r="CQ516" i="1"/>
  <c r="C35" i="38" s="1"/>
  <c r="CQ511" i="1"/>
  <c r="C30" i="38" s="1"/>
  <c r="CR548" i="1"/>
  <c r="D67" i="38" s="1"/>
  <c r="CR547" i="1"/>
  <c r="D66" i="38" s="1"/>
  <c r="CR545" i="1"/>
  <c r="D64" i="38" s="1"/>
  <c r="CR543" i="1"/>
  <c r="D62" i="38" s="1"/>
  <c r="CR539" i="1"/>
  <c r="D58" i="38" s="1"/>
  <c r="CQ524" i="1"/>
  <c r="C43" i="38" s="1"/>
  <c r="CQ522" i="1"/>
  <c r="C41" i="38" s="1"/>
  <c r="CQ520" i="1"/>
  <c r="C39" i="38" s="1"/>
  <c r="CN556" i="1"/>
  <c r="AA556" i="6" s="1"/>
  <c r="CN555" i="1"/>
  <c r="AA555" i="6" s="1"/>
  <c r="CN554" i="1"/>
  <c r="AA554" i="6" s="1"/>
  <c r="CN552" i="1"/>
  <c r="AA552" i="6" s="1"/>
  <c r="CN551" i="1"/>
  <c r="AA551" i="6" s="1"/>
  <c r="CN550" i="1"/>
  <c r="AA550" i="6" s="1"/>
  <c r="CN549" i="1"/>
  <c r="AA549" i="6" s="1"/>
  <c r="CN548" i="1"/>
  <c r="AA548" i="6" s="1"/>
  <c r="CN547" i="1"/>
  <c r="AA547" i="6" s="1"/>
  <c r="CN546" i="1"/>
  <c r="AA546" i="6" s="1"/>
  <c r="CN545" i="1"/>
  <c r="AA545" i="6" s="1"/>
  <c r="CN544" i="1"/>
  <c r="AA544" i="6" s="1"/>
  <c r="AA543"/>
  <c r="CN542" i="1"/>
  <c r="AA542" i="6" s="1"/>
  <c r="AA540"/>
  <c r="CN539" i="1"/>
  <c r="AA539" i="6" s="1"/>
  <c r="CN538" i="1"/>
  <c r="AA538" i="6" s="1"/>
  <c r="CN535" i="1"/>
  <c r="AA535" i="6" s="1"/>
  <c r="CN534" i="1"/>
  <c r="AA534" i="6" s="1"/>
  <c r="CN533" i="1"/>
  <c r="AA533" i="6" s="1"/>
  <c r="AA532"/>
  <c r="CN530" i="1"/>
  <c r="AA530" i="6" s="1"/>
  <c r="CN529" i="1"/>
  <c r="AA529" i="6" s="1"/>
  <c r="CN528" i="1"/>
  <c r="AA528" i="6" s="1"/>
  <c r="CN527" i="1"/>
  <c r="AA527" i="6" s="1"/>
  <c r="CN525" i="1"/>
  <c r="AA525" i="6" s="1"/>
  <c r="CN523" i="1"/>
  <c r="AA523" i="6" s="1"/>
  <c r="CN522" i="1"/>
  <c r="AA522" i="6" s="1"/>
  <c r="CN521" i="1"/>
  <c r="AA521" i="6" s="1"/>
  <c r="AA516"/>
  <c r="CS504" i="1"/>
  <c r="CQ507"/>
  <c r="C27" i="38" s="1"/>
  <c r="CQ506" i="1"/>
  <c r="C26" i="38" s="1"/>
  <c r="CQ503" i="1"/>
  <c r="C23" i="38" s="1"/>
  <c r="CQ502" i="1"/>
  <c r="C22" i="38" s="1"/>
  <c r="CR498" i="1"/>
  <c r="D18" i="38" s="1"/>
  <c r="CQ497" i="1"/>
  <c r="C17" i="38" s="1"/>
  <c r="CQ496" i="1"/>
  <c r="C16" i="38" s="1"/>
  <c r="CQ491" i="1"/>
  <c r="C11" i="38" s="1"/>
  <c r="CQ490" i="1"/>
  <c r="C10" i="38" s="1"/>
  <c r="CR489" i="1"/>
  <c r="D9" i="38" s="1"/>
  <c r="CQ488" i="1"/>
  <c r="C8" i="38" s="1"/>
  <c r="CN488" i="1"/>
  <c r="AA488" i="6" s="1"/>
  <c r="CQ504" i="1"/>
  <c r="C24" i="38" s="1"/>
  <c r="CQ494" i="1"/>
  <c r="C14" i="38" s="1"/>
  <c r="CN507" i="1"/>
  <c r="AA507" i="6" s="1"/>
  <c r="CN506" i="1"/>
  <c r="AA506" i="6" s="1"/>
  <c r="CN503" i="1"/>
  <c r="CN502"/>
  <c r="CN499"/>
  <c r="AA499" i="6" s="1"/>
  <c r="CN498" i="1"/>
  <c r="AA498" i="6" s="1"/>
  <c r="CN497" i="1"/>
  <c r="AA497" i="6" s="1"/>
  <c r="CN496" i="1"/>
  <c r="AA496" i="6" s="1"/>
  <c r="CN495" i="1"/>
  <c r="AA495" i="6" s="1"/>
  <c r="CN490" i="1"/>
  <c r="AA490" i="6" s="1"/>
  <c r="CN489" i="1"/>
  <c r="AA489" i="6" s="1"/>
  <c r="CN487" i="1"/>
  <c r="AA487" i="6" s="1"/>
  <c r="CQ485" i="1"/>
  <c r="C6" i="38" s="1"/>
  <c r="CQ484" i="1"/>
  <c r="C5" i="38" s="1"/>
  <c r="CQ482" i="1"/>
  <c r="C3" i="38" s="1"/>
  <c r="CR481" i="1"/>
  <c r="D2" i="38" s="1"/>
  <c r="CN484" i="1"/>
  <c r="AA484" i="6" s="1"/>
  <c r="AB484" s="1"/>
  <c r="CN485" i="1"/>
  <c r="AA485" i="6" s="1"/>
  <c r="AB485" s="1"/>
  <c r="CN482" i="1"/>
  <c r="AA482" i="6" s="1"/>
  <c r="AA481"/>
  <c r="CQ478" i="1"/>
  <c r="CQ477"/>
  <c r="CQ476"/>
  <c r="CQ475"/>
  <c r="CN478"/>
  <c r="AA478" i="6" s="1"/>
  <c r="AB478" s="1"/>
  <c r="CN475" i="1"/>
  <c r="AA475" i="6" s="1"/>
  <c r="CQ468" i="1"/>
  <c r="CR453"/>
  <c r="CR446"/>
  <c r="CQ473"/>
  <c r="CQ472"/>
  <c r="CQ471"/>
  <c r="CQ470"/>
  <c r="CQ469"/>
  <c r="CQ467"/>
  <c r="CQ466"/>
  <c r="CQ465"/>
  <c r="CQ464"/>
  <c r="CQ463"/>
  <c r="CQ462"/>
  <c r="CQ461"/>
  <c r="CQ460"/>
  <c r="CQ459"/>
  <c r="CQ458"/>
  <c r="CQ457"/>
  <c r="CQ456"/>
  <c r="CQ455"/>
  <c r="CQ454"/>
  <c r="CQ452"/>
  <c r="CQ451"/>
  <c r="CQ450"/>
  <c r="CQ449"/>
  <c r="CQ448"/>
  <c r="CQ447"/>
  <c r="CQ445"/>
  <c r="CQ444"/>
  <c r="CQ443"/>
  <c r="CQ442"/>
  <c r="CQ441"/>
  <c r="CQ440"/>
  <c r="CQ439"/>
  <c r="CQ438"/>
  <c r="CQ437"/>
  <c r="CQ436"/>
  <c r="CO436"/>
  <c r="CN473"/>
  <c r="CN472"/>
  <c r="AA472" i="6" s="1"/>
  <c r="CN471" i="1"/>
  <c r="AA471" i="6" s="1"/>
  <c r="CN470" i="1"/>
  <c r="AA470" i="6" s="1"/>
  <c r="CN468" i="1"/>
  <c r="AA468" i="6" s="1"/>
  <c r="CN467" i="1"/>
  <c r="AA467" i="6" s="1"/>
  <c r="CN466" i="1"/>
  <c r="AA466" i="6" s="1"/>
  <c r="AA465"/>
  <c r="CN464" i="1"/>
  <c r="AA464" i="6" s="1"/>
  <c r="CN463" i="1"/>
  <c r="AA463" i="6" s="1"/>
  <c r="CN462" i="1"/>
  <c r="AA462" i="6" s="1"/>
  <c r="CN460" i="1"/>
  <c r="AA460" i="6" s="1"/>
  <c r="CN459" i="1"/>
  <c r="AA459" i="6" s="1"/>
  <c r="CN458" i="1"/>
  <c r="AA458" i="6" s="1"/>
  <c r="CN457" i="1"/>
  <c r="CN454"/>
  <c r="AA454" i="6" s="1"/>
  <c r="CN453" i="1"/>
  <c r="AA453" i="6" s="1"/>
  <c r="CN452" i="1"/>
  <c r="AA452" i="6" s="1"/>
  <c r="CN451" i="1"/>
  <c r="AA451" i="6" s="1"/>
  <c r="CN450" i="1"/>
  <c r="AA450" i="6" s="1"/>
  <c r="CN449" i="1"/>
  <c r="AA449" i="6" s="1"/>
  <c r="CN448" i="1"/>
  <c r="AA448" i="6" s="1"/>
  <c r="CN447" i="1"/>
  <c r="AA447" i="6" s="1"/>
  <c r="CN446" i="1"/>
  <c r="AA446" i="6" s="1"/>
  <c r="CN445" i="1"/>
  <c r="AA445" i="6" s="1"/>
  <c r="AB441" s="1"/>
  <c r="CN439" i="1"/>
  <c r="AA439" i="6" s="1"/>
  <c r="CN438" i="1"/>
  <c r="AA438" i="6" s="1"/>
  <c r="CN437" i="1"/>
  <c r="AA437" i="6" s="1"/>
  <c r="CN436" i="1"/>
  <c r="AA436" i="6" s="1"/>
  <c r="CQ430" i="1"/>
  <c r="CR413"/>
  <c r="CR409"/>
  <c r="CQ434"/>
  <c r="CQ433"/>
  <c r="CQ432"/>
  <c r="CR431"/>
  <c r="CQ429"/>
  <c r="CQ428"/>
  <c r="CQ427"/>
  <c r="CQ424"/>
  <c r="CQ422"/>
  <c r="CQ421"/>
  <c r="CQ420"/>
  <c r="CQ419"/>
  <c r="CQ418"/>
  <c r="CQ417"/>
  <c r="CQ416"/>
  <c r="CQ415"/>
  <c r="CQ414"/>
  <c r="CQ412"/>
  <c r="CQ411"/>
  <c r="CQ410"/>
  <c r="CQ407"/>
  <c r="CQ404"/>
  <c r="CQ402"/>
  <c r="CN434"/>
  <c r="AA434" i="6" s="1"/>
  <c r="CN433" i="1"/>
  <c r="AA433" i="6" s="1"/>
  <c r="CN432" i="1"/>
  <c r="AA432" i="6" s="1"/>
  <c r="CN431" i="1"/>
  <c r="AA431" i="6" s="1"/>
  <c r="CN430" i="1"/>
  <c r="AA430" i="6" s="1"/>
  <c r="CN429" i="1"/>
  <c r="AA429" i="6" s="1"/>
  <c r="CN428" i="1"/>
  <c r="AA428" i="6" s="1"/>
  <c r="CN427" i="1"/>
  <c r="AA427" i="6" s="1"/>
  <c r="CN424" i="1"/>
  <c r="CN422"/>
  <c r="AA422" i="6" s="1"/>
  <c r="AB422" s="1"/>
  <c r="CN420" i="1"/>
  <c r="CN418"/>
  <c r="AA418" i="6" s="1"/>
  <c r="CN417" i="1"/>
  <c r="AA417" i="6" s="1"/>
  <c r="CN416" i="1"/>
  <c r="AA416" i="6" s="1"/>
  <c r="CN415" i="1"/>
  <c r="AA415" i="6" s="1"/>
  <c r="CN414" i="1"/>
  <c r="AA414" i="6" s="1"/>
  <c r="CN413" i="1"/>
  <c r="AA413" i="6" s="1"/>
  <c r="CN412" i="1"/>
  <c r="AA412" i="6" s="1"/>
  <c r="CN411" i="1"/>
  <c r="AA411" i="6" s="1"/>
  <c r="CN410" i="1"/>
  <c r="AA410" i="6" s="1"/>
  <c r="CN409" i="1"/>
  <c r="AA409" i="6" s="1"/>
  <c r="CN407" i="1"/>
  <c r="AA407" i="6" s="1"/>
  <c r="AA405"/>
  <c r="CN404" i="1"/>
  <c r="AA404" i="6" s="1"/>
  <c r="CN399" i="1"/>
  <c r="AA399" i="6" s="1"/>
  <c r="CN395" i="1"/>
  <c r="AA395" i="6" s="1"/>
  <c r="CN393" i="1"/>
  <c r="AA393" i="6" s="1"/>
  <c r="AB390" s="1"/>
  <c r="CN384" i="1"/>
  <c r="CQ399"/>
  <c r="CQ398"/>
  <c r="CQ397"/>
  <c r="CQ395"/>
  <c r="CQ393"/>
  <c r="CQ386"/>
  <c r="CQ385"/>
  <c r="CQ384"/>
  <c r="CR377"/>
  <c r="CQ382"/>
  <c r="CQ381"/>
  <c r="CQ380"/>
  <c r="CQ378"/>
  <c r="CQ376"/>
  <c r="CQ375"/>
  <c r="CN377"/>
  <c r="AA377" i="6" s="1"/>
  <c r="CN376" i="1"/>
  <c r="AA376" i="6" s="1"/>
  <c r="CN375" i="1"/>
  <c r="AA375" i="6" s="1"/>
  <c r="CQ373" i="1"/>
  <c r="CQ372"/>
  <c r="CQ371"/>
  <c r="CQ370"/>
  <c r="CQ369"/>
  <c r="CQ368"/>
  <c r="CQ367"/>
  <c r="CQ366"/>
  <c r="CN373"/>
  <c r="AA373" i="6" s="1"/>
  <c r="CN372" i="1"/>
  <c r="AA372" i="6" s="1"/>
  <c r="CN371" i="1"/>
  <c r="AA371" i="6" s="1"/>
  <c r="AB370" s="1"/>
  <c r="CN369" i="1"/>
  <c r="AA369" i="6" s="1"/>
  <c r="CN368" i="1"/>
  <c r="AA368" i="6" s="1"/>
  <c r="CN367" i="1"/>
  <c r="AA367" i="6" s="1"/>
  <c r="CN366" i="1"/>
  <c r="CQ364"/>
  <c r="CQ363"/>
  <c r="CQ362"/>
  <c r="CQ360"/>
  <c r="CQ359"/>
  <c r="CQ357"/>
  <c r="CQ356"/>
  <c r="CQ355"/>
  <c r="CQ353"/>
  <c r="CQ351"/>
  <c r="CQ350"/>
  <c r="CQ349"/>
  <c r="CN364"/>
  <c r="AA364" i="6" s="1"/>
  <c r="CN363" i="1"/>
  <c r="AA360" i="6"/>
  <c r="CN359" i="1"/>
  <c r="AA359" i="6" s="1"/>
  <c r="AA357"/>
  <c r="AB357" s="1"/>
  <c r="CN356" i="1"/>
  <c r="AA356" i="6" s="1"/>
  <c r="CN353" i="1"/>
  <c r="AA353" i="6" s="1"/>
  <c r="CN351" i="1"/>
  <c r="CQ348"/>
  <c r="CQ339"/>
  <c r="C14" i="36" s="1"/>
  <c r="CQ346" i="1"/>
  <c r="C21" i="36" s="1"/>
  <c r="CQ345" i="1"/>
  <c r="C20" i="36" s="1"/>
  <c r="CQ344" i="1"/>
  <c r="C19" i="36" s="1"/>
  <c r="CQ343" i="1"/>
  <c r="C18" i="36" s="1"/>
  <c r="CQ342" i="1"/>
  <c r="C17" i="36" s="1"/>
  <c r="CQ341" i="1"/>
  <c r="C16" i="36" s="1"/>
  <c r="CQ340" i="1"/>
  <c r="C15" i="36" s="1"/>
  <c r="CQ338" i="1"/>
  <c r="C13" i="36" s="1"/>
  <c r="CQ337" i="1"/>
  <c r="C12" i="36" s="1"/>
  <c r="CQ336" i="1"/>
  <c r="C11" i="36" s="1"/>
  <c r="CQ335" i="1"/>
  <c r="C10" i="36" s="1"/>
  <c r="C9"/>
  <c r="C8"/>
  <c r="C7"/>
  <c r="CN341" i="1"/>
  <c r="CO340" s="1"/>
  <c r="CN339"/>
  <c r="CO339" s="1"/>
  <c r="AA338" i="6"/>
  <c r="CN337" i="1"/>
  <c r="AA316" i="6"/>
  <c r="CQ325" i="1"/>
  <c r="CQ322"/>
  <c r="CQ321"/>
  <c r="CQ320"/>
  <c r="CQ319"/>
  <c r="CQ318"/>
  <c r="CQ317"/>
  <c r="CQ316"/>
  <c r="CQ315"/>
  <c r="CQ313"/>
  <c r="CQ310"/>
  <c r="CN322"/>
  <c r="CN319"/>
  <c r="AA319" i="6" s="1"/>
  <c r="CN317" i="1"/>
  <c r="AA317" i="6" s="1"/>
  <c r="AA313"/>
  <c r="CN310" i="1"/>
  <c r="AA310" i="6" s="1"/>
  <c r="CQ303" i="1"/>
  <c r="CQ302"/>
  <c r="CQ301"/>
  <c r="CQ300"/>
  <c r="CQ299"/>
  <c r="CQ297"/>
  <c r="CQ295"/>
  <c r="CQ293"/>
  <c r="CQ292"/>
  <c r="CQ288"/>
  <c r="CQ287"/>
  <c r="CQ286"/>
  <c r="CQ285"/>
  <c r="CQ284"/>
  <c r="CQ282"/>
  <c r="CQ281"/>
  <c r="CQ280"/>
  <c r="CQ279"/>
  <c r="CQ278"/>
  <c r="CQ262"/>
  <c r="CQ259"/>
  <c r="CQ258"/>
  <c r="CQ257"/>
  <c r="CQ256"/>
  <c r="CQ255"/>
  <c r="CQ254"/>
  <c r="CQ253"/>
  <c r="CQ252"/>
  <c r="CQ251"/>
  <c r="CQ250"/>
  <c r="CQ249"/>
  <c r="CN295"/>
  <c r="AA295" i="6" s="1"/>
  <c r="CN292" i="1"/>
  <c r="AA288" i="6"/>
  <c r="CN282" i="1"/>
  <c r="AA282" i="6" s="1"/>
  <c r="CN281" i="1"/>
  <c r="AA281" i="6" s="1"/>
  <c r="CN280" i="1"/>
  <c r="AA280" i="6" s="1"/>
  <c r="CN279" i="1"/>
  <c r="AA279" i="6" s="1"/>
  <c r="CN278" i="1"/>
  <c r="CN258"/>
  <c r="AA258" i="6" s="1"/>
  <c r="CN254" i="1"/>
  <c r="AA254" i="6" s="1"/>
  <c r="CN253" i="1"/>
  <c r="AA252" i="6"/>
  <c r="AA251"/>
  <c r="CQ245" i="1"/>
  <c r="CQ244"/>
  <c r="CQ243"/>
  <c r="CN245"/>
  <c r="CN244"/>
  <c r="CN243"/>
  <c r="CQ241"/>
  <c r="CQ239"/>
  <c r="CQ238"/>
  <c r="CN241"/>
  <c r="CN239"/>
  <c r="AA239" i="6" s="1"/>
  <c r="AB239" s="1"/>
  <c r="CN238" i="1"/>
  <c r="AA238" i="6" s="1"/>
  <c r="CO231" i="1"/>
  <c r="CQ235"/>
  <c r="AA38" i="22" s="1"/>
  <c r="CQ234" i="1"/>
  <c r="AA37" i="22" s="1"/>
  <c r="CQ231" i="1"/>
  <c r="AA34" i="22" s="1"/>
  <c r="CQ230" i="1"/>
  <c r="AA33" i="22" s="1"/>
  <c r="CQ229" i="1"/>
  <c r="AA32" i="22" s="1"/>
  <c r="CQ228" i="1"/>
  <c r="AA31" i="22" s="1"/>
  <c r="CQ227" i="1"/>
  <c r="AA30" i="22" s="1"/>
  <c r="CQ226" i="1"/>
  <c r="AA29" i="22" s="1"/>
  <c r="CQ225" i="1"/>
  <c r="AA28" i="22" s="1"/>
  <c r="CN235" i="1"/>
  <c r="AA235" i="6" s="1"/>
  <c r="CN234" i="1"/>
  <c r="AA234" i="6" s="1"/>
  <c r="CN231" i="1"/>
  <c r="AA231" i="6" s="1"/>
  <c r="CN230" i="1"/>
  <c r="AA230" i="6" s="1"/>
  <c r="CN229" i="1"/>
  <c r="AA229" i="6" s="1"/>
  <c r="CN227" i="1"/>
  <c r="AA227" i="6" s="1"/>
  <c r="CN226" i="1"/>
  <c r="AA226" i="6" s="1"/>
  <c r="CN225" i="1"/>
  <c r="AA225" i="6" s="1"/>
  <c r="CQ223" i="1"/>
  <c r="CQ222"/>
  <c r="CQ221"/>
  <c r="CQ218"/>
  <c r="CQ216"/>
  <c r="CQ214"/>
  <c r="CN223"/>
  <c r="CN222"/>
  <c r="CN221"/>
  <c r="CN216"/>
  <c r="CN214"/>
  <c r="AA214" i="6" s="1"/>
  <c r="CQ210" i="1"/>
  <c r="C2" i="42" s="1"/>
  <c r="CQ209" i="1"/>
  <c r="CQ208"/>
  <c r="CN205"/>
  <c r="CQ205"/>
  <c r="CQ197"/>
  <c r="CN197"/>
  <c r="AA197" i="6" s="1"/>
  <c r="CN198" i="1"/>
  <c r="AA198" i="6" s="1"/>
  <c r="CQ206" i="1"/>
  <c r="CQ204"/>
  <c r="CQ203"/>
  <c r="CQ202"/>
  <c r="CQ200"/>
  <c r="CQ198"/>
  <c r="AA195" i="6"/>
  <c r="AA193"/>
  <c r="CN191" i="1"/>
  <c r="AA191" i="6" s="1"/>
  <c r="CQ189" i="1"/>
  <c r="CN189"/>
  <c r="AA189" i="6" s="1"/>
  <c r="CQ193" i="1"/>
  <c r="CQ191"/>
  <c r="CQ188"/>
  <c r="CN184"/>
  <c r="AA184" i="6" s="1"/>
  <c r="CN183" i="1"/>
  <c r="AA183" i="6" s="1"/>
  <c r="CQ181" i="1"/>
  <c r="CN181"/>
  <c r="AA181" i="6" s="1"/>
  <c r="CN180" i="1"/>
  <c r="AA180" i="6" s="1"/>
  <c r="CQ179" i="1"/>
  <c r="CN179"/>
  <c r="AA179" i="6" s="1"/>
  <c r="AA178"/>
  <c r="AA177"/>
  <c r="AA655" l="1"/>
  <c r="AA677"/>
  <c r="AB677" s="1"/>
  <c r="CO677" i="1"/>
  <c r="AA337" i="6"/>
  <c r="CO335" i="1"/>
  <c r="AA278" i="6"/>
  <c r="CO274" i="1"/>
  <c r="AA351" i="6"/>
  <c r="CO348" i="1"/>
  <c r="AA292" i="6"/>
  <c r="AB289" s="1"/>
  <c r="CO289" i="1"/>
  <c r="AA363" i="6"/>
  <c r="CO361" i="1"/>
  <c r="AA253" i="6"/>
  <c r="AC249" s="1"/>
  <c r="AC248" s="1"/>
  <c r="AC247" s="1"/>
  <c r="AC246" s="1"/>
  <c r="CO249" i="1"/>
  <c r="AA683" i="6"/>
  <c r="AB681" s="1"/>
  <c r="CO681" i="1"/>
  <c r="AA667" i="6"/>
  <c r="CO667" i="1"/>
  <c r="AA366" i="6"/>
  <c r="AC366" s="1"/>
  <c r="AC365" s="1"/>
  <c r="CP366" i="1"/>
  <c r="AA609" i="6"/>
  <c r="AB606" s="1"/>
  <c r="CO606" i="1"/>
  <c r="CR485"/>
  <c r="D6" i="38" s="1"/>
  <c r="C7" i="37"/>
  <c r="R7" i="46"/>
  <c r="C13" i="37"/>
  <c r="R13" i="46"/>
  <c r="C14" i="37"/>
  <c r="R14" i="46"/>
  <c r="C20" i="37"/>
  <c r="R20" i="46"/>
  <c r="C23" i="37"/>
  <c r="R23" i="46"/>
  <c r="C35" i="37"/>
  <c r="R35" i="46"/>
  <c r="C39" i="37"/>
  <c r="R39" i="46"/>
  <c r="C42" i="37"/>
  <c r="R42" i="46"/>
  <c r="C43" i="37"/>
  <c r="R43" i="46"/>
  <c r="C55" i="37"/>
  <c r="R55" i="46"/>
  <c r="C61" i="37"/>
  <c r="R61" i="46"/>
  <c r="C71" i="37"/>
  <c r="R71" i="46"/>
  <c r="C64" i="37"/>
  <c r="R64" i="46"/>
  <c r="C69" i="37"/>
  <c r="R69" i="46"/>
  <c r="C12" i="37"/>
  <c r="R12" i="46"/>
  <c r="C19" i="37"/>
  <c r="R19" i="46"/>
  <c r="C22" i="37"/>
  <c r="R22" i="46"/>
  <c r="C33" i="37"/>
  <c r="R33" i="46"/>
  <c r="C38" i="37"/>
  <c r="R38" i="46"/>
  <c r="C54" i="37"/>
  <c r="R54" i="46"/>
  <c r="C60" i="37"/>
  <c r="R60" i="46"/>
  <c r="C65" i="37"/>
  <c r="R65" i="46"/>
  <c r="C68" i="37"/>
  <c r="R68" i="46"/>
  <c r="C10" i="37"/>
  <c r="R10" i="46"/>
  <c r="C11" i="37"/>
  <c r="R11" i="46"/>
  <c r="C17" i="37"/>
  <c r="R17" i="46"/>
  <c r="D16" i="37"/>
  <c r="S16" i="46"/>
  <c r="C31" i="37"/>
  <c r="R31" i="46"/>
  <c r="C37" i="37"/>
  <c r="R37" i="46"/>
  <c r="C52" i="37"/>
  <c r="R52" i="46"/>
  <c r="C57" i="37"/>
  <c r="R57" i="46"/>
  <c r="C63" i="37"/>
  <c r="R63" i="46"/>
  <c r="C67" i="37"/>
  <c r="R67" i="46"/>
  <c r="C8" i="37"/>
  <c r="R8" i="46"/>
  <c r="C15" i="37"/>
  <c r="R15" i="46"/>
  <c r="C21" i="37"/>
  <c r="R21" i="46"/>
  <c r="C24" i="37"/>
  <c r="R24" i="46"/>
  <c r="C36" i="37"/>
  <c r="R36" i="46"/>
  <c r="C40" i="37"/>
  <c r="R40" i="46"/>
  <c r="C51" i="37"/>
  <c r="R51" i="46"/>
  <c r="C56" i="37"/>
  <c r="R56" i="46"/>
  <c r="C62" i="37"/>
  <c r="R62" i="46"/>
  <c r="C72" i="37"/>
  <c r="R72" i="46"/>
  <c r="D66" i="37"/>
  <c r="S66" i="46"/>
  <c r="C70" i="37"/>
  <c r="R70" i="46"/>
  <c r="AA3" i="25"/>
  <c r="C3" i="44"/>
  <c r="AA4" i="24"/>
  <c r="C4" i="43"/>
  <c r="AA2" i="25"/>
  <c r="C2" i="44"/>
  <c r="C3" i="43"/>
  <c r="AA5" i="24"/>
  <c r="C5" i="43"/>
  <c r="AA5" i="25"/>
  <c r="C5" i="44"/>
  <c r="AA6" i="24"/>
  <c r="C6" i="43"/>
  <c r="AB313" i="6"/>
  <c r="AA4" i="25"/>
  <c r="C4" i="44"/>
  <c r="C34" i="41"/>
  <c r="C29"/>
  <c r="C33"/>
  <c r="C28"/>
  <c r="C32"/>
  <c r="C38"/>
  <c r="D45"/>
  <c r="C31"/>
  <c r="C37"/>
  <c r="C30"/>
  <c r="AB358" i="6"/>
  <c r="AB317"/>
  <c r="AB417"/>
  <c r="AB372"/>
  <c r="AB446"/>
  <c r="AB504"/>
  <c r="AB597"/>
  <c r="AB615"/>
  <c r="AB621"/>
  <c r="AB661"/>
  <c r="AA9" i="13"/>
  <c r="AA8"/>
  <c r="AA12"/>
  <c r="AA10" i="17"/>
  <c r="AA15"/>
  <c r="AA19"/>
  <c r="AA6" i="14"/>
  <c r="AA13"/>
  <c r="AA17"/>
  <c r="AA21"/>
  <c r="AA28"/>
  <c r="AA33"/>
  <c r="AA36"/>
  <c r="AA40"/>
  <c r="AA45"/>
  <c r="AA49"/>
  <c r="AA54"/>
  <c r="AA58"/>
  <c r="AA62"/>
  <c r="AA67"/>
  <c r="AA71"/>
  <c r="AA3" i="19"/>
  <c r="AA24"/>
  <c r="AA10"/>
  <c r="AB18"/>
  <c r="AA26"/>
  <c r="AB58"/>
  <c r="AB67"/>
  <c r="AB42"/>
  <c r="AA47"/>
  <c r="AA52"/>
  <c r="AA68"/>
  <c r="AA74"/>
  <c r="AA79"/>
  <c r="AA80"/>
  <c r="AA89"/>
  <c r="AA93"/>
  <c r="AA55"/>
  <c r="AA63"/>
  <c r="AA33"/>
  <c r="AB8" i="23"/>
  <c r="AA13"/>
  <c r="AA25"/>
  <c r="AA7" i="13"/>
  <c r="AA11"/>
  <c r="AA17"/>
  <c r="AA9" i="17"/>
  <c r="AA13"/>
  <c r="AA18"/>
  <c r="AA14"/>
  <c r="AA4" i="14"/>
  <c r="AA11"/>
  <c r="AA16"/>
  <c r="AA20"/>
  <c r="AA27"/>
  <c r="AA32"/>
  <c r="AA29"/>
  <c r="AA35"/>
  <c r="AA39"/>
  <c r="AA43"/>
  <c r="AA48"/>
  <c r="AA53"/>
  <c r="AA57"/>
  <c r="AA61"/>
  <c r="AA65"/>
  <c r="AA70"/>
  <c r="AA66"/>
  <c r="AB2" i="19"/>
  <c r="AA14"/>
  <c r="AB9"/>
  <c r="AA17"/>
  <c r="AA23"/>
  <c r="AA43"/>
  <c r="AB66"/>
  <c r="AA40"/>
  <c r="AA46"/>
  <c r="AA51"/>
  <c r="AA66"/>
  <c r="AA73"/>
  <c r="AA78"/>
  <c r="AA84"/>
  <c r="AA88"/>
  <c r="AA92"/>
  <c r="AA99"/>
  <c r="AB61"/>
  <c r="AA32"/>
  <c r="AA38"/>
  <c r="AA12" i="23"/>
  <c r="AA24"/>
  <c r="AA3" i="20"/>
  <c r="AA2" i="23"/>
  <c r="AA5" i="13"/>
  <c r="AA10"/>
  <c r="AA14"/>
  <c r="AA8" i="17"/>
  <c r="AA12"/>
  <c r="AA17"/>
  <c r="AA21"/>
  <c r="AA2" i="14"/>
  <c r="AA10"/>
  <c r="AA15"/>
  <c r="AA19"/>
  <c r="AA26"/>
  <c r="AA31"/>
  <c r="AB12"/>
  <c r="AA34"/>
  <c r="AA38"/>
  <c r="AA42"/>
  <c r="AA47"/>
  <c r="AA52"/>
  <c r="AA56"/>
  <c r="AA60"/>
  <c r="AA64"/>
  <c r="AA69"/>
  <c r="AB51"/>
  <c r="AA6" i="19"/>
  <c r="AA8"/>
  <c r="AA16"/>
  <c r="AA22"/>
  <c r="AA41"/>
  <c r="AB64"/>
  <c r="AA35"/>
  <c r="AA45"/>
  <c r="AA49"/>
  <c r="AA54"/>
  <c r="AA71"/>
  <c r="AA75"/>
  <c r="AA77"/>
  <c r="AA83"/>
  <c r="AA86"/>
  <c r="AA90"/>
  <c r="AA91"/>
  <c r="AA98"/>
  <c r="AA60"/>
  <c r="AB15"/>
  <c r="AA37"/>
  <c r="AA11" i="23"/>
  <c r="AA22"/>
  <c r="AA23"/>
  <c r="AA2" i="20"/>
  <c r="AA2" i="13"/>
  <c r="AA13"/>
  <c r="AA7" i="17"/>
  <c r="AA11"/>
  <c r="AA16"/>
  <c r="AA20"/>
  <c r="AA9" i="14"/>
  <c r="AA14"/>
  <c r="AA18"/>
  <c r="AA23"/>
  <c r="AB30"/>
  <c r="AB8"/>
  <c r="AA37"/>
  <c r="AA41"/>
  <c r="AA46"/>
  <c r="AA50"/>
  <c r="AA55"/>
  <c r="AA59"/>
  <c r="AA63"/>
  <c r="AA68"/>
  <c r="AB44"/>
  <c r="AA5" i="19"/>
  <c r="AA11"/>
  <c r="AB19"/>
  <c r="AA27"/>
  <c r="AA39"/>
  <c r="AB62"/>
  <c r="AA30"/>
  <c r="AA44"/>
  <c r="AA48"/>
  <c r="AA53"/>
  <c r="AA70"/>
  <c r="AA72"/>
  <c r="AA76"/>
  <c r="AA82"/>
  <c r="AA85"/>
  <c r="AA94"/>
  <c r="AA95"/>
  <c r="AA57"/>
  <c r="AB65"/>
  <c r="AA36"/>
  <c r="AA7" i="23"/>
  <c r="AA21"/>
  <c r="AA9"/>
  <c r="AA18"/>
  <c r="AA26"/>
  <c r="AA12" i="15"/>
  <c r="AA30"/>
  <c r="AA2" i="10"/>
  <c r="AA31"/>
  <c r="AA61"/>
  <c r="AA31" i="18"/>
  <c r="AA56"/>
  <c r="AA62"/>
  <c r="AA4" i="11"/>
  <c r="AA17" i="15"/>
  <c r="AA5" i="10"/>
  <c r="AA46"/>
  <c r="AA60"/>
  <c r="AA65"/>
  <c r="AA24" i="18"/>
  <c r="AA18" i="15"/>
  <c r="AA10" i="18"/>
  <c r="AA6" i="10"/>
  <c r="AA35"/>
  <c r="AA54"/>
  <c r="AA72"/>
  <c r="AA51" i="7"/>
  <c r="AA17" i="18"/>
  <c r="AA37"/>
  <c r="AA40"/>
  <c r="AA51"/>
  <c r="AA72"/>
  <c r="AA14" i="12"/>
  <c r="AA29" i="15"/>
  <c r="AA9" i="10"/>
  <c r="AA34"/>
  <c r="AA53"/>
  <c r="AA76"/>
  <c r="AA54" i="7"/>
  <c r="AA21" i="18"/>
  <c r="AA42"/>
  <c r="AA43"/>
  <c r="AA71"/>
  <c r="AA64"/>
  <c r="AA8" i="12"/>
  <c r="AA13"/>
  <c r="AA3" i="11"/>
  <c r="AA7"/>
  <c r="AA8" i="15"/>
  <c r="AA16"/>
  <c r="AA28"/>
  <c r="AA7" i="18"/>
  <c r="AA13"/>
  <c r="AA4" i="10"/>
  <c r="AA8"/>
  <c r="AA12"/>
  <c r="AA33"/>
  <c r="AA38"/>
  <c r="AA45"/>
  <c r="AA52"/>
  <c r="AA56"/>
  <c r="AA63"/>
  <c r="AA69"/>
  <c r="AA75"/>
  <c r="AA53" i="7"/>
  <c r="AA57"/>
  <c r="AA14" i="18"/>
  <c r="AA20"/>
  <c r="AA23"/>
  <c r="AA35"/>
  <c r="AA38"/>
  <c r="AA4" i="12"/>
  <c r="AA54" i="18"/>
  <c r="AA60"/>
  <c r="AA65"/>
  <c r="AA68"/>
  <c r="AA7" i="12"/>
  <c r="AA12"/>
  <c r="AA2" i="11"/>
  <c r="AA6"/>
  <c r="AB361" i="6"/>
  <c r="AB617"/>
  <c r="AA11" i="15"/>
  <c r="AA23"/>
  <c r="AA11" i="18"/>
  <c r="AA10" i="10"/>
  <c r="AA40"/>
  <c r="AA48"/>
  <c r="AA67"/>
  <c r="AA55" i="7"/>
  <c r="AB16" i="18"/>
  <c r="AB66"/>
  <c r="AA70"/>
  <c r="AA10" i="12"/>
  <c r="AA21" i="15"/>
  <c r="AA8" i="18"/>
  <c r="AA15" i="10"/>
  <c r="AA39"/>
  <c r="AA71"/>
  <c r="AA50" i="7"/>
  <c r="AA15" i="18"/>
  <c r="AA36"/>
  <c r="AA39"/>
  <c r="AA55"/>
  <c r="AA61"/>
  <c r="AA69"/>
  <c r="AA6" i="15"/>
  <c r="AA14"/>
  <c r="AA20"/>
  <c r="AA19"/>
  <c r="AA25"/>
  <c r="AA12" i="18"/>
  <c r="AA3" i="10"/>
  <c r="AA7"/>
  <c r="AA11"/>
  <c r="AA32"/>
  <c r="AA37"/>
  <c r="AA41"/>
  <c r="AA50"/>
  <c r="AA55"/>
  <c r="AA62"/>
  <c r="AA68"/>
  <c r="AA74"/>
  <c r="AA52" i="7"/>
  <c r="AA56"/>
  <c r="AA19" i="18"/>
  <c r="AA22"/>
  <c r="AA33"/>
  <c r="AA3" i="12"/>
  <c r="AB2"/>
  <c r="AA52" i="18"/>
  <c r="AA57"/>
  <c r="AA63"/>
  <c r="AA67"/>
  <c r="AA11" i="12"/>
  <c r="AA15"/>
  <c r="AA5" i="11"/>
  <c r="AB414" i="6"/>
  <c r="AB657"/>
  <c r="CR191" i="1"/>
  <c r="AD191" i="6"/>
  <c r="CR206" i="1"/>
  <c r="AD206" i="6"/>
  <c r="AD218"/>
  <c r="CR189" i="1"/>
  <c r="AD189" i="6"/>
  <c r="AA11" i="5"/>
  <c r="CR198" i="1"/>
  <c r="AD198" i="6"/>
  <c r="CR209" i="1"/>
  <c r="AD209" i="6"/>
  <c r="CR216" i="1"/>
  <c r="AD216" i="6"/>
  <c r="AD228"/>
  <c r="CR243" i="1"/>
  <c r="AD243" i="6"/>
  <c r="CR249" i="1"/>
  <c r="AD249" i="6"/>
  <c r="AD257"/>
  <c r="CR282" i="1"/>
  <c r="AD282" i="6"/>
  <c r="CR295" i="1"/>
  <c r="AD295" i="6"/>
  <c r="AD317"/>
  <c r="AB335"/>
  <c r="D11" i="36"/>
  <c r="AD336" i="6"/>
  <c r="CR345" i="1"/>
  <c r="D20" i="36" s="1"/>
  <c r="AD345" i="6"/>
  <c r="AC177"/>
  <c r="AC176" s="1"/>
  <c r="AB177"/>
  <c r="CR203" i="1"/>
  <c r="AD203" i="6"/>
  <c r="CR208" i="1"/>
  <c r="AD208" i="6"/>
  <c r="CO215" i="1"/>
  <c r="AA216" i="6"/>
  <c r="AB215" s="1"/>
  <c r="CR214" i="1"/>
  <c r="AD214" i="6"/>
  <c r="CR222" i="1"/>
  <c r="AD222" i="6"/>
  <c r="CR227" i="1"/>
  <c r="AB30" i="22" s="1"/>
  <c r="AD227" i="6"/>
  <c r="CR231" i="1"/>
  <c r="AB34" i="22" s="1"/>
  <c r="AD231" i="6"/>
  <c r="AB238"/>
  <c r="CR239" i="1"/>
  <c r="AD239" i="6"/>
  <c r="CO245" i="1"/>
  <c r="AA245" i="6"/>
  <c r="AB245" s="1"/>
  <c r="AD252"/>
  <c r="AD256"/>
  <c r="AD262"/>
  <c r="CR281" i="1"/>
  <c r="AD281" i="6"/>
  <c r="AD286"/>
  <c r="AD293"/>
  <c r="AD300"/>
  <c r="AB310"/>
  <c r="CO321" i="1"/>
  <c r="AA322" i="6"/>
  <c r="AB321" s="1"/>
  <c r="AD316"/>
  <c r="AD320"/>
  <c r="AA341"/>
  <c r="AB340" s="1"/>
  <c r="AD335"/>
  <c r="AD340"/>
  <c r="CR344" i="1"/>
  <c r="D19" i="36" s="1"/>
  <c r="AD344" i="6"/>
  <c r="AD348"/>
  <c r="CR353" i="1"/>
  <c r="AD353" i="6"/>
  <c r="CR359" i="1"/>
  <c r="AD359" i="6"/>
  <c r="CR364" i="1"/>
  <c r="AD364" i="6"/>
  <c r="CR366" i="1"/>
  <c r="AD366" i="6"/>
  <c r="CR370" i="1"/>
  <c r="AD370" i="6"/>
  <c r="AB375"/>
  <c r="AC375"/>
  <c r="AC374" s="1"/>
  <c r="CR376" i="1"/>
  <c r="AD376" i="6"/>
  <c r="AD382"/>
  <c r="AD386"/>
  <c r="AD398"/>
  <c r="AB407"/>
  <c r="AD407"/>
  <c r="CR414" i="1"/>
  <c r="AD414" i="6"/>
  <c r="AD418"/>
  <c r="CR422" i="1"/>
  <c r="AD422" i="6"/>
  <c r="CR429" i="1"/>
  <c r="AD429" i="6"/>
  <c r="CR434" i="1"/>
  <c r="AD434" i="6"/>
  <c r="CO473" i="1"/>
  <c r="AA473" i="6"/>
  <c r="AB473" s="1"/>
  <c r="CR438" i="1"/>
  <c r="AD438" i="6"/>
  <c r="AD442"/>
  <c r="CR447" i="1"/>
  <c r="AD447" i="6"/>
  <c r="CR451" i="1"/>
  <c r="AD451" i="6"/>
  <c r="AD456"/>
  <c r="CR460" i="1"/>
  <c r="AD460" i="6"/>
  <c r="CR464" i="1"/>
  <c r="AD464" i="6"/>
  <c r="AD469"/>
  <c r="AD473"/>
  <c r="AB475"/>
  <c r="AC475"/>
  <c r="AC474" s="1"/>
  <c r="CR477" i="1"/>
  <c r="AD477" i="6"/>
  <c r="CR482" i="1"/>
  <c r="D3" i="38" s="1"/>
  <c r="AD482" i="6"/>
  <c r="CO503" i="1"/>
  <c r="AA503" i="6"/>
  <c r="AB503" s="1"/>
  <c r="AD504"/>
  <c r="CR490" i="1"/>
  <c r="D10" i="38" s="1"/>
  <c r="AD490" i="6"/>
  <c r="AE498"/>
  <c r="CR506" i="1"/>
  <c r="D26" i="38" s="1"/>
  <c r="AD506" i="6"/>
  <c r="AE539"/>
  <c r="AE548"/>
  <c r="AE523"/>
  <c r="CR528" i="1"/>
  <c r="D47" i="38" s="1"/>
  <c r="AD528" i="6"/>
  <c r="CR533" i="1"/>
  <c r="D52" i="38" s="1"/>
  <c r="AD533" i="6"/>
  <c r="CR549" i="1"/>
  <c r="D68" i="38" s="1"/>
  <c r="AD549" i="6"/>
  <c r="CR555" i="1"/>
  <c r="D74" i="38" s="1"/>
  <c r="AD555" i="6"/>
  <c r="CO569" i="1"/>
  <c r="AA570" i="6"/>
  <c r="AB569" s="1"/>
  <c r="D79" i="38"/>
  <c r="AD561" i="6"/>
  <c r="CR562" i="1"/>
  <c r="D80" i="38" s="1"/>
  <c r="AD562" i="6"/>
  <c r="AD571"/>
  <c r="AD576"/>
  <c r="AD536"/>
  <c r="AD544"/>
  <c r="AD514"/>
  <c r="AB587"/>
  <c r="CR592" i="1"/>
  <c r="AD592" i="6"/>
  <c r="CR600" i="1"/>
  <c r="AD600" i="6"/>
  <c r="CR614" i="1"/>
  <c r="AD614" i="6"/>
  <c r="AE594"/>
  <c r="CR604" i="1"/>
  <c r="D13" i="42" s="1"/>
  <c r="AD604" i="6"/>
  <c r="CR619" i="1"/>
  <c r="D25" i="42" s="1"/>
  <c r="AD619" i="6"/>
  <c r="AD634"/>
  <c r="AD647"/>
  <c r="CR655" i="1"/>
  <c r="AD655" i="6"/>
  <c r="CR665" i="1"/>
  <c r="AD665" i="6"/>
  <c r="CR658" i="1"/>
  <c r="AD658" i="6"/>
  <c r="CR663" i="1"/>
  <c r="AD663" i="6"/>
  <c r="CR673" i="1"/>
  <c r="AD673" i="6"/>
  <c r="AD678"/>
  <c r="AD682"/>
  <c r="CR686" i="1"/>
  <c r="AD686" i="6"/>
  <c r="AB228"/>
  <c r="AB185"/>
  <c r="AB233"/>
  <c r="AB394"/>
  <c r="AB517"/>
  <c r="AB537"/>
  <c r="AB633"/>
  <c r="CR179" i="1"/>
  <c r="AD179" i="6"/>
  <c r="AA4" i="5"/>
  <c r="CR202" i="1"/>
  <c r="AD202" i="6"/>
  <c r="CO205" i="1"/>
  <c r="AA205" i="6"/>
  <c r="AB205" s="1"/>
  <c r="CO223" i="1"/>
  <c r="AA223" i="6"/>
  <c r="AB223" s="1"/>
  <c r="CR221" i="1"/>
  <c r="AD221" i="6"/>
  <c r="CR226" i="1"/>
  <c r="AB29" i="22" s="1"/>
  <c r="AD226" i="6"/>
  <c r="CR230" i="1"/>
  <c r="AB33" i="22" s="1"/>
  <c r="AD230" i="6"/>
  <c r="CR238" i="1"/>
  <c r="AD238" i="6"/>
  <c r="CO244" i="1"/>
  <c r="AA244" i="6"/>
  <c r="AB244" s="1"/>
  <c r="CR245" i="1"/>
  <c r="AD245" i="6"/>
  <c r="AD251"/>
  <c r="AD255"/>
  <c r="AD259"/>
  <c r="CR280" i="1"/>
  <c r="AD280" i="6"/>
  <c r="AD285"/>
  <c r="CR292" i="1"/>
  <c r="AD292" i="6"/>
  <c r="AD299"/>
  <c r="AD303"/>
  <c r="AD315"/>
  <c r="AD319"/>
  <c r="CR325" i="1"/>
  <c r="AD325" i="6"/>
  <c r="AA339"/>
  <c r="AB339" s="1"/>
  <c r="D9" i="36"/>
  <c r="AD334" i="6"/>
  <c r="D13" i="36"/>
  <c r="AD338" i="6"/>
  <c r="CR343" i="1"/>
  <c r="D18" i="36" s="1"/>
  <c r="AD343" i="6"/>
  <c r="CR339" i="1"/>
  <c r="D14" i="36" s="1"/>
  <c r="AD339" i="6"/>
  <c r="CR351" i="1"/>
  <c r="AD351" i="6"/>
  <c r="AD357"/>
  <c r="CR363" i="1"/>
  <c r="AD363" i="6"/>
  <c r="AD369"/>
  <c r="CR373" i="1"/>
  <c r="AD373" i="6"/>
  <c r="CR375" i="1"/>
  <c r="AD375" i="6"/>
  <c r="CR381" i="1"/>
  <c r="AD381" i="6"/>
  <c r="CR385" i="1"/>
  <c r="AD385" i="6"/>
  <c r="AD397"/>
  <c r="CO420" i="1"/>
  <c r="AA420" i="6"/>
  <c r="AB420" s="1"/>
  <c r="AD404"/>
  <c r="CR412" i="1"/>
  <c r="AD412" i="6"/>
  <c r="CR417" i="1"/>
  <c r="AD417" i="6"/>
  <c r="AD421"/>
  <c r="AD428"/>
  <c r="CR433" i="1"/>
  <c r="AD433" i="6"/>
  <c r="CR430" i="1"/>
  <c r="AD430" i="6"/>
  <c r="CR437" i="1"/>
  <c r="AD437" i="6"/>
  <c r="AD441"/>
  <c r="CR445" i="1"/>
  <c r="AD445" i="6"/>
  <c r="CR450" i="1"/>
  <c r="AD450" i="6"/>
  <c r="AD455"/>
  <c r="CR459" i="1"/>
  <c r="AD459" i="6"/>
  <c r="CR463" i="1"/>
  <c r="AD463" i="6"/>
  <c r="CR467" i="1"/>
  <c r="AD467" i="6"/>
  <c r="CR472" i="1"/>
  <c r="AD472" i="6"/>
  <c r="AD468"/>
  <c r="AD476"/>
  <c r="AE481"/>
  <c r="AB487"/>
  <c r="CO502" i="1"/>
  <c r="AA502" i="6"/>
  <c r="AB502" s="1"/>
  <c r="AD494"/>
  <c r="AE489"/>
  <c r="CR497" i="1"/>
  <c r="D17" i="38" s="1"/>
  <c r="AD497" i="6"/>
  <c r="CR503" i="1"/>
  <c r="D23" i="38" s="1"/>
  <c r="AD503" i="6"/>
  <c r="AC509"/>
  <c r="AC508" s="1"/>
  <c r="AB509"/>
  <c r="AD524"/>
  <c r="AE547"/>
  <c r="CR521" i="1"/>
  <c r="D40" i="38" s="1"/>
  <c r="AD521" i="6"/>
  <c r="CR527" i="1"/>
  <c r="D46" i="38" s="1"/>
  <c r="AD527" i="6"/>
  <c r="D51" i="38"/>
  <c r="AD532" i="6"/>
  <c r="AD547"/>
  <c r="CR554" i="1"/>
  <c r="D73" i="38" s="1"/>
  <c r="AD554" i="6"/>
  <c r="AB558"/>
  <c r="CO568" i="1"/>
  <c r="AA568" i="6"/>
  <c r="AB568" s="1"/>
  <c r="CR560" i="1"/>
  <c r="D78" i="38" s="1"/>
  <c r="AD560" i="6"/>
  <c r="CR566" i="1"/>
  <c r="D84" i="38" s="1"/>
  <c r="AD566" i="6"/>
  <c r="CR570" i="1"/>
  <c r="D88" i="38" s="1"/>
  <c r="AD570" i="6"/>
  <c r="AD575"/>
  <c r="AC579"/>
  <c r="AC578" s="1"/>
  <c r="AB579"/>
  <c r="CR583" i="1"/>
  <c r="D99" i="38" s="1"/>
  <c r="AD583" i="6"/>
  <c r="AE542"/>
  <c r="AD513"/>
  <c r="AD519"/>
  <c r="CR591" i="1"/>
  <c r="AD591" i="6"/>
  <c r="CR599" i="1"/>
  <c r="AD599" i="6"/>
  <c r="CR611" i="1"/>
  <c r="AD611" i="6"/>
  <c r="CR621" i="1"/>
  <c r="AD621" i="6"/>
  <c r="CR603" i="1"/>
  <c r="D12" i="42" s="1"/>
  <c r="AD603" i="6"/>
  <c r="AD618"/>
  <c r="CO628" i="1"/>
  <c r="AA630" i="6"/>
  <c r="AE633"/>
  <c r="AF633" s="1"/>
  <c r="CR646" i="1"/>
  <c r="AD646" i="6"/>
  <c r="AC654"/>
  <c r="AC653" s="1"/>
  <c r="AB654"/>
  <c r="AD654"/>
  <c r="CR659" i="1"/>
  <c r="AD659" i="6"/>
  <c r="AD668"/>
  <c r="CR662" i="1"/>
  <c r="AD662" i="6"/>
  <c r="AD672"/>
  <c r="CR677" i="1"/>
  <c r="AD677" i="6"/>
  <c r="CR681" i="1"/>
  <c r="AD681" i="6"/>
  <c r="AD685"/>
  <c r="AF579"/>
  <c r="AB458"/>
  <c r="AB546"/>
  <c r="AB599"/>
  <c r="CR205" i="1"/>
  <c r="AD205" i="6"/>
  <c r="CO222" i="1"/>
  <c r="AA222" i="6"/>
  <c r="AB222" s="1"/>
  <c r="AC225"/>
  <c r="AC224" s="1"/>
  <c r="AB225"/>
  <c r="CR225" i="1"/>
  <c r="AB28" i="22" s="1"/>
  <c r="AD225" i="6"/>
  <c r="CR229" i="1"/>
  <c r="AB32" i="22" s="1"/>
  <c r="AD229" i="6"/>
  <c r="AD235"/>
  <c r="CO241" i="1"/>
  <c r="AA241" i="6"/>
  <c r="AB241" s="1"/>
  <c r="CO243" i="1"/>
  <c r="AA243" i="6"/>
  <c r="AB243" s="1"/>
  <c r="CR244" i="1"/>
  <c r="AD244" i="6"/>
  <c r="AD250"/>
  <c r="CR254" i="1"/>
  <c r="AD254" i="6"/>
  <c r="CR258" i="1"/>
  <c r="AD258" i="6"/>
  <c r="CR279" i="1"/>
  <c r="AD279" i="6"/>
  <c r="AD284"/>
  <c r="AD288"/>
  <c r="AD297"/>
  <c r="AD302"/>
  <c r="AD313"/>
  <c r="AD318"/>
  <c r="CR322" i="1"/>
  <c r="AD322" i="6"/>
  <c r="D8" i="36"/>
  <c r="AD333" i="6"/>
  <c r="CR337" i="1"/>
  <c r="D12" i="36" s="1"/>
  <c r="AD337" i="6"/>
  <c r="CR342" i="1"/>
  <c r="D17" i="36" s="1"/>
  <c r="AD342" i="6"/>
  <c r="CR346" i="1"/>
  <c r="D21" i="36" s="1"/>
  <c r="AD346" i="6"/>
  <c r="CR350" i="1"/>
  <c r="AD350" i="6"/>
  <c r="CR356" i="1"/>
  <c r="AD356" i="6"/>
  <c r="AD362"/>
  <c r="AD368"/>
  <c r="CR372" i="1"/>
  <c r="AD372" i="6"/>
  <c r="AD380"/>
  <c r="CR384" i="1"/>
  <c r="AD384" i="6"/>
  <c r="CR395" i="1"/>
  <c r="AD395" i="6"/>
  <c r="CO384" i="1"/>
  <c r="AA384" i="6"/>
  <c r="AB402"/>
  <c r="AC402"/>
  <c r="AC401" s="1"/>
  <c r="AD402"/>
  <c r="CR411" i="1"/>
  <c r="AD411" i="6"/>
  <c r="CR416" i="1"/>
  <c r="AD416" i="6"/>
  <c r="CR420" i="1"/>
  <c r="AD420" i="6"/>
  <c r="CR427" i="1"/>
  <c r="AD427" i="6"/>
  <c r="CR432" i="1"/>
  <c r="AD432" i="6"/>
  <c r="AE413"/>
  <c r="CO455" i="1"/>
  <c r="AA457" i="6"/>
  <c r="AB455" s="1"/>
  <c r="CR436" i="1"/>
  <c r="AD436" i="6"/>
  <c r="AD440"/>
  <c r="AD444"/>
  <c r="CR449" i="1"/>
  <c r="AD449" i="6"/>
  <c r="CR454" i="1"/>
  <c r="AD454" i="6"/>
  <c r="CR458" i="1"/>
  <c r="AD458" i="6"/>
  <c r="CR462" i="1"/>
  <c r="AD462" i="6"/>
  <c r="CR466" i="1"/>
  <c r="AD466" i="6"/>
  <c r="CR471" i="1"/>
  <c r="AD471" i="6"/>
  <c r="AE453"/>
  <c r="CR475" i="1"/>
  <c r="AD475" i="6"/>
  <c r="AC481"/>
  <c r="AC480" s="1"/>
  <c r="AB481"/>
  <c r="AD485"/>
  <c r="CR488" i="1"/>
  <c r="D8" i="38" s="1"/>
  <c r="AD488" i="6"/>
  <c r="CR496" i="1"/>
  <c r="D16" i="38" s="1"/>
  <c r="AD496" i="6"/>
  <c r="CR502" i="1"/>
  <c r="D22" i="38" s="1"/>
  <c r="AD502" i="6"/>
  <c r="AD522"/>
  <c r="AE545"/>
  <c r="CR516" i="1"/>
  <c r="D35" i="38" s="1"/>
  <c r="AD516" i="6"/>
  <c r="AD526"/>
  <c r="CR530" i="1"/>
  <c r="D49" i="38" s="1"/>
  <c r="AD530" i="6"/>
  <c r="CR535" i="1"/>
  <c r="D54" i="38" s="1"/>
  <c r="AD535" i="6"/>
  <c r="CR552" i="1"/>
  <c r="D71" i="38" s="1"/>
  <c r="AD552" i="6"/>
  <c r="CR556" i="1"/>
  <c r="D75" i="38" s="1"/>
  <c r="AD556" i="6"/>
  <c r="CR559" i="1"/>
  <c r="D77" i="38" s="1"/>
  <c r="AD559" i="6"/>
  <c r="CR565" i="1"/>
  <c r="D83" i="38" s="1"/>
  <c r="AD565" i="6"/>
  <c r="CR568" i="1"/>
  <c r="D86" i="38" s="1"/>
  <c r="AD568" i="6"/>
  <c r="AD573"/>
  <c r="CS573" i="1"/>
  <c r="AD574" i="6"/>
  <c r="AD582"/>
  <c r="AD541"/>
  <c r="AE495"/>
  <c r="AD518"/>
  <c r="CR598" i="1"/>
  <c r="AD598" i="6"/>
  <c r="D11" i="42"/>
  <c r="AD602" i="6"/>
  <c r="AD616"/>
  <c r="AE597"/>
  <c r="CR617" i="1"/>
  <c r="AD617" i="6"/>
  <c r="CR622" i="1"/>
  <c r="AD622" i="6"/>
  <c r="CR630" i="1"/>
  <c r="AD630" i="6"/>
  <c r="CR644" i="1"/>
  <c r="AD644" i="6"/>
  <c r="CR649" i="1"/>
  <c r="AD649" i="6"/>
  <c r="CR657" i="1"/>
  <c r="AD657" i="6"/>
  <c r="CR667" i="1"/>
  <c r="D2" i="39" s="1"/>
  <c r="F2" s="1"/>
  <c r="AD667" i="6"/>
  <c r="CR661" i="1"/>
  <c r="AD661" i="6"/>
  <c r="AC670"/>
  <c r="AC669" s="1"/>
  <c r="AB670"/>
  <c r="CR676" i="1"/>
  <c r="AD676" i="6"/>
  <c r="CR680" i="1"/>
  <c r="AD680" i="6"/>
  <c r="CR684" i="1"/>
  <c r="AD684" i="6"/>
  <c r="AB427"/>
  <c r="AB431"/>
  <c r="AB451"/>
  <c r="AB461"/>
  <c r="AB494"/>
  <c r="AB593"/>
  <c r="AD193"/>
  <c r="CR181" i="1"/>
  <c r="AA6" i="5"/>
  <c r="AD181" i="6"/>
  <c r="CR200" i="1"/>
  <c r="AD200" i="6"/>
  <c r="CR210" i="1"/>
  <c r="D2" i="42" s="1"/>
  <c r="AD210" i="6"/>
  <c r="AA10" i="5"/>
  <c r="AD188" i="6"/>
  <c r="AD204"/>
  <c r="CR197" i="1"/>
  <c r="AD197" i="6"/>
  <c r="CO221" i="1"/>
  <c r="AA221" i="6"/>
  <c r="AB221" s="1"/>
  <c r="CR223" i="1"/>
  <c r="AD223" i="6"/>
  <c r="AD234"/>
  <c r="CR241" i="1"/>
  <c r="AD241" i="6"/>
  <c r="CR253" i="1"/>
  <c r="AD253" i="6"/>
  <c r="CR278" i="1"/>
  <c r="AD278" i="6"/>
  <c r="AD287"/>
  <c r="AD301"/>
  <c r="CR310" i="1"/>
  <c r="AD310" i="6"/>
  <c r="CR321" i="1"/>
  <c r="AD321" i="6"/>
  <c r="D7" i="36"/>
  <c r="AD332" i="6"/>
  <c r="CR341" i="1"/>
  <c r="D16" i="36" s="1"/>
  <c r="AD341" i="6"/>
  <c r="AB348"/>
  <c r="AC348"/>
  <c r="AC347" s="1"/>
  <c r="AD349"/>
  <c r="AD355"/>
  <c r="AD360"/>
  <c r="CR367" i="1"/>
  <c r="AD367" i="6"/>
  <c r="AD371"/>
  <c r="AD378"/>
  <c r="AE377"/>
  <c r="CR393" i="1"/>
  <c r="AD393" i="6"/>
  <c r="CR399" i="1"/>
  <c r="AD399" i="6"/>
  <c r="CO424" i="1"/>
  <c r="AA424" i="6"/>
  <c r="AB424" s="1"/>
  <c r="CR410" i="1"/>
  <c r="AD410" i="6"/>
  <c r="CR415" i="1"/>
  <c r="AD415" i="6"/>
  <c r="AD419"/>
  <c r="CR424" i="1"/>
  <c r="AD424" i="6"/>
  <c r="AE431"/>
  <c r="AE409"/>
  <c r="CR439" i="1"/>
  <c r="AD439" i="6"/>
  <c r="AD443"/>
  <c r="CR448" i="1"/>
  <c r="AD448" i="6"/>
  <c r="CR452" i="1"/>
  <c r="AD452" i="6"/>
  <c r="CR457" i="1"/>
  <c r="AD457" i="6"/>
  <c r="CR461" i="1"/>
  <c r="AD461" i="6"/>
  <c r="AD465"/>
  <c r="CR470" i="1"/>
  <c r="AD470" i="6"/>
  <c r="AE446"/>
  <c r="CR478" i="1"/>
  <c r="AD478" i="6"/>
  <c r="CR484" i="1"/>
  <c r="D5" i="38" s="1"/>
  <c r="AD484" i="6"/>
  <c r="CR491" i="1"/>
  <c r="D11" i="38" s="1"/>
  <c r="AD491" i="6"/>
  <c r="AE499"/>
  <c r="CR507" i="1"/>
  <c r="D27" i="38" s="1"/>
  <c r="AD507" i="6"/>
  <c r="AD520"/>
  <c r="AE543"/>
  <c r="AD511"/>
  <c r="CR525" i="1"/>
  <c r="D44" i="38" s="1"/>
  <c r="AD525" i="6"/>
  <c r="CR529" i="1"/>
  <c r="D48" i="38" s="1"/>
  <c r="AD529" i="6"/>
  <c r="AD534"/>
  <c r="CR551" i="1"/>
  <c r="D70" i="38" s="1"/>
  <c r="AD551" i="6"/>
  <c r="AD553"/>
  <c r="AD558"/>
  <c r="AD564"/>
  <c r="CR567" i="1"/>
  <c r="D85" i="38" s="1"/>
  <c r="AD567" i="6"/>
  <c r="AB574"/>
  <c r="AC573"/>
  <c r="AC572" s="1"/>
  <c r="AD577"/>
  <c r="AD579"/>
  <c r="AD538"/>
  <c r="AE546"/>
  <c r="AD517"/>
  <c r="CR593" i="1"/>
  <c r="D7" i="42" s="1"/>
  <c r="AD593" i="6"/>
  <c r="CR601" i="1"/>
  <c r="AD601" i="6"/>
  <c r="CR615" i="1"/>
  <c r="CS615" s="1"/>
  <c r="AD615" i="6"/>
  <c r="CR595" i="1"/>
  <c r="AD595" i="6"/>
  <c r="CR609" i="1"/>
  <c r="CS606" s="1"/>
  <c r="AD609" i="6"/>
  <c r="AD620"/>
  <c r="CR643" i="1"/>
  <c r="AD643" i="6"/>
  <c r="CR648" i="1"/>
  <c r="AD648" i="6"/>
  <c r="CR656" i="1"/>
  <c r="AD656" i="6"/>
  <c r="CR666" i="1"/>
  <c r="AD666" i="6"/>
  <c r="AE660"/>
  <c r="CR664" i="1"/>
  <c r="AD664" i="6"/>
  <c r="CR675" i="1"/>
  <c r="AD675" i="6"/>
  <c r="CR679" i="1"/>
  <c r="AD679" i="6"/>
  <c r="AD683"/>
  <c r="AB274"/>
  <c r="CO517" i="1"/>
  <c r="CP573"/>
  <c r="CO574"/>
  <c r="CP579"/>
  <c r="CO657"/>
  <c r="CO582"/>
  <c r="CO621"/>
  <c r="CS633"/>
  <c r="CP654"/>
  <c r="CO394"/>
  <c r="CO414"/>
  <c r="CO417"/>
  <c r="CP624"/>
  <c r="CO599"/>
  <c r="CO617"/>
  <c r="CP670"/>
  <c r="CP558"/>
  <c r="CO597"/>
  <c r="CO615"/>
  <c r="CO654"/>
  <c r="CO375"/>
  <c r="CP475"/>
  <c r="CO593"/>
  <c r="CO633"/>
  <c r="CO670"/>
  <c r="CO487"/>
  <c r="CO494"/>
  <c r="CO313"/>
  <c r="CO481"/>
  <c r="CP177"/>
  <c r="CO185"/>
  <c r="CP327"/>
  <c r="CO233"/>
  <c r="CP436"/>
  <c r="CO441"/>
  <c r="CO458"/>
  <c r="CO461"/>
  <c r="CO469"/>
  <c r="CO504"/>
  <c r="CP509"/>
  <c r="CO537"/>
  <c r="CO546"/>
  <c r="CP214"/>
  <c r="CP225"/>
  <c r="CP238"/>
  <c r="CP249"/>
  <c r="CP384"/>
  <c r="CO402"/>
  <c r="CO446"/>
  <c r="CP481"/>
  <c r="CP310"/>
  <c r="CP375"/>
  <c r="CO407"/>
  <c r="CP487"/>
  <c r="CO239"/>
  <c r="CO366"/>
  <c r="CP402"/>
  <c r="CO485"/>
  <c r="CO509"/>
  <c r="CO317"/>
  <c r="CP407"/>
  <c r="CP348"/>
  <c r="CO427"/>
  <c r="AB249" i="6" l="1"/>
  <c r="AB366"/>
  <c r="CS621" i="1"/>
  <c r="CS587"/>
  <c r="CT587"/>
  <c r="D23" i="42"/>
  <c r="CS617" i="1"/>
  <c r="D9" i="42"/>
  <c r="AB6" i="19"/>
  <c r="AE485" i="6"/>
  <c r="AF485" s="1"/>
  <c r="D72" i="37"/>
  <c r="S72" i="46"/>
  <c r="D56" i="37"/>
  <c r="S56" i="46"/>
  <c r="D40" i="37"/>
  <c r="S40" i="46"/>
  <c r="D10" i="37"/>
  <c r="S10" i="46"/>
  <c r="D31" i="37"/>
  <c r="S31" i="46"/>
  <c r="D67" i="37"/>
  <c r="S67" i="46"/>
  <c r="D63" i="37"/>
  <c r="S63" i="46"/>
  <c r="D52" i="37"/>
  <c r="S52" i="46"/>
  <c r="D68" i="37"/>
  <c r="S68" i="46"/>
  <c r="D54" i="37"/>
  <c r="S54" i="46"/>
  <c r="D38" i="37"/>
  <c r="S38" i="46"/>
  <c r="D13" i="37"/>
  <c r="S13" i="46"/>
  <c r="D7" i="37"/>
  <c r="S7" i="46"/>
  <c r="D39" i="37"/>
  <c r="S39" i="46"/>
  <c r="D11" i="37"/>
  <c r="S11" i="46"/>
  <c r="D62" i="37"/>
  <c r="S62" i="46"/>
  <c r="D51" i="37"/>
  <c r="S51" i="46"/>
  <c r="D33" i="37"/>
  <c r="S33" i="46"/>
  <c r="D65" i="37"/>
  <c r="S65" i="46"/>
  <c r="D20" i="37"/>
  <c r="S20" i="46"/>
  <c r="D69" i="37"/>
  <c r="S69" i="46"/>
  <c r="D71" i="37"/>
  <c r="S71" i="46"/>
  <c r="D15" i="37"/>
  <c r="S15" i="46"/>
  <c r="D8" i="37"/>
  <c r="S8" i="46"/>
  <c r="D70" i="37"/>
  <c r="S70" i="46"/>
  <c r="D37" i="37"/>
  <c r="S37" i="46"/>
  <c r="D57" i="37"/>
  <c r="S57" i="46"/>
  <c r="D42" i="37"/>
  <c r="S42" i="46"/>
  <c r="D22" i="37"/>
  <c r="S22" i="46"/>
  <c r="D12" i="37"/>
  <c r="S12" i="46"/>
  <c r="D23" i="37"/>
  <c r="S23" i="46"/>
  <c r="D14" i="37"/>
  <c r="S14" i="46"/>
  <c r="D64" i="37"/>
  <c r="S64" i="46"/>
  <c r="D61" i="37"/>
  <c r="S61" i="46"/>
  <c r="F2" i="36"/>
  <c r="D21" i="42"/>
  <c r="AB5" i="25"/>
  <c r="D5" i="44"/>
  <c r="AB2" i="25"/>
  <c r="D2" i="44"/>
  <c r="AB3" i="24"/>
  <c r="D3" i="43"/>
  <c r="AB4" i="24"/>
  <c r="D4" i="43"/>
  <c r="AB4" i="25"/>
  <c r="D4" i="44"/>
  <c r="AB6" i="24"/>
  <c r="D6" i="43"/>
  <c r="AB5" i="24"/>
  <c r="D5" i="43"/>
  <c r="D18" i="42"/>
  <c r="F2" i="38"/>
  <c r="D28" i="41"/>
  <c r="D33"/>
  <c r="D34"/>
  <c r="D32"/>
  <c r="D29"/>
  <c r="D30"/>
  <c r="D37"/>
  <c r="CS221" i="1"/>
  <c r="CS517"/>
  <c r="CS185"/>
  <c r="CT327"/>
  <c r="CS274"/>
  <c r="CS375"/>
  <c r="CS558"/>
  <c r="AB70" i="19"/>
  <c r="AB48"/>
  <c r="AB5"/>
  <c r="AB59" i="14"/>
  <c r="AB50"/>
  <c r="AB14"/>
  <c r="CS200" i="1"/>
  <c r="AB83" i="19"/>
  <c r="AB54"/>
  <c r="AB45"/>
  <c r="CS494" i="1"/>
  <c r="AB16" i="19"/>
  <c r="AB26" i="14"/>
  <c r="AB15"/>
  <c r="AB73" i="19"/>
  <c r="AB43" i="14"/>
  <c r="AB16"/>
  <c r="AB18" i="23"/>
  <c r="AB21"/>
  <c r="AB7"/>
  <c r="AB27" i="19"/>
  <c r="AB16" i="17"/>
  <c r="AB13" i="13"/>
  <c r="AB11" i="23"/>
  <c r="AB69" i="14"/>
  <c r="AB60"/>
  <c r="AB52"/>
  <c r="AB21" i="17"/>
  <c r="AB12"/>
  <c r="AB14" i="13"/>
  <c r="AB88" i="19"/>
  <c r="AB78"/>
  <c r="AB51"/>
  <c r="AB40"/>
  <c r="AB17"/>
  <c r="AB65" i="14"/>
  <c r="AB57"/>
  <c r="AB35"/>
  <c r="AB32"/>
  <c r="AB14" i="17"/>
  <c r="AB13"/>
  <c r="AB26" i="19"/>
  <c r="AB3"/>
  <c r="AB62" i="14"/>
  <c r="AB28"/>
  <c r="AB9" i="13"/>
  <c r="CS195" i="1"/>
  <c r="AB44" i="19"/>
  <c r="AB11"/>
  <c r="AB55" i="14"/>
  <c r="AB46"/>
  <c r="AB9"/>
  <c r="AB2" i="23"/>
  <c r="AB2" i="20"/>
  <c r="AD2" s="1"/>
  <c r="B17" i="47" s="1"/>
  <c r="AB23" i="23"/>
  <c r="AB86" i="19"/>
  <c r="AB77"/>
  <c r="AB71"/>
  <c r="AB49"/>
  <c r="AB35"/>
  <c r="AB22"/>
  <c r="AB8"/>
  <c r="AB31" i="14"/>
  <c r="AB19"/>
  <c r="AB10"/>
  <c r="AB99" i="19"/>
  <c r="AB48" i="14"/>
  <c r="AB11"/>
  <c r="AB13" i="23"/>
  <c r="AB80" i="19"/>
  <c r="AB68"/>
  <c r="AB47"/>
  <c r="AB10"/>
  <c r="AB45" i="14"/>
  <c r="AB19" i="17"/>
  <c r="AB20"/>
  <c r="AB9" i="23"/>
  <c r="AB37" i="14"/>
  <c r="AB23"/>
  <c r="AB7" i="17"/>
  <c r="AB2" i="13"/>
  <c r="AB22" i="23"/>
  <c r="AB64" i="14"/>
  <c r="AB56"/>
  <c r="AB47"/>
  <c r="AB34"/>
  <c r="AB17" i="17"/>
  <c r="AB8"/>
  <c r="AB12" i="23"/>
  <c r="AB84" i="19"/>
  <c r="AB46"/>
  <c r="AB23"/>
  <c r="AB70" i="14"/>
  <c r="AB61"/>
  <c r="AB29"/>
  <c r="AB27"/>
  <c r="AB18" i="17"/>
  <c r="AB9"/>
  <c r="AB17" i="13"/>
  <c r="AB63" i="19"/>
  <c r="AB58" i="14"/>
  <c r="AB36"/>
  <c r="AB33"/>
  <c r="AB21"/>
  <c r="AB68"/>
  <c r="AB85" i="19"/>
  <c r="AB75"/>
  <c r="AB25" i="23"/>
  <c r="AB79" i="19"/>
  <c r="AB74"/>
  <c r="AB52"/>
  <c r="AB49" i="14"/>
  <c r="AB13"/>
  <c r="AB11" i="17"/>
  <c r="AB14" i="12"/>
  <c r="AB70" i="18"/>
  <c r="CS487" i="1"/>
  <c r="AB37" i="18"/>
  <c r="AB15" i="12"/>
  <c r="AB57" i="18"/>
  <c r="AB68"/>
  <c r="AB57" i="7"/>
  <c r="AB72" i="18"/>
  <c r="AB56"/>
  <c r="AB40"/>
  <c r="AB51" i="7"/>
  <c r="AB72" i="10"/>
  <c r="AB31"/>
  <c r="AB10" i="18"/>
  <c r="AB30" i="15"/>
  <c r="AB11"/>
  <c r="AB3" i="12"/>
  <c r="AB33" i="18"/>
  <c r="AB74" i="10"/>
  <c r="AB62"/>
  <c r="AB41"/>
  <c r="AB2" i="11"/>
  <c r="AB65" i="18"/>
  <c r="AB4" i="12"/>
  <c r="AB75" i="10"/>
  <c r="AB63"/>
  <c r="AB28" i="15"/>
  <c r="AB42" i="18"/>
  <c r="AB50" i="7"/>
  <c r="AB71" i="10"/>
  <c r="AB34"/>
  <c r="AB5"/>
  <c r="AB48"/>
  <c r="AB20" i="15"/>
  <c r="AB469" i="6"/>
  <c r="AB4" i="11"/>
  <c r="AB10" i="12"/>
  <c r="CT481" i="1"/>
  <c r="AB31" i="18"/>
  <c r="AB14" i="15"/>
  <c r="AB5" i="11"/>
  <c r="AB11" i="12"/>
  <c r="AB67" i="18"/>
  <c r="AB63"/>
  <c r="AB52"/>
  <c r="AB32" i="10"/>
  <c r="AB7"/>
  <c r="AB23" i="18"/>
  <c r="AB14"/>
  <c r="AB7" i="11"/>
  <c r="AB8" i="12"/>
  <c r="AB64" i="18"/>
  <c r="AB61"/>
  <c r="AB21" i="15"/>
  <c r="AB11" i="18"/>
  <c r="AB62"/>
  <c r="AB51"/>
  <c r="AB6" i="10"/>
  <c r="AB22" i="18"/>
  <c r="AB68" i="10"/>
  <c r="AB12" i="18"/>
  <c r="AB12" i="12"/>
  <c r="AB60" i="18"/>
  <c r="AB54"/>
  <c r="AB38"/>
  <c r="AB69" i="10"/>
  <c r="AB45"/>
  <c r="AB13" i="18"/>
  <c r="AB7"/>
  <c r="AB16" i="15"/>
  <c r="AB39" i="18"/>
  <c r="AB15"/>
  <c r="AB54" i="7"/>
  <c r="AB76" i="10"/>
  <c r="AB65"/>
  <c r="AB8" i="18"/>
  <c r="AB35" i="10"/>
  <c r="AB23" i="15"/>
  <c r="AB12"/>
  <c r="AB6"/>
  <c r="AB56" i="7"/>
  <c r="AB11" i="10"/>
  <c r="AB19" i="15"/>
  <c r="AB20" i="18"/>
  <c r="AB33" i="10"/>
  <c r="AB69" i="18"/>
  <c r="AB71"/>
  <c r="AB46" i="10"/>
  <c r="AB29" i="15"/>
  <c r="AB17"/>
  <c r="AB2" i="10"/>
  <c r="CS643" i="1"/>
  <c r="AC558" i="6"/>
  <c r="AC557" s="1"/>
  <c r="AC436"/>
  <c r="AC435" s="1"/>
  <c r="CS546" i="1"/>
  <c r="AE461" i="6"/>
  <c r="AE457"/>
  <c r="AF455" s="1"/>
  <c r="AE448"/>
  <c r="AE415"/>
  <c r="AE410"/>
  <c r="AE200"/>
  <c r="AE661"/>
  <c r="AE657"/>
  <c r="AE644"/>
  <c r="AE622"/>
  <c r="AE551"/>
  <c r="AE507"/>
  <c r="AE439"/>
  <c r="AE367"/>
  <c r="AE278"/>
  <c r="AE253"/>
  <c r="AE241"/>
  <c r="CS233" i="1"/>
  <c r="AE234" i="6"/>
  <c r="AF233" s="1"/>
  <c r="AE223"/>
  <c r="AE616"/>
  <c r="AE602"/>
  <c r="AE598"/>
  <c r="AF597" s="1"/>
  <c r="AE432"/>
  <c r="AE427"/>
  <c r="AE420"/>
  <c r="AF420" s="1"/>
  <c r="AE416"/>
  <c r="AE411"/>
  <c r="AE395"/>
  <c r="AE384"/>
  <c r="AE244"/>
  <c r="AE583"/>
  <c r="AE532"/>
  <c r="AE527"/>
  <c r="AE521"/>
  <c r="AE503"/>
  <c r="AE497"/>
  <c r="AE417"/>
  <c r="AF417" s="1"/>
  <c r="AE412"/>
  <c r="AE385"/>
  <c r="AE381"/>
  <c r="AF381" s="1"/>
  <c r="AE375"/>
  <c r="AE373"/>
  <c r="AE280"/>
  <c r="AE555"/>
  <c r="AE549"/>
  <c r="AE533"/>
  <c r="AE528"/>
  <c r="AE490"/>
  <c r="AE451"/>
  <c r="AE447"/>
  <c r="AE414"/>
  <c r="AE370"/>
  <c r="AF370" s="1"/>
  <c r="AE366"/>
  <c r="AE364"/>
  <c r="AE359"/>
  <c r="AE353"/>
  <c r="AE208"/>
  <c r="AE203"/>
  <c r="AF203" s="1"/>
  <c r="AE345"/>
  <c r="AE336"/>
  <c r="CS215" i="1"/>
  <c r="AE216" i="6"/>
  <c r="AF215" s="1"/>
  <c r="AE209"/>
  <c r="AE198"/>
  <c r="AE206"/>
  <c r="AF206" s="1"/>
  <c r="AE191"/>
  <c r="AC479"/>
  <c r="AC400"/>
  <c r="AC308"/>
  <c r="AC236"/>
  <c r="AE683"/>
  <c r="AE679"/>
  <c r="AE675"/>
  <c r="AE664"/>
  <c r="CS567" i="1"/>
  <c r="AE567" i="6"/>
  <c r="AF567" s="1"/>
  <c r="AE529"/>
  <c r="AE525"/>
  <c r="AE491"/>
  <c r="AE484"/>
  <c r="AE478"/>
  <c r="AF478" s="1"/>
  <c r="AE399"/>
  <c r="AE393"/>
  <c r="AF390" s="1"/>
  <c r="AE684"/>
  <c r="AE680"/>
  <c r="AE676"/>
  <c r="CS568" i="1"/>
  <c r="AE568" i="6"/>
  <c r="AF568" s="1"/>
  <c r="AE565"/>
  <c r="AE559"/>
  <c r="AE556"/>
  <c r="AE552"/>
  <c r="AE535"/>
  <c r="AE530"/>
  <c r="AE526"/>
  <c r="AE516"/>
  <c r="AE436"/>
  <c r="AC384"/>
  <c r="AC383" s="1"/>
  <c r="AB384"/>
  <c r="AE372"/>
  <c r="AE229"/>
  <c r="AE225"/>
  <c r="CS205" i="1"/>
  <c r="AE205" i="6"/>
  <c r="AF205" s="1"/>
  <c r="AE681"/>
  <c r="AE677"/>
  <c r="AE646"/>
  <c r="AC624"/>
  <c r="AC623" s="1"/>
  <c r="AB628"/>
  <c r="AE603"/>
  <c r="AE621"/>
  <c r="AE611"/>
  <c r="AE599"/>
  <c r="AE591"/>
  <c r="AE472"/>
  <c r="AE467"/>
  <c r="AE463"/>
  <c r="AE459"/>
  <c r="AE363"/>
  <c r="AE357"/>
  <c r="AF357" s="1"/>
  <c r="AE351"/>
  <c r="CS339" i="1"/>
  <c r="AE339" i="6"/>
  <c r="AF339" s="1"/>
  <c r="AE343"/>
  <c r="AE338"/>
  <c r="AE334"/>
  <c r="AE238"/>
  <c r="AE230"/>
  <c r="AE226"/>
  <c r="AE221"/>
  <c r="AE686"/>
  <c r="AE619"/>
  <c r="AE604"/>
  <c r="AE438"/>
  <c r="AE344"/>
  <c r="AE252"/>
  <c r="AE239"/>
  <c r="AF239" s="1"/>
  <c r="AC214"/>
  <c r="AC213" s="1"/>
  <c r="AC310"/>
  <c r="AC309" s="1"/>
  <c r="AE666"/>
  <c r="AE656"/>
  <c r="AE648"/>
  <c r="AE643"/>
  <c r="AE609"/>
  <c r="AE595"/>
  <c r="AE615"/>
  <c r="AE601"/>
  <c r="AE593"/>
  <c r="AE470"/>
  <c r="AE424"/>
  <c r="AF424" s="1"/>
  <c r="AE360"/>
  <c r="AE341"/>
  <c r="AE332"/>
  <c r="AE321"/>
  <c r="AE310"/>
  <c r="AE197"/>
  <c r="AE181"/>
  <c r="AB6" i="5"/>
  <c r="AE475" i="6"/>
  <c r="AE362"/>
  <c r="AE356"/>
  <c r="AE350"/>
  <c r="AE346"/>
  <c r="AE342"/>
  <c r="AE337"/>
  <c r="AE333"/>
  <c r="AE322"/>
  <c r="AE288"/>
  <c r="AE662"/>
  <c r="AE450"/>
  <c r="AE445"/>
  <c r="AF441" s="1"/>
  <c r="AE179"/>
  <c r="AB4" i="5"/>
  <c r="AE614" i="6"/>
  <c r="AE600"/>
  <c r="AE592"/>
  <c r="AE562"/>
  <c r="AE561"/>
  <c r="AE376"/>
  <c r="AE293"/>
  <c r="CS231" i="1"/>
  <c r="AE231" i="6"/>
  <c r="AF231" s="1"/>
  <c r="AE227"/>
  <c r="AE222"/>
  <c r="AE214"/>
  <c r="AE317"/>
  <c r="AF317" s="1"/>
  <c r="AE295"/>
  <c r="AE282"/>
  <c r="AC212"/>
  <c r="AE452"/>
  <c r="AE210"/>
  <c r="CS667" i="1"/>
  <c r="AE667" i="6"/>
  <c r="AF667" s="1"/>
  <c r="AE649"/>
  <c r="AE630"/>
  <c r="AE617"/>
  <c r="AE502"/>
  <c r="AE496"/>
  <c r="AE488"/>
  <c r="AE471"/>
  <c r="AE466"/>
  <c r="AE462"/>
  <c r="AE458"/>
  <c r="AE454"/>
  <c r="AE449"/>
  <c r="AE279"/>
  <c r="AE258"/>
  <c r="AE254"/>
  <c r="AE659"/>
  <c r="AE654"/>
  <c r="AE570"/>
  <c r="AF569" s="1"/>
  <c r="AE566"/>
  <c r="AE560"/>
  <c r="AE554"/>
  <c r="AE437"/>
  <c r="AE430"/>
  <c r="AE433"/>
  <c r="AE428"/>
  <c r="AE325"/>
  <c r="AE292"/>
  <c r="AE245"/>
  <c r="AE202"/>
  <c r="AE673"/>
  <c r="AE663"/>
  <c r="AE658"/>
  <c r="AE665"/>
  <c r="AE655"/>
  <c r="AE544"/>
  <c r="AF537" s="1"/>
  <c r="AE506"/>
  <c r="AE482"/>
  <c r="AF481" s="1"/>
  <c r="AE477"/>
  <c r="AF477" s="1"/>
  <c r="AE464"/>
  <c r="AE460"/>
  <c r="AE434"/>
  <c r="AE429"/>
  <c r="AE422"/>
  <c r="AF422" s="1"/>
  <c r="AE281"/>
  <c r="AE249"/>
  <c r="AE243"/>
  <c r="AE189"/>
  <c r="AB11" i="5"/>
  <c r="AC487" i="6"/>
  <c r="AC486" s="1"/>
  <c r="AC407"/>
  <c r="AC406" s="1"/>
  <c r="AC307"/>
  <c r="AC238"/>
  <c r="AC237" s="1"/>
  <c r="AC327"/>
  <c r="AC326" s="1"/>
  <c r="CQ167" i="1"/>
  <c r="CQ175"/>
  <c r="CQ165"/>
  <c r="CQ166"/>
  <c r="CQ163"/>
  <c r="CQ162"/>
  <c r="CQ161"/>
  <c r="CQ153"/>
  <c r="CQ152"/>
  <c r="CQ151"/>
  <c r="CN175"/>
  <c r="AA175" i="6" s="1"/>
  <c r="CQ173" i="1"/>
  <c r="CQ172"/>
  <c r="CN173"/>
  <c r="AA173" i="6" s="1"/>
  <c r="CN172" i="1"/>
  <c r="AA172" i="6" s="1"/>
  <c r="CN167" i="1"/>
  <c r="CN153"/>
  <c r="AA153" i="6" s="1"/>
  <c r="AA151"/>
  <c r="CR147" i="1"/>
  <c r="CR146"/>
  <c r="CR143"/>
  <c r="CR142"/>
  <c r="CN143"/>
  <c r="AA143" i="6" s="1"/>
  <c r="CR138" i="1"/>
  <c r="CQ133"/>
  <c r="CQ132"/>
  <c r="CN132"/>
  <c r="CQ130"/>
  <c r="CQ129"/>
  <c r="CR128"/>
  <c r="AB27" i="22" s="1"/>
  <c r="CQ120" i="1"/>
  <c r="CQ111"/>
  <c r="AA18" i="22" s="1"/>
  <c r="CQ127" i="1"/>
  <c r="AA26" i="22" s="1"/>
  <c r="CQ126" i="1"/>
  <c r="CQ125"/>
  <c r="AA24" i="22" s="1"/>
  <c r="CQ124" i="1"/>
  <c r="AA23" i="22" s="1"/>
  <c r="CQ123" i="1"/>
  <c r="AA22" i="22" s="1"/>
  <c r="CQ121" i="1"/>
  <c r="CQ116"/>
  <c r="CQ114"/>
  <c r="AA21" i="22" s="1"/>
  <c r="CQ113" i="1"/>
  <c r="AA20" i="22" s="1"/>
  <c r="CQ110" i="1"/>
  <c r="AA17" i="22" s="1"/>
  <c r="CN127" i="1"/>
  <c r="CN120"/>
  <c r="AA118" i="6"/>
  <c r="AB118" s="1"/>
  <c r="CN113" i="1"/>
  <c r="AA113" i="6" s="1"/>
  <c r="AB112" s="1"/>
  <c r="CN111" i="1"/>
  <c r="AA111" i="6" s="1"/>
  <c r="CQ108" i="1"/>
  <c r="C31" i="40" s="1"/>
  <c r="CQ107" i="1"/>
  <c r="C30" i="40" s="1"/>
  <c r="CQ106" i="1"/>
  <c r="C29" i="40" s="1"/>
  <c r="CQ105" i="1"/>
  <c r="C28" i="40" s="1"/>
  <c r="CQ104" i="1"/>
  <c r="C27" i="40" s="1"/>
  <c r="CQ103" i="1"/>
  <c r="C26" i="40" s="1"/>
  <c r="CQ102" i="1"/>
  <c r="C25" i="40" s="1"/>
  <c r="CQ100" i="1"/>
  <c r="C23" i="40" s="1"/>
  <c r="CQ98" i="1"/>
  <c r="C21" i="40" s="1"/>
  <c r="CQ97" i="1"/>
  <c r="C20" i="40" s="1"/>
  <c r="CQ96" i="1"/>
  <c r="C19" i="40" s="1"/>
  <c r="AA108" i="6"/>
  <c r="CN107" i="1"/>
  <c r="CR77"/>
  <c r="D2" i="40" s="1"/>
  <c r="CQ88" i="1"/>
  <c r="C13" i="40" s="1"/>
  <c r="CQ86" i="1"/>
  <c r="C11" i="40" s="1"/>
  <c r="CQ85" i="1"/>
  <c r="C10" i="40" s="1"/>
  <c r="CQ83" i="1"/>
  <c r="C8" i="40" s="1"/>
  <c r="CQ82" i="1"/>
  <c r="C7" i="40" s="1"/>
  <c r="CQ81" i="1"/>
  <c r="C6" i="40" s="1"/>
  <c r="CQ80" i="1"/>
  <c r="C5" i="40" s="1"/>
  <c r="CQ79" i="1"/>
  <c r="C4" i="40" s="1"/>
  <c r="CN88" i="1"/>
  <c r="AA88" i="6" s="1"/>
  <c r="AB88" s="1"/>
  <c r="CN86" i="1"/>
  <c r="AA86" i="6" s="1"/>
  <c r="CN83" i="1"/>
  <c r="AA80" i="6"/>
  <c r="AB79" s="1"/>
  <c r="CN77" i="1"/>
  <c r="CO77" s="1"/>
  <c r="CQ75"/>
  <c r="CQ74"/>
  <c r="CQ73"/>
  <c r="CQ72"/>
  <c r="CQ70"/>
  <c r="CQ69"/>
  <c r="CQ68"/>
  <c r="AA9" i="22" s="1"/>
  <c r="CQ66" i="1"/>
  <c r="AA7" i="22" s="1"/>
  <c r="CQ65" i="1"/>
  <c r="AA6" i="22" s="1"/>
  <c r="CQ63" i="1"/>
  <c r="CQ62"/>
  <c r="CQ61"/>
  <c r="AA2" i="22" s="1"/>
  <c r="CN75" i="1"/>
  <c r="AA75" i="6" s="1"/>
  <c r="CN74" i="1"/>
  <c r="AA74" i="6" s="1"/>
  <c r="CN73" i="1"/>
  <c r="AA73" i="6" s="1"/>
  <c r="CN72" i="1"/>
  <c r="AA72" i="6" s="1"/>
  <c r="CN70" i="1"/>
  <c r="AA70" i="6" s="1"/>
  <c r="CN69" i="1"/>
  <c r="AA69" i="6" s="1"/>
  <c r="CN68" i="1"/>
  <c r="AA68" i="6" s="1"/>
  <c r="CN65" i="1"/>
  <c r="CO64" s="1"/>
  <c r="CN63"/>
  <c r="CN62"/>
  <c r="AA62" i="6" s="1"/>
  <c r="CN61" i="1"/>
  <c r="AA61" i="6" s="1"/>
  <c r="CQ59" i="1"/>
  <c r="CQ58"/>
  <c r="CQ57"/>
  <c r="CQ56"/>
  <c r="CQ55"/>
  <c r="CQ54"/>
  <c r="CQ53"/>
  <c r="CR53" s="1"/>
  <c r="CQ52"/>
  <c r="CQ51"/>
  <c r="CQ50"/>
  <c r="CN53"/>
  <c r="AA53" i="6" s="1"/>
  <c r="CN54" i="1"/>
  <c r="AA54" i="6" s="1"/>
  <c r="CN55" i="1"/>
  <c r="AA55" i="6" s="1"/>
  <c r="CN58" i="1"/>
  <c r="AA58" i="6" s="1"/>
  <c r="CN59" i="1"/>
  <c r="AA59" i="6" s="1"/>
  <c r="CN50" i="1"/>
  <c r="AA50" i="6" s="1"/>
  <c r="CQ46" i="1"/>
  <c r="CQ45"/>
  <c r="CQ44"/>
  <c r="CQ43"/>
  <c r="CQ42"/>
  <c r="CQ41"/>
  <c r="CQ40"/>
  <c r="CQ39"/>
  <c r="CN26"/>
  <c r="AA26" i="6" s="1"/>
  <c r="CN24" i="1"/>
  <c r="AA24" i="6" s="1"/>
  <c r="CN30" i="1"/>
  <c r="CN39"/>
  <c r="CN34"/>
  <c r="AA34" i="6" s="1"/>
  <c r="CQ37" i="1"/>
  <c r="CQ34"/>
  <c r="CR34" s="1"/>
  <c r="CS32" s="1"/>
  <c r="CQ33"/>
  <c r="CQ32"/>
  <c r="CQ26"/>
  <c r="CQ30"/>
  <c r="CQ29"/>
  <c r="CQ28"/>
  <c r="CQ24"/>
  <c r="CQ19"/>
  <c r="CQ8"/>
  <c r="CQ10"/>
  <c r="CQ9"/>
  <c r="CQ7"/>
  <c r="CQ6"/>
  <c r="CQ22"/>
  <c r="CQ21"/>
  <c r="CQ20"/>
  <c r="CQ18"/>
  <c r="CQ17"/>
  <c r="CQ16"/>
  <c r="CQ15"/>
  <c r="CQ14"/>
  <c r="CQ13"/>
  <c r="CQ12"/>
  <c r="CN21"/>
  <c r="CN18"/>
  <c r="CN17"/>
  <c r="CN16"/>
  <c r="CN15"/>
  <c r="CN14"/>
  <c r="CN13"/>
  <c r="AA13" i="6" s="1"/>
  <c r="CO7" i="1"/>
  <c r="CP6" s="1"/>
  <c r="CR72" l="1"/>
  <c r="AB13" i="22" s="1"/>
  <c r="AA13"/>
  <c r="CR126" i="1"/>
  <c r="AB25" i="22" s="1"/>
  <c r="AA25"/>
  <c r="CR70" i="1"/>
  <c r="AB11" i="22" s="1"/>
  <c r="AA11"/>
  <c r="CR75" i="1"/>
  <c r="AB16" i="22" s="1"/>
  <c r="AA16"/>
  <c r="CR63" i="1"/>
  <c r="AB4" i="22" s="1"/>
  <c r="AA4"/>
  <c r="CR69" i="1"/>
  <c r="AB10" i="22" s="1"/>
  <c r="AA10"/>
  <c r="CR74" i="1"/>
  <c r="AB15" i="22" s="1"/>
  <c r="AA15"/>
  <c r="CR62" i="1"/>
  <c r="D3" i="41" s="1"/>
  <c r="AA3" i="22"/>
  <c r="CR73" i="1"/>
  <c r="AB14" i="22" s="1"/>
  <c r="AA14"/>
  <c r="AA83" i="6"/>
  <c r="CO81" i="1"/>
  <c r="AA107" i="6"/>
  <c r="AC95" s="1"/>
  <c r="AC94" s="1"/>
  <c r="CO102" i="1"/>
  <c r="AB43" i="7"/>
  <c r="AE53" i="6"/>
  <c r="D13" i="41"/>
  <c r="AE72" i="6"/>
  <c r="D4" i="41"/>
  <c r="AE63" i="6"/>
  <c r="AF63" s="1"/>
  <c r="D15" i="41"/>
  <c r="AE74" i="6"/>
  <c r="AE62"/>
  <c r="AF61" s="1"/>
  <c r="D14" i="41"/>
  <c r="AE73" i="6"/>
  <c r="D11" i="41"/>
  <c r="AE70" i="6"/>
  <c r="AE75"/>
  <c r="F2" i="42"/>
  <c r="C5" i="37"/>
  <c r="R5" i="46"/>
  <c r="C2" i="37"/>
  <c r="R2" i="46"/>
  <c r="C3" i="37"/>
  <c r="R3" i="46"/>
  <c r="C6" i="37"/>
  <c r="R6" i="46"/>
  <c r="C4" i="37"/>
  <c r="R4" i="46"/>
  <c r="AD2" i="25"/>
  <c r="B22" i="47" s="1"/>
  <c r="AD3" i="24"/>
  <c r="B21" i="47" s="1"/>
  <c r="F2" i="44"/>
  <c r="F2" i="43"/>
  <c r="C2" i="35"/>
  <c r="C2" i="41"/>
  <c r="C7"/>
  <c r="C13"/>
  <c r="C17"/>
  <c r="C24"/>
  <c r="C25" i="35"/>
  <c r="C5"/>
  <c r="C18"/>
  <c r="C6" i="41"/>
  <c r="C11"/>
  <c r="C16"/>
  <c r="C23"/>
  <c r="C18"/>
  <c r="C24" i="35"/>
  <c r="C4"/>
  <c r="C15"/>
  <c r="C19"/>
  <c r="C4" i="41"/>
  <c r="C10"/>
  <c r="C15"/>
  <c r="C21"/>
  <c r="C22"/>
  <c r="C26"/>
  <c r="C3" i="35"/>
  <c r="C14"/>
  <c r="C27"/>
  <c r="C3" i="41"/>
  <c r="C9"/>
  <c r="C14"/>
  <c r="C20"/>
  <c r="C25"/>
  <c r="D27"/>
  <c r="C13" i="35"/>
  <c r="C17"/>
  <c r="AD2" i="23"/>
  <c r="B20" i="47" s="1"/>
  <c r="AF546" i="6"/>
  <c r="AF407"/>
  <c r="AF185"/>
  <c r="AF494"/>
  <c r="AD2" i="19"/>
  <c r="B16" i="47" s="1"/>
  <c r="AD2" i="14"/>
  <c r="B11" i="47" s="1"/>
  <c r="AD2" i="10"/>
  <c r="B7" i="47" s="1"/>
  <c r="AA5" i="21"/>
  <c r="AA10"/>
  <c r="AA21"/>
  <c r="AA27"/>
  <c r="AA31"/>
  <c r="AA3" i="16"/>
  <c r="AA14"/>
  <c r="AA27"/>
  <c r="AA4" i="21"/>
  <c r="AA8"/>
  <c r="AB2"/>
  <c r="AA20"/>
  <c r="AA26"/>
  <c r="AA30"/>
  <c r="AA13" i="16"/>
  <c r="AA17"/>
  <c r="AF446" i="6"/>
  <c r="AA7" i="21"/>
  <c r="AA13"/>
  <c r="AA19"/>
  <c r="AA25"/>
  <c r="AA29"/>
  <c r="AA25" i="16"/>
  <c r="AA5"/>
  <c r="AA18"/>
  <c r="AD2" i="12"/>
  <c r="B9" i="47" s="1"/>
  <c r="AD2" i="13"/>
  <c r="B10" i="47" s="1"/>
  <c r="AA6" i="21"/>
  <c r="AA11"/>
  <c r="AA23"/>
  <c r="AA28"/>
  <c r="AA24" i="16"/>
  <c r="AA4"/>
  <c r="AA15"/>
  <c r="AA19"/>
  <c r="AD10" i="17"/>
  <c r="B14" i="47" s="1"/>
  <c r="AA2" i="16"/>
  <c r="AB81" i="6"/>
  <c r="AA4" i="7"/>
  <c r="AA14"/>
  <c r="AA23"/>
  <c r="AA4" i="18"/>
  <c r="AA30" i="7"/>
  <c r="AA42"/>
  <c r="AB5" i="9"/>
  <c r="AA8" i="7"/>
  <c r="AA2" i="18"/>
  <c r="AA25" i="7"/>
  <c r="AA33"/>
  <c r="AA45"/>
  <c r="AA3" i="8"/>
  <c r="AA7" i="7"/>
  <c r="AA11"/>
  <c r="AA16"/>
  <c r="AA5"/>
  <c r="AA21"/>
  <c r="AA3" i="18"/>
  <c r="AA24" i="7"/>
  <c r="AA32"/>
  <c r="AA36"/>
  <c r="AA6" i="18"/>
  <c r="AA40" i="7"/>
  <c r="AA44"/>
  <c r="AA48"/>
  <c r="AA2" i="8"/>
  <c r="AA11"/>
  <c r="AB2" i="9"/>
  <c r="AB8"/>
  <c r="AA10" i="7"/>
  <c r="AA29"/>
  <c r="AA35"/>
  <c r="AA43"/>
  <c r="AA47"/>
  <c r="AA10" i="8"/>
  <c r="AA13"/>
  <c r="AB6" i="9"/>
  <c r="AF289" i="6"/>
  <c r="AD2" i="11"/>
  <c r="B8" i="47" s="1"/>
  <c r="AA6" i="7"/>
  <c r="AA17"/>
  <c r="AA31"/>
  <c r="AA26"/>
  <c r="AA5" i="18"/>
  <c r="AA34" i="7"/>
  <c r="AA46"/>
  <c r="AA12" i="8"/>
  <c r="AA15" i="7"/>
  <c r="AA19"/>
  <c r="AA9"/>
  <c r="AA13"/>
  <c r="AA8" i="8"/>
  <c r="AA12" i="7"/>
  <c r="AA22"/>
  <c r="AA37"/>
  <c r="AA41"/>
  <c r="AA49"/>
  <c r="AA7" i="8"/>
  <c r="AB9" i="9"/>
  <c r="AB54" i="6"/>
  <c r="AF361"/>
  <c r="AF615"/>
  <c r="AF587"/>
  <c r="AF677"/>
  <c r="AF372"/>
  <c r="AG481"/>
  <c r="AG480" s="1"/>
  <c r="AF681"/>
  <c r="AF431"/>
  <c r="AF414"/>
  <c r="CR12" i="1"/>
  <c r="AD12" i="6"/>
  <c r="CR21" i="1"/>
  <c r="CS19" s="1"/>
  <c r="AD21" i="6"/>
  <c r="AD37"/>
  <c r="CO28" i="1"/>
  <c r="AA30" i="6"/>
  <c r="AB28" s="1"/>
  <c r="AD57"/>
  <c r="AD80"/>
  <c r="CS97" i="1"/>
  <c r="AD98" i="6"/>
  <c r="CO120" i="1"/>
  <c r="AA120" i="6"/>
  <c r="AB120" s="1"/>
  <c r="AD133"/>
  <c r="CO19" i="1"/>
  <c r="AA21" i="6"/>
  <c r="AB19" s="1"/>
  <c r="CR15" i="1"/>
  <c r="AD15" i="6"/>
  <c r="CR7" i="1"/>
  <c r="AA3" i="7"/>
  <c r="AD7" i="6"/>
  <c r="AD19"/>
  <c r="AD34"/>
  <c r="CO40" i="1"/>
  <c r="AA42" i="6"/>
  <c r="AB40" s="1"/>
  <c r="AD43"/>
  <c r="AD56"/>
  <c r="AD62"/>
  <c r="CR68" i="1"/>
  <c r="AD68" i="6"/>
  <c r="CR83" i="1"/>
  <c r="D8" i="40" s="1"/>
  <c r="AD83" i="6"/>
  <c r="AD97"/>
  <c r="CR103" i="1"/>
  <c r="D26" i="40" s="1"/>
  <c r="AD103" i="6"/>
  <c r="CR113" i="1"/>
  <c r="AD113" i="6"/>
  <c r="AD126"/>
  <c r="CR132" i="1"/>
  <c r="AD132" i="6"/>
  <c r="AE142"/>
  <c r="AB151"/>
  <c r="AD161"/>
  <c r="CO14" i="1"/>
  <c r="AA14" i="6"/>
  <c r="AB14" s="1"/>
  <c r="CO18" i="1"/>
  <c r="AA18" i="6"/>
  <c r="AB18" s="1"/>
  <c r="CR14" i="1"/>
  <c r="AD14" i="6"/>
  <c r="CR18" i="1"/>
  <c r="AD18" i="6"/>
  <c r="CR6" i="1"/>
  <c r="AA2" i="7"/>
  <c r="AD6" i="6"/>
  <c r="AD8"/>
  <c r="CR29" i="1"/>
  <c r="AD29" i="6"/>
  <c r="AD33"/>
  <c r="CO39" i="1"/>
  <c r="AA39" i="6"/>
  <c r="AD42"/>
  <c r="AD46"/>
  <c r="AD51"/>
  <c r="AD55"/>
  <c r="AD59"/>
  <c r="AA65"/>
  <c r="AB64" s="1"/>
  <c r="AD61"/>
  <c r="AD66"/>
  <c r="AD72"/>
  <c r="AA77"/>
  <c r="D7" i="40"/>
  <c r="AD82" i="6"/>
  <c r="AD88"/>
  <c r="D19" i="40"/>
  <c r="AD96" i="6"/>
  <c r="AD102"/>
  <c r="CR106" i="1"/>
  <c r="D29" i="40" s="1"/>
  <c r="AD106" i="6"/>
  <c r="AD110"/>
  <c r="AD116"/>
  <c r="CR125" i="1"/>
  <c r="AB24" i="22" s="1"/>
  <c r="AD125" i="6"/>
  <c r="CR120" i="1"/>
  <c r="AD120" i="6"/>
  <c r="CO132" i="1"/>
  <c r="AA132" i="6"/>
  <c r="AE147"/>
  <c r="CO167" i="1"/>
  <c r="AA167" i="6"/>
  <c r="AB167" s="1"/>
  <c r="CR173" i="1"/>
  <c r="AD173" i="6"/>
  <c r="AD153"/>
  <c r="CR166" i="1"/>
  <c r="AD166" i="6"/>
  <c r="AF249"/>
  <c r="AG249"/>
  <c r="AG248" s="1"/>
  <c r="AG247" s="1"/>
  <c r="AG246" s="1"/>
  <c r="AG654"/>
  <c r="AG653" s="1"/>
  <c r="AF654"/>
  <c r="AF348"/>
  <c r="AG348"/>
  <c r="AG347" s="1"/>
  <c r="AF195"/>
  <c r="AG195"/>
  <c r="AG194" s="1"/>
  <c r="AG587"/>
  <c r="AG586" s="1"/>
  <c r="AF593"/>
  <c r="AG436"/>
  <c r="AG435" s="1"/>
  <c r="AF436"/>
  <c r="AB66"/>
  <c r="AF340"/>
  <c r="AF606"/>
  <c r="AG238"/>
  <c r="AG237" s="1"/>
  <c r="AF621"/>
  <c r="AF228"/>
  <c r="AF335"/>
  <c r="AF394"/>
  <c r="AF427"/>
  <c r="AF274"/>
  <c r="AF661"/>
  <c r="CO17" i="1"/>
  <c r="AA17" i="6"/>
  <c r="AB17" s="1"/>
  <c r="AD22"/>
  <c r="AD28"/>
  <c r="AD32"/>
  <c r="AC32"/>
  <c r="AC31" s="1"/>
  <c r="AB32"/>
  <c r="AB24"/>
  <c r="AD41"/>
  <c r="AD45"/>
  <c r="CR50" i="1"/>
  <c r="AD50" i="6"/>
  <c r="AD54"/>
  <c r="AD58"/>
  <c r="CO63" i="1"/>
  <c r="AA63" i="6"/>
  <c r="AB63" s="1"/>
  <c r="CR65" i="1"/>
  <c r="AB6" i="22" s="1"/>
  <c r="AD65" i="6"/>
  <c r="AD70"/>
  <c r="AD75"/>
  <c r="AD81"/>
  <c r="CR86" i="1"/>
  <c r="D11" i="40" s="1"/>
  <c r="AD86" i="6"/>
  <c r="CR100" i="1"/>
  <c r="D23" i="40" s="1"/>
  <c r="AD100" i="6"/>
  <c r="D28" i="40"/>
  <c r="AD105" i="6"/>
  <c r="CO125" i="1"/>
  <c r="AA127" i="6"/>
  <c r="AB125" s="1"/>
  <c r="AD115"/>
  <c r="CR124" i="1"/>
  <c r="AB23" i="22" s="1"/>
  <c r="AD124" i="6"/>
  <c r="CR111" i="1"/>
  <c r="AB18" i="22" s="1"/>
  <c r="AD111" i="6"/>
  <c r="CR130" i="1"/>
  <c r="AD130" i="6"/>
  <c r="AE138"/>
  <c r="AE146"/>
  <c r="CR172" i="1"/>
  <c r="AD172" i="6"/>
  <c r="AD152"/>
  <c r="AD163"/>
  <c r="CR167" i="1"/>
  <c r="AD167" i="6"/>
  <c r="AG214"/>
  <c r="AG213" s="1"/>
  <c r="AF214"/>
  <c r="AG310"/>
  <c r="AG309" s="1"/>
  <c r="AF310"/>
  <c r="AF643"/>
  <c r="AG643"/>
  <c r="AG642" s="1"/>
  <c r="AF582"/>
  <c r="AG579"/>
  <c r="AG578" s="1"/>
  <c r="AB56"/>
  <c r="AB70"/>
  <c r="AG407"/>
  <c r="AG406" s="1"/>
  <c r="AF221"/>
  <c r="AG509"/>
  <c r="AG508" s="1"/>
  <c r="AF358"/>
  <c r="AF200"/>
  <c r="AB12"/>
  <c r="CR17" i="1"/>
  <c r="AD17" i="6"/>
  <c r="CO16" i="1"/>
  <c r="AA16" i="6"/>
  <c r="AB16" s="1"/>
  <c r="CR24" i="1"/>
  <c r="AD24" i="6"/>
  <c r="AD40"/>
  <c r="AD69"/>
  <c r="AB102"/>
  <c r="D31" i="40"/>
  <c r="AD108" i="6"/>
  <c r="AD114"/>
  <c r="CR123" i="1"/>
  <c r="AD123" i="6"/>
  <c r="CR129" i="1"/>
  <c r="AD129" i="6"/>
  <c r="AE143"/>
  <c r="AF143" s="1"/>
  <c r="AD151"/>
  <c r="AD162"/>
  <c r="CR175" i="1"/>
  <c r="AD175" i="6"/>
  <c r="AF321"/>
  <c r="AF599"/>
  <c r="AF517"/>
  <c r="AF461"/>
  <c r="CR13" i="1"/>
  <c r="AD13" i="6"/>
  <c r="AD10"/>
  <c r="CR16" i="1"/>
  <c r="AD16" i="6"/>
  <c r="AD9"/>
  <c r="CR26" i="1"/>
  <c r="AD26" i="6"/>
  <c r="AD44"/>
  <c r="AD53"/>
  <c r="AD63"/>
  <c r="AD74"/>
  <c r="D10" i="40"/>
  <c r="AD85" i="6"/>
  <c r="AD104"/>
  <c r="CR127" i="1"/>
  <c r="AB26" i="22" s="1"/>
  <c r="AD127" i="6"/>
  <c r="CO15" i="1"/>
  <c r="AA15" i="6"/>
  <c r="AB15" s="1"/>
  <c r="AD20"/>
  <c r="CR30" i="1"/>
  <c r="AD30" i="6"/>
  <c r="AD39"/>
  <c r="AC50"/>
  <c r="AC49" s="1"/>
  <c r="AB50"/>
  <c r="AD52"/>
  <c r="AB61"/>
  <c r="AD73"/>
  <c r="AD79"/>
  <c r="AE77"/>
  <c r="CR107" i="1"/>
  <c r="D30" i="40" s="1"/>
  <c r="AD107" i="6"/>
  <c r="AD121"/>
  <c r="AE128"/>
  <c r="CR165" i="1"/>
  <c r="AD165" i="6"/>
  <c r="AF670"/>
  <c r="AG670"/>
  <c r="AG669" s="1"/>
  <c r="AF487"/>
  <c r="AG487"/>
  <c r="AG486" s="1"/>
  <c r="AF628"/>
  <c r="AG624"/>
  <c r="AG623" s="1"/>
  <c r="AF475"/>
  <c r="AG475"/>
  <c r="AG474" s="1"/>
  <c r="AF332"/>
  <c r="AG327"/>
  <c r="AG326" s="1"/>
  <c r="AG225"/>
  <c r="AG224" s="1"/>
  <c r="AF225"/>
  <c r="AG558"/>
  <c r="AG557" s="1"/>
  <c r="AF558"/>
  <c r="AF208"/>
  <c r="AG208"/>
  <c r="AG207" s="1"/>
  <c r="AF366"/>
  <c r="AG366"/>
  <c r="AG365" s="1"/>
  <c r="AF375"/>
  <c r="AG375"/>
  <c r="AG374" s="1"/>
  <c r="AG384"/>
  <c r="AG383" s="1"/>
  <c r="AF384"/>
  <c r="AB172"/>
  <c r="AG243"/>
  <c r="AG242" s="1"/>
  <c r="AF458"/>
  <c r="AF469"/>
  <c r="AF343"/>
  <c r="AF209"/>
  <c r="AF451"/>
  <c r="AF602"/>
  <c r="AF657"/>
  <c r="CP12" i="1"/>
  <c r="CP11" s="1"/>
  <c r="CR8"/>
  <c r="CO56"/>
  <c r="CO50"/>
  <c r="CO32"/>
  <c r="CP32"/>
  <c r="CP31" s="1"/>
  <c r="CO24"/>
  <c r="CO172"/>
  <c r="CP95"/>
  <c r="CO61"/>
  <c r="CO66"/>
  <c r="CO12"/>
  <c r="CP24"/>
  <c r="CP23" s="1"/>
  <c r="CP50"/>
  <c r="CP49" s="1"/>
  <c r="CO70"/>
  <c r="CS145"/>
  <c r="CP151"/>
  <c r="CO151"/>
  <c r="CP77"/>
  <c r="CP132"/>
  <c r="CP131" s="1"/>
  <c r="CP61"/>
  <c r="CP60" s="1"/>
  <c r="CS661"/>
  <c r="CO661"/>
  <c r="CQ652"/>
  <c r="AD652" i="6" s="1"/>
  <c r="AG652" s="1"/>
  <c r="CP642" i="1"/>
  <c r="CS602"/>
  <c r="AA602" i="6"/>
  <c r="CS593" i="1"/>
  <c r="CQ585"/>
  <c r="AD585" i="6" s="1"/>
  <c r="AG585" s="1"/>
  <c r="CS582" i="1"/>
  <c r="CS581"/>
  <c r="CO581"/>
  <c r="CP578"/>
  <c r="CS576"/>
  <c r="CS575"/>
  <c r="CO575"/>
  <c r="CT573"/>
  <c r="CT572" s="1"/>
  <c r="CO573"/>
  <c r="CQ569"/>
  <c r="C87" i="38" s="1"/>
  <c r="CO567" i="1"/>
  <c r="CP557"/>
  <c r="CS537"/>
  <c r="CP508"/>
  <c r="CP486"/>
  <c r="CO484"/>
  <c r="CQ479"/>
  <c r="AD479" i="6" s="1"/>
  <c r="AG479" s="1"/>
  <c r="CO478" i="1"/>
  <c r="CS477"/>
  <c r="CS476"/>
  <c r="CO476"/>
  <c r="CO475"/>
  <c r="CS473"/>
  <c r="CO451"/>
  <c r="CS446"/>
  <c r="CP435"/>
  <c r="CO431"/>
  <c r="CO422"/>
  <c r="CP401"/>
  <c r="CT402"/>
  <c r="CT401" s="1"/>
  <c r="CS402"/>
  <c r="CQ400"/>
  <c r="AD400" i="6" s="1"/>
  <c r="AG400" s="1"/>
  <c r="CO390" i="1"/>
  <c r="CP383"/>
  <c r="CS380"/>
  <c r="CO380"/>
  <c r="CS379"/>
  <c r="CS378"/>
  <c r="CO378"/>
  <c r="CO372"/>
  <c r="CO370"/>
  <c r="CO358"/>
  <c r="CO357"/>
  <c r="CP347"/>
  <c r="CS320"/>
  <c r="CO320"/>
  <c r="CO310"/>
  <c r="CQ308"/>
  <c r="AD308" i="6" s="1"/>
  <c r="AG308" s="1"/>
  <c r="CQ247" i="1"/>
  <c r="CP242"/>
  <c r="CQ236"/>
  <c r="AD236" i="6" s="1"/>
  <c r="AG236" s="1"/>
  <c r="CO228" i="1"/>
  <c r="CO225"/>
  <c r="CS218"/>
  <c r="CP213"/>
  <c r="CQ212"/>
  <c r="AD212" i="6" s="1"/>
  <c r="AG212" s="1"/>
  <c r="CS211" i="1"/>
  <c r="CP207"/>
  <c r="CS204"/>
  <c r="CO204"/>
  <c r="CQ183"/>
  <c r="CQ149"/>
  <c r="AD149" i="6" s="1"/>
  <c r="AA147"/>
  <c r="AA146"/>
  <c r="CT145" i="1"/>
  <c r="CT144" s="1"/>
  <c r="CS143"/>
  <c r="CO143"/>
  <c r="CS140"/>
  <c r="CQ136"/>
  <c r="CN130"/>
  <c r="AA130" i="6" s="1"/>
  <c r="CN129" i="1"/>
  <c r="AA129" i="6" s="1"/>
  <c r="AB129" s="1"/>
  <c r="AC110" s="1"/>
  <c r="AC109" s="1"/>
  <c r="CO123" i="1"/>
  <c r="CS122"/>
  <c r="CO122"/>
  <c r="CS121"/>
  <c r="CO121"/>
  <c r="CS118"/>
  <c r="CS117"/>
  <c r="CS116"/>
  <c r="CO116"/>
  <c r="CS115"/>
  <c r="CO115"/>
  <c r="CO112"/>
  <c r="CO110"/>
  <c r="CQ93"/>
  <c r="AD93" i="6" s="1"/>
  <c r="CS88" i="1"/>
  <c r="CO88"/>
  <c r="CO79"/>
  <c r="CS70"/>
  <c r="CS63"/>
  <c r="CS56"/>
  <c r="CS54"/>
  <c r="CO54"/>
  <c r="CS45"/>
  <c r="CS43"/>
  <c r="CS40"/>
  <c r="CT39"/>
  <c r="CT38" s="1"/>
  <c r="CP39"/>
  <c r="CP38" s="1"/>
  <c r="CS37"/>
  <c r="CQ4"/>
  <c r="AD4" i="6" s="1"/>
  <c r="CM669" i="1"/>
  <c r="CL669"/>
  <c r="Y669" i="6" s="1"/>
  <c r="CK669" i="1"/>
  <c r="X669" i="6" s="1"/>
  <c r="CJ669" i="1"/>
  <c r="W669" i="6" s="1"/>
  <c r="CI669" i="1"/>
  <c r="V669" i="6" s="1"/>
  <c r="CH669" i="1"/>
  <c r="U669" i="6" s="1"/>
  <c r="CG669" i="1"/>
  <c r="T669" i="6" s="1"/>
  <c r="CF669" i="1"/>
  <c r="S669" i="6" s="1"/>
  <c r="CE669" i="1"/>
  <c r="R669" i="6" s="1"/>
  <c r="CM653" i="1"/>
  <c r="Z653" i="6" s="1"/>
  <c r="CL653" i="1"/>
  <c r="Y653" i="6" s="1"/>
  <c r="CK653" i="1"/>
  <c r="X653" i="6" s="1"/>
  <c r="CJ653" i="1"/>
  <c r="W653" i="6" s="1"/>
  <c r="CI653" i="1"/>
  <c r="V653" i="6" s="1"/>
  <c r="CH653" i="1"/>
  <c r="U653" i="6" s="1"/>
  <c r="CG653" i="1"/>
  <c r="T653" i="6" s="1"/>
  <c r="CF653" i="1"/>
  <c r="S653" i="6" s="1"/>
  <c r="CE653" i="1"/>
  <c r="R653" i="6" s="1"/>
  <c r="CM642" i="1"/>
  <c r="Z642" i="6" s="1"/>
  <c r="CL642" i="1"/>
  <c r="Y642" i="6" s="1"/>
  <c r="CK642" i="1"/>
  <c r="X642" i="6" s="1"/>
  <c r="CJ642" i="1"/>
  <c r="W642" i="6" s="1"/>
  <c r="CI642" i="1"/>
  <c r="V642" i="6" s="1"/>
  <c r="CH642" i="1"/>
  <c r="U642" i="6" s="1"/>
  <c r="CG642" i="1"/>
  <c r="T642" i="6" s="1"/>
  <c r="CF642" i="1"/>
  <c r="S642" i="6" s="1"/>
  <c r="CE642" i="1"/>
  <c r="R642" i="6" s="1"/>
  <c r="CM623" i="1"/>
  <c r="Z623" i="6" s="1"/>
  <c r="CL623" i="1"/>
  <c r="Y623" i="6" s="1"/>
  <c r="CK623" i="1"/>
  <c r="X623" i="6" s="1"/>
  <c r="CJ623" i="1"/>
  <c r="W623" i="6" s="1"/>
  <c r="CI623" i="1"/>
  <c r="V623" i="6" s="1"/>
  <c r="CH623" i="1"/>
  <c r="U623" i="6" s="1"/>
  <c r="CG623" i="1"/>
  <c r="T623" i="6" s="1"/>
  <c r="CF623" i="1"/>
  <c r="S623" i="6" s="1"/>
  <c r="CE623" i="1"/>
  <c r="R623" i="6" s="1"/>
  <c r="CM586" i="1"/>
  <c r="Z586" i="6" s="1"/>
  <c r="CL586" i="1"/>
  <c r="Y586" i="6" s="1"/>
  <c r="CK586" i="1"/>
  <c r="X586" i="6" s="1"/>
  <c r="CJ586" i="1"/>
  <c r="W586" i="6" s="1"/>
  <c r="CI586" i="1"/>
  <c r="V586" i="6" s="1"/>
  <c r="CH586" i="1"/>
  <c r="U586" i="6" s="1"/>
  <c r="CG586" i="1"/>
  <c r="T586" i="6" s="1"/>
  <c r="CF586" i="1"/>
  <c r="S586" i="6" s="1"/>
  <c r="CE586" i="1"/>
  <c r="R586" i="6" s="1"/>
  <c r="CM578" i="1"/>
  <c r="Z578" i="6" s="1"/>
  <c r="CL578" i="1"/>
  <c r="Y578" i="6" s="1"/>
  <c r="CK578" i="1"/>
  <c r="X578" i="6" s="1"/>
  <c r="CJ578" i="1"/>
  <c r="W578" i="6" s="1"/>
  <c r="CI578" i="1"/>
  <c r="V578" i="6" s="1"/>
  <c r="CH578" i="1"/>
  <c r="U578" i="6" s="1"/>
  <c r="CG578" i="1"/>
  <c r="T578" i="6" s="1"/>
  <c r="CF578" i="1"/>
  <c r="S578" i="6" s="1"/>
  <c r="CM572" i="1"/>
  <c r="Z572" i="6" s="1"/>
  <c r="CL572" i="1"/>
  <c r="Y572" i="6" s="1"/>
  <c r="CK572" i="1"/>
  <c r="X572" i="6" s="1"/>
  <c r="CJ572" i="1"/>
  <c r="W572" i="6" s="1"/>
  <c r="CI572" i="1"/>
  <c r="V572" i="6" s="1"/>
  <c r="CH572" i="1"/>
  <c r="U572" i="6" s="1"/>
  <c r="CG572" i="1"/>
  <c r="T572" i="6" s="1"/>
  <c r="CF572" i="1"/>
  <c r="S572" i="6" s="1"/>
  <c r="CM557" i="1"/>
  <c r="Z557" i="6" s="1"/>
  <c r="CL557" i="1"/>
  <c r="Y557" i="6" s="1"/>
  <c r="CK557" i="1"/>
  <c r="X557" i="6" s="1"/>
  <c r="CJ557" i="1"/>
  <c r="W557" i="6" s="1"/>
  <c r="CI557" i="1"/>
  <c r="V557" i="6" s="1"/>
  <c r="CH557" i="1"/>
  <c r="U557" i="6" s="1"/>
  <c r="CG557" i="1"/>
  <c r="T557" i="6" s="1"/>
  <c r="CF557" i="1"/>
  <c r="S557" i="6" s="1"/>
  <c r="CM508" i="1"/>
  <c r="Z508" i="6" s="1"/>
  <c r="CL508" i="1"/>
  <c r="Y508" i="6" s="1"/>
  <c r="CK508" i="1"/>
  <c r="X508" i="6" s="1"/>
  <c r="CJ508" i="1"/>
  <c r="W508" i="6" s="1"/>
  <c r="CI508" i="1"/>
  <c r="V508" i="6" s="1"/>
  <c r="CH508" i="1"/>
  <c r="U508" i="6" s="1"/>
  <c r="CG508" i="1"/>
  <c r="T508" i="6" s="1"/>
  <c r="CF508" i="1"/>
  <c r="S508" i="6" s="1"/>
  <c r="CG486" i="1"/>
  <c r="T486" i="6" s="1"/>
  <c r="CL486" i="1"/>
  <c r="Y486" i="6" s="1"/>
  <c r="CK486" i="1"/>
  <c r="X486" i="6" s="1"/>
  <c r="CJ486" i="1"/>
  <c r="W486" i="6" s="1"/>
  <c r="CI486" i="1"/>
  <c r="V486" i="6" s="1"/>
  <c r="CH486" i="1"/>
  <c r="U486" i="6" s="1"/>
  <c r="CJ480" i="1"/>
  <c r="W480" i="6" s="1"/>
  <c r="CM480" i="1"/>
  <c r="Z480" i="6" s="1"/>
  <c r="CL480" i="1"/>
  <c r="Y480" i="6" s="1"/>
  <c r="CK480" i="1"/>
  <c r="X480" i="6" s="1"/>
  <c r="CI480" i="1"/>
  <c r="V480" i="6" s="1"/>
  <c r="CH480" i="1"/>
  <c r="U480" i="6" s="1"/>
  <c r="CG480" i="1"/>
  <c r="T480" i="6" s="1"/>
  <c r="CF480" i="1"/>
  <c r="S480" i="6" s="1"/>
  <c r="CE480" i="1"/>
  <c r="R480" i="6" s="1"/>
  <c r="CM474" i="1"/>
  <c r="Z474" i="6" s="1"/>
  <c r="CL474" i="1"/>
  <c r="Y474" i="6" s="1"/>
  <c r="CK474" i="1"/>
  <c r="X474" i="6" s="1"/>
  <c r="CJ474" i="1"/>
  <c r="W474" i="6" s="1"/>
  <c r="CI474" i="1"/>
  <c r="V474" i="6" s="1"/>
  <c r="CH474" i="1"/>
  <c r="U474" i="6" s="1"/>
  <c r="CG474" i="1"/>
  <c r="T474" i="6" s="1"/>
  <c r="CF474" i="1"/>
  <c r="S474" i="6" s="1"/>
  <c r="CE474" i="1"/>
  <c r="R474" i="6" s="1"/>
  <c r="CM435" i="1"/>
  <c r="Z435" i="6" s="1"/>
  <c r="CL435" i="1"/>
  <c r="Y435" i="6" s="1"/>
  <c r="CK435" i="1"/>
  <c r="X435" i="6" s="1"/>
  <c r="CJ435" i="1"/>
  <c r="W435" i="6" s="1"/>
  <c r="CI435" i="1"/>
  <c r="V435" i="6" s="1"/>
  <c r="CH435" i="1"/>
  <c r="U435" i="6" s="1"/>
  <c r="CG435" i="1"/>
  <c r="T435" i="6" s="1"/>
  <c r="CF435" i="1"/>
  <c r="S435" i="6" s="1"/>
  <c r="CE435" i="1"/>
  <c r="R435" i="6" s="1"/>
  <c r="CM383" i="1"/>
  <c r="Z383" i="6" s="1"/>
  <c r="CL383" i="1"/>
  <c r="Y383" i="6" s="1"/>
  <c r="CK383" i="1"/>
  <c r="X383" i="6" s="1"/>
  <c r="CJ383" i="1"/>
  <c r="W383" i="6" s="1"/>
  <c r="CI383" i="1"/>
  <c r="V383" i="6" s="1"/>
  <c r="CH383" i="1"/>
  <c r="U383" i="6" s="1"/>
  <c r="CG383" i="1"/>
  <c r="T383" i="6" s="1"/>
  <c r="CF383" i="1"/>
  <c r="S383" i="6" s="1"/>
  <c r="CE383" i="1"/>
  <c r="R383" i="6" s="1"/>
  <c r="CM374" i="1"/>
  <c r="Z374" i="6" s="1"/>
  <c r="CL374" i="1"/>
  <c r="Y374" i="6" s="1"/>
  <c r="CK374" i="1"/>
  <c r="X374" i="6" s="1"/>
  <c r="CJ374" i="1"/>
  <c r="W374" i="6" s="1"/>
  <c r="CI374" i="1"/>
  <c r="V374" i="6" s="1"/>
  <c r="CH374" i="1"/>
  <c r="U374" i="6" s="1"/>
  <c r="CG374" i="1"/>
  <c r="T374" i="6" s="1"/>
  <c r="CF374" i="1"/>
  <c r="S374" i="6" s="1"/>
  <c r="CE374" i="1"/>
  <c r="R374" i="6" s="1"/>
  <c r="CM365" i="1"/>
  <c r="Z365" i="6" s="1"/>
  <c r="CL365" i="1"/>
  <c r="Y365" i="6" s="1"/>
  <c r="CK365" i="1"/>
  <c r="X365" i="6" s="1"/>
  <c r="CJ365" i="1"/>
  <c r="W365" i="6" s="1"/>
  <c r="CI365" i="1"/>
  <c r="V365" i="6" s="1"/>
  <c r="CH365" i="1"/>
  <c r="U365" i="6" s="1"/>
  <c r="CG365" i="1"/>
  <c r="T365" i="6" s="1"/>
  <c r="CF365" i="1"/>
  <c r="S365" i="6" s="1"/>
  <c r="CE365" i="1"/>
  <c r="R365" i="6" s="1"/>
  <c r="CE357" i="1"/>
  <c r="CE356"/>
  <c r="CM347"/>
  <c r="Z347" i="6" s="1"/>
  <c r="CL347" i="1"/>
  <c r="Y347" i="6" s="1"/>
  <c r="CK347" i="1"/>
  <c r="X347" i="6" s="1"/>
  <c r="CJ347" i="1"/>
  <c r="W347" i="6" s="1"/>
  <c r="CI347" i="1"/>
  <c r="V347" i="6" s="1"/>
  <c r="CH347" i="1"/>
  <c r="U347" i="6" s="1"/>
  <c r="CG347" i="1"/>
  <c r="T347" i="6" s="1"/>
  <c r="CF347" i="1"/>
  <c r="S347" i="6" s="1"/>
  <c r="CM326" i="1"/>
  <c r="Z326" i="6" s="1"/>
  <c r="CL326" i="1"/>
  <c r="Y326" i="6" s="1"/>
  <c r="CK326" i="1"/>
  <c r="X326" i="6" s="1"/>
  <c r="CJ326" i="1"/>
  <c r="W326" i="6" s="1"/>
  <c r="CI326" i="1"/>
  <c r="V326" i="6" s="1"/>
  <c r="CH326" i="1"/>
  <c r="U326" i="6" s="1"/>
  <c r="CG326" i="1"/>
  <c r="T326" i="6" s="1"/>
  <c r="CF326" i="1"/>
  <c r="S326" i="6" s="1"/>
  <c r="CE326" i="1"/>
  <c r="R326" i="6" s="1"/>
  <c r="CF318" i="1"/>
  <c r="CM309"/>
  <c r="Z309" i="6" s="1"/>
  <c r="CL309" i="1"/>
  <c r="Y309" i="6" s="1"/>
  <c r="CK309" i="1"/>
  <c r="X309" i="6" s="1"/>
  <c r="CJ309" i="1"/>
  <c r="W309" i="6" s="1"/>
  <c r="CI309" i="1"/>
  <c r="V309" i="6" s="1"/>
  <c r="CH309" i="1"/>
  <c r="U309" i="6" s="1"/>
  <c r="CG309" i="1"/>
  <c r="T309" i="6" s="1"/>
  <c r="CE309" i="1"/>
  <c r="R309" i="6" s="1"/>
  <c r="CE256" i="1"/>
  <c r="CE253"/>
  <c r="CL250"/>
  <c r="CE249"/>
  <c r="CM248"/>
  <c r="CK248"/>
  <c r="CJ248"/>
  <c r="CI248"/>
  <c r="CH248"/>
  <c r="CG248"/>
  <c r="CF248"/>
  <c r="CM242"/>
  <c r="Z242" i="6" s="1"/>
  <c r="CL242" i="1"/>
  <c r="Y242" i="6" s="1"/>
  <c r="CK242" i="1"/>
  <c r="X242" i="6" s="1"/>
  <c r="CJ242" i="1"/>
  <c r="W242" i="6" s="1"/>
  <c r="CI242" i="1"/>
  <c r="V242" i="6" s="1"/>
  <c r="CH242" i="1"/>
  <c r="U242" i="6" s="1"/>
  <c r="CG242" i="1"/>
  <c r="T242" i="6" s="1"/>
  <c r="CF242" i="1"/>
  <c r="S242" i="6" s="1"/>
  <c r="CE242" i="1"/>
  <c r="R242" i="6" s="1"/>
  <c r="CM237" i="1"/>
  <c r="Z237" i="6" s="1"/>
  <c r="CL237" i="1"/>
  <c r="Y237" i="6" s="1"/>
  <c r="CK237" i="1"/>
  <c r="X237" i="6" s="1"/>
  <c r="CJ237" i="1"/>
  <c r="W237" i="6" s="1"/>
  <c r="CI237" i="1"/>
  <c r="V237" i="6" s="1"/>
  <c r="CH237" i="1"/>
  <c r="U237" i="6" s="1"/>
  <c r="CG237" i="1"/>
  <c r="T237" i="6" s="1"/>
  <c r="CF237" i="1"/>
  <c r="S237" i="6" s="1"/>
  <c r="CE237" i="1"/>
  <c r="R237" i="6" s="1"/>
  <c r="CM224" i="1"/>
  <c r="Z224" i="6" s="1"/>
  <c r="CL224" i="1"/>
  <c r="Y224" i="6" s="1"/>
  <c r="CK224" i="1"/>
  <c r="X224" i="6" s="1"/>
  <c r="CJ224" i="1"/>
  <c r="W224" i="6" s="1"/>
  <c r="CI224" i="1"/>
  <c r="V224" i="6" s="1"/>
  <c r="CH224" i="1"/>
  <c r="U224" i="6" s="1"/>
  <c r="CG224" i="1"/>
  <c r="T224" i="6" s="1"/>
  <c r="CF224" i="1"/>
  <c r="S224" i="6" s="1"/>
  <c r="CE224" i="1"/>
  <c r="R224" i="6" s="1"/>
  <c r="CM213" i="1"/>
  <c r="Z213" i="6" s="1"/>
  <c r="CL213" i="1"/>
  <c r="Y213" i="6" s="1"/>
  <c r="CK213" i="1"/>
  <c r="X213" i="6" s="1"/>
  <c r="CJ213" i="1"/>
  <c r="W213" i="6" s="1"/>
  <c r="CI213" i="1"/>
  <c r="V213" i="6" s="1"/>
  <c r="CH213" i="1"/>
  <c r="U213" i="6" s="1"/>
  <c r="CG213" i="1"/>
  <c r="T213" i="6" s="1"/>
  <c r="CF213" i="1"/>
  <c r="S213" i="6" s="1"/>
  <c r="CE213" i="1"/>
  <c r="R213" i="6" s="1"/>
  <c r="CM207" i="1"/>
  <c r="Z207" i="6" s="1"/>
  <c r="CL207" i="1"/>
  <c r="Y207" i="6" s="1"/>
  <c r="CK207" i="1"/>
  <c r="X207" i="6" s="1"/>
  <c r="CJ207" i="1"/>
  <c r="W207" i="6" s="1"/>
  <c r="CI207" i="1"/>
  <c r="V207" i="6" s="1"/>
  <c r="CH207" i="1"/>
  <c r="U207" i="6" s="1"/>
  <c r="CG207" i="1"/>
  <c r="T207" i="6" s="1"/>
  <c r="CF207" i="1"/>
  <c r="S207" i="6" s="1"/>
  <c r="CE207" i="1"/>
  <c r="R207" i="6" s="1"/>
  <c r="CE203" i="1"/>
  <c r="CE201"/>
  <c r="CE199"/>
  <c r="CE198"/>
  <c r="CE196"/>
  <c r="CL194"/>
  <c r="Y194" i="6" s="1"/>
  <c r="CK194" i="1"/>
  <c r="X194" i="6" s="1"/>
  <c r="CJ194" i="1"/>
  <c r="W194" i="6" s="1"/>
  <c r="CI194" i="1"/>
  <c r="V194" i="6" s="1"/>
  <c r="CH194" i="1"/>
  <c r="U194" i="6" s="1"/>
  <c r="CG194" i="1"/>
  <c r="T194" i="6" s="1"/>
  <c r="CF194" i="1"/>
  <c r="S194" i="6" s="1"/>
  <c r="CE175" i="1"/>
  <c r="CE174"/>
  <c r="CE172"/>
  <c r="CE170"/>
  <c r="CE169"/>
  <c r="CE165"/>
  <c r="CE155"/>
  <c r="CM150"/>
  <c r="Z150" i="6" s="1"/>
  <c r="CL150" i="1"/>
  <c r="Y150" i="6" s="1"/>
  <c r="CK150" i="1"/>
  <c r="X150" i="6" s="1"/>
  <c r="CJ150" i="1"/>
  <c r="W150" i="6" s="1"/>
  <c r="CI150" i="1"/>
  <c r="V150" i="6" s="1"/>
  <c r="CH150" i="1"/>
  <c r="U150" i="6" s="1"/>
  <c r="CG150" i="1"/>
  <c r="T150" i="6" s="1"/>
  <c r="CF150" i="1"/>
  <c r="S150" i="6" s="1"/>
  <c r="CM144" i="1"/>
  <c r="Z144" i="6" s="1"/>
  <c r="CL144" i="1"/>
  <c r="Y144" i="6" s="1"/>
  <c r="CK144" i="1"/>
  <c r="X144" i="6" s="1"/>
  <c r="CJ144" i="1"/>
  <c r="W144" i="6" s="1"/>
  <c r="CI144" i="1"/>
  <c r="V144" i="6" s="1"/>
  <c r="CH144" i="1"/>
  <c r="U144" i="6" s="1"/>
  <c r="CG144" i="1"/>
  <c r="T144" i="6" s="1"/>
  <c r="CF144" i="1"/>
  <c r="S144" i="6" s="1"/>
  <c r="CE144" i="1"/>
  <c r="R144" i="6" s="1"/>
  <c r="CM141" i="1"/>
  <c r="Z141" i="6" s="1"/>
  <c r="CL141" i="1"/>
  <c r="Y141" i="6" s="1"/>
  <c r="CK141" i="1"/>
  <c r="X141" i="6" s="1"/>
  <c r="CJ141" i="1"/>
  <c r="W141" i="6" s="1"/>
  <c r="CI141" i="1"/>
  <c r="V141" i="6" s="1"/>
  <c r="CH141" i="1"/>
  <c r="U141" i="6" s="1"/>
  <c r="CG141" i="1"/>
  <c r="T141" i="6" s="1"/>
  <c r="CF141" i="1"/>
  <c r="S141" i="6" s="1"/>
  <c r="CE141" i="1"/>
  <c r="R141" i="6" s="1"/>
  <c r="CM137" i="1"/>
  <c r="Z137" i="6" s="1"/>
  <c r="CL137" i="1"/>
  <c r="Y137" i="6" s="1"/>
  <c r="CK137" i="1"/>
  <c r="CJ137"/>
  <c r="CI137"/>
  <c r="CH137"/>
  <c r="CG137"/>
  <c r="CF137"/>
  <c r="CE137"/>
  <c r="CL136"/>
  <c r="Y136" i="6" s="1"/>
  <c r="CM131" i="1"/>
  <c r="Z131" i="6" s="1"/>
  <c r="CL131" i="1"/>
  <c r="Y131" i="6" s="1"/>
  <c r="CK131" i="1"/>
  <c r="X131" i="6" s="1"/>
  <c r="CJ131" i="1"/>
  <c r="W131" i="6" s="1"/>
  <c r="CI131" i="1"/>
  <c r="V131" i="6" s="1"/>
  <c r="CH131" i="1"/>
  <c r="U131" i="6" s="1"/>
  <c r="CG131" i="1"/>
  <c r="T131" i="6" s="1"/>
  <c r="CF131" i="1"/>
  <c r="S131" i="6" s="1"/>
  <c r="CE131" i="1"/>
  <c r="R131" i="6" s="1"/>
  <c r="CM109" i="1"/>
  <c r="Z109" i="6" s="1"/>
  <c r="CL109" i="1"/>
  <c r="Y109" i="6" s="1"/>
  <c r="CK109" i="1"/>
  <c r="X109" i="6" s="1"/>
  <c r="CJ109" i="1"/>
  <c r="W109" i="6" s="1"/>
  <c r="CI109" i="1"/>
  <c r="V109" i="6" s="1"/>
  <c r="CH109" i="1"/>
  <c r="U109" i="6" s="1"/>
  <c r="CG109" i="1"/>
  <c r="T109" i="6" s="1"/>
  <c r="CF109" i="1"/>
  <c r="S109" i="6" s="1"/>
  <c r="CE109" i="1"/>
  <c r="R109" i="6" s="1"/>
  <c r="CM94" i="1"/>
  <c r="Z94" i="6" s="1"/>
  <c r="CL94" i="1"/>
  <c r="Y94" i="6" s="1"/>
  <c r="CK94" i="1"/>
  <c r="X94" i="6" s="1"/>
  <c r="CJ94" i="1"/>
  <c r="W94" i="6" s="1"/>
  <c r="CI94" i="1"/>
  <c r="V94" i="6" s="1"/>
  <c r="CH94" i="1"/>
  <c r="U94" i="6" s="1"/>
  <c r="CG94" i="1"/>
  <c r="T94" i="6" s="1"/>
  <c r="CF94" i="1"/>
  <c r="S94" i="6" s="1"/>
  <c r="CE94" i="1"/>
  <c r="R94" i="6" s="1"/>
  <c r="CM76" i="1"/>
  <c r="Z76" i="6" s="1"/>
  <c r="CL76" i="1"/>
  <c r="Y76" i="6" s="1"/>
  <c r="CK76" i="1"/>
  <c r="X76" i="6" s="1"/>
  <c r="CJ76" i="1"/>
  <c r="W76" i="6" s="1"/>
  <c r="CI76" i="1"/>
  <c r="V76" i="6" s="1"/>
  <c r="CH76" i="1"/>
  <c r="U76" i="6" s="1"/>
  <c r="CG76" i="1"/>
  <c r="T76" i="6" s="1"/>
  <c r="CF76" i="1"/>
  <c r="S76" i="6" s="1"/>
  <c r="CE76" i="1"/>
  <c r="R76" i="6" s="1"/>
  <c r="CL60" i="1"/>
  <c r="CK60"/>
  <c r="CJ60"/>
  <c r="CI60"/>
  <c r="CH60"/>
  <c r="CG60"/>
  <c r="CF60"/>
  <c r="CE60"/>
  <c r="CM49"/>
  <c r="Z49" i="6" s="1"/>
  <c r="CM38" i="1"/>
  <c r="Z38" i="6" s="1"/>
  <c r="CL38" i="1"/>
  <c r="Y38" i="6" s="1"/>
  <c r="CK38" i="1"/>
  <c r="X38" i="6" s="1"/>
  <c r="CJ38" i="1"/>
  <c r="W38" i="6" s="1"/>
  <c r="CI38" i="1"/>
  <c r="V38" i="6" s="1"/>
  <c r="CH38" i="1"/>
  <c r="U38" i="6" s="1"/>
  <c r="CG38" i="1"/>
  <c r="T38" i="6" s="1"/>
  <c r="CF38" i="1"/>
  <c r="S38" i="6" s="1"/>
  <c r="CE38" i="1"/>
  <c r="R38" i="6" s="1"/>
  <c r="CM31" i="1"/>
  <c r="Z31" i="6" s="1"/>
  <c r="CL31" i="1"/>
  <c r="Y31" i="6" s="1"/>
  <c r="CK31" i="1"/>
  <c r="X31" i="6" s="1"/>
  <c r="CJ31" i="1"/>
  <c r="W31" i="6" s="1"/>
  <c r="CI31" i="1"/>
  <c r="V31" i="6" s="1"/>
  <c r="CH31" i="1"/>
  <c r="U31" i="6" s="1"/>
  <c r="CG31" i="1"/>
  <c r="T31" i="6" s="1"/>
  <c r="CF31" i="1"/>
  <c r="S31" i="6" s="1"/>
  <c r="CE31" i="1"/>
  <c r="R31" i="6" s="1"/>
  <c r="CM23" i="1"/>
  <c r="Z23" i="6" s="1"/>
  <c r="CL23" i="1"/>
  <c r="Y23" i="6" s="1"/>
  <c r="CK23" i="1"/>
  <c r="X23" i="6" s="1"/>
  <c r="CJ23" i="1"/>
  <c r="W23" i="6" s="1"/>
  <c r="CI23" i="1"/>
  <c r="V23" i="6" s="1"/>
  <c r="CH23" i="1"/>
  <c r="U23" i="6" s="1"/>
  <c r="CG23" i="1"/>
  <c r="T23" i="6" s="1"/>
  <c r="CF23" i="1"/>
  <c r="S23" i="6" s="1"/>
  <c r="CE23" i="1"/>
  <c r="R23" i="6" s="1"/>
  <c r="CM11" i="1"/>
  <c r="Z11" i="6" s="1"/>
  <c r="CL11" i="1"/>
  <c r="Y11" i="6" s="1"/>
  <c r="CK11" i="1"/>
  <c r="X11" i="6" s="1"/>
  <c r="CJ11" i="1"/>
  <c r="W11" i="6" s="1"/>
  <c r="CI11" i="1"/>
  <c r="V11" i="6" s="1"/>
  <c r="CH11" i="1"/>
  <c r="U11" i="6" s="1"/>
  <c r="CG11" i="1"/>
  <c r="T11" i="6" s="1"/>
  <c r="CF11" i="1"/>
  <c r="S11" i="6" s="1"/>
  <c r="CE11" i="1"/>
  <c r="R11" i="6" s="1"/>
  <c r="CM5" i="1"/>
  <c r="Z5" i="6" s="1"/>
  <c r="CJ5" i="1"/>
  <c r="BI686"/>
  <c r="BJ686" s="1"/>
  <c r="AO686"/>
  <c r="AP686" s="1"/>
  <c r="BI685"/>
  <c r="BF685"/>
  <c r="BG681" s="1"/>
  <c r="AO685"/>
  <c r="AP685" s="1"/>
  <c r="BI684"/>
  <c r="BJ684" s="1"/>
  <c r="AO684"/>
  <c r="AP684" s="1"/>
  <c r="BI683"/>
  <c r="BJ683" s="1"/>
  <c r="AO683"/>
  <c r="AP683" s="1"/>
  <c r="BI682"/>
  <c r="AO682"/>
  <c r="BI681"/>
  <c r="BJ681" s="1"/>
  <c r="AO681"/>
  <c r="AP681" s="1"/>
  <c r="CS681" s="1"/>
  <c r="AM681"/>
  <c r="O681"/>
  <c r="M681"/>
  <c r="BI680"/>
  <c r="BJ680" s="1"/>
  <c r="BF680"/>
  <c r="AO680"/>
  <c r="AP680" s="1"/>
  <c r="BI679"/>
  <c r="BJ679" s="1"/>
  <c r="BF679"/>
  <c r="AO679"/>
  <c r="AP679" s="1"/>
  <c r="BI678"/>
  <c r="BF678"/>
  <c r="AO678"/>
  <c r="AP678" s="1"/>
  <c r="BI677"/>
  <c r="BJ677" s="1"/>
  <c r="BF677"/>
  <c r="AO677"/>
  <c r="AP677" s="1"/>
  <c r="AM677"/>
  <c r="O677"/>
  <c r="M677"/>
  <c r="BI676"/>
  <c r="BJ676" s="1"/>
  <c r="AO676"/>
  <c r="AP676" s="1"/>
  <c r="BI675"/>
  <c r="BJ675" s="1"/>
  <c r="AO675"/>
  <c r="AP675" s="1"/>
  <c r="BF674"/>
  <c r="AO674"/>
  <c r="AP674" s="1"/>
  <c r="BI673"/>
  <c r="BJ673" s="1"/>
  <c r="BF673"/>
  <c r="AO673"/>
  <c r="AP673" s="1"/>
  <c r="BI672"/>
  <c r="BJ672" s="1"/>
  <c r="AO672"/>
  <c r="BF671"/>
  <c r="AO671"/>
  <c r="BI670"/>
  <c r="BJ670" s="1"/>
  <c r="BF670"/>
  <c r="AO670"/>
  <c r="AP670" s="1"/>
  <c r="AN670"/>
  <c r="AN669" s="1"/>
  <c r="AM670"/>
  <c r="P670"/>
  <c r="P669" s="1"/>
  <c r="O670"/>
  <c r="M670"/>
  <c r="BE669"/>
  <c r="BH652" s="1"/>
  <c r="BD669"/>
  <c r="BC669"/>
  <c r="BB669"/>
  <c r="BA669"/>
  <c r="AZ669"/>
  <c r="AY669"/>
  <c r="AX669"/>
  <c r="AW669"/>
  <c r="AK669"/>
  <c r="AJ669"/>
  <c r="AI669"/>
  <c r="AH669"/>
  <c r="AG669"/>
  <c r="AF669"/>
  <c r="AE669"/>
  <c r="AD669"/>
  <c r="Y669"/>
  <c r="X669"/>
  <c r="W669"/>
  <c r="V669"/>
  <c r="U669"/>
  <c r="T669"/>
  <c r="S669"/>
  <c r="R669"/>
  <c r="Q669"/>
  <c r="BI668"/>
  <c r="BJ668" s="1"/>
  <c r="AO668"/>
  <c r="AP668" s="1"/>
  <c r="Q668"/>
  <c r="BI667"/>
  <c r="BJ667" s="1"/>
  <c r="AO667"/>
  <c r="AP667" s="1"/>
  <c r="AM667"/>
  <c r="Q667"/>
  <c r="O667"/>
  <c r="M667"/>
  <c r="BI666"/>
  <c r="BJ666" s="1"/>
  <c r="AO666"/>
  <c r="AP666" s="1"/>
  <c r="AM666"/>
  <c r="Q666"/>
  <c r="O666"/>
  <c r="BI665"/>
  <c r="BJ665" s="1"/>
  <c r="AO665"/>
  <c r="AP665" s="1"/>
  <c r="Q665"/>
  <c r="O665"/>
  <c r="BI664"/>
  <c r="BF664"/>
  <c r="AO664"/>
  <c r="Q664"/>
  <c r="BI663"/>
  <c r="BF663"/>
  <c r="AO663"/>
  <c r="Q663"/>
  <c r="BI662"/>
  <c r="BF662"/>
  <c r="AO662"/>
  <c r="Q662"/>
  <c r="BK661"/>
  <c r="BI661"/>
  <c r="BF661"/>
  <c r="AQ661"/>
  <c r="AO661"/>
  <c r="AM661"/>
  <c r="Q661"/>
  <c r="O661"/>
  <c r="M661"/>
  <c r="BI660"/>
  <c r="BJ660" s="1"/>
  <c r="BF660"/>
  <c r="AO660"/>
  <c r="Q660"/>
  <c r="BI659"/>
  <c r="BJ659" s="1"/>
  <c r="AO659"/>
  <c r="AP659" s="1"/>
  <c r="Q659"/>
  <c r="BI658"/>
  <c r="BJ658" s="1"/>
  <c r="BF658"/>
  <c r="AO658"/>
  <c r="Q658"/>
  <c r="BI657"/>
  <c r="BJ657" s="1"/>
  <c r="AO657"/>
  <c r="AP657" s="1"/>
  <c r="AM657"/>
  <c r="Q657"/>
  <c r="O657"/>
  <c r="M657"/>
  <c r="BI656"/>
  <c r="BJ656" s="1"/>
  <c r="AO656"/>
  <c r="AP656" s="1"/>
  <c r="Q656"/>
  <c r="BI655"/>
  <c r="BJ655" s="1"/>
  <c r="AO655"/>
  <c r="AP655" s="1"/>
  <c r="Q655"/>
  <c r="BI654"/>
  <c r="BJ654" s="1"/>
  <c r="AO654"/>
  <c r="AP654" s="1"/>
  <c r="AN654"/>
  <c r="AN653" s="1"/>
  <c r="AM654"/>
  <c r="Q654"/>
  <c r="P654"/>
  <c r="P653" s="1"/>
  <c r="O654"/>
  <c r="M654"/>
  <c r="BE653"/>
  <c r="BE652" s="1"/>
  <c r="BD653"/>
  <c r="BD652" s="1"/>
  <c r="BC653"/>
  <c r="BC652" s="1"/>
  <c r="BB653"/>
  <c r="BB652" s="1"/>
  <c r="BA653"/>
  <c r="BA652" s="1"/>
  <c r="AZ653"/>
  <c r="AZ652" s="1"/>
  <c r="AY653"/>
  <c r="AY652" s="1"/>
  <c r="AX653"/>
  <c r="AX652" s="1"/>
  <c r="AW653"/>
  <c r="AW652" s="1"/>
  <c r="AK653"/>
  <c r="AK652" s="1"/>
  <c r="AJ653"/>
  <c r="AI653"/>
  <c r="AH653"/>
  <c r="AG653"/>
  <c r="AF653"/>
  <c r="AE653"/>
  <c r="AD653"/>
  <c r="Y653"/>
  <c r="X653"/>
  <c r="W653"/>
  <c r="W652" s="1"/>
  <c r="V653"/>
  <c r="V652" s="1"/>
  <c r="U653"/>
  <c r="U652" s="1"/>
  <c r="T653"/>
  <c r="S653"/>
  <c r="S652" s="1"/>
  <c r="R653"/>
  <c r="R652" s="1"/>
  <c r="BZ652"/>
  <c r="CP652" s="1"/>
  <c r="BI652"/>
  <c r="AS652"/>
  <c r="AO652"/>
  <c r="AN652"/>
  <c r="AA652"/>
  <c r="P652"/>
  <c r="J652"/>
  <c r="J584" s="1"/>
  <c r="BI651"/>
  <c r="BJ651" s="1"/>
  <c r="AO651"/>
  <c r="AP651" s="1"/>
  <c r="AO650"/>
  <c r="AP650" s="1"/>
  <c r="BI649"/>
  <c r="BJ649" s="1"/>
  <c r="BF649"/>
  <c r="AO649"/>
  <c r="AP649" s="1"/>
  <c r="BI648"/>
  <c r="BJ648" s="1"/>
  <c r="BF648"/>
  <c r="AO648"/>
  <c r="AP648" s="1"/>
  <c r="BI647"/>
  <c r="AO647"/>
  <c r="BI646"/>
  <c r="BJ646" s="1"/>
  <c r="AO646"/>
  <c r="AP646" s="1"/>
  <c r="AO645"/>
  <c r="AP645" s="1"/>
  <c r="BI644"/>
  <c r="BJ644" s="1"/>
  <c r="AO644"/>
  <c r="AP644" s="1"/>
  <c r="BI643"/>
  <c r="BJ643" s="1"/>
  <c r="AO643"/>
  <c r="AP643" s="1"/>
  <c r="AN643"/>
  <c r="AN642" s="1"/>
  <c r="AM643"/>
  <c r="P643"/>
  <c r="P642" s="1"/>
  <c r="M643"/>
  <c r="BE642"/>
  <c r="BD642"/>
  <c r="BC642"/>
  <c r="BB642"/>
  <c r="BA642"/>
  <c r="AZ642"/>
  <c r="AY642"/>
  <c r="AX642"/>
  <c r="AW642"/>
  <c r="AK642"/>
  <c r="AJ642"/>
  <c r="AI642"/>
  <c r="AH642"/>
  <c r="AG642"/>
  <c r="AF642"/>
  <c r="AE642"/>
  <c r="AD642"/>
  <c r="Y642"/>
  <c r="X642"/>
  <c r="W642"/>
  <c r="V642"/>
  <c r="U642"/>
  <c r="T642"/>
  <c r="S642"/>
  <c r="R642"/>
  <c r="Q642"/>
  <c r="BI641"/>
  <c r="BJ641" s="1"/>
  <c r="AO641"/>
  <c r="AP641" s="1"/>
  <c r="AO640"/>
  <c r="AP640" s="1"/>
  <c r="BI639"/>
  <c r="BJ639" s="1"/>
  <c r="BF639"/>
  <c r="AO639"/>
  <c r="AP639" s="1"/>
  <c r="BI638"/>
  <c r="BJ638" s="1"/>
  <c r="BF638"/>
  <c r="AO638"/>
  <c r="AP638" s="1"/>
  <c r="AO637"/>
  <c r="AP637" s="1"/>
  <c r="AO636"/>
  <c r="AP636" s="1"/>
  <c r="AO635"/>
  <c r="AP635" s="1"/>
  <c r="BI634"/>
  <c r="BJ634" s="1"/>
  <c r="BF634"/>
  <c r="AO634"/>
  <c r="AP634" s="1"/>
  <c r="BI633"/>
  <c r="BJ633" s="1"/>
  <c r="BF633"/>
  <c r="AO633"/>
  <c r="AP633" s="1"/>
  <c r="AM633"/>
  <c r="M633"/>
  <c r="BF632"/>
  <c r="AO632"/>
  <c r="AP632" s="1"/>
  <c r="AO631"/>
  <c r="AP631" s="1"/>
  <c r="BI630"/>
  <c r="BJ630" s="1"/>
  <c r="BK628" s="1"/>
  <c r="AO630"/>
  <c r="AP630" s="1"/>
  <c r="CS628" s="1"/>
  <c r="BI629"/>
  <c r="BF629"/>
  <c r="AO629"/>
  <c r="AP629" s="1"/>
  <c r="AO628"/>
  <c r="AP628" s="1"/>
  <c r="AM628"/>
  <c r="AO627"/>
  <c r="AP627" s="1"/>
  <c r="AO626"/>
  <c r="AP626" s="1"/>
  <c r="BI625"/>
  <c r="BF625"/>
  <c r="AO625"/>
  <c r="AP625" s="1"/>
  <c r="BI624"/>
  <c r="BJ624" s="1"/>
  <c r="BF624"/>
  <c r="AO624"/>
  <c r="AP624" s="1"/>
  <c r="AN624"/>
  <c r="AN623" s="1"/>
  <c r="AM624"/>
  <c r="P624"/>
  <c r="P623" s="1"/>
  <c r="M624"/>
  <c r="BE623"/>
  <c r="BD623"/>
  <c r="BC623"/>
  <c r="BB623"/>
  <c r="BA623"/>
  <c r="AZ623"/>
  <c r="AY623"/>
  <c r="AX623"/>
  <c r="AW623"/>
  <c r="AK623"/>
  <c r="AJ623"/>
  <c r="AI623"/>
  <c r="AH623"/>
  <c r="AG623"/>
  <c r="AF623"/>
  <c r="AE623"/>
  <c r="AD623"/>
  <c r="Y623"/>
  <c r="X623"/>
  <c r="W623"/>
  <c r="V623"/>
  <c r="U623"/>
  <c r="T623"/>
  <c r="S623"/>
  <c r="R623"/>
  <c r="Q623"/>
  <c r="BI622"/>
  <c r="BJ622" s="1"/>
  <c r="AO622"/>
  <c r="AP622" s="1"/>
  <c r="BI621"/>
  <c r="BJ621" s="1"/>
  <c r="AO621"/>
  <c r="AP621" s="1"/>
  <c r="AM621"/>
  <c r="M621"/>
  <c r="BI616"/>
  <c r="BJ616" s="1"/>
  <c r="AO616"/>
  <c r="AP616" s="1"/>
  <c r="BI615"/>
  <c r="BJ615" s="1"/>
  <c r="AO615"/>
  <c r="AP615" s="1"/>
  <c r="AM615"/>
  <c r="BI614"/>
  <c r="BJ614" s="1"/>
  <c r="AO614"/>
  <c r="AP614" s="1"/>
  <c r="BI613"/>
  <c r="BJ613" s="1"/>
  <c r="BF613"/>
  <c r="AO613"/>
  <c r="AP613" s="1"/>
  <c r="AO612"/>
  <c r="AP612" s="1"/>
  <c r="BI611"/>
  <c r="BJ611" s="1"/>
  <c r="AO611"/>
  <c r="AP611" s="1"/>
  <c r="BI610"/>
  <c r="BJ610" s="1"/>
  <c r="AO610"/>
  <c r="AP610" s="1"/>
  <c r="BI609"/>
  <c r="BF609"/>
  <c r="AO609"/>
  <c r="AP609" s="1"/>
  <c r="BI608"/>
  <c r="BJ608" s="1"/>
  <c r="AO608"/>
  <c r="AP608" s="1"/>
  <c r="L608"/>
  <c r="M606" s="1"/>
  <c r="BI607"/>
  <c r="BF607"/>
  <c r="AO607"/>
  <c r="AP607" s="1"/>
  <c r="AO606"/>
  <c r="AP606" s="1"/>
  <c r="AM606"/>
  <c r="AO605"/>
  <c r="AP605" s="1"/>
  <c r="BF604"/>
  <c r="AO604"/>
  <c r="AP604" s="1"/>
  <c r="BF603"/>
  <c r="AO603"/>
  <c r="AP603" s="1"/>
  <c r="BK602"/>
  <c r="BI602"/>
  <c r="BF602"/>
  <c r="AO602"/>
  <c r="AP602" s="1"/>
  <c r="AM602"/>
  <c r="BI601"/>
  <c r="BJ601" s="1"/>
  <c r="AO601"/>
  <c r="AP601" s="1"/>
  <c r="BI600"/>
  <c r="BJ600" s="1"/>
  <c r="AO600"/>
  <c r="AP600" s="1"/>
  <c r="BI599"/>
  <c r="BJ599" s="1"/>
  <c r="BF599"/>
  <c r="BG599" s="1"/>
  <c r="AO599"/>
  <c r="AP599" s="1"/>
  <c r="AM599"/>
  <c r="M599"/>
  <c r="BI598"/>
  <c r="BJ598" s="1"/>
  <c r="BK597" s="1"/>
  <c r="BF598"/>
  <c r="AO598"/>
  <c r="AP598" s="1"/>
  <c r="CS597" s="1"/>
  <c r="BI597"/>
  <c r="BF597"/>
  <c r="AO597"/>
  <c r="AP597" s="1"/>
  <c r="AM597"/>
  <c r="M597"/>
  <c r="BF596"/>
  <c r="AO596"/>
  <c r="AP596" s="1"/>
  <c r="BI595"/>
  <c r="BJ595" s="1"/>
  <c r="BF595"/>
  <c r="AO595"/>
  <c r="AP595" s="1"/>
  <c r="BI594"/>
  <c r="BF594"/>
  <c r="AO594"/>
  <c r="BI593"/>
  <c r="BJ593" s="1"/>
  <c r="AO593"/>
  <c r="AM593"/>
  <c r="M593"/>
  <c r="BI592"/>
  <c r="BJ592" s="1"/>
  <c r="AO592"/>
  <c r="AP592" s="1"/>
  <c r="BI591"/>
  <c r="BJ591" s="1"/>
  <c r="AO591"/>
  <c r="AP591" s="1"/>
  <c r="AO590"/>
  <c r="AP590" s="1"/>
  <c r="AO589"/>
  <c r="AP589" s="1"/>
  <c r="AO588"/>
  <c r="AP588" s="1"/>
  <c r="AO587"/>
  <c r="AP587" s="1"/>
  <c r="AM587"/>
  <c r="M587"/>
  <c r="BE586"/>
  <c r="BD586"/>
  <c r="BC586"/>
  <c r="BB586"/>
  <c r="BA586"/>
  <c r="AZ586"/>
  <c r="AY586"/>
  <c r="AX586"/>
  <c r="AW586"/>
  <c r="AN586"/>
  <c r="AK586"/>
  <c r="AK585" s="1"/>
  <c r="AJ586"/>
  <c r="AI586"/>
  <c r="AI585" s="1"/>
  <c r="AH586"/>
  <c r="AH585" s="1"/>
  <c r="AG586"/>
  <c r="AG585" s="1"/>
  <c r="AF586"/>
  <c r="AE586"/>
  <c r="AE585" s="1"/>
  <c r="AD586"/>
  <c r="AD585" s="1"/>
  <c r="Y586"/>
  <c r="Y585" s="1"/>
  <c r="X586"/>
  <c r="W586"/>
  <c r="W585" s="1"/>
  <c r="V586"/>
  <c r="V585" s="1"/>
  <c r="U586"/>
  <c r="U585" s="1"/>
  <c r="T586"/>
  <c r="S586"/>
  <c r="S585" s="1"/>
  <c r="R586"/>
  <c r="R585" s="1"/>
  <c r="Q586"/>
  <c r="Q585" s="1"/>
  <c r="BZ585"/>
  <c r="BZ584" s="1"/>
  <c r="BI585"/>
  <c r="BI584" s="1"/>
  <c r="AS585"/>
  <c r="AO585"/>
  <c r="AN585"/>
  <c r="AA585"/>
  <c r="Z585"/>
  <c r="Z584" s="1"/>
  <c r="AN584"/>
  <c r="BI583"/>
  <c r="AO583"/>
  <c r="BK582"/>
  <c r="BI582"/>
  <c r="BF582"/>
  <c r="BG582" s="1"/>
  <c r="AQ582"/>
  <c r="AO582"/>
  <c r="AM582"/>
  <c r="M582"/>
  <c r="BK581"/>
  <c r="BI581"/>
  <c r="BF581"/>
  <c r="BG581" s="1"/>
  <c r="AQ581"/>
  <c r="AO581"/>
  <c r="AM581"/>
  <c r="M581"/>
  <c r="BI580"/>
  <c r="BJ580" s="1"/>
  <c r="BL579" s="1"/>
  <c r="BL578" s="1"/>
  <c r="BF580"/>
  <c r="AO580"/>
  <c r="BI579"/>
  <c r="BF579"/>
  <c r="AR579"/>
  <c r="AR578" s="1"/>
  <c r="AQ579"/>
  <c r="AO579"/>
  <c r="AN579"/>
  <c r="AN578" s="1"/>
  <c r="AM579"/>
  <c r="P579"/>
  <c r="P578" s="1"/>
  <c r="M579"/>
  <c r="BE578"/>
  <c r="BD578"/>
  <c r="BC578"/>
  <c r="BB578"/>
  <c r="BA578"/>
  <c r="AZ578"/>
  <c r="AY578"/>
  <c r="AX578"/>
  <c r="AK578"/>
  <c r="AJ578"/>
  <c r="AI578"/>
  <c r="AH578"/>
  <c r="AG578"/>
  <c r="AF578"/>
  <c r="AE578"/>
  <c r="AD578"/>
  <c r="Y578"/>
  <c r="X578"/>
  <c r="W578"/>
  <c r="V578"/>
  <c r="U578"/>
  <c r="T578"/>
  <c r="S578"/>
  <c r="R578"/>
  <c r="Q578"/>
  <c r="BI577"/>
  <c r="BF577"/>
  <c r="AO577"/>
  <c r="AP577" s="1"/>
  <c r="BK576"/>
  <c r="BI576"/>
  <c r="BF576"/>
  <c r="BG576" s="1"/>
  <c r="AO576"/>
  <c r="AP576" s="1"/>
  <c r="AM576"/>
  <c r="O576"/>
  <c r="M576"/>
  <c r="BK575"/>
  <c r="BI575"/>
  <c r="BF575"/>
  <c r="BG575" s="1"/>
  <c r="AO575"/>
  <c r="AP575" s="1"/>
  <c r="AM575"/>
  <c r="O575"/>
  <c r="M575"/>
  <c r="BL573"/>
  <c r="BL572" s="1"/>
  <c r="BK573"/>
  <c r="BI573"/>
  <c r="BF573"/>
  <c r="AO573"/>
  <c r="AP573" s="1"/>
  <c r="AN573"/>
  <c r="AN572" s="1"/>
  <c r="AM573"/>
  <c r="P573"/>
  <c r="P572" s="1"/>
  <c r="O573"/>
  <c r="M573"/>
  <c r="BE572"/>
  <c r="BD572"/>
  <c r="BC572"/>
  <c r="BB572"/>
  <c r="BA572"/>
  <c r="AZ572"/>
  <c r="AY572"/>
  <c r="AX572"/>
  <c r="AK572"/>
  <c r="AJ572"/>
  <c r="AI572"/>
  <c r="AH572"/>
  <c r="AG572"/>
  <c r="AF572"/>
  <c r="AE572"/>
  <c r="AD572"/>
  <c r="Y572"/>
  <c r="X572"/>
  <c r="W572"/>
  <c r="V572"/>
  <c r="U572"/>
  <c r="T572"/>
  <c r="S572"/>
  <c r="R572"/>
  <c r="Q572"/>
  <c r="BI571"/>
  <c r="AO571"/>
  <c r="BI570"/>
  <c r="BJ570" s="1"/>
  <c r="BK569" s="1"/>
  <c r="AO570"/>
  <c r="AP570" s="1"/>
  <c r="AQ569" s="1"/>
  <c r="BI569"/>
  <c r="AO569"/>
  <c r="AM569"/>
  <c r="M569"/>
  <c r="BF567"/>
  <c r="BG567" s="1"/>
  <c r="BI566"/>
  <c r="BJ566" s="1"/>
  <c r="BF566"/>
  <c r="AO566"/>
  <c r="BI565"/>
  <c r="BJ565" s="1"/>
  <c r="BF565"/>
  <c r="AO565"/>
  <c r="BI564"/>
  <c r="BJ564" s="1"/>
  <c r="BF564"/>
  <c r="AO564"/>
  <c r="AO563"/>
  <c r="AP563" s="1"/>
  <c r="BF562"/>
  <c r="BF561"/>
  <c r="BI560"/>
  <c r="BJ560" s="1"/>
  <c r="BF560"/>
  <c r="AO560"/>
  <c r="AP560" s="1"/>
  <c r="BI558"/>
  <c r="BF558"/>
  <c r="AO558"/>
  <c r="AN558"/>
  <c r="AN557" s="1"/>
  <c r="AM558"/>
  <c r="P558"/>
  <c r="P557" s="1"/>
  <c r="M558"/>
  <c r="BE557"/>
  <c r="BD557"/>
  <c r="BC557"/>
  <c r="BB557"/>
  <c r="BA557"/>
  <c r="AZ557"/>
  <c r="AY557"/>
  <c r="AX557"/>
  <c r="AK557"/>
  <c r="AJ557"/>
  <c r="AI557"/>
  <c r="AH557"/>
  <c r="AG557"/>
  <c r="AF557"/>
  <c r="AE557"/>
  <c r="AD557"/>
  <c r="Y557"/>
  <c r="X557"/>
  <c r="W557"/>
  <c r="V557"/>
  <c r="U557"/>
  <c r="T557"/>
  <c r="S557"/>
  <c r="R557"/>
  <c r="Q557"/>
  <c r="BI553"/>
  <c r="BJ553" s="1"/>
  <c r="BF553"/>
  <c r="AO553"/>
  <c r="BI550"/>
  <c r="BJ550" s="1"/>
  <c r="BF550"/>
  <c r="AO550"/>
  <c r="BI548"/>
  <c r="BJ548" s="1"/>
  <c r="BF548"/>
  <c r="AO548"/>
  <c r="AP548" s="1"/>
  <c r="AQ546" s="1"/>
  <c r="BF547"/>
  <c r="BI546"/>
  <c r="BJ546" s="1"/>
  <c r="BF546"/>
  <c r="AO546"/>
  <c r="AM546"/>
  <c r="M546"/>
  <c r="BI545"/>
  <c r="BJ545" s="1"/>
  <c r="BF545"/>
  <c r="AO545"/>
  <c r="BI544"/>
  <c r="BJ544" s="1"/>
  <c r="BF544"/>
  <c r="AO544"/>
  <c r="AP544" s="1"/>
  <c r="BI543"/>
  <c r="BJ543" s="1"/>
  <c r="BF543"/>
  <c r="AO543"/>
  <c r="BI542"/>
  <c r="BJ542" s="1"/>
  <c r="BF542"/>
  <c r="AO542"/>
  <c r="BI541"/>
  <c r="BF541"/>
  <c r="AO541"/>
  <c r="AP541" s="1"/>
  <c r="BI540"/>
  <c r="BJ540" s="1"/>
  <c r="BF540"/>
  <c r="AO540"/>
  <c r="BI539"/>
  <c r="BJ539" s="1"/>
  <c r="BF539"/>
  <c r="AO539"/>
  <c r="AP539" s="1"/>
  <c r="BI538"/>
  <c r="BJ538" s="1"/>
  <c r="BF538"/>
  <c r="AO538"/>
  <c r="BI537"/>
  <c r="BF537"/>
  <c r="AO537"/>
  <c r="AM537"/>
  <c r="M537"/>
  <c r="BI536"/>
  <c r="BJ536" s="1"/>
  <c r="BF536"/>
  <c r="AO536"/>
  <c r="AP536" s="1"/>
  <c r="BI535"/>
  <c r="BF535"/>
  <c r="AO535"/>
  <c r="BI534"/>
  <c r="BF534"/>
  <c r="AO534"/>
  <c r="BI531"/>
  <c r="BF531"/>
  <c r="AO531"/>
  <c r="BI525"/>
  <c r="BJ525" s="1"/>
  <c r="BF525"/>
  <c r="AO525"/>
  <c r="BI524"/>
  <c r="BF524"/>
  <c r="AO524"/>
  <c r="BI523"/>
  <c r="BJ523" s="1"/>
  <c r="BF523"/>
  <c r="AO523"/>
  <c r="BI522"/>
  <c r="BJ522" s="1"/>
  <c r="AO522"/>
  <c r="BI521"/>
  <c r="BJ521" s="1"/>
  <c r="AO521"/>
  <c r="BI520"/>
  <c r="BF520"/>
  <c r="AO520"/>
  <c r="BI519"/>
  <c r="BF519"/>
  <c r="AO519"/>
  <c r="BI518"/>
  <c r="BF518"/>
  <c r="AO518"/>
  <c r="AP518" s="1"/>
  <c r="BI517"/>
  <c r="BF517"/>
  <c r="AO517"/>
  <c r="AP517" s="1"/>
  <c r="AM517"/>
  <c r="M517"/>
  <c r="BF516"/>
  <c r="BF515"/>
  <c r="AO515"/>
  <c r="BI514"/>
  <c r="BJ514" s="1"/>
  <c r="BF514"/>
  <c r="AO514"/>
  <c r="BI513"/>
  <c r="BJ513" s="1"/>
  <c r="BF513"/>
  <c r="AO513"/>
  <c r="BF512"/>
  <c r="AO512"/>
  <c r="AP512" s="1"/>
  <c r="AQ509" s="1"/>
  <c r="BI511"/>
  <c r="BF511"/>
  <c r="AO511"/>
  <c r="BI510"/>
  <c r="BJ510" s="1"/>
  <c r="BF510"/>
  <c r="AO510"/>
  <c r="BI509"/>
  <c r="BJ509" s="1"/>
  <c r="BF509"/>
  <c r="AO509"/>
  <c r="AN509"/>
  <c r="AN508" s="1"/>
  <c r="AM509"/>
  <c r="P509"/>
  <c r="P508" s="1"/>
  <c r="M509"/>
  <c r="BE508"/>
  <c r="BD508"/>
  <c r="BC508"/>
  <c r="BB508"/>
  <c r="BA508"/>
  <c r="AZ508"/>
  <c r="AY508"/>
  <c r="AX508"/>
  <c r="AK508"/>
  <c r="AJ508"/>
  <c r="AI508"/>
  <c r="AH508"/>
  <c r="AG508"/>
  <c r="AF508"/>
  <c r="AE508"/>
  <c r="AD508"/>
  <c r="Y508"/>
  <c r="X508"/>
  <c r="W508"/>
  <c r="V508"/>
  <c r="U508"/>
  <c r="T508"/>
  <c r="S508"/>
  <c r="R508"/>
  <c r="Q508"/>
  <c r="BI505"/>
  <c r="BJ505" s="1"/>
  <c r="BF505"/>
  <c r="AO505"/>
  <c r="BI504"/>
  <c r="BJ504" s="1"/>
  <c r="BF504"/>
  <c r="AQ504"/>
  <c r="AO504"/>
  <c r="AM504"/>
  <c r="O504"/>
  <c r="M504"/>
  <c r="BF501"/>
  <c r="AO501"/>
  <c r="AL501"/>
  <c r="BF500"/>
  <c r="AO500"/>
  <c r="AP500" s="1"/>
  <c r="AQ494" s="1"/>
  <c r="BI499"/>
  <c r="BJ499" s="1"/>
  <c r="BF499"/>
  <c r="AO499"/>
  <c r="AL499"/>
  <c r="BI498"/>
  <c r="BJ498" s="1"/>
  <c r="BF498"/>
  <c r="AO498"/>
  <c r="BI495"/>
  <c r="BJ495" s="1"/>
  <c r="BF495"/>
  <c r="AO495"/>
  <c r="BI494"/>
  <c r="BF494"/>
  <c r="AO494"/>
  <c r="O494"/>
  <c r="M494"/>
  <c r="BF493"/>
  <c r="AO493"/>
  <c r="BI492"/>
  <c r="BF492"/>
  <c r="AO492"/>
  <c r="BI490"/>
  <c r="BF490"/>
  <c r="AO490"/>
  <c r="BI489"/>
  <c r="BJ489" s="1"/>
  <c r="BF489"/>
  <c r="AO489"/>
  <c r="AP489" s="1"/>
  <c r="AQ487" s="1"/>
  <c r="BI487"/>
  <c r="BJ487" s="1"/>
  <c r="BF487"/>
  <c r="AY487"/>
  <c r="AY486" s="1"/>
  <c r="AO487"/>
  <c r="AM487"/>
  <c r="P487"/>
  <c r="P486" s="1"/>
  <c r="O487"/>
  <c r="M487"/>
  <c r="BD486"/>
  <c r="BC486"/>
  <c r="BB486"/>
  <c r="BA486"/>
  <c r="AZ486"/>
  <c r="AX486"/>
  <c r="AK486"/>
  <c r="AJ486"/>
  <c r="AI486"/>
  <c r="AH486"/>
  <c r="AG486"/>
  <c r="AF486"/>
  <c r="AE486"/>
  <c r="AD486"/>
  <c r="BI485"/>
  <c r="BJ485" s="1"/>
  <c r="BK485" s="1"/>
  <c r="AO485"/>
  <c r="AP485" s="1"/>
  <c r="CS485" s="1"/>
  <c r="AM485"/>
  <c r="M485"/>
  <c r="BI484"/>
  <c r="BJ484" s="1"/>
  <c r="BF484"/>
  <c r="BG484" s="1"/>
  <c r="AO484"/>
  <c r="AM484"/>
  <c r="M484"/>
  <c r="BF483"/>
  <c r="AO483"/>
  <c r="BJ482"/>
  <c r="BF482"/>
  <c r="AO482"/>
  <c r="AP482" s="1"/>
  <c r="BI481"/>
  <c r="BJ481" s="1"/>
  <c r="BF481"/>
  <c r="BB481"/>
  <c r="BB480" s="1"/>
  <c r="AO481"/>
  <c r="AN481"/>
  <c r="AN480" s="1"/>
  <c r="AM481"/>
  <c r="P481"/>
  <c r="P480" s="1"/>
  <c r="M481"/>
  <c r="BE480"/>
  <c r="BD480"/>
  <c r="BC480"/>
  <c r="BA480"/>
  <c r="AZ480"/>
  <c r="AY480"/>
  <c r="AX480"/>
  <c r="AW480"/>
  <c r="AK480"/>
  <c r="AJ480"/>
  <c r="AI480"/>
  <c r="AH480"/>
  <c r="AG480"/>
  <c r="AF480"/>
  <c r="AE480"/>
  <c r="AD480"/>
  <c r="Y480"/>
  <c r="X480"/>
  <c r="W480"/>
  <c r="V480"/>
  <c r="U480"/>
  <c r="T480"/>
  <c r="S480"/>
  <c r="R480"/>
  <c r="Q480"/>
  <c r="BZ479"/>
  <c r="CP479" s="1"/>
  <c r="BI479"/>
  <c r="AS479"/>
  <c r="AO479"/>
  <c r="AA479"/>
  <c r="P479"/>
  <c r="J479"/>
  <c r="BI478"/>
  <c r="BJ478" s="1"/>
  <c r="BK478" s="1"/>
  <c r="BF478"/>
  <c r="BG478" s="1"/>
  <c r="AO478"/>
  <c r="AP478" s="1"/>
  <c r="AM478"/>
  <c r="O478"/>
  <c r="M478"/>
  <c r="BK477"/>
  <c r="BI477"/>
  <c r="AQ477"/>
  <c r="AO477"/>
  <c r="AL477"/>
  <c r="O477"/>
  <c r="M477"/>
  <c r="BK476"/>
  <c r="BI476"/>
  <c r="BF476"/>
  <c r="BG476" s="1"/>
  <c r="AQ476"/>
  <c r="AO476"/>
  <c r="AL476"/>
  <c r="AM476" s="1"/>
  <c r="M476"/>
  <c r="BI475"/>
  <c r="BJ475" s="1"/>
  <c r="BK475" s="1"/>
  <c r="BF475"/>
  <c r="BG475" s="1"/>
  <c r="AO475"/>
  <c r="AP475" s="1"/>
  <c r="AM475"/>
  <c r="P475"/>
  <c r="P474" s="1"/>
  <c r="O475"/>
  <c r="M475"/>
  <c r="BE474"/>
  <c r="BD474"/>
  <c r="BC474"/>
  <c r="BB474"/>
  <c r="BA474"/>
  <c r="AZ474"/>
  <c r="AY474"/>
  <c r="AX474"/>
  <c r="AW474"/>
  <c r="AK474"/>
  <c r="AJ474"/>
  <c r="AI474"/>
  <c r="AH474"/>
  <c r="AG474"/>
  <c r="AF474"/>
  <c r="AE474"/>
  <c r="AD474"/>
  <c r="Y474"/>
  <c r="X474"/>
  <c r="W474"/>
  <c r="V474"/>
  <c r="U474"/>
  <c r="T474"/>
  <c r="S474"/>
  <c r="R474"/>
  <c r="Q474"/>
  <c r="BK473"/>
  <c r="BI473"/>
  <c r="AO473"/>
  <c r="AP473" s="1"/>
  <c r="AQ473" s="1"/>
  <c r="AM473"/>
  <c r="O473"/>
  <c r="M473"/>
  <c r="BI472"/>
  <c r="BJ472" s="1"/>
  <c r="AO472"/>
  <c r="AP472" s="1"/>
  <c r="BI471"/>
  <c r="BJ471" s="1"/>
  <c r="AO471"/>
  <c r="AP471" s="1"/>
  <c r="BI470"/>
  <c r="BJ470" s="1"/>
  <c r="AO470"/>
  <c r="AP470" s="1"/>
  <c r="BI469"/>
  <c r="BF469"/>
  <c r="BG469" s="1"/>
  <c r="AO469"/>
  <c r="AM469"/>
  <c r="O469"/>
  <c r="M469"/>
  <c r="BJ468"/>
  <c r="AO468"/>
  <c r="BI467"/>
  <c r="BJ467" s="1"/>
  <c r="BF467"/>
  <c r="AO467"/>
  <c r="AP467" s="1"/>
  <c r="BI466"/>
  <c r="BJ466" s="1"/>
  <c r="AO466"/>
  <c r="AP466" s="1"/>
  <c r="BI465"/>
  <c r="BJ465" s="1"/>
  <c r="BF465"/>
  <c r="AO465"/>
  <c r="AP465" s="1"/>
  <c r="BI464"/>
  <c r="BJ464" s="1"/>
  <c r="AO464"/>
  <c r="AP464" s="1"/>
  <c r="BI463"/>
  <c r="BJ463" s="1"/>
  <c r="BF463"/>
  <c r="AO463"/>
  <c r="AP463" s="1"/>
  <c r="BI462"/>
  <c r="BJ462" s="1"/>
  <c r="BF462"/>
  <c r="AO462"/>
  <c r="AP462" s="1"/>
  <c r="BI461"/>
  <c r="BJ461" s="1"/>
  <c r="BF461"/>
  <c r="AO461"/>
  <c r="AP461" s="1"/>
  <c r="CS461" s="1"/>
  <c r="AM461"/>
  <c r="O461"/>
  <c r="M461"/>
  <c r="BI460"/>
  <c r="BJ460" s="1"/>
  <c r="BF460"/>
  <c r="BG458" s="1"/>
  <c r="AO460"/>
  <c r="AP460" s="1"/>
  <c r="BI459"/>
  <c r="BJ459" s="1"/>
  <c r="AO459"/>
  <c r="AP459" s="1"/>
  <c r="BI458"/>
  <c r="BJ458" s="1"/>
  <c r="AO458"/>
  <c r="AP458" s="1"/>
  <c r="CS458" s="1"/>
  <c r="AM458"/>
  <c r="O458"/>
  <c r="M458"/>
  <c r="BI457"/>
  <c r="BJ457" s="1"/>
  <c r="BK455" s="1"/>
  <c r="AO457"/>
  <c r="AP457" s="1"/>
  <c r="CS455" s="1"/>
  <c r="BI456"/>
  <c r="BF456"/>
  <c r="AO456"/>
  <c r="AP456" s="1"/>
  <c r="BI455"/>
  <c r="BF455"/>
  <c r="AO455"/>
  <c r="AP455" s="1"/>
  <c r="AM455"/>
  <c r="O455"/>
  <c r="M455"/>
  <c r="BI454"/>
  <c r="BJ454" s="1"/>
  <c r="BF454"/>
  <c r="AO454"/>
  <c r="AP454" s="1"/>
  <c r="BI453"/>
  <c r="BJ453" s="1"/>
  <c r="BF453"/>
  <c r="AO453"/>
  <c r="AP453" s="1"/>
  <c r="BI452"/>
  <c r="BJ452" s="1"/>
  <c r="BF452"/>
  <c r="AO452"/>
  <c r="AP452" s="1"/>
  <c r="BI451"/>
  <c r="BJ451" s="1"/>
  <c r="BF451"/>
  <c r="AO451"/>
  <c r="AP451" s="1"/>
  <c r="CS451" s="1"/>
  <c r="AM451"/>
  <c r="O451"/>
  <c r="M451"/>
  <c r="BI450"/>
  <c r="BJ450" s="1"/>
  <c r="AO450"/>
  <c r="AP450" s="1"/>
  <c r="BI449"/>
  <c r="BJ449" s="1"/>
  <c r="AO449"/>
  <c r="AP449" s="1"/>
  <c r="BI448"/>
  <c r="BJ448" s="1"/>
  <c r="AO448"/>
  <c r="AP448" s="1"/>
  <c r="BI447"/>
  <c r="BJ447" s="1"/>
  <c r="BF447"/>
  <c r="AO447"/>
  <c r="AP447" s="1"/>
  <c r="BI446"/>
  <c r="BJ446" s="1"/>
  <c r="BF446"/>
  <c r="AO446"/>
  <c r="AM446"/>
  <c r="O446"/>
  <c r="M446"/>
  <c r="BI445"/>
  <c r="BJ445" s="1"/>
  <c r="BF445"/>
  <c r="AO445"/>
  <c r="AP445" s="1"/>
  <c r="BI444"/>
  <c r="BJ444" s="1"/>
  <c r="BF444"/>
  <c r="AO444"/>
  <c r="AP444" s="1"/>
  <c r="BI443"/>
  <c r="BJ443" s="1"/>
  <c r="BF443"/>
  <c r="AO443"/>
  <c r="AP443" s="1"/>
  <c r="BI442"/>
  <c r="BF442"/>
  <c r="AO442"/>
  <c r="BI441"/>
  <c r="BF441"/>
  <c r="AO441"/>
  <c r="AM441"/>
  <c r="O441"/>
  <c r="M441"/>
  <c r="BI440"/>
  <c r="BF440"/>
  <c r="AO440"/>
  <c r="BI439"/>
  <c r="BJ439" s="1"/>
  <c r="BF439"/>
  <c r="AO439"/>
  <c r="AP439" s="1"/>
  <c r="BI438"/>
  <c r="BJ438" s="1"/>
  <c r="BF438"/>
  <c r="AO438"/>
  <c r="AP438" s="1"/>
  <c r="BI437"/>
  <c r="BJ437" s="1"/>
  <c r="AO437"/>
  <c r="AP437" s="1"/>
  <c r="BI436"/>
  <c r="BJ436" s="1"/>
  <c r="BG436"/>
  <c r="AO436"/>
  <c r="AP436" s="1"/>
  <c r="AN436"/>
  <c r="AN435" s="1"/>
  <c r="AM436"/>
  <c r="P436"/>
  <c r="P435" s="1"/>
  <c r="O436"/>
  <c r="M436"/>
  <c r="BE435"/>
  <c r="BD435"/>
  <c r="BC435"/>
  <c r="BB435"/>
  <c r="BA435"/>
  <c r="AZ435"/>
  <c r="AY435"/>
  <c r="AX435"/>
  <c r="AW435"/>
  <c r="AK435"/>
  <c r="AJ435"/>
  <c r="AI435"/>
  <c r="AH435"/>
  <c r="AG435"/>
  <c r="AF435"/>
  <c r="AE435"/>
  <c r="AD435"/>
  <c r="Y435"/>
  <c r="X435"/>
  <c r="W435"/>
  <c r="V435"/>
  <c r="U435"/>
  <c r="T435"/>
  <c r="S435"/>
  <c r="R435"/>
  <c r="Q435"/>
  <c r="BI434"/>
  <c r="BJ434" s="1"/>
  <c r="BF434"/>
  <c r="AO434"/>
  <c r="AP434" s="1"/>
  <c r="BI433"/>
  <c r="BJ433" s="1"/>
  <c r="BF433"/>
  <c r="AO433"/>
  <c r="AP433" s="1"/>
  <c r="BI432"/>
  <c r="BJ432" s="1"/>
  <c r="BF432"/>
  <c r="AO432"/>
  <c r="AP432" s="1"/>
  <c r="BI431"/>
  <c r="BJ431" s="1"/>
  <c r="BF431"/>
  <c r="AO431"/>
  <c r="AP431" s="1"/>
  <c r="CS431" s="1"/>
  <c r="AM431"/>
  <c r="O431"/>
  <c r="M431"/>
  <c r="BI430"/>
  <c r="BJ430" s="1"/>
  <c r="BF430"/>
  <c r="AO430"/>
  <c r="AP430" s="1"/>
  <c r="BI429"/>
  <c r="BJ429" s="1"/>
  <c r="BF429"/>
  <c r="AO429"/>
  <c r="AP429" s="1"/>
  <c r="BI428"/>
  <c r="BJ428" s="1"/>
  <c r="BF428"/>
  <c r="AO428"/>
  <c r="AP428" s="1"/>
  <c r="BI427"/>
  <c r="BJ427" s="1"/>
  <c r="AO427"/>
  <c r="AP427" s="1"/>
  <c r="CS427" s="1"/>
  <c r="AM427"/>
  <c r="O427"/>
  <c r="M427"/>
  <c r="BF426"/>
  <c r="AO426"/>
  <c r="AP426" s="1"/>
  <c r="BF425"/>
  <c r="AO425"/>
  <c r="AP425" s="1"/>
  <c r="BI424"/>
  <c r="BJ424" s="1"/>
  <c r="BK424" s="1"/>
  <c r="BF424"/>
  <c r="AO424"/>
  <c r="AP424" s="1"/>
  <c r="CS424" s="1"/>
  <c r="AM424"/>
  <c r="O424"/>
  <c r="M424"/>
  <c r="BI423"/>
  <c r="BF423"/>
  <c r="AO423"/>
  <c r="BI422"/>
  <c r="BJ422" s="1"/>
  <c r="BK422" s="1"/>
  <c r="BF422"/>
  <c r="AO422"/>
  <c r="AP422" s="1"/>
  <c r="AM422"/>
  <c r="O422"/>
  <c r="M422"/>
  <c r="BI421"/>
  <c r="AO421"/>
  <c r="BI420"/>
  <c r="BJ420" s="1"/>
  <c r="BK420" s="1"/>
  <c r="AO420"/>
  <c r="AP420" s="1"/>
  <c r="CS420" s="1"/>
  <c r="AM420"/>
  <c r="O420"/>
  <c r="M420"/>
  <c r="BI419"/>
  <c r="AO419"/>
  <c r="BI418"/>
  <c r="AO418"/>
  <c r="BI417"/>
  <c r="BJ417" s="1"/>
  <c r="BK417" s="1"/>
  <c r="BF417"/>
  <c r="BG417" s="1"/>
  <c r="AO417"/>
  <c r="AP417" s="1"/>
  <c r="AQ417" s="1"/>
  <c r="AM417"/>
  <c r="O417"/>
  <c r="M417"/>
  <c r="BI416"/>
  <c r="BJ416" s="1"/>
  <c r="AO416"/>
  <c r="AP416" s="1"/>
  <c r="BI415"/>
  <c r="BJ415" s="1"/>
  <c r="AO415"/>
  <c r="AP415" s="1"/>
  <c r="BI414"/>
  <c r="BJ414" s="1"/>
  <c r="AO414"/>
  <c r="AP414" s="1"/>
  <c r="AM414"/>
  <c r="O414"/>
  <c r="M414"/>
  <c r="BI413"/>
  <c r="BJ413" s="1"/>
  <c r="BF413"/>
  <c r="AO413"/>
  <c r="BI412"/>
  <c r="BJ412" s="1"/>
  <c r="AO412"/>
  <c r="AP412" s="1"/>
  <c r="BI411"/>
  <c r="BJ411" s="1"/>
  <c r="BF411"/>
  <c r="AO411"/>
  <c r="AP411" s="1"/>
  <c r="BI410"/>
  <c r="BJ410" s="1"/>
  <c r="AO410"/>
  <c r="AP410" s="1"/>
  <c r="BI409"/>
  <c r="BJ409" s="1"/>
  <c r="BF409"/>
  <c r="AO409"/>
  <c r="AD409"/>
  <c r="AD406" s="1"/>
  <c r="BF408"/>
  <c r="AO408"/>
  <c r="AP408" s="1"/>
  <c r="BI407"/>
  <c r="BJ407" s="1"/>
  <c r="BF407"/>
  <c r="AO407"/>
  <c r="AN407"/>
  <c r="AN406" s="1"/>
  <c r="AM407"/>
  <c r="P407"/>
  <c r="P406" s="1"/>
  <c r="O407"/>
  <c r="M407"/>
  <c r="AK406"/>
  <c r="AJ406"/>
  <c r="AI406"/>
  <c r="AH406"/>
  <c r="AG406"/>
  <c r="AF406"/>
  <c r="AE406"/>
  <c r="Y406"/>
  <c r="X406"/>
  <c r="W406"/>
  <c r="V406"/>
  <c r="U406"/>
  <c r="T406"/>
  <c r="S406"/>
  <c r="R406"/>
  <c r="Q406"/>
  <c r="BI405"/>
  <c r="BF405"/>
  <c r="AO405"/>
  <c r="BI404"/>
  <c r="BF404"/>
  <c r="AO404"/>
  <c r="AP404" s="1"/>
  <c r="AO403"/>
  <c r="AP403" s="1"/>
  <c r="BL402"/>
  <c r="BL401" s="1"/>
  <c r="BK402"/>
  <c r="BI402"/>
  <c r="AO402"/>
  <c r="AN402"/>
  <c r="AN401" s="1"/>
  <c r="AM402"/>
  <c r="P402"/>
  <c r="P401" s="1"/>
  <c r="O402"/>
  <c r="M402"/>
  <c r="AK401"/>
  <c r="AJ401"/>
  <c r="AI401"/>
  <c r="AH401"/>
  <c r="AG401"/>
  <c r="AF401"/>
  <c r="AE401"/>
  <c r="AD401"/>
  <c r="Y401"/>
  <c r="X401"/>
  <c r="W401"/>
  <c r="V401"/>
  <c r="U401"/>
  <c r="T401"/>
  <c r="S401"/>
  <c r="R401"/>
  <c r="Q401"/>
  <c r="BZ400"/>
  <c r="CP400" s="1"/>
  <c r="BI400"/>
  <c r="AS400"/>
  <c r="AO400"/>
  <c r="AA400"/>
  <c r="P400"/>
  <c r="J400"/>
  <c r="BI399"/>
  <c r="BJ399" s="1"/>
  <c r="AO399"/>
  <c r="AP399" s="1"/>
  <c r="BI398"/>
  <c r="BJ398" s="1"/>
  <c r="BF398"/>
  <c r="AO398"/>
  <c r="AP398" s="1"/>
  <c r="BI397"/>
  <c r="BJ397" s="1"/>
  <c r="BF397"/>
  <c r="AO397"/>
  <c r="AP397" s="1"/>
  <c r="BF396"/>
  <c r="AO396"/>
  <c r="AP396" s="1"/>
  <c r="BI395"/>
  <c r="BJ395" s="1"/>
  <c r="AO395"/>
  <c r="AP395" s="1"/>
  <c r="CS394" s="1"/>
  <c r="AO394"/>
  <c r="AP394" s="1"/>
  <c r="AM394"/>
  <c r="M394"/>
  <c r="BI393"/>
  <c r="BJ393" s="1"/>
  <c r="BK390" s="1"/>
  <c r="BF393"/>
  <c r="AO393"/>
  <c r="AP393" s="1"/>
  <c r="CS390" s="1"/>
  <c r="AO392"/>
  <c r="AP392" s="1"/>
  <c r="AO391"/>
  <c r="AP391" s="1"/>
  <c r="BG390"/>
  <c r="AO390"/>
  <c r="AP390" s="1"/>
  <c r="AM390"/>
  <c r="M390"/>
  <c r="AO389"/>
  <c r="AP389" s="1"/>
  <c r="AO388"/>
  <c r="AP388" s="1"/>
  <c r="AO387"/>
  <c r="AP387" s="1"/>
  <c r="AM387"/>
  <c r="M387"/>
  <c r="BI386"/>
  <c r="BJ386" s="1"/>
  <c r="BF386"/>
  <c r="AO386"/>
  <c r="AP386" s="1"/>
  <c r="BI385"/>
  <c r="BF385"/>
  <c r="AO385"/>
  <c r="BI384"/>
  <c r="BJ384" s="1"/>
  <c r="BF384"/>
  <c r="AO384"/>
  <c r="AP384" s="1"/>
  <c r="AN384"/>
  <c r="AN383" s="1"/>
  <c r="AM384"/>
  <c r="P384"/>
  <c r="P383" s="1"/>
  <c r="M384"/>
  <c r="BE383"/>
  <c r="BD383"/>
  <c r="BC383"/>
  <c r="BB383"/>
  <c r="BA383"/>
  <c r="AZ383"/>
  <c r="AY383"/>
  <c r="AX383"/>
  <c r="AW383"/>
  <c r="AK383"/>
  <c r="AJ383"/>
  <c r="AI383"/>
  <c r="AH383"/>
  <c r="AG383"/>
  <c r="AF383"/>
  <c r="AE383"/>
  <c r="AD383"/>
  <c r="Y383"/>
  <c r="X383"/>
  <c r="W383"/>
  <c r="V383"/>
  <c r="U383"/>
  <c r="T383"/>
  <c r="S383"/>
  <c r="R383"/>
  <c r="Q383"/>
  <c r="BI382"/>
  <c r="BF382"/>
  <c r="BG381" s="1"/>
  <c r="AO382"/>
  <c r="AP382" s="1"/>
  <c r="BI381"/>
  <c r="BJ381" s="1"/>
  <c r="BK381" s="1"/>
  <c r="AO381"/>
  <c r="AP381" s="1"/>
  <c r="AM381"/>
  <c r="BK380"/>
  <c r="BI380"/>
  <c r="BG380"/>
  <c r="AQ380"/>
  <c r="AO380"/>
  <c r="AM380"/>
  <c r="BK379"/>
  <c r="AO379"/>
  <c r="AP379" s="1"/>
  <c r="AQ379" s="1"/>
  <c r="BK378"/>
  <c r="BI378"/>
  <c r="BF378"/>
  <c r="BG378" s="1"/>
  <c r="AO378"/>
  <c r="AP378" s="1"/>
  <c r="AQ378" s="1"/>
  <c r="AM378"/>
  <c r="BF377"/>
  <c r="BI376"/>
  <c r="BJ376" s="1"/>
  <c r="AO376"/>
  <c r="AP376" s="1"/>
  <c r="BI375"/>
  <c r="BJ375" s="1"/>
  <c r="BF375"/>
  <c r="AO375"/>
  <c r="AP375" s="1"/>
  <c r="AN375"/>
  <c r="AN374" s="1"/>
  <c r="P375"/>
  <c r="P374" s="1"/>
  <c r="BE374"/>
  <c r="BD374"/>
  <c r="BC374"/>
  <c r="BB374"/>
  <c r="BA374"/>
  <c r="AZ374"/>
  <c r="AY374"/>
  <c r="AX374"/>
  <c r="AW374"/>
  <c r="AK374"/>
  <c r="AJ374"/>
  <c r="AI374"/>
  <c r="AH374"/>
  <c r="AG374"/>
  <c r="AF374"/>
  <c r="AE374"/>
  <c r="AD374"/>
  <c r="Y374"/>
  <c r="X374"/>
  <c r="W374"/>
  <c r="V374"/>
  <c r="U374"/>
  <c r="T374"/>
  <c r="S374"/>
  <c r="R374"/>
  <c r="Q374"/>
  <c r="BI373"/>
  <c r="BJ373" s="1"/>
  <c r="BF373"/>
  <c r="AO373"/>
  <c r="AP373" s="1"/>
  <c r="BI372"/>
  <c r="BJ372" s="1"/>
  <c r="BF372"/>
  <c r="AO372"/>
  <c r="AP372" s="1"/>
  <c r="AM372"/>
  <c r="O372"/>
  <c r="M372"/>
  <c r="BI371"/>
  <c r="BJ371" s="1"/>
  <c r="BF371"/>
  <c r="BG370" s="1"/>
  <c r="AO371"/>
  <c r="AP371" s="1"/>
  <c r="BI370"/>
  <c r="BJ370" s="1"/>
  <c r="AO370"/>
  <c r="AP370" s="1"/>
  <c r="AM370"/>
  <c r="BI369"/>
  <c r="BF369"/>
  <c r="AO369"/>
  <c r="AP369" s="1"/>
  <c r="BI368"/>
  <c r="BF368"/>
  <c r="AO368"/>
  <c r="BI367"/>
  <c r="BJ367" s="1"/>
  <c r="AO367"/>
  <c r="AP367" s="1"/>
  <c r="BI366"/>
  <c r="BJ366" s="1"/>
  <c r="AO366"/>
  <c r="AP366" s="1"/>
  <c r="AN366"/>
  <c r="AN365" s="1"/>
  <c r="AM366"/>
  <c r="P366"/>
  <c r="P365" s="1"/>
  <c r="O366"/>
  <c r="M366"/>
  <c r="BE365"/>
  <c r="BD365"/>
  <c r="BC365"/>
  <c r="BB365"/>
  <c r="BA365"/>
  <c r="AZ365"/>
  <c r="AY365"/>
  <c r="AX365"/>
  <c r="AW365"/>
  <c r="AK365"/>
  <c r="AJ365"/>
  <c r="AI365"/>
  <c r="AH365"/>
  <c r="AG365"/>
  <c r="AF365"/>
  <c r="AE365"/>
  <c r="AD365"/>
  <c r="Y365"/>
  <c r="X365"/>
  <c r="W365"/>
  <c r="V365"/>
  <c r="U365"/>
  <c r="T365"/>
  <c r="S365"/>
  <c r="R365"/>
  <c r="Q365"/>
  <c r="BI364"/>
  <c r="BJ364" s="1"/>
  <c r="BF364"/>
  <c r="AW364"/>
  <c r="AO364"/>
  <c r="AP364" s="1"/>
  <c r="BI363"/>
  <c r="BJ363" s="1"/>
  <c r="BF363"/>
  <c r="AW363"/>
  <c r="AO363"/>
  <c r="AP363" s="1"/>
  <c r="BI362"/>
  <c r="BJ362" s="1"/>
  <c r="BF362"/>
  <c r="AW362"/>
  <c r="AO362"/>
  <c r="AP362" s="1"/>
  <c r="CS361" s="1"/>
  <c r="AO361"/>
  <c r="AP361" s="1"/>
  <c r="AM361"/>
  <c r="O361"/>
  <c r="M361"/>
  <c r="BI360"/>
  <c r="BJ360" s="1"/>
  <c r="BF360"/>
  <c r="AW360"/>
  <c r="AO360"/>
  <c r="AP360" s="1"/>
  <c r="BI359"/>
  <c r="BJ359" s="1"/>
  <c r="BF359"/>
  <c r="BG358" s="1"/>
  <c r="AW359"/>
  <c r="AO359"/>
  <c r="AP359" s="1"/>
  <c r="CS358" s="1"/>
  <c r="AO358"/>
  <c r="AP358" s="1"/>
  <c r="AM358"/>
  <c r="O358"/>
  <c r="M358"/>
  <c r="BI357"/>
  <c r="BJ357" s="1"/>
  <c r="BK357" s="1"/>
  <c r="BF357"/>
  <c r="BG357" s="1"/>
  <c r="AW357"/>
  <c r="AO357"/>
  <c r="AP357" s="1"/>
  <c r="AQ357" s="1"/>
  <c r="AM357"/>
  <c r="O357"/>
  <c r="M357"/>
  <c r="BI356"/>
  <c r="BJ356" s="1"/>
  <c r="AW356"/>
  <c r="AO356"/>
  <c r="AP356" s="1"/>
  <c r="BI355"/>
  <c r="BF355"/>
  <c r="AW355"/>
  <c r="AO355"/>
  <c r="AP355" s="1"/>
  <c r="AO354"/>
  <c r="AP354" s="1"/>
  <c r="BI353"/>
  <c r="BJ353" s="1"/>
  <c r="AO353"/>
  <c r="AP353" s="1"/>
  <c r="AO352"/>
  <c r="AP352" s="1"/>
  <c r="BI351"/>
  <c r="BJ351" s="1"/>
  <c r="BF351"/>
  <c r="AO351"/>
  <c r="AP351" s="1"/>
  <c r="BI350"/>
  <c r="BF350"/>
  <c r="AO350"/>
  <c r="AP350" s="1"/>
  <c r="BI349"/>
  <c r="BF349"/>
  <c r="AW349"/>
  <c r="AO349"/>
  <c r="AP349" s="1"/>
  <c r="BI348"/>
  <c r="AO348"/>
  <c r="AN348"/>
  <c r="AN347" s="1"/>
  <c r="AM348"/>
  <c r="P348"/>
  <c r="O348"/>
  <c r="M348"/>
  <c r="BE347"/>
  <c r="BD347"/>
  <c r="BC347"/>
  <c r="BB347"/>
  <c r="BA347"/>
  <c r="AZ347"/>
  <c r="AY347"/>
  <c r="AX347"/>
  <c r="AK347"/>
  <c r="AJ347"/>
  <c r="AI347"/>
  <c r="AH347"/>
  <c r="AG347"/>
  <c r="AF347"/>
  <c r="AE347"/>
  <c r="AD347"/>
  <c r="Y347"/>
  <c r="X347"/>
  <c r="W347"/>
  <c r="V347"/>
  <c r="U347"/>
  <c r="T347"/>
  <c r="S347"/>
  <c r="R347"/>
  <c r="Q347"/>
  <c r="P347"/>
  <c r="BI346"/>
  <c r="BJ346" s="1"/>
  <c r="AO346"/>
  <c r="AP346" s="1"/>
  <c r="BI345"/>
  <c r="BJ345" s="1"/>
  <c r="AO345"/>
  <c r="AP345" s="1"/>
  <c r="BI344"/>
  <c r="BJ344" s="1"/>
  <c r="AO344"/>
  <c r="AP344" s="1"/>
  <c r="BI343"/>
  <c r="BJ343" s="1"/>
  <c r="AO343"/>
  <c r="AP343" s="1"/>
  <c r="CS343" s="1"/>
  <c r="AM343"/>
  <c r="O343"/>
  <c r="M343"/>
  <c r="BI342"/>
  <c r="BJ342" s="1"/>
  <c r="AO342"/>
  <c r="AP342" s="1"/>
  <c r="BI341"/>
  <c r="BJ341" s="1"/>
  <c r="BF341"/>
  <c r="AO341"/>
  <c r="AP341" s="1"/>
  <c r="BI340"/>
  <c r="BJ340" s="1"/>
  <c r="BF340"/>
  <c r="AO340"/>
  <c r="AP340" s="1"/>
  <c r="CS340" s="1"/>
  <c r="AM340"/>
  <c r="O340"/>
  <c r="M340"/>
  <c r="BI338"/>
  <c r="BJ338" s="1"/>
  <c r="BF338"/>
  <c r="AO338"/>
  <c r="AP338" s="1"/>
  <c r="BI337"/>
  <c r="BJ337" s="1"/>
  <c r="BF337"/>
  <c r="AO337"/>
  <c r="AP337" s="1"/>
  <c r="BI336"/>
  <c r="BJ336" s="1"/>
  <c r="AO336"/>
  <c r="AP336" s="1"/>
  <c r="CS335" s="1"/>
  <c r="BI335"/>
  <c r="BG335"/>
  <c r="AO335"/>
  <c r="AM335"/>
  <c r="O335"/>
  <c r="M335"/>
  <c r="BI334"/>
  <c r="BJ334" s="1"/>
  <c r="AO334"/>
  <c r="AP334" s="1"/>
  <c r="BI333"/>
  <c r="BJ333" s="1"/>
  <c r="AO333"/>
  <c r="AP333" s="1"/>
  <c r="BI332"/>
  <c r="BJ332" s="1"/>
  <c r="AO332"/>
  <c r="AP332" s="1"/>
  <c r="AM332"/>
  <c r="O332"/>
  <c r="M332"/>
  <c r="AO331"/>
  <c r="AP331" s="1"/>
  <c r="AO330"/>
  <c r="AP330" s="1"/>
  <c r="AO329"/>
  <c r="AP329" s="1"/>
  <c r="AO328"/>
  <c r="AP328" s="1"/>
  <c r="BK327"/>
  <c r="AO327"/>
  <c r="AP327" s="1"/>
  <c r="AN327"/>
  <c r="AN326" s="1"/>
  <c r="AM327"/>
  <c r="P327"/>
  <c r="O327"/>
  <c r="M327"/>
  <c r="BE326"/>
  <c r="BD326"/>
  <c r="BC326"/>
  <c r="BB326"/>
  <c r="BA326"/>
  <c r="AZ326"/>
  <c r="AY326"/>
  <c r="AX326"/>
  <c r="AW326"/>
  <c r="AK326"/>
  <c r="AJ326"/>
  <c r="AI326"/>
  <c r="AH326"/>
  <c r="AG326"/>
  <c r="AF326"/>
  <c r="AE326"/>
  <c r="AD326"/>
  <c r="Y326"/>
  <c r="X326"/>
  <c r="W326"/>
  <c r="V326"/>
  <c r="U326"/>
  <c r="T326"/>
  <c r="S326"/>
  <c r="R326"/>
  <c r="P326"/>
  <c r="BJ325"/>
  <c r="AO325"/>
  <c r="AP325" s="1"/>
  <c r="BI324"/>
  <c r="BF324"/>
  <c r="AO324"/>
  <c r="AP324" s="1"/>
  <c r="AO323"/>
  <c r="AP323" s="1"/>
  <c r="BI322"/>
  <c r="BJ322" s="1"/>
  <c r="AO322"/>
  <c r="AP322" s="1"/>
  <c r="CS321" s="1"/>
  <c r="BF321"/>
  <c r="AO321"/>
  <c r="AP321" s="1"/>
  <c r="AM321"/>
  <c r="O321"/>
  <c r="BK320"/>
  <c r="BI320"/>
  <c r="BF320"/>
  <c r="BG320" s="1"/>
  <c r="AO320"/>
  <c r="AP320" s="1"/>
  <c r="AM320"/>
  <c r="O320"/>
  <c r="BW319"/>
  <c r="BI319"/>
  <c r="BF319"/>
  <c r="AX319"/>
  <c r="AO319"/>
  <c r="BW318"/>
  <c r="BI318"/>
  <c r="BF318"/>
  <c r="AX318"/>
  <c r="BX318" s="1"/>
  <c r="AO318"/>
  <c r="BI317"/>
  <c r="BJ317" s="1"/>
  <c r="BK317" s="1"/>
  <c r="AO317"/>
  <c r="AP317" s="1"/>
  <c r="AQ317" s="1"/>
  <c r="AM317"/>
  <c r="O317"/>
  <c r="M317"/>
  <c r="BI316"/>
  <c r="BJ316" s="1"/>
  <c r="BK313" s="1"/>
  <c r="AO316"/>
  <c r="AP316" s="1"/>
  <c r="CS313" s="1"/>
  <c r="BI315"/>
  <c r="AO315"/>
  <c r="BF314"/>
  <c r="AO314"/>
  <c r="AP314" s="1"/>
  <c r="BI313"/>
  <c r="BF313"/>
  <c r="AO313"/>
  <c r="AP313" s="1"/>
  <c r="AM313"/>
  <c r="O313"/>
  <c r="M313"/>
  <c r="AO312"/>
  <c r="AP312" s="1"/>
  <c r="AO311"/>
  <c r="AP311" s="1"/>
  <c r="BI310"/>
  <c r="BJ310" s="1"/>
  <c r="BF310"/>
  <c r="AO310"/>
  <c r="AP310" s="1"/>
  <c r="AN310"/>
  <c r="AN309" s="1"/>
  <c r="AM310"/>
  <c r="P310"/>
  <c r="O310"/>
  <c r="M310"/>
  <c r="BE309"/>
  <c r="BD309"/>
  <c r="BC309"/>
  <c r="BB309"/>
  <c r="BA309"/>
  <c r="AZ309"/>
  <c r="AY309"/>
  <c r="AW309"/>
  <c r="AK309"/>
  <c r="AJ309"/>
  <c r="AI309"/>
  <c r="AH309"/>
  <c r="AG309"/>
  <c r="AF309"/>
  <c r="AE309"/>
  <c r="AD309"/>
  <c r="Y309"/>
  <c r="X309"/>
  <c r="W309"/>
  <c r="V309"/>
  <c r="U309"/>
  <c r="T309"/>
  <c r="S309"/>
  <c r="R309"/>
  <c r="Q309"/>
  <c r="P309"/>
  <c r="BZ308"/>
  <c r="BI308"/>
  <c r="AS308"/>
  <c r="AO308"/>
  <c r="AN308"/>
  <c r="AA308"/>
  <c r="P308"/>
  <c r="J308"/>
  <c r="P307"/>
  <c r="AO306"/>
  <c r="AP306" s="1"/>
  <c r="AO305"/>
  <c r="AP305" s="1"/>
  <c r="AO304"/>
  <c r="AP304" s="1"/>
  <c r="BI303"/>
  <c r="BJ303" s="1"/>
  <c r="BK300" s="1"/>
  <c r="BF303"/>
  <c r="AW303"/>
  <c r="AO303"/>
  <c r="AP303" s="1"/>
  <c r="CS300" s="1"/>
  <c r="BI302"/>
  <c r="BF302"/>
  <c r="AW302"/>
  <c r="AO302"/>
  <c r="AP302" s="1"/>
  <c r="BI301"/>
  <c r="BF301"/>
  <c r="AW301"/>
  <c r="AO301"/>
  <c r="AP301" s="1"/>
  <c r="BI300"/>
  <c r="BF300"/>
  <c r="AW300"/>
  <c r="AO300"/>
  <c r="AP300" s="1"/>
  <c r="AM300"/>
  <c r="O300"/>
  <c r="M300"/>
  <c r="BI299"/>
  <c r="AW299"/>
  <c r="AO299"/>
  <c r="AO298"/>
  <c r="AP298" s="1"/>
  <c r="BI297"/>
  <c r="BJ297" s="1"/>
  <c r="BK297" s="1"/>
  <c r="BG297"/>
  <c r="AW297"/>
  <c r="AO297"/>
  <c r="AP297" s="1"/>
  <c r="CS297" s="1"/>
  <c r="AM297"/>
  <c r="O297"/>
  <c r="M297"/>
  <c r="AO296"/>
  <c r="AP296" s="1"/>
  <c r="BI295"/>
  <c r="BJ295" s="1"/>
  <c r="AW295"/>
  <c r="AO295"/>
  <c r="AP295" s="1"/>
  <c r="AO294"/>
  <c r="AP294" s="1"/>
  <c r="BI293"/>
  <c r="BJ293" s="1"/>
  <c r="BF293"/>
  <c r="AW293"/>
  <c r="AO293"/>
  <c r="AP293" s="1"/>
  <c r="BI292"/>
  <c r="BJ292" s="1"/>
  <c r="AW292"/>
  <c r="AO292"/>
  <c r="AP292" s="1"/>
  <c r="CS289" s="1"/>
  <c r="AO291"/>
  <c r="AP291" s="1"/>
  <c r="AO290"/>
  <c r="AP290" s="1"/>
  <c r="BG289"/>
  <c r="AO289"/>
  <c r="AP289" s="1"/>
  <c r="AM289"/>
  <c r="O289"/>
  <c r="M289"/>
  <c r="BI288"/>
  <c r="BJ288" s="1"/>
  <c r="AW288"/>
  <c r="AO288"/>
  <c r="AP288" s="1"/>
  <c r="BI287"/>
  <c r="BF287"/>
  <c r="AW287"/>
  <c r="AO287"/>
  <c r="AP287" s="1"/>
  <c r="BI286"/>
  <c r="BF286"/>
  <c r="AW286"/>
  <c r="AO286"/>
  <c r="AP286" s="1"/>
  <c r="BI285"/>
  <c r="BF285"/>
  <c r="AW285"/>
  <c r="AO285"/>
  <c r="AP285" s="1"/>
  <c r="BI284"/>
  <c r="BF284"/>
  <c r="BG274" s="1"/>
  <c r="AO284"/>
  <c r="AP284" s="1"/>
  <c r="AO283"/>
  <c r="AP283" s="1"/>
  <c r="BI282"/>
  <c r="BJ282" s="1"/>
  <c r="AW282"/>
  <c r="AO282"/>
  <c r="AP282" s="1"/>
  <c r="BI281"/>
  <c r="BJ281" s="1"/>
  <c r="AW281"/>
  <c r="AO281"/>
  <c r="AP281" s="1"/>
  <c r="BI280"/>
  <c r="BJ280" s="1"/>
  <c r="AW280"/>
  <c r="AO280"/>
  <c r="AP280" s="1"/>
  <c r="BI279"/>
  <c r="BJ279" s="1"/>
  <c r="AO279"/>
  <c r="AP279" s="1"/>
  <c r="BI278"/>
  <c r="BJ278" s="1"/>
  <c r="AO278"/>
  <c r="AP278" s="1"/>
  <c r="AO277"/>
  <c r="AP277" s="1"/>
  <c r="AO276"/>
  <c r="AP276" s="1"/>
  <c r="AW275"/>
  <c r="AO275"/>
  <c r="AP275" s="1"/>
  <c r="AO274"/>
  <c r="AP274" s="1"/>
  <c r="AM274"/>
  <c r="O274"/>
  <c r="M274"/>
  <c r="AW273"/>
  <c r="AO273"/>
  <c r="AP273" s="1"/>
  <c r="BF272"/>
  <c r="AW272"/>
  <c r="AO272"/>
  <c r="AO271"/>
  <c r="BF270"/>
  <c r="AO270"/>
  <c r="AP270" s="1"/>
  <c r="BF269"/>
  <c r="AO269"/>
  <c r="AP269" s="1"/>
  <c r="AO268"/>
  <c r="AP268" s="1"/>
  <c r="AW267"/>
  <c r="AO267"/>
  <c r="AP267" s="1"/>
  <c r="AO266"/>
  <c r="AP266" s="1"/>
  <c r="AW265"/>
  <c r="AO265"/>
  <c r="AP265" s="1"/>
  <c r="BF264"/>
  <c r="AO264"/>
  <c r="AP264" s="1"/>
  <c r="BF263"/>
  <c r="AO263"/>
  <c r="AP263" s="1"/>
  <c r="BI262"/>
  <c r="BF262"/>
  <c r="AO262"/>
  <c r="AP262" s="1"/>
  <c r="AO261"/>
  <c r="AP261" s="1"/>
  <c r="BF260"/>
  <c r="AW260"/>
  <c r="AO260"/>
  <c r="AP260" s="1"/>
  <c r="BI259"/>
  <c r="BF259"/>
  <c r="AW259"/>
  <c r="AO259"/>
  <c r="AP259" s="1"/>
  <c r="BI258"/>
  <c r="BJ258" s="1"/>
  <c r="AW258"/>
  <c r="AO258"/>
  <c r="AP258" s="1"/>
  <c r="BI257"/>
  <c r="BF257"/>
  <c r="AO257"/>
  <c r="AP257" s="1"/>
  <c r="BI256"/>
  <c r="BF256"/>
  <c r="AW256"/>
  <c r="AO256"/>
  <c r="AP256" s="1"/>
  <c r="BI255"/>
  <c r="BJ255" s="1"/>
  <c r="BF255"/>
  <c r="AW255"/>
  <c r="AO255"/>
  <c r="AP255" s="1"/>
  <c r="BI254"/>
  <c r="BJ254" s="1"/>
  <c r="BF254"/>
  <c r="AW254"/>
  <c r="AO254"/>
  <c r="AP254" s="1"/>
  <c r="BI253"/>
  <c r="BJ253" s="1"/>
  <c r="AW253"/>
  <c r="AO253"/>
  <c r="AP253" s="1"/>
  <c r="BI252"/>
  <c r="BJ252" s="1"/>
  <c r="BF252"/>
  <c r="AW252"/>
  <c r="AO252"/>
  <c r="AP252" s="1"/>
  <c r="BI251"/>
  <c r="BJ251" s="1"/>
  <c r="BF251"/>
  <c r="AW251"/>
  <c r="AO251"/>
  <c r="AP251" s="1"/>
  <c r="BI250"/>
  <c r="BF250"/>
  <c r="BD250"/>
  <c r="AW250" s="1"/>
  <c r="AO250"/>
  <c r="AP250" s="1"/>
  <c r="BI249"/>
  <c r="BJ249" s="1"/>
  <c r="AW249"/>
  <c r="AO249"/>
  <c r="AP249" s="1"/>
  <c r="AN249"/>
  <c r="AN248" s="1"/>
  <c r="AN247" s="1"/>
  <c r="AN246" s="1"/>
  <c r="AM249"/>
  <c r="P249"/>
  <c r="P248" s="1"/>
  <c r="P247" s="1"/>
  <c r="P246" s="1"/>
  <c r="O249"/>
  <c r="M249"/>
  <c r="BE248"/>
  <c r="BE247" s="1"/>
  <c r="BE246" s="1"/>
  <c r="BC248"/>
  <c r="BC247" s="1"/>
  <c r="BC246" s="1"/>
  <c r="BB248"/>
  <c r="BA248"/>
  <c r="BA247" s="1"/>
  <c r="BA246" s="1"/>
  <c r="AZ248"/>
  <c r="AZ247" s="1"/>
  <c r="AZ246" s="1"/>
  <c r="AY248"/>
  <c r="AY247" s="1"/>
  <c r="AY246" s="1"/>
  <c r="AX248"/>
  <c r="AX247" s="1"/>
  <c r="AX246" s="1"/>
  <c r="AK248"/>
  <c r="AK247" s="1"/>
  <c r="AK246" s="1"/>
  <c r="AJ248"/>
  <c r="AJ247" s="1"/>
  <c r="AJ246" s="1"/>
  <c r="AI248"/>
  <c r="AI247" s="1"/>
  <c r="AI246" s="1"/>
  <c r="AH248"/>
  <c r="AH247" s="1"/>
  <c r="AH246" s="1"/>
  <c r="AG248"/>
  <c r="AG247" s="1"/>
  <c r="AG246" s="1"/>
  <c r="AF248"/>
  <c r="AF247" s="1"/>
  <c r="AF246" s="1"/>
  <c r="AE248"/>
  <c r="AE247" s="1"/>
  <c r="AE246" s="1"/>
  <c r="AD248"/>
  <c r="AD247" s="1"/>
  <c r="AD246" s="1"/>
  <c r="Y248"/>
  <c r="Y247" s="1"/>
  <c r="Y246" s="1"/>
  <c r="X248"/>
  <c r="X247" s="1"/>
  <c r="X246" s="1"/>
  <c r="W248"/>
  <c r="W247" s="1"/>
  <c r="W246" s="1"/>
  <c r="V248"/>
  <c r="V247" s="1"/>
  <c r="V246" s="1"/>
  <c r="U248"/>
  <c r="U247" s="1"/>
  <c r="U246" s="1"/>
  <c r="T248"/>
  <c r="T247" s="1"/>
  <c r="T246" s="1"/>
  <c r="S248"/>
  <c r="S247" s="1"/>
  <c r="S246" s="1"/>
  <c r="R248"/>
  <c r="R247" s="1"/>
  <c r="R246" s="1"/>
  <c r="Q248"/>
  <c r="Q247" s="1"/>
  <c r="Q246" s="1"/>
  <c r="BZ247"/>
  <c r="BZ246" s="1"/>
  <c r="BI247"/>
  <c r="BI246" s="1"/>
  <c r="BB247"/>
  <c r="BB246" s="1"/>
  <c r="AS247"/>
  <c r="AS246" s="1"/>
  <c r="AO247"/>
  <c r="AO246" s="1"/>
  <c r="AA247"/>
  <c r="AA246" s="1"/>
  <c r="J247"/>
  <c r="J246" s="1"/>
  <c r="BI245"/>
  <c r="BJ245" s="1"/>
  <c r="AO245"/>
  <c r="AP245" s="1"/>
  <c r="BI244"/>
  <c r="BJ244" s="1"/>
  <c r="AO244"/>
  <c r="AP244" s="1"/>
  <c r="BI243"/>
  <c r="BJ243" s="1"/>
  <c r="AO243"/>
  <c r="AP243" s="1"/>
  <c r="CT243" s="1"/>
  <c r="CT242" s="1"/>
  <c r="P243"/>
  <c r="P242" s="1"/>
  <c r="BH242"/>
  <c r="BE242"/>
  <c r="BD242"/>
  <c r="BC242"/>
  <c r="BB242"/>
  <c r="BA242"/>
  <c r="AZ242"/>
  <c r="AY242"/>
  <c r="AX242"/>
  <c r="AW242"/>
  <c r="AN242"/>
  <c r="AK242"/>
  <c r="AJ242"/>
  <c r="AI242"/>
  <c r="AH242"/>
  <c r="AG242"/>
  <c r="AF242"/>
  <c r="AE242"/>
  <c r="AD242"/>
  <c r="Y242"/>
  <c r="X242"/>
  <c r="W242"/>
  <c r="V242"/>
  <c r="U242"/>
  <c r="T242"/>
  <c r="S242"/>
  <c r="R242"/>
  <c r="Q242"/>
  <c r="O242"/>
  <c r="N242"/>
  <c r="M242"/>
  <c r="L242"/>
  <c r="P148" s="1"/>
  <c r="K242"/>
  <c r="J242"/>
  <c r="J236" s="1"/>
  <c r="I242"/>
  <c r="BI241"/>
  <c r="BJ241" s="1"/>
  <c r="AO241"/>
  <c r="AP241" s="1"/>
  <c r="BF240"/>
  <c r="AO240"/>
  <c r="AP240" s="1"/>
  <c r="BI239"/>
  <c r="BJ239" s="1"/>
  <c r="BK239" s="1"/>
  <c r="BF239"/>
  <c r="AO239"/>
  <c r="AP239" s="1"/>
  <c r="CS239" s="1"/>
  <c r="BI238"/>
  <c r="BJ238" s="1"/>
  <c r="BF238"/>
  <c r="BG238" s="1"/>
  <c r="AO238"/>
  <c r="AP238" s="1"/>
  <c r="BE237"/>
  <c r="BD237"/>
  <c r="BC237"/>
  <c r="BB237"/>
  <c r="BB236" s="1"/>
  <c r="BA237"/>
  <c r="BA236" s="1"/>
  <c r="AZ237"/>
  <c r="AY237"/>
  <c r="AX237"/>
  <c r="AX236" s="1"/>
  <c r="AW237"/>
  <c r="AW236" s="1"/>
  <c r="AK237"/>
  <c r="AJ237"/>
  <c r="AI237"/>
  <c r="AH237"/>
  <c r="AG237"/>
  <c r="AF237"/>
  <c r="AE237"/>
  <c r="AD237"/>
  <c r="Y237"/>
  <c r="X237"/>
  <c r="W237"/>
  <c r="V237"/>
  <c r="U237"/>
  <c r="T237"/>
  <c r="S237"/>
  <c r="R237"/>
  <c r="Q237"/>
  <c r="P237"/>
  <c r="P236" s="1"/>
  <c r="BZ236"/>
  <c r="CP236" s="1"/>
  <c r="BI236"/>
  <c r="BD236"/>
  <c r="AS236"/>
  <c r="AO236"/>
  <c r="AA236"/>
  <c r="BI235"/>
  <c r="BF235"/>
  <c r="BG233" s="1"/>
  <c r="AO235"/>
  <c r="AP235" s="1"/>
  <c r="BI234"/>
  <c r="BJ234" s="1"/>
  <c r="BK233" s="1"/>
  <c r="AO234"/>
  <c r="AP234" s="1"/>
  <c r="AO233"/>
  <c r="AP233" s="1"/>
  <c r="AM233"/>
  <c r="O233"/>
  <c r="M233"/>
  <c r="AO232"/>
  <c r="AP232" s="1"/>
  <c r="BI231"/>
  <c r="BJ231" s="1"/>
  <c r="BK231" s="1"/>
  <c r="BG231"/>
  <c r="BF231"/>
  <c r="AO231"/>
  <c r="AP231" s="1"/>
  <c r="BI230"/>
  <c r="BJ230" s="1"/>
  <c r="BF230"/>
  <c r="AO230"/>
  <c r="AP230" s="1"/>
  <c r="BI229"/>
  <c r="BJ229" s="1"/>
  <c r="AO229"/>
  <c r="AP229" s="1"/>
  <c r="CS228" s="1"/>
  <c r="BI228"/>
  <c r="BF228"/>
  <c r="AO228"/>
  <c r="AP228" s="1"/>
  <c r="AM228"/>
  <c r="BI227"/>
  <c r="BJ227" s="1"/>
  <c r="BF227"/>
  <c r="AO227"/>
  <c r="AP227" s="1"/>
  <c r="BI226"/>
  <c r="BJ226" s="1"/>
  <c r="BF226"/>
  <c r="AO226"/>
  <c r="AP226" s="1"/>
  <c r="BI225"/>
  <c r="BJ225" s="1"/>
  <c r="BF225"/>
  <c r="AO225"/>
  <c r="AP225" s="1"/>
  <c r="AN225"/>
  <c r="AN224" s="1"/>
  <c r="AM225"/>
  <c r="P225"/>
  <c r="M225"/>
  <c r="BE224"/>
  <c r="BD224"/>
  <c r="BC224"/>
  <c r="BB224"/>
  <c r="BA224"/>
  <c r="AZ224"/>
  <c r="AY224"/>
  <c r="AX224"/>
  <c r="AW224"/>
  <c r="AK224"/>
  <c r="AJ224"/>
  <c r="AI224"/>
  <c r="AH224"/>
  <c r="AG224"/>
  <c r="AF224"/>
  <c r="AE224"/>
  <c r="AD224"/>
  <c r="Y224"/>
  <c r="X224"/>
  <c r="W224"/>
  <c r="V224"/>
  <c r="U224"/>
  <c r="T224"/>
  <c r="S224"/>
  <c r="R224"/>
  <c r="Q224"/>
  <c r="P224"/>
  <c r="AO220"/>
  <c r="AP220" s="1"/>
  <c r="BF219"/>
  <c r="BG219" s="1"/>
  <c r="AO219"/>
  <c r="AP219" s="1"/>
  <c r="BJ218"/>
  <c r="BK218" s="1"/>
  <c r="BI218"/>
  <c r="BF218"/>
  <c r="AO218"/>
  <c r="AP218" s="1"/>
  <c r="AQ218" s="1"/>
  <c r="BF217"/>
  <c r="AO217"/>
  <c r="AP217" s="1"/>
  <c r="BI216"/>
  <c r="BJ216" s="1"/>
  <c r="BK215" s="1"/>
  <c r="AO216"/>
  <c r="AP216" s="1"/>
  <c r="BI215"/>
  <c r="AO215"/>
  <c r="AM215"/>
  <c r="O215"/>
  <c r="M215"/>
  <c r="BI214"/>
  <c r="BJ214" s="1"/>
  <c r="AO214"/>
  <c r="AP214" s="1"/>
  <c r="AQ214" s="1"/>
  <c r="AN214"/>
  <c r="AN213" s="1"/>
  <c r="AM214"/>
  <c r="P214"/>
  <c r="P213" s="1"/>
  <c r="BE213"/>
  <c r="BE212" s="1"/>
  <c r="BD213"/>
  <c r="BD212" s="1"/>
  <c r="BC213"/>
  <c r="BB213"/>
  <c r="BB212" s="1"/>
  <c r="BA213"/>
  <c r="BA212" s="1"/>
  <c r="AZ213"/>
  <c r="AZ212" s="1"/>
  <c r="AY213"/>
  <c r="AX213"/>
  <c r="AX212" s="1"/>
  <c r="AW213"/>
  <c r="AW212" s="1"/>
  <c r="AK213"/>
  <c r="AK212" s="1"/>
  <c r="AJ213"/>
  <c r="AJ212" s="1"/>
  <c r="AI213"/>
  <c r="AI212" s="1"/>
  <c r="AH213"/>
  <c r="AH212" s="1"/>
  <c r="AG213"/>
  <c r="AG212" s="1"/>
  <c r="AF213"/>
  <c r="AF212" s="1"/>
  <c r="AE213"/>
  <c r="AE212" s="1"/>
  <c r="AD213"/>
  <c r="AD212" s="1"/>
  <c r="Y213"/>
  <c r="Y212" s="1"/>
  <c r="X213"/>
  <c r="X212" s="1"/>
  <c r="W213"/>
  <c r="W212" s="1"/>
  <c r="V213"/>
  <c r="U213"/>
  <c r="U212" s="1"/>
  <c r="T213"/>
  <c r="T212" s="1"/>
  <c r="S213"/>
  <c r="S212" s="1"/>
  <c r="R213"/>
  <c r="Q213"/>
  <c r="Q212" s="1"/>
  <c r="BZ212"/>
  <c r="CP212" s="1"/>
  <c r="BI212"/>
  <c r="AS212"/>
  <c r="AO212"/>
  <c r="AN212"/>
  <c r="AA212"/>
  <c r="P212"/>
  <c r="J212"/>
  <c r="BK211"/>
  <c r="AO211"/>
  <c r="AP211" s="1"/>
  <c r="AQ211" s="1"/>
  <c r="BI210"/>
  <c r="BJ210" s="1"/>
  <c r="AO210"/>
  <c r="AP210" s="1"/>
  <c r="BI209"/>
  <c r="BJ209" s="1"/>
  <c r="AO209"/>
  <c r="AP209" s="1"/>
  <c r="AM209"/>
  <c r="O209"/>
  <c r="M209"/>
  <c r="BI208"/>
  <c r="BJ208" s="1"/>
  <c r="BK208" s="1"/>
  <c r="AO208"/>
  <c r="AP208" s="1"/>
  <c r="AN208"/>
  <c r="AN207" s="1"/>
  <c r="AM208"/>
  <c r="P208"/>
  <c r="BH207"/>
  <c r="BE207"/>
  <c r="BD207"/>
  <c r="BC207"/>
  <c r="BB207"/>
  <c r="BA207"/>
  <c r="AZ207"/>
  <c r="AY207"/>
  <c r="AX207"/>
  <c r="AW207"/>
  <c r="AK207"/>
  <c r="AJ207"/>
  <c r="AI207"/>
  <c r="AH207"/>
  <c r="AG207"/>
  <c r="AF207"/>
  <c r="AE207"/>
  <c r="AD207"/>
  <c r="Y207"/>
  <c r="X207"/>
  <c r="W207"/>
  <c r="V207"/>
  <c r="U207"/>
  <c r="T207"/>
  <c r="S207"/>
  <c r="R207"/>
  <c r="Q207"/>
  <c r="P207"/>
  <c r="BI206"/>
  <c r="BJ206" s="1"/>
  <c r="BK206" s="1"/>
  <c r="BF206"/>
  <c r="AW206"/>
  <c r="BW206" s="1"/>
  <c r="BX206" s="1"/>
  <c r="CN206" s="1"/>
  <c r="AA206" i="6" s="1"/>
  <c r="AO206" i="1"/>
  <c r="AP206" s="1"/>
  <c r="CS206" s="1"/>
  <c r="O206"/>
  <c r="BK204"/>
  <c r="BI204"/>
  <c r="BG204"/>
  <c r="AW204"/>
  <c r="BW204" s="1"/>
  <c r="BX204" s="1"/>
  <c r="AO204"/>
  <c r="AP204" s="1"/>
  <c r="AQ204" s="1"/>
  <c r="BI203"/>
  <c r="BJ203" s="1"/>
  <c r="BK203" s="1"/>
  <c r="AW203"/>
  <c r="AO203"/>
  <c r="AP203" s="1"/>
  <c r="AQ203" s="1"/>
  <c r="BI202"/>
  <c r="BJ202" s="1"/>
  <c r="BF202"/>
  <c r="AW202"/>
  <c r="BX202" s="1"/>
  <c r="CN202" s="1"/>
  <c r="AA202" i="6" s="1"/>
  <c r="AO202" i="1"/>
  <c r="AP202" s="1"/>
  <c r="AW201"/>
  <c r="AO201"/>
  <c r="AP201" s="1"/>
  <c r="BW200"/>
  <c r="BX200" s="1"/>
  <c r="CN200" s="1"/>
  <c r="BI200"/>
  <c r="BJ200" s="1"/>
  <c r="BF200"/>
  <c r="AW200"/>
  <c r="AO200"/>
  <c r="AP200" s="1"/>
  <c r="AM200"/>
  <c r="O200"/>
  <c r="AW199"/>
  <c r="AO199"/>
  <c r="AP199" s="1"/>
  <c r="BI198"/>
  <c r="BJ198" s="1"/>
  <c r="BF198"/>
  <c r="AW198"/>
  <c r="AO198"/>
  <c r="AP198" s="1"/>
  <c r="BE196"/>
  <c r="AW196" s="1"/>
  <c r="BW196" s="1"/>
  <c r="BX196" s="1"/>
  <c r="CN196" s="1"/>
  <c r="AA196" i="6" s="1"/>
  <c r="AV196" i="1"/>
  <c r="AO196"/>
  <c r="AP196" s="1"/>
  <c r="BE195"/>
  <c r="AW195" s="1"/>
  <c r="AV195"/>
  <c r="AO195"/>
  <c r="AP195" s="1"/>
  <c r="AN195"/>
  <c r="AM195"/>
  <c r="P195"/>
  <c r="O195"/>
  <c r="M195"/>
  <c r="BD194"/>
  <c r="BC194"/>
  <c r="BB194"/>
  <c r="BA194"/>
  <c r="AZ194"/>
  <c r="AY194"/>
  <c r="AX194"/>
  <c r="AN194"/>
  <c r="AK194"/>
  <c r="AJ194"/>
  <c r="AI194"/>
  <c r="AH194"/>
  <c r="AG194"/>
  <c r="AF194"/>
  <c r="AE194"/>
  <c r="AD194"/>
  <c r="Q194"/>
  <c r="P194"/>
  <c r="BI193"/>
  <c r="BF193"/>
  <c r="AO193"/>
  <c r="AO192"/>
  <c r="AP192" s="1"/>
  <c r="BI191"/>
  <c r="BJ191" s="1"/>
  <c r="AO191"/>
  <c r="AP191" s="1"/>
  <c r="AO190"/>
  <c r="AP190" s="1"/>
  <c r="BF189"/>
  <c r="AO189"/>
  <c r="AP189" s="1"/>
  <c r="BI188"/>
  <c r="BJ188" s="1"/>
  <c r="BF188"/>
  <c r="AO188"/>
  <c r="AP188" s="1"/>
  <c r="AO187"/>
  <c r="AP187" s="1"/>
  <c r="AO186"/>
  <c r="AP186" s="1"/>
  <c r="AO185"/>
  <c r="AP185" s="1"/>
  <c r="O185"/>
  <c r="M185"/>
  <c r="BI184"/>
  <c r="BJ184" s="1"/>
  <c r="BF184"/>
  <c r="AO184"/>
  <c r="AP184" s="1"/>
  <c r="CQ184" s="1"/>
  <c r="BI183"/>
  <c r="BF183"/>
  <c r="AO183"/>
  <c r="BI182"/>
  <c r="AO182"/>
  <c r="BI181"/>
  <c r="BF181"/>
  <c r="AO181"/>
  <c r="AP181" s="1"/>
  <c r="BI180"/>
  <c r="BF180"/>
  <c r="AO180"/>
  <c r="AP180" s="1"/>
  <c r="CQ180" s="1"/>
  <c r="BI179"/>
  <c r="BF179"/>
  <c r="AO179"/>
  <c r="BI178"/>
  <c r="BF178"/>
  <c r="AO178"/>
  <c r="AP178" s="1"/>
  <c r="BI177"/>
  <c r="BF177"/>
  <c r="AO177"/>
  <c r="AP177" s="1"/>
  <c r="AN177"/>
  <c r="AN176" s="1"/>
  <c r="AD177"/>
  <c r="AD176" s="1"/>
  <c r="P177"/>
  <c r="P176" s="1"/>
  <c r="O177"/>
  <c r="M177"/>
  <c r="AK176"/>
  <c r="AJ176"/>
  <c r="AI176"/>
  <c r="AH176"/>
  <c r="AG176"/>
  <c r="AF176"/>
  <c r="AE176"/>
  <c r="Q176"/>
  <c r="BI175"/>
  <c r="BJ175" s="1"/>
  <c r="AW175"/>
  <c r="AO175"/>
  <c r="AP175" s="1"/>
  <c r="AW174"/>
  <c r="AO174"/>
  <c r="AP174" s="1"/>
  <c r="BI173"/>
  <c r="BJ173" s="1"/>
  <c r="BF173"/>
  <c r="AW173"/>
  <c r="AO173"/>
  <c r="AP173" s="1"/>
  <c r="BI172"/>
  <c r="BJ172" s="1"/>
  <c r="BF172"/>
  <c r="BG172" s="1"/>
  <c r="AW172"/>
  <c r="AO172"/>
  <c r="AP172" s="1"/>
  <c r="AM172"/>
  <c r="M172"/>
  <c r="BI171"/>
  <c r="BF171"/>
  <c r="AW171"/>
  <c r="AO171"/>
  <c r="BI170"/>
  <c r="BJ170" s="1"/>
  <c r="BK167" s="1"/>
  <c r="BF170"/>
  <c r="AW170"/>
  <c r="AO170"/>
  <c r="BF169"/>
  <c r="AW169"/>
  <c r="AO169"/>
  <c r="AP169" s="1"/>
  <c r="BI168"/>
  <c r="BF168"/>
  <c r="AW168"/>
  <c r="AO168"/>
  <c r="AP168" s="1"/>
  <c r="AM167"/>
  <c r="M167"/>
  <c r="BI166"/>
  <c r="BJ166" s="1"/>
  <c r="BF166"/>
  <c r="BG160" s="1"/>
  <c r="AW166"/>
  <c r="AO166"/>
  <c r="AP166" s="1"/>
  <c r="BI165"/>
  <c r="BJ165" s="1"/>
  <c r="AW165"/>
  <c r="AO165"/>
  <c r="AP165" s="1"/>
  <c r="BI164"/>
  <c r="BJ164" s="1"/>
  <c r="AW164"/>
  <c r="AO164"/>
  <c r="AP164" s="1"/>
  <c r="BI163"/>
  <c r="AW163"/>
  <c r="AO163"/>
  <c r="BI162"/>
  <c r="AW162"/>
  <c r="AO162"/>
  <c r="BI161"/>
  <c r="AW161"/>
  <c r="AO161"/>
  <c r="AO160"/>
  <c r="AP160" s="1"/>
  <c r="AM160"/>
  <c r="AO159"/>
  <c r="AP159" s="1"/>
  <c r="AO158"/>
  <c r="AP158" s="1"/>
  <c r="AO157"/>
  <c r="AP157" s="1"/>
  <c r="AW156"/>
  <c r="AO156"/>
  <c r="AW155"/>
  <c r="AO155"/>
  <c r="AP155" s="1"/>
  <c r="BI154"/>
  <c r="BJ154" s="1"/>
  <c r="BF154"/>
  <c r="AW154"/>
  <c r="AO154"/>
  <c r="AP154" s="1"/>
  <c r="BI153"/>
  <c r="BJ153" s="1"/>
  <c r="BF153"/>
  <c r="AW153"/>
  <c r="AO153"/>
  <c r="AP153" s="1"/>
  <c r="BI152"/>
  <c r="BF152"/>
  <c r="AW152"/>
  <c r="AO152"/>
  <c r="AP152" s="1"/>
  <c r="BI151"/>
  <c r="BJ151" s="1"/>
  <c r="BF151"/>
  <c r="AW151"/>
  <c r="AO151"/>
  <c r="AP151" s="1"/>
  <c r="AN151"/>
  <c r="AN150" s="1"/>
  <c r="AM151"/>
  <c r="M151"/>
  <c r="BE150"/>
  <c r="BD150"/>
  <c r="BC150"/>
  <c r="BB150"/>
  <c r="BA150"/>
  <c r="AZ150"/>
  <c r="AY150"/>
  <c r="AX150"/>
  <c r="AK150"/>
  <c r="AJ150"/>
  <c r="AI150"/>
  <c r="AH150"/>
  <c r="AG150"/>
  <c r="AF150"/>
  <c r="AE150"/>
  <c r="AD150"/>
  <c r="Y150"/>
  <c r="X150"/>
  <c r="W150"/>
  <c r="V150"/>
  <c r="U150"/>
  <c r="T150"/>
  <c r="S150"/>
  <c r="R150"/>
  <c r="Q150"/>
  <c r="P150"/>
  <c r="BZ149"/>
  <c r="BI149"/>
  <c r="AS149"/>
  <c r="AO149"/>
  <c r="AN149"/>
  <c r="AA149"/>
  <c r="J149"/>
  <c r="P149" s="1"/>
  <c r="AN148"/>
  <c r="BI147"/>
  <c r="BJ147" s="1"/>
  <c r="BF147"/>
  <c r="AO147"/>
  <c r="AP147" s="1"/>
  <c r="BI146"/>
  <c r="BJ146" s="1"/>
  <c r="BF146"/>
  <c r="AO146"/>
  <c r="AP146" s="1"/>
  <c r="BI145"/>
  <c r="BF145"/>
  <c r="AO145"/>
  <c r="AP145" s="1"/>
  <c r="AN145"/>
  <c r="AN144" s="1"/>
  <c r="AM145"/>
  <c r="P145"/>
  <c r="M145"/>
  <c r="BE144"/>
  <c r="BD144"/>
  <c r="BC144"/>
  <c r="BB144"/>
  <c r="BA144"/>
  <c r="AZ144"/>
  <c r="AY144"/>
  <c r="AX144"/>
  <c r="AW144"/>
  <c r="AK144"/>
  <c r="AJ144"/>
  <c r="AI144"/>
  <c r="AH144"/>
  <c r="AG144"/>
  <c r="AF144"/>
  <c r="AE144"/>
  <c r="AD144"/>
  <c r="Y144"/>
  <c r="X144"/>
  <c r="W144"/>
  <c r="V144"/>
  <c r="U144"/>
  <c r="T144"/>
  <c r="S144"/>
  <c r="R144"/>
  <c r="Q144"/>
  <c r="P144"/>
  <c r="BI143"/>
  <c r="BJ143" s="1"/>
  <c r="BK143" s="1"/>
  <c r="BG143"/>
  <c r="BF143"/>
  <c r="AO143"/>
  <c r="AP143" s="1"/>
  <c r="AM143"/>
  <c r="BI142"/>
  <c r="BJ142" s="1"/>
  <c r="BF142"/>
  <c r="BG142" s="1"/>
  <c r="AO142"/>
  <c r="AP142" s="1"/>
  <c r="AN142"/>
  <c r="AN141" s="1"/>
  <c r="AM142"/>
  <c r="BE141"/>
  <c r="BD141"/>
  <c r="BC141"/>
  <c r="BB141"/>
  <c r="BA141"/>
  <c r="AZ141"/>
  <c r="AY141"/>
  <c r="AX141"/>
  <c r="AW141"/>
  <c r="AK141"/>
  <c r="AJ141"/>
  <c r="AI141"/>
  <c r="AH141"/>
  <c r="AG141"/>
  <c r="AF141"/>
  <c r="AE141"/>
  <c r="AD141"/>
  <c r="Y141"/>
  <c r="X141"/>
  <c r="W141"/>
  <c r="V141"/>
  <c r="U141"/>
  <c r="T141"/>
  <c r="S141"/>
  <c r="R141"/>
  <c r="Q141"/>
  <c r="P141"/>
  <c r="BK140"/>
  <c r="BI140"/>
  <c r="BF140"/>
  <c r="BG140" s="1"/>
  <c r="AQ140"/>
  <c r="AO140"/>
  <c r="AM140"/>
  <c r="BI139"/>
  <c r="BJ139" s="1"/>
  <c r="BK139" s="1"/>
  <c r="BF139"/>
  <c r="BG139" s="1"/>
  <c r="AO139"/>
  <c r="AP139" s="1"/>
  <c r="AR138" s="1"/>
  <c r="AR137" s="1"/>
  <c r="AM139"/>
  <c r="BI138"/>
  <c r="BJ138" s="1"/>
  <c r="BF138"/>
  <c r="BG138" s="1"/>
  <c r="AQ138"/>
  <c r="AO138"/>
  <c r="AN138"/>
  <c r="AN137" s="1"/>
  <c r="AM138"/>
  <c r="AD138"/>
  <c r="AD137" s="1"/>
  <c r="AD136" s="1"/>
  <c r="P138"/>
  <c r="P137" s="1"/>
  <c r="BE137"/>
  <c r="BD137"/>
  <c r="BD136" s="1"/>
  <c r="BC137"/>
  <c r="BC136" s="1"/>
  <c r="BB137"/>
  <c r="BB136" s="1"/>
  <c r="BA137"/>
  <c r="BA136" s="1"/>
  <c r="AZ137"/>
  <c r="AZ136" s="1"/>
  <c r="AY137"/>
  <c r="AY136" s="1"/>
  <c r="AX137"/>
  <c r="AX136" s="1"/>
  <c r="AW137"/>
  <c r="AW136" s="1"/>
  <c r="AK137"/>
  <c r="AK136" s="1"/>
  <c r="AJ137"/>
  <c r="AJ136" s="1"/>
  <c r="AI137"/>
  <c r="AI136" s="1"/>
  <c r="AH137"/>
  <c r="AH136" s="1"/>
  <c r="AG137"/>
  <c r="AG136" s="1"/>
  <c r="AF137"/>
  <c r="AF136" s="1"/>
  <c r="AE137"/>
  <c r="AE136" s="1"/>
  <c r="Y137"/>
  <c r="X137"/>
  <c r="W137"/>
  <c r="V137"/>
  <c r="U137"/>
  <c r="T137"/>
  <c r="S137"/>
  <c r="R137"/>
  <c r="Q137"/>
  <c r="BZ136"/>
  <c r="BI136"/>
  <c r="AO136"/>
  <c r="AA136"/>
  <c r="AN136" s="1"/>
  <c r="P136"/>
  <c r="J136"/>
  <c r="BI135"/>
  <c r="BF135"/>
  <c r="AO135"/>
  <c r="AO134"/>
  <c r="AP134" s="1"/>
  <c r="BI133"/>
  <c r="BF133"/>
  <c r="AO133"/>
  <c r="BI132"/>
  <c r="BJ132" s="1"/>
  <c r="BF132"/>
  <c r="AO132"/>
  <c r="AP132" s="1"/>
  <c r="P132"/>
  <c r="P131" s="1"/>
  <c r="M132"/>
  <c r="BE131"/>
  <c r="BD131"/>
  <c r="BC131"/>
  <c r="BB131"/>
  <c r="BA131"/>
  <c r="AZ131"/>
  <c r="AY131"/>
  <c r="AX131"/>
  <c r="AW131"/>
  <c r="AN131"/>
  <c r="AK131"/>
  <c r="AJ131"/>
  <c r="AI131"/>
  <c r="AH131"/>
  <c r="AG131"/>
  <c r="AF131"/>
  <c r="AE131"/>
  <c r="AD131"/>
  <c r="Y131"/>
  <c r="X131"/>
  <c r="W131"/>
  <c r="V131"/>
  <c r="U131"/>
  <c r="T131"/>
  <c r="S131"/>
  <c r="R131"/>
  <c r="Q131"/>
  <c r="BF130"/>
  <c r="BF129"/>
  <c r="BI128"/>
  <c r="BF128"/>
  <c r="AO128"/>
  <c r="AL128"/>
  <c r="AM125" s="1"/>
  <c r="BI127"/>
  <c r="BJ127" s="1"/>
  <c r="BF127"/>
  <c r="AO127"/>
  <c r="AP127" s="1"/>
  <c r="BI126"/>
  <c r="BJ126" s="1"/>
  <c r="AO126"/>
  <c r="AP126" s="1"/>
  <c r="BI125"/>
  <c r="BJ125" s="1"/>
  <c r="AO125"/>
  <c r="AP125" s="1"/>
  <c r="M125"/>
  <c r="BI124"/>
  <c r="BJ124" s="1"/>
  <c r="AO124"/>
  <c r="AP124" s="1"/>
  <c r="BI123"/>
  <c r="BJ123" s="1"/>
  <c r="BG123"/>
  <c r="AO123"/>
  <c r="AP123" s="1"/>
  <c r="AM123"/>
  <c r="BK122"/>
  <c r="BI122"/>
  <c r="BG122"/>
  <c r="AQ122"/>
  <c r="AO122"/>
  <c r="AM122"/>
  <c r="BK121"/>
  <c r="BI121"/>
  <c r="BF121"/>
  <c r="BG121" s="1"/>
  <c r="AO121"/>
  <c r="AP121" s="1"/>
  <c r="AQ121" s="1"/>
  <c r="AM121"/>
  <c r="BI119"/>
  <c r="BF119"/>
  <c r="BG118" s="1"/>
  <c r="AO119"/>
  <c r="AP119" s="1"/>
  <c r="AQ118" s="1"/>
  <c r="AD119"/>
  <c r="BI118"/>
  <c r="BJ118" s="1"/>
  <c r="BK118" s="1"/>
  <c r="AO118"/>
  <c r="AM118"/>
  <c r="BI117"/>
  <c r="BJ117" s="1"/>
  <c r="BK117" s="1"/>
  <c r="AO117"/>
  <c r="AP117" s="1"/>
  <c r="AQ117" s="1"/>
  <c r="AM117"/>
  <c r="BI116"/>
  <c r="BJ116" s="1"/>
  <c r="BK116" s="1"/>
  <c r="BF116"/>
  <c r="BG116" s="1"/>
  <c r="AO116"/>
  <c r="AP116" s="1"/>
  <c r="AQ116" s="1"/>
  <c r="AM116"/>
  <c r="BK115"/>
  <c r="BI115"/>
  <c r="BF115"/>
  <c r="BG115" s="1"/>
  <c r="AO115"/>
  <c r="AP115" s="1"/>
  <c r="AQ115" s="1"/>
  <c r="AM115"/>
  <c r="BI114"/>
  <c r="BJ114" s="1"/>
  <c r="BF114"/>
  <c r="AO114"/>
  <c r="AP114" s="1"/>
  <c r="BI113"/>
  <c r="BJ113" s="1"/>
  <c r="AO113"/>
  <c r="AP113" s="1"/>
  <c r="BG112"/>
  <c r="AO112"/>
  <c r="AP112" s="1"/>
  <c r="AM112"/>
  <c r="BI110"/>
  <c r="BJ110" s="1"/>
  <c r="BG110"/>
  <c r="AO110"/>
  <c r="AP110" s="1"/>
  <c r="AM110"/>
  <c r="AD110"/>
  <c r="AD109" s="1"/>
  <c r="P110"/>
  <c r="P109" s="1"/>
  <c r="BE109"/>
  <c r="BD109"/>
  <c r="BC109"/>
  <c r="BB109"/>
  <c r="BA109"/>
  <c r="AZ109"/>
  <c r="AY109"/>
  <c r="AX109"/>
  <c r="AW109"/>
  <c r="AK109"/>
  <c r="AJ109"/>
  <c r="AI109"/>
  <c r="AH109"/>
  <c r="AG109"/>
  <c r="AF109"/>
  <c r="AE109"/>
  <c r="Y109"/>
  <c r="X109"/>
  <c r="W109"/>
  <c r="V109"/>
  <c r="U109"/>
  <c r="T109"/>
  <c r="S109"/>
  <c r="R109"/>
  <c r="Q109"/>
  <c r="BI108"/>
  <c r="BJ108" s="1"/>
  <c r="BF108"/>
  <c r="AO108"/>
  <c r="AP108" s="1"/>
  <c r="BI107"/>
  <c r="BJ107" s="1"/>
  <c r="BF107"/>
  <c r="AO107"/>
  <c r="AP107" s="1"/>
  <c r="BI106"/>
  <c r="BJ106" s="1"/>
  <c r="BF106"/>
  <c r="AO106"/>
  <c r="AP106" s="1"/>
  <c r="BI105"/>
  <c r="BJ105" s="1"/>
  <c r="AO105"/>
  <c r="AP105" s="1"/>
  <c r="BI104"/>
  <c r="BF104"/>
  <c r="AO104"/>
  <c r="AP104" s="1"/>
  <c r="BI103"/>
  <c r="AO103"/>
  <c r="AP103" s="1"/>
  <c r="BI102"/>
  <c r="BF102"/>
  <c r="AO102"/>
  <c r="AP102" s="1"/>
  <c r="AM102"/>
  <c r="BI101"/>
  <c r="AO101"/>
  <c r="BI100"/>
  <c r="BJ100" s="1"/>
  <c r="BK100" s="1"/>
  <c r="AO100"/>
  <c r="AP100" s="1"/>
  <c r="AQ100" s="1"/>
  <c r="AM100"/>
  <c r="BI99"/>
  <c r="BF99"/>
  <c r="AO99"/>
  <c r="AP99" s="1"/>
  <c r="BI98"/>
  <c r="BJ98" s="1"/>
  <c r="BF98"/>
  <c r="AO98"/>
  <c r="AP98" s="1"/>
  <c r="BI97"/>
  <c r="BF97"/>
  <c r="AO97"/>
  <c r="AP97" s="1"/>
  <c r="AM97"/>
  <c r="BI96"/>
  <c r="BJ96" s="1"/>
  <c r="BK95" s="1"/>
  <c r="AO96"/>
  <c r="AP96" s="1"/>
  <c r="AO95"/>
  <c r="AP95" s="1"/>
  <c r="AN95"/>
  <c r="AN94" s="1"/>
  <c r="AM95"/>
  <c r="P95"/>
  <c r="P94" s="1"/>
  <c r="BE94"/>
  <c r="BD94"/>
  <c r="BC94"/>
  <c r="BB94"/>
  <c r="BA94"/>
  <c r="AZ94"/>
  <c r="AY94"/>
  <c r="AX94"/>
  <c r="AW94"/>
  <c r="AK94"/>
  <c r="AJ94"/>
  <c r="AI94"/>
  <c r="AH94"/>
  <c r="AG94"/>
  <c r="AF94"/>
  <c r="AE94"/>
  <c r="AD94"/>
  <c r="Y94"/>
  <c r="X94"/>
  <c r="W94"/>
  <c r="V94"/>
  <c r="U94"/>
  <c r="T94"/>
  <c r="S94"/>
  <c r="R94"/>
  <c r="Q94"/>
  <c r="BZ93"/>
  <c r="BI93"/>
  <c r="AS93"/>
  <c r="AO93"/>
  <c r="AN93"/>
  <c r="AA93"/>
  <c r="P93"/>
  <c r="J93"/>
  <c r="BF92"/>
  <c r="AO92"/>
  <c r="AP92" s="1"/>
  <c r="BF91"/>
  <c r="AO91"/>
  <c r="AP91" s="1"/>
  <c r="BF90"/>
  <c r="AO90"/>
  <c r="AP90" s="1"/>
  <c r="BF89"/>
  <c r="AO89"/>
  <c r="AP89" s="1"/>
  <c r="AM89"/>
  <c r="BI88"/>
  <c r="BJ88" s="1"/>
  <c r="BK88" s="1"/>
  <c r="BF88"/>
  <c r="BG88" s="1"/>
  <c r="AO88"/>
  <c r="AP88" s="1"/>
  <c r="AQ88" s="1"/>
  <c r="AO87"/>
  <c r="AP87" s="1"/>
  <c r="BI86"/>
  <c r="BJ86" s="1"/>
  <c r="AO86"/>
  <c r="AP86" s="1"/>
  <c r="BI85"/>
  <c r="BJ85" s="1"/>
  <c r="AO85"/>
  <c r="AP85" s="1"/>
  <c r="BF84"/>
  <c r="AO84"/>
  <c r="AP84" s="1"/>
  <c r="BI83"/>
  <c r="BJ83" s="1"/>
  <c r="BF83"/>
  <c r="AO83"/>
  <c r="AP83" s="1"/>
  <c r="BI82"/>
  <c r="BJ82" s="1"/>
  <c r="BF82"/>
  <c r="AO82"/>
  <c r="AP82" s="1"/>
  <c r="BI81"/>
  <c r="BJ81" s="1"/>
  <c r="BF81"/>
  <c r="AO81"/>
  <c r="AP81" s="1"/>
  <c r="AM81"/>
  <c r="BI80"/>
  <c r="BJ80" s="1"/>
  <c r="BF80"/>
  <c r="AO80"/>
  <c r="AP80" s="1"/>
  <c r="BI79"/>
  <c r="BJ79" s="1"/>
  <c r="BF79"/>
  <c r="AO79"/>
  <c r="AP79" s="1"/>
  <c r="AM79"/>
  <c r="BF78"/>
  <c r="AO78"/>
  <c r="AP78" s="1"/>
  <c r="BI77"/>
  <c r="BJ77" s="1"/>
  <c r="BK77" s="1"/>
  <c r="BF77"/>
  <c r="AO77"/>
  <c r="AP77" s="1"/>
  <c r="AN77"/>
  <c r="AN76" s="1"/>
  <c r="AM77"/>
  <c r="P77"/>
  <c r="P76" s="1"/>
  <c r="BE76"/>
  <c r="BD76"/>
  <c r="BC76"/>
  <c r="BB76"/>
  <c r="BA76"/>
  <c r="AZ76"/>
  <c r="AY76"/>
  <c r="AX76"/>
  <c r="AW76"/>
  <c r="AK76"/>
  <c r="AJ76"/>
  <c r="AI76"/>
  <c r="AH76"/>
  <c r="AG76"/>
  <c r="AF76"/>
  <c r="AE76"/>
  <c r="AD76"/>
  <c r="Y76"/>
  <c r="X76"/>
  <c r="W76"/>
  <c r="V76"/>
  <c r="U76"/>
  <c r="T76"/>
  <c r="S76"/>
  <c r="R76"/>
  <c r="Q76"/>
  <c r="BI75"/>
  <c r="BJ75" s="1"/>
  <c r="AO75"/>
  <c r="AP75" s="1"/>
  <c r="BI74"/>
  <c r="BJ74" s="1"/>
  <c r="AO74"/>
  <c r="AP74" s="1"/>
  <c r="BI73"/>
  <c r="BJ73" s="1"/>
  <c r="AO73"/>
  <c r="AP73" s="1"/>
  <c r="BI72"/>
  <c r="BJ72" s="1"/>
  <c r="AO72"/>
  <c r="AP72" s="1"/>
  <c r="AO71"/>
  <c r="AP71" s="1"/>
  <c r="BI70"/>
  <c r="BJ70" s="1"/>
  <c r="AO70"/>
  <c r="AP70" s="1"/>
  <c r="BI69"/>
  <c r="BJ69" s="1"/>
  <c r="AO69"/>
  <c r="AP69" s="1"/>
  <c r="BI68"/>
  <c r="BJ68" s="1"/>
  <c r="BF68"/>
  <c r="BG66" s="1"/>
  <c r="AO68"/>
  <c r="AP68" s="1"/>
  <c r="AO67"/>
  <c r="AP67" s="1"/>
  <c r="BI66"/>
  <c r="BJ66" s="1"/>
  <c r="AO66"/>
  <c r="AP66" s="1"/>
  <c r="AM66"/>
  <c r="BI65"/>
  <c r="BJ65" s="1"/>
  <c r="BK64" s="1"/>
  <c r="AO65"/>
  <c r="AP65" s="1"/>
  <c r="AO64"/>
  <c r="AP64" s="1"/>
  <c r="BI63"/>
  <c r="BJ63" s="1"/>
  <c r="BK63" s="1"/>
  <c r="AO63"/>
  <c r="AP63" s="1"/>
  <c r="AQ63" s="1"/>
  <c r="BI62"/>
  <c r="BJ62" s="1"/>
  <c r="AO62"/>
  <c r="AP62" s="1"/>
  <c r="BI61"/>
  <c r="BJ61" s="1"/>
  <c r="AO61"/>
  <c r="AP61" s="1"/>
  <c r="AN61"/>
  <c r="AN60" s="1"/>
  <c r="P61"/>
  <c r="P60" s="1"/>
  <c r="BD60"/>
  <c r="BD49" s="1"/>
  <c r="BC60"/>
  <c r="BC49" s="1"/>
  <c r="BB60"/>
  <c r="BB49" s="1"/>
  <c r="BA60"/>
  <c r="BA49" s="1"/>
  <c r="AZ60"/>
  <c r="AZ49" s="1"/>
  <c r="AY60"/>
  <c r="AY49" s="1"/>
  <c r="AX60"/>
  <c r="AX49" s="1"/>
  <c r="AW60"/>
  <c r="AW49" s="1"/>
  <c r="AK60"/>
  <c r="AK49" s="1"/>
  <c r="AJ60"/>
  <c r="AJ49" s="1"/>
  <c r="AI60"/>
  <c r="AI49" s="1"/>
  <c r="AH60"/>
  <c r="AH49" s="1"/>
  <c r="AG60"/>
  <c r="AG49" s="1"/>
  <c r="AF60"/>
  <c r="AF49" s="1"/>
  <c r="AE60"/>
  <c r="AE49" s="1"/>
  <c r="AD60"/>
  <c r="AD49" s="1"/>
  <c r="Q60"/>
  <c r="BI59"/>
  <c r="BJ59" s="1"/>
  <c r="BF59"/>
  <c r="AO59"/>
  <c r="AP59" s="1"/>
  <c r="BI58"/>
  <c r="BJ58" s="1"/>
  <c r="AO58"/>
  <c r="AP58" s="1"/>
  <c r="BI57"/>
  <c r="BJ57" s="1"/>
  <c r="BF57"/>
  <c r="AO57"/>
  <c r="AP57" s="1"/>
  <c r="BI56"/>
  <c r="BJ56" s="1"/>
  <c r="BF56"/>
  <c r="AO56"/>
  <c r="AP56" s="1"/>
  <c r="AM56"/>
  <c r="BI55"/>
  <c r="BJ55" s="1"/>
  <c r="BF55"/>
  <c r="AO55"/>
  <c r="AP55" s="1"/>
  <c r="BI54"/>
  <c r="BJ54" s="1"/>
  <c r="BF54"/>
  <c r="AO54"/>
  <c r="AP54" s="1"/>
  <c r="AM54"/>
  <c r="M54"/>
  <c r="BI53"/>
  <c r="BJ53" s="1"/>
  <c r="AO53"/>
  <c r="AP53" s="1"/>
  <c r="BI52"/>
  <c r="BJ52" s="1"/>
  <c r="BF52"/>
  <c r="AO52"/>
  <c r="AP52" s="1"/>
  <c r="BI51"/>
  <c r="BF51"/>
  <c r="AO51"/>
  <c r="AP51" s="1"/>
  <c r="BI50"/>
  <c r="BJ50" s="1"/>
  <c r="AO50"/>
  <c r="AP50" s="1"/>
  <c r="AM50"/>
  <c r="AN50" s="1"/>
  <c r="AN49" s="1"/>
  <c r="P50"/>
  <c r="P49" s="1"/>
  <c r="M50"/>
  <c r="BE49"/>
  <c r="Y49"/>
  <c r="X49"/>
  <c r="W49"/>
  <c r="V49"/>
  <c r="U49"/>
  <c r="T49"/>
  <c r="S49"/>
  <c r="R49"/>
  <c r="Q49"/>
  <c r="AO48"/>
  <c r="AP48" s="1"/>
  <c r="AO47"/>
  <c r="AP47" s="1"/>
  <c r="BI46"/>
  <c r="BF46"/>
  <c r="BG45" s="1"/>
  <c r="AO46"/>
  <c r="AP46" s="1"/>
  <c r="BK45"/>
  <c r="BI45"/>
  <c r="AO45"/>
  <c r="AM45"/>
  <c r="M45"/>
  <c r="BI44"/>
  <c r="AO44"/>
  <c r="BI43"/>
  <c r="BJ43" s="1"/>
  <c r="BK43" s="1"/>
  <c r="AO43"/>
  <c r="AP43" s="1"/>
  <c r="AQ43" s="1"/>
  <c r="AM43"/>
  <c r="M43"/>
  <c r="BI42"/>
  <c r="BJ42" s="1"/>
  <c r="BK40" s="1"/>
  <c r="BF42"/>
  <c r="AO42"/>
  <c r="AP42" s="1"/>
  <c r="BI41"/>
  <c r="BF41"/>
  <c r="AO41"/>
  <c r="AP41" s="1"/>
  <c r="BI40"/>
  <c r="BF40"/>
  <c r="AO40"/>
  <c r="AP40" s="1"/>
  <c r="AM40"/>
  <c r="AD40"/>
  <c r="AD38" s="1"/>
  <c r="L40"/>
  <c r="M40" s="1"/>
  <c r="BI39"/>
  <c r="BJ39" s="1"/>
  <c r="BL39" s="1"/>
  <c r="BL38" s="1"/>
  <c r="AO39"/>
  <c r="AP39" s="1"/>
  <c r="AN39"/>
  <c r="AN38" s="1"/>
  <c r="BE38"/>
  <c r="BD38"/>
  <c r="BC38"/>
  <c r="BB38"/>
  <c r="BA38"/>
  <c r="AZ38"/>
  <c r="AY38"/>
  <c r="AX38"/>
  <c r="AW38"/>
  <c r="AK38"/>
  <c r="AJ38"/>
  <c r="AI38"/>
  <c r="AH38"/>
  <c r="AG38"/>
  <c r="AF38"/>
  <c r="AE38"/>
  <c r="Y38"/>
  <c r="X38"/>
  <c r="W38"/>
  <c r="V38"/>
  <c r="U38"/>
  <c r="T38"/>
  <c r="S38"/>
  <c r="R38"/>
  <c r="Q38"/>
  <c r="BK37"/>
  <c r="BI37"/>
  <c r="AO37"/>
  <c r="AP37" s="1"/>
  <c r="AQ37" s="1"/>
  <c r="BI36"/>
  <c r="BJ36" s="1"/>
  <c r="AO36"/>
  <c r="AP36" s="1"/>
  <c r="AO35"/>
  <c r="AP35" s="1"/>
  <c r="BI34"/>
  <c r="BJ34" s="1"/>
  <c r="AO34"/>
  <c r="AP34" s="1"/>
  <c r="BI33"/>
  <c r="AO33"/>
  <c r="AP33" s="1"/>
  <c r="BI32"/>
  <c r="BF32"/>
  <c r="BH32" s="1"/>
  <c r="BH31" s="1"/>
  <c r="AO32"/>
  <c r="AP32" s="1"/>
  <c r="AN32"/>
  <c r="AN31" s="1"/>
  <c r="AM32"/>
  <c r="P32"/>
  <c r="P31" s="1"/>
  <c r="M32"/>
  <c r="BE31"/>
  <c r="BD31"/>
  <c r="BC31"/>
  <c r="BB31"/>
  <c r="BA31"/>
  <c r="AZ31"/>
  <c r="AY31"/>
  <c r="AX31"/>
  <c r="AW31"/>
  <c r="AK31"/>
  <c r="AJ31"/>
  <c r="AI31"/>
  <c r="AH31"/>
  <c r="AG31"/>
  <c r="AF31"/>
  <c r="AE31"/>
  <c r="AD31"/>
  <c r="Y31"/>
  <c r="X31"/>
  <c r="W31"/>
  <c r="V31"/>
  <c r="U31"/>
  <c r="T31"/>
  <c r="S31"/>
  <c r="R31"/>
  <c r="Q31"/>
  <c r="BI30"/>
  <c r="BJ30" s="1"/>
  <c r="BK28" s="1"/>
  <c r="AO30"/>
  <c r="AP30" s="1"/>
  <c r="BI29"/>
  <c r="AO29"/>
  <c r="AP29" s="1"/>
  <c r="BI28"/>
  <c r="AO28"/>
  <c r="AM28"/>
  <c r="M28"/>
  <c r="AO27"/>
  <c r="AP27" s="1"/>
  <c r="BI25"/>
  <c r="AO25"/>
  <c r="AP25" s="1"/>
  <c r="BI24"/>
  <c r="BJ24" s="1"/>
  <c r="AO24"/>
  <c r="AP24" s="1"/>
  <c r="AN24"/>
  <c r="AN23" s="1"/>
  <c r="AM24"/>
  <c r="P24"/>
  <c r="P23" s="1"/>
  <c r="BH23"/>
  <c r="BE23"/>
  <c r="BD23"/>
  <c r="BC23"/>
  <c r="BB23"/>
  <c r="BA23"/>
  <c r="AZ23"/>
  <c r="AY23"/>
  <c r="AX23"/>
  <c r="AW23"/>
  <c r="AK23"/>
  <c r="AJ23"/>
  <c r="AI23"/>
  <c r="AH23"/>
  <c r="AG23"/>
  <c r="AF23"/>
  <c r="AE23"/>
  <c r="AD23"/>
  <c r="Y23"/>
  <c r="X23"/>
  <c r="W23"/>
  <c r="V23"/>
  <c r="U23"/>
  <c r="T23"/>
  <c r="S23"/>
  <c r="R23"/>
  <c r="Q23"/>
  <c r="BI22"/>
  <c r="BJ22" s="1"/>
  <c r="AO22"/>
  <c r="AP22" s="1"/>
  <c r="BI21"/>
  <c r="BJ21" s="1"/>
  <c r="AO21"/>
  <c r="AP21" s="1"/>
  <c r="BI20"/>
  <c r="BF20"/>
  <c r="AO20"/>
  <c r="AP20" s="1"/>
  <c r="BI19"/>
  <c r="BF19"/>
  <c r="AO19"/>
  <c r="AP19" s="1"/>
  <c r="AM19"/>
  <c r="M19"/>
  <c r="BI18"/>
  <c r="BJ18" s="1"/>
  <c r="AO18"/>
  <c r="AP18" s="1"/>
  <c r="AM18"/>
  <c r="BI17"/>
  <c r="BJ17" s="1"/>
  <c r="AO17"/>
  <c r="AP17" s="1"/>
  <c r="AM17"/>
  <c r="BI16"/>
  <c r="BJ16" s="1"/>
  <c r="AO16"/>
  <c r="AP16" s="1"/>
  <c r="AM16"/>
  <c r="BI15"/>
  <c r="BJ15" s="1"/>
  <c r="AO15"/>
  <c r="AP15" s="1"/>
  <c r="AM15"/>
  <c r="BI14"/>
  <c r="BJ14" s="1"/>
  <c r="AO14"/>
  <c r="AP14" s="1"/>
  <c r="AM14"/>
  <c r="BI13"/>
  <c r="BJ13" s="1"/>
  <c r="AO13"/>
  <c r="AP13" s="1"/>
  <c r="BI12"/>
  <c r="BJ12" s="1"/>
  <c r="AO12"/>
  <c r="AP12" s="1"/>
  <c r="AN12"/>
  <c r="AN11" s="1"/>
  <c r="AM12"/>
  <c r="P12"/>
  <c r="M12"/>
  <c r="BE11"/>
  <c r="BD11"/>
  <c r="BC11"/>
  <c r="BB11"/>
  <c r="BA11"/>
  <c r="AZ11"/>
  <c r="AY11"/>
  <c r="AX11"/>
  <c r="AW11"/>
  <c r="AK11"/>
  <c r="AJ11"/>
  <c r="AI11"/>
  <c r="AH11"/>
  <c r="AG11"/>
  <c r="AF11"/>
  <c r="AE11"/>
  <c r="AD11"/>
  <c r="Y11"/>
  <c r="X11"/>
  <c r="W11"/>
  <c r="V11"/>
  <c r="U11"/>
  <c r="T11"/>
  <c r="S11"/>
  <c r="R11"/>
  <c r="Q11"/>
  <c r="P11"/>
  <c r="BI10"/>
  <c r="BF10"/>
  <c r="AO10"/>
  <c r="AP10" s="1"/>
  <c r="BI9"/>
  <c r="BJ9" s="1"/>
  <c r="BK7" s="1"/>
  <c r="BF9"/>
  <c r="AO9"/>
  <c r="AP9" s="1"/>
  <c r="AM8"/>
  <c r="O8"/>
  <c r="M8"/>
  <c r="BI7"/>
  <c r="AO7"/>
  <c r="AP7" s="1"/>
  <c r="BI6"/>
  <c r="BJ6" s="1"/>
  <c r="AO6"/>
  <c r="AP6" s="1"/>
  <c r="AN6"/>
  <c r="AN5" s="1"/>
  <c r="AM6"/>
  <c r="P6"/>
  <c r="P5" s="1"/>
  <c r="BE5"/>
  <c r="BB5"/>
  <c r="AW5" s="1"/>
  <c r="AI5"/>
  <c r="AD5" s="1"/>
  <c r="Y5"/>
  <c r="X5"/>
  <c r="W5"/>
  <c r="V5"/>
  <c r="U5"/>
  <c r="T5"/>
  <c r="S5"/>
  <c r="R5"/>
  <c r="Q5"/>
  <c r="BZ4"/>
  <c r="BI4"/>
  <c r="AS4"/>
  <c r="AO4"/>
  <c r="AA4"/>
  <c r="AN4" s="1"/>
  <c r="J4"/>
  <c r="D16" i="41" l="1"/>
  <c r="AE69" i="6"/>
  <c r="D10" i="41"/>
  <c r="CS112" i="1"/>
  <c r="AB20" i="22"/>
  <c r="D9" i="41"/>
  <c r="AB9" i="22"/>
  <c r="CT61" i="1"/>
  <c r="AB3" i="22"/>
  <c r="D22" i="41"/>
  <c r="AB22" i="22"/>
  <c r="AF70" i="6"/>
  <c r="CS7" i="1"/>
  <c r="D2" i="37"/>
  <c r="S2" i="46"/>
  <c r="D6" i="37"/>
  <c r="S6" i="46"/>
  <c r="CT50" i="1"/>
  <c r="CT49" s="1"/>
  <c r="D9" i="34" s="1"/>
  <c r="CS50" i="1"/>
  <c r="CT32"/>
  <c r="CT31" s="1"/>
  <c r="D7" i="34" s="1"/>
  <c r="D26" i="41"/>
  <c r="D3" i="35"/>
  <c r="D19"/>
  <c r="D24"/>
  <c r="D23" i="41"/>
  <c r="D20"/>
  <c r="D18" i="35"/>
  <c r="D24" i="41"/>
  <c r="D2" i="35"/>
  <c r="D18" i="41"/>
  <c r="D6"/>
  <c r="D25" i="35"/>
  <c r="D17" i="41"/>
  <c r="D25"/>
  <c r="D17" i="35"/>
  <c r="D27"/>
  <c r="CS79" i="1"/>
  <c r="D5" i="40"/>
  <c r="F2" s="1"/>
  <c r="CS64" i="1"/>
  <c r="D53" i="34"/>
  <c r="D53" i="31"/>
  <c r="CS123" i="1"/>
  <c r="CS125"/>
  <c r="D19" i="31"/>
  <c r="D19" i="34"/>
  <c r="D31" i="31"/>
  <c r="D31" i="34"/>
  <c r="D44" i="31"/>
  <c r="D44" i="34"/>
  <c r="CS66" i="1"/>
  <c r="D8" i="31"/>
  <c r="D8" i="34"/>
  <c r="CS102" i="1"/>
  <c r="CS81"/>
  <c r="AC61" i="6"/>
  <c r="AC60" s="1"/>
  <c r="CS24" i="1"/>
  <c r="AB145" i="6"/>
  <c r="AC145" s="1"/>
  <c r="AC144" s="1"/>
  <c r="CS28" i="1"/>
  <c r="AC24" i="6"/>
  <c r="AC23" s="1"/>
  <c r="CS110" i="1"/>
  <c r="R21" i="16"/>
  <c r="R27"/>
  <c r="AB27"/>
  <c r="AB28" i="21"/>
  <c r="AB11"/>
  <c r="AB18" i="16"/>
  <c r="AB19" i="21"/>
  <c r="R17" i="16"/>
  <c r="R26"/>
  <c r="AB2"/>
  <c r="AB17"/>
  <c r="AB30" i="21"/>
  <c r="AB3" i="16"/>
  <c r="AB31" i="21"/>
  <c r="AB19" i="16"/>
  <c r="AB24"/>
  <c r="AB25"/>
  <c r="AB7" i="21"/>
  <c r="AB26"/>
  <c r="R7" i="16"/>
  <c r="R24"/>
  <c r="AA87" i="19"/>
  <c r="AB10" i="21"/>
  <c r="AB23"/>
  <c r="AB6"/>
  <c r="AB8"/>
  <c r="AB5"/>
  <c r="R22" i="16"/>
  <c r="S10" i="13"/>
  <c r="AB29" i="21"/>
  <c r="R13" i="15"/>
  <c r="AA3"/>
  <c r="AB19" i="7"/>
  <c r="AB6" i="18"/>
  <c r="AB40" i="7"/>
  <c r="AB22"/>
  <c r="AB2" i="18"/>
  <c r="AB8" i="7"/>
  <c r="AB15"/>
  <c r="AA4" i="15"/>
  <c r="R12"/>
  <c r="R2" i="10"/>
  <c r="AB10" i="7"/>
  <c r="AB11" i="8"/>
  <c r="AB26" i="7"/>
  <c r="R10" i="15"/>
  <c r="R17"/>
  <c r="R9" i="10"/>
  <c r="R69"/>
  <c r="AB23" i="7"/>
  <c r="AB7"/>
  <c r="AB10" i="8"/>
  <c r="AB7"/>
  <c r="AB12" i="7"/>
  <c r="AB6"/>
  <c r="CS129" i="1"/>
  <c r="AD2" i="9"/>
  <c r="B6" i="47" s="1"/>
  <c r="R15" i="15"/>
  <c r="R6" i="10"/>
  <c r="R68"/>
  <c r="AB17" i="7"/>
  <c r="AB11"/>
  <c r="AB12" i="8"/>
  <c r="AB9" i="7"/>
  <c r="CS160" i="1"/>
  <c r="CR184"/>
  <c r="AD184" i="6"/>
  <c r="AB195"/>
  <c r="CH49" i="1"/>
  <c r="U49" i="6" s="1"/>
  <c r="U60"/>
  <c r="CL49" i="1"/>
  <c r="Y49" i="6" s="1"/>
  <c r="Y60"/>
  <c r="CG136" i="1"/>
  <c r="T136" i="6" s="1"/>
  <c r="T137"/>
  <c r="CK136" i="1"/>
  <c r="X136" i="6" s="1"/>
  <c r="X137"/>
  <c r="R170"/>
  <c r="R198"/>
  <c r="CI247" i="1"/>
  <c r="V248" i="6"/>
  <c r="R249"/>
  <c r="S318"/>
  <c r="Z669"/>
  <c r="AC652" s="1"/>
  <c r="CO139" i="1"/>
  <c r="AA139" i="6"/>
  <c r="AB139" s="1"/>
  <c r="AE165"/>
  <c r="AE16"/>
  <c r="AE108"/>
  <c r="AE105"/>
  <c r="CS100" i="1"/>
  <c r="AE100" i="6"/>
  <c r="AF100" s="1"/>
  <c r="AE86"/>
  <c r="AE81"/>
  <c r="AB132"/>
  <c r="AC132"/>
  <c r="AC131" s="1"/>
  <c r="AE110"/>
  <c r="AE106"/>
  <c r="AE132"/>
  <c r="AE126"/>
  <c r="AE113"/>
  <c r="AF112" s="1"/>
  <c r="AE103"/>
  <c r="AE80"/>
  <c r="AF79" s="1"/>
  <c r="AE21"/>
  <c r="AF19" s="1"/>
  <c r="AE12"/>
  <c r="AC12"/>
  <c r="AC11" s="1"/>
  <c r="AC4"/>
  <c r="AC151"/>
  <c r="AC150" s="1"/>
  <c r="CG49" i="1"/>
  <c r="T49" i="6" s="1"/>
  <c r="T60"/>
  <c r="CK49" i="1"/>
  <c r="X49" i="6" s="1"/>
  <c r="X60"/>
  <c r="CF136" i="1"/>
  <c r="S136" i="6" s="1"/>
  <c r="S137"/>
  <c r="CJ136" i="1"/>
  <c r="W136" i="6" s="1"/>
  <c r="W137"/>
  <c r="R169"/>
  <c r="R175"/>
  <c r="R196"/>
  <c r="R203"/>
  <c r="CH247" i="1"/>
  <c r="U248" i="6"/>
  <c r="CM247" i="1"/>
  <c r="Z248" i="6"/>
  <c r="R256"/>
  <c r="R357"/>
  <c r="CO138" i="1"/>
  <c r="AA138" i="6"/>
  <c r="CO142" i="1"/>
  <c r="AA142" i="6"/>
  <c r="AB142" s="1"/>
  <c r="AC142" s="1"/>
  <c r="AC141" s="1"/>
  <c r="AF77"/>
  <c r="AE13"/>
  <c r="AE175"/>
  <c r="AE17"/>
  <c r="CS167" i="1"/>
  <c r="AE167" i="6"/>
  <c r="AF167" s="1"/>
  <c r="AE130"/>
  <c r="AE111"/>
  <c r="AE124"/>
  <c r="AE166"/>
  <c r="AE96"/>
  <c r="AB77"/>
  <c r="AC77"/>
  <c r="AC76" s="1"/>
  <c r="AB39"/>
  <c r="AC39"/>
  <c r="AC38" s="1"/>
  <c r="AE29"/>
  <c r="AE83"/>
  <c r="AE68"/>
  <c r="AF66" s="1"/>
  <c r="CE5" i="1"/>
  <c r="R5" i="6" s="1"/>
  <c r="W5"/>
  <c r="CF49" i="1"/>
  <c r="S49" i="6" s="1"/>
  <c r="S60"/>
  <c r="CJ49" i="1"/>
  <c r="W49" i="6" s="1"/>
  <c r="W60"/>
  <c r="CE136" i="1"/>
  <c r="R136" i="6" s="1"/>
  <c r="R137"/>
  <c r="CI136" i="1"/>
  <c r="V136" i="6" s="1"/>
  <c r="V137"/>
  <c r="R165"/>
  <c r="R174"/>
  <c r="R201"/>
  <c r="CG247" i="1"/>
  <c r="T248" i="6"/>
  <c r="CK247" i="1"/>
  <c r="X248" i="6"/>
  <c r="R253"/>
  <c r="R356"/>
  <c r="CT136" i="1"/>
  <c r="D5" i="26" s="1"/>
  <c r="AD136" i="6"/>
  <c r="AG136" s="1"/>
  <c r="AD183"/>
  <c r="CQ246" i="1"/>
  <c r="AD246" i="6" s="1"/>
  <c r="AD247"/>
  <c r="AD569"/>
  <c r="AB602"/>
  <c r="AC585"/>
  <c r="AC584"/>
  <c r="AC587"/>
  <c r="AC586" s="1"/>
  <c r="CT6" i="1"/>
  <c r="CT5" s="1"/>
  <c r="AE8" i="6"/>
  <c r="AE107"/>
  <c r="AE127"/>
  <c r="AE151"/>
  <c r="AF145"/>
  <c r="AG145"/>
  <c r="AG144" s="1"/>
  <c r="AE65"/>
  <c r="AE50"/>
  <c r="AE173"/>
  <c r="AE82"/>
  <c r="AB2" i="7"/>
  <c r="AE6" i="6"/>
  <c r="AE18"/>
  <c r="AE14"/>
  <c r="AF142"/>
  <c r="AG142"/>
  <c r="AG141" s="1"/>
  <c r="AE34"/>
  <c r="AC93"/>
  <c r="CR180" i="1"/>
  <c r="AA5" i="5"/>
  <c r="AD180" i="6"/>
  <c r="CO200" i="1"/>
  <c r="AA200" i="6"/>
  <c r="AB200" s="1"/>
  <c r="CE49" i="1"/>
  <c r="R49" i="6" s="1"/>
  <c r="R60"/>
  <c r="CI49" i="1"/>
  <c r="V49" i="6" s="1"/>
  <c r="V60"/>
  <c r="CH136" i="1"/>
  <c r="U136" i="6" s="1"/>
  <c r="U137"/>
  <c r="R155"/>
  <c r="R172"/>
  <c r="R199"/>
  <c r="CF247" i="1"/>
  <c r="S248" i="6"/>
  <c r="CJ247" i="1"/>
  <c r="W248" i="6"/>
  <c r="AE30"/>
  <c r="AE85"/>
  <c r="AE26"/>
  <c r="AE129"/>
  <c r="AE123"/>
  <c r="AF123" s="1"/>
  <c r="AE24"/>
  <c r="AE172"/>
  <c r="AG138"/>
  <c r="AG137" s="1"/>
  <c r="AF138"/>
  <c r="AE120"/>
  <c r="AE125"/>
  <c r="AB3" i="7"/>
  <c r="AE7" i="6"/>
  <c r="AE15"/>
  <c r="CS151" i="1"/>
  <c r="P584"/>
  <c r="CF400"/>
  <c r="S400" i="6" s="1"/>
  <c r="CJ400" i="1"/>
  <c r="W400" i="6" s="1"/>
  <c r="CM479" i="1"/>
  <c r="Z479" i="6" s="1"/>
  <c r="CE400" i="1"/>
  <c r="R400" i="6" s="1"/>
  <c r="CH400" i="1"/>
  <c r="U400" i="6" s="1"/>
  <c r="CL400" i="1"/>
  <c r="Y400" i="6" s="1"/>
  <c r="CG400" i="1"/>
  <c r="T400" i="6" s="1"/>
  <c r="CK400" i="1"/>
  <c r="X400" i="6" s="1"/>
  <c r="CI400" i="1"/>
  <c r="V400" i="6" s="1"/>
  <c r="CM400" i="1"/>
  <c r="Z400" i="6" s="1"/>
  <c r="AO3" i="1"/>
  <c r="AZ585"/>
  <c r="AZ584" s="1"/>
  <c r="AI93"/>
  <c r="S149"/>
  <c r="W149"/>
  <c r="CP136"/>
  <c r="AA148"/>
  <c r="AY585"/>
  <c r="AY584" s="1"/>
  <c r="BC585"/>
  <c r="BC584" s="1"/>
  <c r="U4"/>
  <c r="BZ3"/>
  <c r="AH93"/>
  <c r="BE93"/>
  <c r="AN479"/>
  <c r="R236"/>
  <c r="V236"/>
  <c r="AD236"/>
  <c r="AH236"/>
  <c r="Q479"/>
  <c r="U479"/>
  <c r="Y479"/>
  <c r="R93"/>
  <c r="V93"/>
  <c r="AW93"/>
  <c r="BA93"/>
  <c r="BB149"/>
  <c r="BB148" s="1"/>
  <c r="AW585"/>
  <c r="AW584" s="1"/>
  <c r="BA585"/>
  <c r="BA584" s="1"/>
  <c r="BE585"/>
  <c r="BE584" s="1"/>
  <c r="AK584"/>
  <c r="BE4"/>
  <c r="T136"/>
  <c r="R136"/>
  <c r="V136"/>
  <c r="AO148"/>
  <c r="T149"/>
  <c r="X149"/>
  <c r="AF149"/>
  <c r="AJ149"/>
  <c r="AY149"/>
  <c r="BC149"/>
  <c r="V400"/>
  <c r="Q236"/>
  <c r="U236"/>
  <c r="Y236"/>
  <c r="BH308"/>
  <c r="AW347"/>
  <c r="AW308" s="1"/>
  <c r="AX585"/>
  <c r="AX584" s="1"/>
  <c r="BB585"/>
  <c r="BB584" s="1"/>
  <c r="X136"/>
  <c r="AQ372"/>
  <c r="AG236"/>
  <c r="AK236"/>
  <c r="BI148"/>
  <c r="BL148" s="1"/>
  <c r="T93"/>
  <c r="BG317"/>
  <c r="AD308"/>
  <c r="BI3"/>
  <c r="BL3" s="1"/>
  <c r="BH61"/>
  <c r="BH60" s="1"/>
  <c r="Q136"/>
  <c r="U136"/>
  <c r="Y136"/>
  <c r="AO307"/>
  <c r="J3"/>
  <c r="AG4"/>
  <c r="AK4"/>
  <c r="X93"/>
  <c r="Q149"/>
  <c r="U149"/>
  <c r="Y149"/>
  <c r="AG149"/>
  <c r="AK149"/>
  <c r="AZ149"/>
  <c r="BD149"/>
  <c r="BD148" s="1"/>
  <c r="CP195"/>
  <c r="J307"/>
  <c r="S308"/>
  <c r="CF309"/>
  <c r="S93"/>
  <c r="W93"/>
  <c r="BH212"/>
  <c r="BH236"/>
  <c r="S236"/>
  <c r="W236"/>
  <c r="AE236"/>
  <c r="AI236"/>
  <c r="BG340"/>
  <c r="BH366"/>
  <c r="BH365" s="1"/>
  <c r="BG372"/>
  <c r="R479"/>
  <c r="V479"/>
  <c r="AD479"/>
  <c r="AH479"/>
  <c r="BG102"/>
  <c r="CI149"/>
  <c r="V149" i="6" s="1"/>
  <c r="CM149" i="1"/>
  <c r="Z149" i="6" s="1"/>
  <c r="P585" i="1"/>
  <c r="U584"/>
  <c r="P587"/>
  <c r="P586" s="1"/>
  <c r="BG624"/>
  <c r="T652"/>
  <c r="X652"/>
  <c r="AF652"/>
  <c r="AJ652"/>
  <c r="Y652"/>
  <c r="Y584" s="1"/>
  <c r="AG652"/>
  <c r="AG584" s="1"/>
  <c r="CP3"/>
  <c r="AR132"/>
  <c r="AR131" s="1"/>
  <c r="CP149"/>
  <c r="CP93"/>
  <c r="CP4"/>
  <c r="BZ307"/>
  <c r="CP307" s="1"/>
  <c r="CP308"/>
  <c r="CO602"/>
  <c r="CP584"/>
  <c r="CP587"/>
  <c r="CP586" s="1"/>
  <c r="CP585"/>
  <c r="BG200"/>
  <c r="BG597"/>
  <c r="AE93"/>
  <c r="BB93"/>
  <c r="AK93"/>
  <c r="AY93"/>
  <c r="AA584"/>
  <c r="AH308"/>
  <c r="BA308"/>
  <c r="BE308"/>
  <c r="R400"/>
  <c r="AE652"/>
  <c r="AE584" s="1"/>
  <c r="AI652"/>
  <c r="AI584" s="1"/>
  <c r="CQ307"/>
  <c r="AD307" i="6" s="1"/>
  <c r="AG307" s="1"/>
  <c r="AH149" i="1"/>
  <c r="AX149"/>
  <c r="AX148" s="1"/>
  <c r="R149"/>
  <c r="V149"/>
  <c r="BE149"/>
  <c r="X308"/>
  <c r="BG446"/>
  <c r="BD479"/>
  <c r="BK599"/>
  <c r="AF585"/>
  <c r="AJ585"/>
  <c r="CF149"/>
  <c r="S149" i="6" s="1"/>
  <c r="CJ149" i="1"/>
  <c r="W149" i="6" s="1"/>
  <c r="CE150" i="1"/>
  <c r="R150" i="6" s="1"/>
  <c r="CE572" i="1"/>
  <c r="R572" i="6" s="1"/>
  <c r="BI196" i="1"/>
  <c r="CQ196"/>
  <c r="R4"/>
  <c r="V4"/>
  <c r="BD4"/>
  <c r="BC93"/>
  <c r="AD149"/>
  <c r="BA149"/>
  <c r="BA148" s="1"/>
  <c r="AG479"/>
  <c r="AK479"/>
  <c r="AZ479"/>
  <c r="R584"/>
  <c r="S584"/>
  <c r="W584"/>
  <c r="BI195"/>
  <c r="CQ195"/>
  <c r="AX93"/>
  <c r="BK200"/>
  <c r="T308"/>
  <c r="AF308"/>
  <c r="AJ308"/>
  <c r="AZ308"/>
  <c r="BD308"/>
  <c r="BH436"/>
  <c r="BH435" s="1"/>
  <c r="AO584"/>
  <c r="BZ148"/>
  <c r="BI307"/>
  <c r="BL307" s="1"/>
  <c r="V584"/>
  <c r="T585"/>
  <c r="X585"/>
  <c r="AD652"/>
  <c r="AD584" s="1"/>
  <c r="AH652"/>
  <c r="AH584" s="1"/>
  <c r="CP326"/>
  <c r="BG54"/>
  <c r="AG93"/>
  <c r="BH132"/>
  <c r="BH131" s="1"/>
  <c r="Q4"/>
  <c r="Y4"/>
  <c r="AD93"/>
  <c r="BC236"/>
  <c r="BG167"/>
  <c r="AQ370"/>
  <c r="BG427"/>
  <c r="BH587"/>
  <c r="BH586" s="1"/>
  <c r="BG7"/>
  <c r="BH6" s="1"/>
  <c r="BH5" s="1"/>
  <c r="BG504"/>
  <c r="CG93"/>
  <c r="T93" i="6" s="1"/>
  <c r="CK93" i="1"/>
  <c r="X93" i="6" s="1"/>
  <c r="CG236" i="1"/>
  <c r="T236" i="6" s="1"/>
  <c r="CK236" i="1"/>
  <c r="X236" i="6" s="1"/>
  <c r="CI652" i="1"/>
  <c r="V652" i="6" s="1"/>
  <c r="AZ4" i="1"/>
  <c r="AE4"/>
  <c r="BG97"/>
  <c r="BG321"/>
  <c r="BH327"/>
  <c r="BH326" s="1"/>
  <c r="BG366"/>
  <c r="CF93"/>
  <c r="S93" i="6" s="1"/>
  <c r="CJ93" i="1"/>
  <c r="W93" i="6" s="1"/>
  <c r="CF212" i="1"/>
  <c r="S212" i="6" s="1"/>
  <c r="CI585" i="1"/>
  <c r="V585" i="6" s="1"/>
  <c r="CM585" i="1"/>
  <c r="Z585" i="6" s="1"/>
  <c r="CF652" i="1"/>
  <c r="S652" i="6" s="1"/>
  <c r="CJ652" i="1"/>
  <c r="W652" i="6" s="1"/>
  <c r="CP142" i="1"/>
  <c r="CP141" s="1"/>
  <c r="CP623"/>
  <c r="S4"/>
  <c r="W4"/>
  <c r="AQ390"/>
  <c r="BG494"/>
  <c r="AN487"/>
  <c r="AN486" s="1"/>
  <c r="BG628"/>
  <c r="CE93"/>
  <c r="R93" i="6" s="1"/>
  <c r="CI93" i="1"/>
  <c r="V93" i="6" s="1"/>
  <c r="CM93" i="1"/>
  <c r="Z93" i="6" s="1"/>
  <c r="CG308" i="1"/>
  <c r="T308" i="6" s="1"/>
  <c r="CK308" i="1"/>
  <c r="X308" i="6" s="1"/>
  <c r="BH12" i="1"/>
  <c r="BH11" s="1"/>
  <c r="Q93"/>
  <c r="U93"/>
  <c r="Y93"/>
  <c r="AZ93"/>
  <c r="BD93"/>
  <c r="AN110"/>
  <c r="AN109" s="1"/>
  <c r="S136"/>
  <c r="W136"/>
  <c r="J148"/>
  <c r="AE149"/>
  <c r="AI149"/>
  <c r="AY236"/>
  <c r="BD248"/>
  <c r="BD247" s="1"/>
  <c r="BD246" s="1"/>
  <c r="W308"/>
  <c r="AE308"/>
  <c r="AI308"/>
  <c r="Q400"/>
  <c r="U400"/>
  <c r="Y400"/>
  <c r="AG400"/>
  <c r="AK400"/>
  <c r="BK407"/>
  <c r="AQ414"/>
  <c r="AQ420"/>
  <c r="BG422"/>
  <c r="AQ441"/>
  <c r="BG455"/>
  <c r="BH481"/>
  <c r="BH480" s="1"/>
  <c r="BK504"/>
  <c r="BG593"/>
  <c r="AQ621"/>
  <c r="BD585"/>
  <c r="BD584" s="1"/>
  <c r="CG149"/>
  <c r="T149" i="6" s="1"/>
  <c r="CK149" i="1"/>
  <c r="X149" i="6" s="1"/>
  <c r="AI4" i="1"/>
  <c r="T4"/>
  <c r="X4"/>
  <c r="AR6"/>
  <c r="AR5" s="1"/>
  <c r="AX4"/>
  <c r="BG32"/>
  <c r="BK66"/>
  <c r="BG79"/>
  <c r="CT366"/>
  <c r="CT365" s="1"/>
  <c r="CQ584"/>
  <c r="AD584" i="6" s="1"/>
  <c r="AG584" s="1"/>
  <c r="BH4" i="1"/>
  <c r="BK332"/>
  <c r="BK458"/>
  <c r="BG661"/>
  <c r="CH93"/>
  <c r="U93" i="6" s="1"/>
  <c r="CL93" i="1"/>
  <c r="Y93" i="6" s="1"/>
  <c r="CF585" i="1"/>
  <c r="S585" i="6" s="1"/>
  <c r="CJ585" i="1"/>
  <c r="W585" i="6" s="1"/>
  <c r="CP224" i="1"/>
  <c r="BL214"/>
  <c r="BL213" s="1"/>
  <c r="AZ236"/>
  <c r="BG461"/>
  <c r="BH479"/>
  <c r="BC479"/>
  <c r="AW508"/>
  <c r="BG633"/>
  <c r="CL248"/>
  <c r="AF4"/>
  <c r="AJ4"/>
  <c r="BG50"/>
  <c r="BK228"/>
  <c r="BG239"/>
  <c r="BG402"/>
  <c r="BG424"/>
  <c r="BK487"/>
  <c r="BK494"/>
  <c r="BG537"/>
  <c r="BH585"/>
  <c r="AQ628"/>
  <c r="BH643"/>
  <c r="BH642" s="1"/>
  <c r="BH670"/>
  <c r="BH669" s="1"/>
  <c r="CG479"/>
  <c r="T479" i="6" s="1"/>
  <c r="AQ81" i="1"/>
  <c r="AH4"/>
  <c r="BA4"/>
  <c r="BG125"/>
  <c r="BG129"/>
  <c r="BG132"/>
  <c r="BF195"/>
  <c r="BF196"/>
  <c r="AQ225"/>
  <c r="BG313"/>
  <c r="AR384"/>
  <c r="AR383" s="1"/>
  <c r="BG394"/>
  <c r="BG558"/>
  <c r="AW578"/>
  <c r="BK677"/>
  <c r="CM4"/>
  <c r="Z4" i="6" s="1"/>
  <c r="CG4" i="1"/>
  <c r="T4" i="6" s="1"/>
  <c r="CM136" i="1"/>
  <c r="Z136" i="6" s="1"/>
  <c r="CH149" i="1"/>
  <c r="U149" i="6" s="1"/>
  <c r="CL149" i="1"/>
  <c r="Y149" i="6" s="1"/>
  <c r="CE236" i="1"/>
  <c r="R236" i="6" s="1"/>
  <c r="CI236" i="1"/>
  <c r="V236" i="6" s="1"/>
  <c r="CM236" i="1"/>
  <c r="Z236" i="6" s="1"/>
  <c r="CH236" i="1"/>
  <c r="U236" i="6" s="1"/>
  <c r="CL236" i="1"/>
  <c r="Y236" i="6" s="1"/>
  <c r="CI308" i="1"/>
  <c r="V308" i="6" s="1"/>
  <c r="CM308" i="1"/>
  <c r="Z308" i="6" s="1"/>
  <c r="CK479" i="1"/>
  <c r="X479" i="6" s="1"/>
  <c r="CQ148" i="1"/>
  <c r="AD148" i="6" s="1"/>
  <c r="CP176" i="1"/>
  <c r="CO238"/>
  <c r="CP653"/>
  <c r="AQ54"/>
  <c r="BG56"/>
  <c r="AQ70"/>
  <c r="AQ79"/>
  <c r="AW572"/>
  <c r="AQ657"/>
  <c r="BG670"/>
  <c r="CJ212"/>
  <c r="W212" i="6" s="1"/>
  <c r="CE508" i="1"/>
  <c r="R508" i="6" s="1"/>
  <c r="CE557" i="1"/>
  <c r="R557" i="6" s="1"/>
  <c r="BH50" i="1"/>
  <c r="BH49" s="1"/>
  <c r="AY4"/>
  <c r="BC4"/>
  <c r="BH95"/>
  <c r="BH94" s="1"/>
  <c r="BH142"/>
  <c r="BH141" s="1"/>
  <c r="BG145"/>
  <c r="BH145" s="1"/>
  <c r="BH144" s="1"/>
  <c r="AQ160"/>
  <c r="BL348"/>
  <c r="BL347" s="1"/>
  <c r="BK54"/>
  <c r="BK79"/>
  <c r="AF93"/>
  <c r="AJ93"/>
  <c r="BL136"/>
  <c r="AW150"/>
  <c r="AQ215"/>
  <c r="BK358"/>
  <c r="BK361"/>
  <c r="BG407"/>
  <c r="CE212"/>
  <c r="R212" i="6" s="1"/>
  <c r="CI212" i="1"/>
  <c r="V212" i="6" s="1"/>
  <c r="CM212" i="1"/>
  <c r="Z212" i="6" s="1"/>
  <c r="CE652" i="1"/>
  <c r="R652" i="6" s="1"/>
  <c r="CM652" i="1"/>
  <c r="Z652" i="6" s="1"/>
  <c r="CP110" i="1"/>
  <c r="CP109" s="1"/>
  <c r="BL24"/>
  <c r="BL23" s="1"/>
  <c r="BK24"/>
  <c r="BL110"/>
  <c r="BL109" s="1"/>
  <c r="BK110"/>
  <c r="BK112"/>
  <c r="AQ145"/>
  <c r="AR145" s="1"/>
  <c r="AR144" s="1"/>
  <c r="AQ231"/>
  <c r="AQ335"/>
  <c r="CT348"/>
  <c r="CT347" s="1"/>
  <c r="CS348"/>
  <c r="AQ381"/>
  <c r="CS381"/>
  <c r="AQ576"/>
  <c r="BG40"/>
  <c r="P3"/>
  <c r="AA3"/>
  <c r="P4"/>
  <c r="BB4"/>
  <c r="BK19"/>
  <c r="BG81"/>
  <c r="BH93"/>
  <c r="AQ97"/>
  <c r="BH110"/>
  <c r="BH109" s="1"/>
  <c r="AQ123"/>
  <c r="BK125"/>
  <c r="AQ139"/>
  <c r="BG177"/>
  <c r="CS209"/>
  <c r="AQ670"/>
  <c r="CE194"/>
  <c r="R194" i="6" s="1"/>
  <c r="AQ200" i="1"/>
  <c r="AR208"/>
  <c r="AR207" s="1"/>
  <c r="AQ208"/>
  <c r="CT208"/>
  <c r="CT207" s="1"/>
  <c r="CS436"/>
  <c r="CT436"/>
  <c r="CT435" s="1"/>
  <c r="CT586"/>
  <c r="AQ24"/>
  <c r="BK102"/>
  <c r="AQ132"/>
  <c r="BE136"/>
  <c r="AS148"/>
  <c r="BK160"/>
  <c r="BL177"/>
  <c r="BL176" s="1"/>
  <c r="BK185"/>
  <c r="AQ313"/>
  <c r="AQ478"/>
  <c r="CS478"/>
  <c r="BG19"/>
  <c r="P39"/>
  <c r="P38" s="1"/>
  <c r="BH39"/>
  <c r="BH38" s="1"/>
  <c r="AQ56"/>
  <c r="BG77"/>
  <c r="BG89"/>
  <c r="AQ102"/>
  <c r="BK123"/>
  <c r="BH136"/>
  <c r="BG151"/>
  <c r="BK177"/>
  <c r="BL327"/>
  <c r="BL326" s="1"/>
  <c r="AQ320"/>
  <c r="AQ422"/>
  <c r="CS422"/>
  <c r="AQ558"/>
  <c r="AQ575"/>
  <c r="AR654"/>
  <c r="AR653" s="1"/>
  <c r="AQ677"/>
  <c r="CS677"/>
  <c r="AD4"/>
  <c r="AS3"/>
  <c r="BH3" s="1"/>
  <c r="AW4"/>
  <c r="AQ125"/>
  <c r="AQ167"/>
  <c r="BG185"/>
  <c r="AQ387"/>
  <c r="AQ206"/>
  <c r="BL212"/>
  <c r="AY212"/>
  <c r="BC212"/>
  <c r="BG225"/>
  <c r="AR238"/>
  <c r="BE236"/>
  <c r="AW248"/>
  <c r="AW247" s="1"/>
  <c r="AW246" s="1"/>
  <c r="BK335"/>
  <c r="BK348"/>
  <c r="AQ358"/>
  <c r="BK366"/>
  <c r="BK372"/>
  <c r="BH384"/>
  <c r="BH383" s="1"/>
  <c r="BH407"/>
  <c r="BK427"/>
  <c r="BG431"/>
  <c r="T400"/>
  <c r="X400"/>
  <c r="AF400"/>
  <c r="AJ400"/>
  <c r="BG441"/>
  <c r="AQ469"/>
  <c r="BH475"/>
  <c r="BH474" s="1"/>
  <c r="AY479"/>
  <c r="BG487"/>
  <c r="AM494"/>
  <c r="BL509"/>
  <c r="BL508" s="1"/>
  <c r="AW557"/>
  <c r="BH558"/>
  <c r="BL558"/>
  <c r="BL557" s="1"/>
  <c r="AQ599"/>
  <c r="BG602"/>
  <c r="BG606"/>
  <c r="AQ615"/>
  <c r="BG643"/>
  <c r="Q653"/>
  <c r="Q652" s="1"/>
  <c r="Q584" s="1"/>
  <c r="BK667"/>
  <c r="CF236"/>
  <c r="S236" i="6" s="1"/>
  <c r="CJ236" i="1"/>
  <c r="W236" i="6" s="1"/>
  <c r="CE248" i="1"/>
  <c r="CH308"/>
  <c r="U308" i="6" s="1"/>
  <c r="CL308" i="1"/>
  <c r="Y308" i="6" s="1"/>
  <c r="CH479" i="1"/>
  <c r="U479" i="6" s="1"/>
  <c r="CL479" i="1"/>
  <c r="Y479" i="6" s="1"/>
  <c r="CE578" i="1"/>
  <c r="R578" i="6" s="1"/>
  <c r="CG585" i="1"/>
  <c r="T585" i="6" s="1"/>
  <c r="CK585" i="1"/>
  <c r="X585" i="6" s="1"/>
  <c r="CG652" i="1"/>
  <c r="T652" i="6" s="1"/>
  <c r="CK652" i="1"/>
  <c r="X652" i="6" s="1"/>
  <c r="CO145" i="1"/>
  <c r="CP365"/>
  <c r="CP374"/>
  <c r="CS469"/>
  <c r="CO558"/>
  <c r="CS599"/>
  <c r="CP669"/>
  <c r="AQ228"/>
  <c r="AQ300"/>
  <c r="BK343"/>
  <c r="Q308"/>
  <c r="U308"/>
  <c r="Y308"/>
  <c r="AG308"/>
  <c r="AK308"/>
  <c r="AQ384"/>
  <c r="AQ394"/>
  <c r="AA307"/>
  <c r="AQ431"/>
  <c r="BL436"/>
  <c r="BL435" s="1"/>
  <c r="AQ455"/>
  <c r="AR475"/>
  <c r="AR474" s="1"/>
  <c r="BL479"/>
  <c r="T479"/>
  <c r="X479"/>
  <c r="AF479"/>
  <c r="AJ479"/>
  <c r="BK509"/>
  <c r="AQ537"/>
  <c r="S479"/>
  <c r="W479"/>
  <c r="AE479"/>
  <c r="AI479"/>
  <c r="AQ643"/>
  <c r="AR643"/>
  <c r="AR642" s="1"/>
  <c r="AR670"/>
  <c r="AR669" s="1"/>
  <c r="CS357"/>
  <c r="CS372"/>
  <c r="CS417"/>
  <c r="CS657"/>
  <c r="BH238"/>
  <c r="BH237" s="1"/>
  <c r="BH310"/>
  <c r="BH309" s="1"/>
  <c r="BK321"/>
  <c r="R308"/>
  <c r="V308"/>
  <c r="BB308"/>
  <c r="AR375"/>
  <c r="AR374" s="1"/>
  <c r="BK446"/>
  <c r="BG451"/>
  <c r="AD400"/>
  <c r="AH400"/>
  <c r="BA479"/>
  <c r="BH509"/>
  <c r="AQ517"/>
  <c r="AR558"/>
  <c r="AR557" s="1"/>
  <c r="AS584"/>
  <c r="BH584" s="1"/>
  <c r="AQ597"/>
  <c r="BH624"/>
  <c r="BH623" s="1"/>
  <c r="BK643"/>
  <c r="BG657"/>
  <c r="AQ667"/>
  <c r="BG677"/>
  <c r="CH212"/>
  <c r="U212" i="6" s="1"/>
  <c r="CL212" i="1"/>
  <c r="Y212" i="6" s="1"/>
  <c r="CG212" i="1"/>
  <c r="T212" i="6" s="1"/>
  <c r="CK212" i="1"/>
  <c r="X212" i="6" s="1"/>
  <c r="CJ308" i="1"/>
  <c r="W308" i="6" s="1"/>
  <c r="CJ479" i="1"/>
  <c r="W479" i="6" s="1"/>
  <c r="CE585" i="1"/>
  <c r="R585" i="6" s="1"/>
  <c r="CO129" i="1"/>
  <c r="CS203"/>
  <c r="CS317"/>
  <c r="CS370"/>
  <c r="CS414"/>
  <c r="CP572"/>
  <c r="AQ209"/>
  <c r="AR214"/>
  <c r="AR213" s="1"/>
  <c r="R212"/>
  <c r="V212"/>
  <c r="T236"/>
  <c r="X236"/>
  <c r="AF236"/>
  <c r="AJ236"/>
  <c r="BL243"/>
  <c r="BL242" s="1"/>
  <c r="AR310"/>
  <c r="AR309" s="1"/>
  <c r="AX309"/>
  <c r="AX308" s="1"/>
  <c r="AY308"/>
  <c r="BC308"/>
  <c r="AQ327"/>
  <c r="BK340"/>
  <c r="BK370"/>
  <c r="BK431"/>
  <c r="BK451"/>
  <c r="BG481"/>
  <c r="BH487"/>
  <c r="BG517"/>
  <c r="BG546"/>
  <c r="BL584"/>
  <c r="AQ593"/>
  <c r="BK621"/>
  <c r="CE347"/>
  <c r="CI479"/>
  <c r="V479" i="6" s="1"/>
  <c r="CH585" i="1"/>
  <c r="U585" i="6" s="1"/>
  <c r="CL585" i="1"/>
  <c r="Y585" i="6" s="1"/>
  <c r="CH652" i="1"/>
  <c r="U652" i="6" s="1"/>
  <c r="CL652" i="1"/>
  <c r="Y652" i="6" s="1"/>
  <c r="CS441" i="1"/>
  <c r="CS569"/>
  <c r="CS670"/>
  <c r="CS172"/>
  <c r="CQ3"/>
  <c r="CP94"/>
  <c r="CP76"/>
  <c r="CT579"/>
  <c r="CT578" s="1"/>
  <c r="CS579"/>
  <c r="CS481"/>
  <c r="CT480"/>
  <c r="CP480"/>
  <c r="CS310"/>
  <c r="CP309"/>
  <c r="CT151"/>
  <c r="CT150" s="1"/>
  <c r="CS12"/>
  <c r="CT12"/>
  <c r="CT11" s="1"/>
  <c r="CS77"/>
  <c r="CT77"/>
  <c r="CT76" s="1"/>
  <c r="CS142"/>
  <c r="CT142"/>
  <c r="CT141" s="1"/>
  <c r="CT326"/>
  <c r="CP474"/>
  <c r="CS61"/>
  <c r="CT60"/>
  <c r="CS132"/>
  <c r="CT132"/>
  <c r="CT131" s="1"/>
  <c r="CS138"/>
  <c r="CT138"/>
  <c r="CT137" s="1"/>
  <c r="CT24"/>
  <c r="CT23" s="1"/>
  <c r="CS95"/>
  <c r="CT93"/>
  <c r="CT95"/>
  <c r="CT94" s="1"/>
  <c r="CT4"/>
  <c r="CT110"/>
  <c r="CT109" s="1"/>
  <c r="CT195"/>
  <c r="CT194" s="1"/>
  <c r="CP5"/>
  <c r="CP150"/>
  <c r="CO177"/>
  <c r="CP237"/>
  <c r="CS366"/>
  <c r="CO579"/>
  <c r="CP248"/>
  <c r="CP247" s="1"/>
  <c r="CP246" s="1"/>
  <c r="CP406"/>
  <c r="CJ4"/>
  <c r="W4" i="6" s="1"/>
  <c r="BK97" i="1"/>
  <c r="BL95"/>
  <c r="BL94" s="1"/>
  <c r="AQ50"/>
  <c r="AR50"/>
  <c r="AR49" s="1"/>
  <c r="AQ77"/>
  <c r="AR77"/>
  <c r="AR76" s="1"/>
  <c r="AR142"/>
  <c r="AR141" s="1"/>
  <c r="AR136"/>
  <c r="BK195"/>
  <c r="BL195"/>
  <c r="BL194" s="1"/>
  <c r="BL6"/>
  <c r="BL5" s="1"/>
  <c r="AQ8"/>
  <c r="AR12"/>
  <c r="AR11" s="1"/>
  <c r="AQ19"/>
  <c r="AQ28"/>
  <c r="AR39"/>
  <c r="AR38" s="1"/>
  <c r="AQ45"/>
  <c r="BK56"/>
  <c r="AQ64"/>
  <c r="AQ66"/>
  <c r="BK81"/>
  <c r="AQ89"/>
  <c r="BH138"/>
  <c r="BH137" s="1"/>
  <c r="BK12"/>
  <c r="BL12"/>
  <c r="BL11" s="1"/>
  <c r="BL50"/>
  <c r="BL49" s="1"/>
  <c r="BK50"/>
  <c r="BL61"/>
  <c r="BL60" s="1"/>
  <c r="BK61"/>
  <c r="AQ95"/>
  <c r="AR95"/>
  <c r="AR94" s="1"/>
  <c r="AR93"/>
  <c r="BL138"/>
  <c r="BL137" s="1"/>
  <c r="BK138"/>
  <c r="BL145"/>
  <c r="BL144" s="1"/>
  <c r="BK145"/>
  <c r="BW195"/>
  <c r="BX195" s="1"/>
  <c r="CO195" s="1"/>
  <c r="AW194"/>
  <c r="BL4"/>
  <c r="AR24"/>
  <c r="AR23" s="1"/>
  <c r="AQ40"/>
  <c r="BK70"/>
  <c r="AQ151"/>
  <c r="BK151"/>
  <c r="AQ172"/>
  <c r="BK172"/>
  <c r="BK209"/>
  <c r="BK142"/>
  <c r="BL142"/>
  <c r="BL141" s="1"/>
  <c r="AR177"/>
  <c r="AR176" s="1"/>
  <c r="AQ177"/>
  <c r="AR4"/>
  <c r="AR3"/>
  <c r="BL32"/>
  <c r="BL31" s="1"/>
  <c r="BK32"/>
  <c r="AQ61"/>
  <c r="AR61"/>
  <c r="AR60" s="1"/>
  <c r="AQ110"/>
  <c r="AR110"/>
  <c r="AR109" s="1"/>
  <c r="BK132"/>
  <c r="BL132"/>
  <c r="BL131" s="1"/>
  <c r="AR148"/>
  <c r="AR149"/>
  <c r="AR195"/>
  <c r="AR194" s="1"/>
  <c r="AQ195"/>
  <c r="AQ32"/>
  <c r="BL93"/>
  <c r="AQ112"/>
  <c r="BL149"/>
  <c r="AQ185"/>
  <c r="BL208"/>
  <c r="BL207" s="1"/>
  <c r="BG215"/>
  <c r="BH214"/>
  <c r="BH213" s="1"/>
  <c r="BL225"/>
  <c r="BL224" s="1"/>
  <c r="BK225"/>
  <c r="BK249"/>
  <c r="BL249"/>
  <c r="BL248" s="1"/>
  <c r="BL247" s="1"/>
  <c r="BL246" s="1"/>
  <c r="AQ12"/>
  <c r="BH177"/>
  <c r="BH176" s="1"/>
  <c r="AR236"/>
  <c r="AQ297"/>
  <c r="BL308"/>
  <c r="BX319"/>
  <c r="AQ340"/>
  <c r="AQ343"/>
  <c r="BH348"/>
  <c r="AQ361"/>
  <c r="BG361"/>
  <c r="BL375"/>
  <c r="BL374" s="1"/>
  <c r="BK394"/>
  <c r="BL407"/>
  <c r="BL406" s="1"/>
  <c r="BL400"/>
  <c r="AQ424"/>
  <c r="AQ461"/>
  <c r="AQ475"/>
  <c r="BL475"/>
  <c r="BL474" s="1"/>
  <c r="BL487"/>
  <c r="BL486" s="1"/>
  <c r="BE479"/>
  <c r="AQ602"/>
  <c r="AQ606"/>
  <c r="BK633"/>
  <c r="BK657"/>
  <c r="BL384"/>
  <c r="BL383" s="1"/>
  <c r="BK384"/>
  <c r="AR400"/>
  <c r="AQ402"/>
  <c r="AR402"/>
  <c r="AR401" s="1"/>
  <c r="AR436"/>
  <c r="AR435" s="1"/>
  <c r="AQ436"/>
  <c r="AR481"/>
  <c r="AR480" s="1"/>
  <c r="AR479"/>
  <c r="AQ481"/>
  <c r="AQ587"/>
  <c r="AR584"/>
  <c r="AR587"/>
  <c r="AR586" s="1"/>
  <c r="AR585"/>
  <c r="AR32"/>
  <c r="AR31" s="1"/>
  <c r="BH77"/>
  <c r="BH76" s="1"/>
  <c r="BL77"/>
  <c r="BL76" s="1"/>
  <c r="AR151"/>
  <c r="AR150" s="1"/>
  <c r="BH151"/>
  <c r="BH150" s="1"/>
  <c r="BL151"/>
  <c r="BL150" s="1"/>
  <c r="BK214"/>
  <c r="AR243"/>
  <c r="AR242" s="1"/>
  <c r="AQ289"/>
  <c r="BK289"/>
  <c r="BG300"/>
  <c r="AQ332"/>
  <c r="BG348"/>
  <c r="BH375"/>
  <c r="BH374" s="1"/>
  <c r="S400"/>
  <c r="W400"/>
  <c r="AE400"/>
  <c r="AI400"/>
  <c r="BH402"/>
  <c r="BK414"/>
  <c r="AQ427"/>
  <c r="BK441"/>
  <c r="BK469"/>
  <c r="BB479"/>
  <c r="AR487"/>
  <c r="AR486" s="1"/>
  <c r="BG509"/>
  <c r="AR509"/>
  <c r="AR508" s="1"/>
  <c r="BK537"/>
  <c r="BK546"/>
  <c r="BK579"/>
  <c r="BK606"/>
  <c r="BK615"/>
  <c r="BK681"/>
  <c r="BG228"/>
  <c r="BH225"/>
  <c r="BH224" s="1"/>
  <c r="BL236"/>
  <c r="BL238"/>
  <c r="BL237" s="1"/>
  <c r="AQ310"/>
  <c r="AR307"/>
  <c r="AR308"/>
  <c r="AR348"/>
  <c r="AR347" s="1"/>
  <c r="AQ348"/>
  <c r="AQ366"/>
  <c r="AR366"/>
  <c r="AR365" s="1"/>
  <c r="AN307"/>
  <c r="AM477"/>
  <c r="AN475"/>
  <c r="AN474" s="1"/>
  <c r="AN400"/>
  <c r="BL481"/>
  <c r="BL480" s="1"/>
  <c r="BK481"/>
  <c r="BG573"/>
  <c r="BH573"/>
  <c r="BH572" s="1"/>
  <c r="BK593"/>
  <c r="BL585"/>
  <c r="BK654"/>
  <c r="BL654"/>
  <c r="BL653" s="1"/>
  <c r="BL652"/>
  <c r="BK670"/>
  <c r="BL670"/>
  <c r="BL669" s="1"/>
  <c r="AR212"/>
  <c r="AR225"/>
  <c r="AR224" s="1"/>
  <c r="AQ233"/>
  <c r="AQ321"/>
  <c r="AR327"/>
  <c r="AR326" s="1"/>
  <c r="BL366"/>
  <c r="BL365" s="1"/>
  <c r="BK436"/>
  <c r="AQ446"/>
  <c r="AQ451"/>
  <c r="AQ458"/>
  <c r="BK461"/>
  <c r="BL587"/>
  <c r="BL586" s="1"/>
  <c r="AQ624"/>
  <c r="AQ633"/>
  <c r="AR249"/>
  <c r="AR248" s="1"/>
  <c r="AR247" s="1"/>
  <c r="AR246" s="1"/>
  <c r="AQ249"/>
  <c r="BG249"/>
  <c r="BH249"/>
  <c r="BH248" s="1"/>
  <c r="BH247" s="1"/>
  <c r="BH246" s="1"/>
  <c r="BL310"/>
  <c r="BL309" s="1"/>
  <c r="BK310"/>
  <c r="BH400"/>
  <c r="AS307"/>
  <c r="AQ407"/>
  <c r="AR407"/>
  <c r="AR406" s="1"/>
  <c r="AW486"/>
  <c r="AX479"/>
  <c r="AR573"/>
  <c r="AR572" s="1"/>
  <c r="AQ573"/>
  <c r="BG579"/>
  <c r="BH579"/>
  <c r="BK624"/>
  <c r="BL624"/>
  <c r="BL623" s="1"/>
  <c r="BK517"/>
  <c r="BK558"/>
  <c r="BG310"/>
  <c r="BG375"/>
  <c r="BG384"/>
  <c r="BK587"/>
  <c r="AQ654"/>
  <c r="AR624"/>
  <c r="AR623" s="1"/>
  <c r="BL643"/>
  <c r="BL642" s="1"/>
  <c r="AR652"/>
  <c r="BH654"/>
  <c r="BH653" s="1"/>
  <c r="CH4" l="1"/>
  <c r="U4" i="6" s="1"/>
  <c r="CP138" i="1"/>
  <c r="CP137" s="1"/>
  <c r="AF7" i="6"/>
  <c r="CK4" i="1"/>
  <c r="X4" i="6" s="1"/>
  <c r="CL4" i="1"/>
  <c r="Y4" i="6" s="1"/>
  <c r="D9" i="31"/>
  <c r="F2" i="37"/>
  <c r="U2" i="46"/>
  <c r="D7" i="31"/>
  <c r="CI4" i="1"/>
  <c r="V4" i="6" s="1"/>
  <c r="AB144"/>
  <c r="F2" i="35"/>
  <c r="F2" i="41"/>
  <c r="AD2" i="21"/>
  <c r="B18" i="47" s="1"/>
  <c r="AD2" i="22"/>
  <c r="B19" i="47" s="1"/>
  <c r="CE4" i="1"/>
  <c r="R4" i="6" s="1"/>
  <c r="D4" i="31"/>
  <c r="D4" i="34"/>
  <c r="D15" i="31"/>
  <c r="D15" i="34"/>
  <c r="D54"/>
  <c r="D54" i="31"/>
  <c r="D14" i="34"/>
  <c r="D14" i="31"/>
  <c r="D12"/>
  <c r="D12" i="34"/>
  <c r="D4" i="26"/>
  <c r="D18" i="34"/>
  <c r="D18" i="31"/>
  <c r="D5" i="34"/>
  <c r="D5" i="31"/>
  <c r="D46" i="34"/>
  <c r="D46" i="31"/>
  <c r="D40"/>
  <c r="D40" i="34"/>
  <c r="D16" i="31"/>
  <c r="D16" i="34"/>
  <c r="D24" i="31"/>
  <c r="D24" i="34"/>
  <c r="D13"/>
  <c r="D13" i="31"/>
  <c r="D17" i="34"/>
  <c r="D17" i="31"/>
  <c r="D10" i="34"/>
  <c r="D10" i="31"/>
  <c r="D39"/>
  <c r="D39" i="34"/>
  <c r="D3" i="31"/>
  <c r="D3" i="34"/>
  <c r="D3" i="26"/>
  <c r="D6" i="34"/>
  <c r="D6" i="31"/>
  <c r="D38" i="34"/>
  <c r="D38" i="31"/>
  <c r="D11"/>
  <c r="D11" i="34"/>
  <c r="D49"/>
  <c r="D49" i="31"/>
  <c r="D57" i="34"/>
  <c r="D57" i="31"/>
  <c r="D25"/>
  <c r="D25" i="34"/>
  <c r="CF4" i="1"/>
  <c r="S4" i="6" s="1"/>
  <c r="AC3"/>
  <c r="AF129"/>
  <c r="AF125"/>
  <c r="AF172"/>
  <c r="AG4"/>
  <c r="AD2" i="7"/>
  <c r="B4" i="47" s="1"/>
  <c r="AD2" i="8"/>
  <c r="B5" i="47" s="1"/>
  <c r="AD2" i="18"/>
  <c r="B15" i="47" s="1"/>
  <c r="AD2" i="16"/>
  <c r="B13" i="47" s="1"/>
  <c r="AA9" i="15"/>
  <c r="AB4"/>
  <c r="AD3" s="1"/>
  <c r="B12" i="47" s="1"/>
  <c r="AA10" i="15"/>
  <c r="AG93" i="6"/>
  <c r="AC149"/>
  <c r="CL247" i="1"/>
  <c r="Y248" i="6"/>
  <c r="AD195"/>
  <c r="CF308" i="1"/>
  <c r="S308" i="6" s="1"/>
  <c r="S309"/>
  <c r="AF24"/>
  <c r="AG24"/>
  <c r="AG23" s="1"/>
  <c r="CM246" i="1"/>
  <c r="Z246" i="6" s="1"/>
  <c r="Z247"/>
  <c r="AF132"/>
  <c r="AG132"/>
  <c r="AG131" s="1"/>
  <c r="CI246" i="1"/>
  <c r="V246" i="6" s="1"/>
  <c r="V247"/>
  <c r="AE184"/>
  <c r="AC195"/>
  <c r="AC194" s="1"/>
  <c r="CJ246" i="1"/>
  <c r="W246" i="6" s="1"/>
  <c r="W247"/>
  <c r="AE180"/>
  <c r="AB5" i="5"/>
  <c r="AF32" i="6"/>
  <c r="AG32"/>
  <c r="AG31" s="1"/>
  <c r="AG50"/>
  <c r="AG49" s="1"/>
  <c r="AF50"/>
  <c r="AF151"/>
  <c r="AG151"/>
  <c r="AG150" s="1"/>
  <c r="CG246" i="1"/>
  <c r="T246" i="6" s="1"/>
  <c r="T247"/>
  <c r="AB138"/>
  <c r="AC138" s="1"/>
  <c r="AC137" s="1"/>
  <c r="AC136"/>
  <c r="AC148"/>
  <c r="AF102"/>
  <c r="AF81"/>
  <c r="CT3" i="1"/>
  <c r="AD3" i="6"/>
  <c r="AG3" s="1"/>
  <c r="AD196"/>
  <c r="AF64"/>
  <c r="AG61"/>
  <c r="AG60" s="1"/>
  <c r="CH246" i="1"/>
  <c r="U246" i="6" s="1"/>
  <c r="U247"/>
  <c r="AF12"/>
  <c r="AG12"/>
  <c r="AG11" s="1"/>
  <c r="AF110"/>
  <c r="AG110"/>
  <c r="AG109" s="1"/>
  <c r="AG6"/>
  <c r="AG5" s="1"/>
  <c r="AF28"/>
  <c r="AF160"/>
  <c r="CE308" i="1"/>
  <c r="R308" i="6" s="1"/>
  <c r="R347"/>
  <c r="CE247" i="1"/>
  <c r="R248" i="6"/>
  <c r="CF246" i="1"/>
  <c r="S246" i="6" s="1"/>
  <c r="S247"/>
  <c r="CK246" i="1"/>
  <c r="X246" i="6" s="1"/>
  <c r="X247"/>
  <c r="AG95"/>
  <c r="AG94" s="1"/>
  <c r="AF95"/>
  <c r="AC2"/>
  <c r="AG77"/>
  <c r="AG76" s="1"/>
  <c r="CM307" i="1"/>
  <c r="Z307" i="6" s="1"/>
  <c r="BE148" i="1"/>
  <c r="AF148"/>
  <c r="CJ3"/>
  <c r="W3" i="6" s="1"/>
  <c r="BA3" i="1"/>
  <c r="BA2" s="1"/>
  <c r="AI3"/>
  <c r="W148"/>
  <c r="AJ584"/>
  <c r="AH3"/>
  <c r="AW3"/>
  <c r="AH148"/>
  <c r="AJ3"/>
  <c r="S148"/>
  <c r="CG148"/>
  <c r="T148" i="6" s="1"/>
  <c r="Q148" i="1"/>
  <c r="V307"/>
  <c r="T3"/>
  <c r="AJ148"/>
  <c r="V148"/>
  <c r="X3"/>
  <c r="Q307"/>
  <c r="V3"/>
  <c r="U3"/>
  <c r="R3"/>
  <c r="AF584"/>
  <c r="AE148"/>
  <c r="AD148"/>
  <c r="X148"/>
  <c r="BE3"/>
  <c r="AZ148"/>
  <c r="AK148"/>
  <c r="CQ177"/>
  <c r="AY3"/>
  <c r="S307"/>
  <c r="J2"/>
  <c r="P2" s="1"/>
  <c r="AG3"/>
  <c r="AO2"/>
  <c r="AR2" s="1"/>
  <c r="Y148"/>
  <c r="AG148"/>
  <c r="BE307"/>
  <c r="CE149"/>
  <c r="T148"/>
  <c r="U148"/>
  <c r="CF584"/>
  <c r="S584" i="6" s="1"/>
  <c r="AZ3" i="1"/>
  <c r="Y307"/>
  <c r="CM148"/>
  <c r="Z148" i="6" s="1"/>
  <c r="BH195" i="1"/>
  <c r="BH194" s="1"/>
  <c r="W3"/>
  <c r="X584"/>
  <c r="CL148"/>
  <c r="Y148" i="6" s="1"/>
  <c r="BB3" i="1"/>
  <c r="BB2" s="1"/>
  <c r="CH3"/>
  <c r="U3" i="6" s="1"/>
  <c r="AI148" i="1"/>
  <c r="AK3"/>
  <c r="AW149"/>
  <c r="AW148" s="1"/>
  <c r="R307"/>
  <c r="CM584"/>
  <c r="Z584" i="6" s="1"/>
  <c r="CI3" i="1"/>
  <c r="V3" i="6" s="1"/>
  <c r="BD3" i="1"/>
  <c r="BD2" s="1"/>
  <c r="BI2"/>
  <c r="BL2" s="1"/>
  <c r="U307"/>
  <c r="CI148"/>
  <c r="V148" i="6" s="1"/>
  <c r="CI584" i="1"/>
  <c r="V584" i="6" s="1"/>
  <c r="AE3" i="1"/>
  <c r="AD3"/>
  <c r="CJ584"/>
  <c r="W584" i="6" s="1"/>
  <c r="Y3" i="1"/>
  <c r="T584"/>
  <c r="BZ2"/>
  <c r="CP2" s="1"/>
  <c r="CH148"/>
  <c r="U148" i="6" s="1"/>
  <c r="CJ148" i="1"/>
  <c r="W148" i="6" s="1"/>
  <c r="AY148" i="1"/>
  <c r="CP148"/>
  <c r="R148"/>
  <c r="AF3"/>
  <c r="CG3"/>
  <c r="T3" i="6" s="1"/>
  <c r="CT558" i="1"/>
  <c r="CT557" s="1"/>
  <c r="S3"/>
  <c r="CM3"/>
  <c r="Z3" i="6" s="1"/>
  <c r="W307" i="1"/>
  <c r="CE584"/>
  <c r="R584" i="6" s="1"/>
  <c r="CK148" i="1"/>
  <c r="X148" i="6" s="1"/>
  <c r="BC148" i="1"/>
  <c r="AX3"/>
  <c r="AX2" s="1"/>
  <c r="CF148"/>
  <c r="S148" i="6" s="1"/>
  <c r="AW479" i="1"/>
  <c r="BC3"/>
  <c r="Q3"/>
  <c r="CS208"/>
  <c r="CQ2"/>
  <c r="AD2" i="6" s="1"/>
  <c r="CT643" i="1"/>
  <c r="CT642" s="1"/>
  <c r="BH148"/>
  <c r="CK3"/>
  <c r="X3" i="6" s="1"/>
  <c r="BG195" i="1"/>
  <c r="CT310"/>
  <c r="CT309" s="1"/>
  <c r="BH149"/>
  <c r="BH578"/>
  <c r="BH401"/>
  <c r="BH486"/>
  <c r="BH406"/>
  <c r="CT308"/>
  <c r="CT670"/>
  <c r="CT669" s="1"/>
  <c r="CL584"/>
  <c r="Y584" i="6" s="1"/>
  <c r="CT307" i="1"/>
  <c r="CK584"/>
  <c r="X584" i="6" s="1"/>
  <c r="X307" i="1"/>
  <c r="BH347"/>
  <c r="BH508"/>
  <c r="CT479"/>
  <c r="AN3"/>
  <c r="AA2"/>
  <c r="AN2" s="1"/>
  <c r="CP194"/>
  <c r="CT375"/>
  <c r="CT374" s="1"/>
  <c r="CT585"/>
  <c r="D3" i="30" s="1"/>
  <c r="CO144" i="1"/>
  <c r="CP145"/>
  <c r="CP144" s="1"/>
  <c r="BH557"/>
  <c r="CH584"/>
  <c r="U584" i="6" s="1"/>
  <c r="CG584" i="1"/>
  <c r="T584" i="6" s="1"/>
  <c r="T307" i="1"/>
  <c r="BH307"/>
  <c r="AS2"/>
  <c r="BH2" s="1"/>
  <c r="CL3" l="1"/>
  <c r="Y3" i="6" s="1"/>
  <c r="AI2" i="1"/>
  <c r="CF3"/>
  <c r="S3" i="6" s="1"/>
  <c r="CE3" i="1"/>
  <c r="R3" i="6" s="1"/>
  <c r="D37" i="34"/>
  <c r="D37" i="31"/>
  <c r="D41" i="34"/>
  <c r="D41" i="31"/>
  <c r="D3" i="29"/>
  <c r="D36" i="31"/>
  <c r="D36" i="34"/>
  <c r="D52" i="31"/>
  <c r="D52" i="34"/>
  <c r="D48" i="31"/>
  <c r="D48" i="34"/>
  <c r="D5" i="29"/>
  <c r="D56" i="31"/>
  <c r="D56" i="34"/>
  <c r="D62"/>
  <c r="D62" i="31"/>
  <c r="D59"/>
  <c r="D59" i="34"/>
  <c r="D2" i="4"/>
  <c r="D2" i="34"/>
  <c r="D2" i="26"/>
  <c r="D2" i="31"/>
  <c r="D5" i="4"/>
  <c r="D35" i="31"/>
  <c r="D2" i="29"/>
  <c r="D35" i="34"/>
  <c r="CL246" i="1"/>
  <c r="Y246" i="6" s="1"/>
  <c r="Y247"/>
  <c r="CE246" i="1"/>
  <c r="R246" i="6" s="1"/>
  <c r="R247"/>
  <c r="AD177"/>
  <c r="AA2" i="5"/>
  <c r="CE148" i="1"/>
  <c r="R148" i="6" s="1"/>
  <c r="R149"/>
  <c r="W2" i="1"/>
  <c r="AJ2"/>
  <c r="AE2"/>
  <c r="AD2"/>
  <c r="AH2"/>
  <c r="AW2"/>
  <c r="AZ2"/>
  <c r="V2"/>
  <c r="Q2"/>
  <c r="AF2"/>
  <c r="AY2"/>
  <c r="BE2"/>
  <c r="AK2"/>
  <c r="S2"/>
  <c r="AG2"/>
  <c r="T2"/>
  <c r="X2"/>
  <c r="U2"/>
  <c r="Y2"/>
  <c r="CI2"/>
  <c r="V2" i="6" s="1"/>
  <c r="CJ2" i="1"/>
  <c r="W2" i="6" s="1"/>
  <c r="CM2" i="1"/>
  <c r="Z2" i="6" s="1"/>
  <c r="BC2" i="1"/>
  <c r="R2"/>
  <c r="CG2"/>
  <c r="T2" i="6" s="1"/>
  <c r="CH2" i="1"/>
  <c r="U2" i="6" s="1"/>
  <c r="CT584" i="1"/>
  <c r="D6" i="4" s="1"/>
  <c r="CK2" i="1"/>
  <c r="X2" i="6" s="1"/>
  <c r="CT624" i="1"/>
  <c r="CT623" s="1"/>
  <c r="CS654"/>
  <c r="CT654"/>
  <c r="CT653" s="1"/>
  <c r="CT652"/>
  <c r="D4" i="30" s="1"/>
  <c r="CT249" i="1"/>
  <c r="CT248" s="1"/>
  <c r="CS249"/>
  <c r="CT214"/>
  <c r="CT213" s="1"/>
  <c r="CS214"/>
  <c r="CT212"/>
  <c r="CT400"/>
  <c r="CT407"/>
  <c r="CT406" s="1"/>
  <c r="CS407"/>
  <c r="CT236"/>
  <c r="CT238"/>
  <c r="CT237" s="1"/>
  <c r="CT509"/>
  <c r="CT508" s="1"/>
  <c r="CS509"/>
  <c r="CT384"/>
  <c r="CT383" s="1"/>
  <c r="CS384"/>
  <c r="CT487"/>
  <c r="CT486" s="1"/>
  <c r="CT225"/>
  <c r="CT224" s="1"/>
  <c r="CS225"/>
  <c r="CT475"/>
  <c r="CT474" s="1"/>
  <c r="CS475"/>
  <c r="CF2" l="1"/>
  <c r="S2" i="6" s="1"/>
  <c r="D42" i="34"/>
  <c r="D42" i="31"/>
  <c r="D47"/>
  <c r="D47" i="34"/>
  <c r="D30"/>
  <c r="D30" i="31"/>
  <c r="D50" i="34"/>
  <c r="D50" i="31"/>
  <c r="D51"/>
  <c r="D51" i="34"/>
  <c r="D45"/>
  <c r="D45" i="31"/>
  <c r="D61" i="34"/>
  <c r="D61" i="31"/>
  <c r="D55"/>
  <c r="D2" i="30"/>
  <c r="D55" i="34"/>
  <c r="D60" i="31"/>
  <c r="D60" i="34"/>
  <c r="D58"/>
  <c r="D58" i="31"/>
  <c r="D26" i="34"/>
  <c r="D26" i="31"/>
  <c r="D4" i="27"/>
  <c r="D34" i="34"/>
  <c r="D34" i="31"/>
  <c r="D43"/>
  <c r="D43" i="34"/>
  <c r="D4" i="29"/>
  <c r="CT2" i="1"/>
  <c r="B23" i="47" s="1"/>
  <c r="CS177" i="1"/>
  <c r="CT177"/>
  <c r="CT176" s="1"/>
  <c r="CT149"/>
  <c r="CL2"/>
  <c r="Y2" i="6" s="1"/>
  <c r="CT148" i="1"/>
  <c r="AE177" i="6"/>
  <c r="AB2" i="5"/>
  <c r="CE2" i="1"/>
  <c r="R2" i="6" s="1"/>
  <c r="CT247" i="1"/>
  <c r="CF486"/>
  <c r="AD2" i="5" l="1"/>
  <c r="B3" i="47" s="1"/>
  <c r="D23" i="34"/>
  <c r="D23" i="31"/>
  <c r="D33" i="34"/>
  <c r="D3" i="28"/>
  <c r="D33" i="31"/>
  <c r="D3" i="4"/>
  <c r="D20" i="31"/>
  <c r="D2" i="27"/>
  <c r="D20" i="34"/>
  <c r="D22"/>
  <c r="D22" i="31"/>
  <c r="CF479" i="1"/>
  <c r="S479" i="6" s="1"/>
  <c r="S486"/>
  <c r="AG177"/>
  <c r="AG176" s="1"/>
  <c r="AF177"/>
  <c r="AG149"/>
  <c r="AG148"/>
  <c r="AG2"/>
  <c r="CT246" i="1"/>
  <c r="CE486"/>
  <c r="D4" i="4" l="1"/>
  <c r="D32" i="31"/>
  <c r="D32" i="34"/>
  <c r="D2" i="28"/>
  <c r="CE479" i="1"/>
  <c r="R479" i="6" s="1"/>
  <c r="R486"/>
</calcChain>
</file>

<file path=xl/comments1.xml><?xml version="1.0" encoding="utf-8"?>
<comments xmlns="http://schemas.openxmlformats.org/spreadsheetml/2006/main">
  <authors>
    <author>GGPT</author>
    <author>Sgonzalez</author>
    <author>bcamargo</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Q1" authorId="0">
      <text>
        <r>
          <rPr>
            <sz val="9"/>
            <color indexed="81"/>
            <rFont val="Tahoma"/>
            <family val="2"/>
          </rPr>
          <t>Significado del Titulo:
Total de los recursos ejecutados en la vigencia 2012 DN=DO+DP+DQ+DR+DS+DT+DU</t>
        </r>
      </text>
    </comment>
    <comment ref="R1" authorId="0">
      <text>
        <r>
          <rPr>
            <sz val="9"/>
            <color indexed="81"/>
            <rFont val="Tahoma"/>
            <family val="2"/>
          </rPr>
          <t>Significado del Titulo:
Recursos Propios (RP) ejecutados en la vigencia 2012</t>
        </r>
      </text>
    </comment>
    <comment ref="S1" authorId="0">
      <text>
        <r>
          <rPr>
            <sz val="9"/>
            <color indexed="81"/>
            <rFont val="Tahoma"/>
            <family val="2"/>
          </rPr>
          <t>Significado del Titulo:
Recursos del Sistema General de Participaciones (SGP) ejecutados en la vigencia 2012</t>
        </r>
      </text>
    </comment>
    <comment ref="T1" authorId="0">
      <text>
        <r>
          <rPr>
            <sz val="9"/>
            <color indexed="81"/>
            <rFont val="Tahoma"/>
            <family val="2"/>
          </rPr>
          <t>Significado del Titulo:
Recursos de Cofinanciación Nacional (CN) ejecutados en la vigencia 2012</t>
        </r>
      </text>
    </comment>
    <comment ref="U1" authorId="0">
      <text>
        <r>
          <rPr>
            <sz val="9"/>
            <color indexed="81"/>
            <rFont val="Tahoma"/>
            <family val="2"/>
          </rPr>
          <t>Significado del Titulo:
Recursos de Cofinanciación Departamental (CD) ejecutados en la vigencia 2012</t>
        </r>
      </text>
    </comment>
    <comment ref="V1" authorId="0">
      <text>
        <r>
          <rPr>
            <sz val="9"/>
            <color indexed="81"/>
            <rFont val="Tahoma"/>
            <family val="2"/>
          </rPr>
          <t>Significado del Titulo:
Recursos del Sistema General de Regalías (SGR) ejecutados en la vigencia 2012</t>
        </r>
      </text>
    </comment>
    <comment ref="W1" authorId="0">
      <text>
        <r>
          <rPr>
            <sz val="9"/>
            <color indexed="81"/>
            <rFont val="Tahoma"/>
            <family val="2"/>
          </rPr>
          <t>Significado del Titulo:
Recursos de Crédito (interno y externo) ejecutados en la vigencia 2012</t>
        </r>
      </text>
    </comment>
    <comment ref="X1" authorId="0">
      <text>
        <r>
          <rPr>
            <sz val="9"/>
            <color indexed="81"/>
            <rFont val="Tahoma"/>
            <family val="2"/>
          </rPr>
          <t>Significado del Titulo:
Otras fuentes de recursos de financiación ejecutados en la vigencia 2012</t>
        </r>
      </text>
    </comment>
    <comment ref="Y1" authorId="0">
      <text>
        <r>
          <rPr>
            <sz val="9"/>
            <color indexed="81"/>
            <rFont val="Tahoma"/>
            <family val="2"/>
          </rPr>
          <t>Significado del Titulo:
Recursos gestionados en la vigencia 2012 y que no se incorporaron al presupuesto de la entidad territorial</t>
        </r>
      </text>
    </comment>
    <comment ref="Z1" authorId="0">
      <text>
        <r>
          <rPr>
            <sz val="9"/>
            <color indexed="81"/>
            <rFont val="Tahoma"/>
            <family val="2"/>
          </rPr>
          <t>Significado del Titulo:
Fuente de los Recursos gestionados en la vigencia 2012 según corresponda al dato de DV</t>
        </r>
      </text>
    </comment>
    <comment ref="AA1" authorId="0">
      <text>
        <r>
          <rPr>
            <sz val="9"/>
            <color indexed="81"/>
            <rFont val="Tahoma"/>
            <family val="2"/>
          </rPr>
          <t>Significado del Titulo:
Valor esperado de las metas para el año 2012</t>
        </r>
      </text>
    </comment>
    <comment ref="AC1" authorId="0">
      <text>
        <r>
          <rPr>
            <sz val="9"/>
            <color indexed="81"/>
            <rFont val="Tahoma"/>
            <family val="2"/>
          </rPr>
          <t>Significado del Titulo:
Valor logrado de las metas de producto en la vigencia 2012</t>
        </r>
      </text>
    </comment>
    <comment ref="AD1" authorId="0">
      <text>
        <r>
          <rPr>
            <sz val="9"/>
            <color indexed="81"/>
            <rFont val="Tahoma"/>
            <family val="2"/>
          </rPr>
          <t>Significado del Titulo:
Ajuste al Total de los Recursos estimados para la vigencia 2013 ED=EE+EF+EG+EH+EI+EJ+EK</t>
        </r>
      </text>
    </comment>
    <comment ref="AE1" authorId="0">
      <text>
        <r>
          <rPr>
            <sz val="9"/>
            <color indexed="81"/>
            <rFont val="Tahoma"/>
            <family val="2"/>
          </rPr>
          <t>Significado del Titulo:
Ajuste a los Recursos Propios (RP) estimados para la vigencia 2013</t>
        </r>
      </text>
    </comment>
    <comment ref="AF1" authorId="0">
      <text>
        <r>
          <rPr>
            <sz val="9"/>
            <color indexed="81"/>
            <rFont val="Tahoma"/>
            <family val="2"/>
          </rPr>
          <t>Significado del Titulo:
Ajuste a los Recursos del Sistema General de Participaciones (SGP) estimados para la vigencia 2013</t>
        </r>
      </text>
    </comment>
    <comment ref="AG1" authorId="0">
      <text>
        <r>
          <rPr>
            <sz val="9"/>
            <color indexed="81"/>
            <rFont val="Tahoma"/>
            <family val="2"/>
          </rPr>
          <t>Significado del Titulo:
Ajuste a los Recursos de Cofinanciación Nacional (CN) estimados para la vigencia 2013</t>
        </r>
      </text>
    </comment>
    <comment ref="AH1" authorId="0">
      <text>
        <r>
          <rPr>
            <sz val="9"/>
            <color indexed="81"/>
            <rFont val="Tahoma"/>
            <family val="2"/>
          </rPr>
          <t>Significado del Titulo:
Ajuste a los Recursos de Cofinanciación Departamental (CD) estimados para la vigencia 2013</t>
        </r>
      </text>
    </comment>
    <comment ref="AI1" authorId="0">
      <text>
        <r>
          <rPr>
            <sz val="9"/>
            <color indexed="81"/>
            <rFont val="Tahoma"/>
            <family val="2"/>
          </rPr>
          <t>Significado del Titulo:
Ajuste a los Recursos del Sistema General de Regalías (SGR) estimados para la vigencia 2013</t>
        </r>
      </text>
    </comment>
    <comment ref="AJ1" authorId="0">
      <text>
        <r>
          <rPr>
            <sz val="9"/>
            <color indexed="81"/>
            <rFont val="Tahoma"/>
            <family val="2"/>
          </rPr>
          <t>Significado del Titulo:
Ajuste a los Recursos de Crédito (interno y externo) estimados para la vigencia 2013</t>
        </r>
      </text>
    </comment>
    <comment ref="AK1" authorId="0">
      <text>
        <r>
          <rPr>
            <sz val="9"/>
            <color indexed="81"/>
            <rFont val="Tahoma"/>
            <family val="2"/>
          </rPr>
          <t>Significado del Titulo:
Ajuste a Otros Recursos de financiación estimados para la vigencia 2013</t>
        </r>
      </text>
    </comment>
    <comment ref="AS1" authorId="0">
      <text>
        <r>
          <rPr>
            <sz val="9"/>
            <color indexed="81"/>
            <rFont val="Tahoma"/>
            <family val="2"/>
          </rPr>
          <t>Significado del Titulo:
Valor esperado de las metas para el año 2012</t>
        </r>
      </text>
    </comment>
    <comment ref="AW1" authorId="0">
      <text>
        <r>
          <rPr>
            <sz val="9"/>
            <color indexed="81"/>
            <rFont val="Tahoma"/>
            <family val="2"/>
          </rPr>
          <t>Significado del Titulo:
Total de los Recursos ejecutados en la vigencia 2014 AW=AX+AY+AZ+BA+BB+BC+BD</t>
        </r>
      </text>
    </comment>
    <comment ref="AX1" authorId="0">
      <text>
        <r>
          <rPr>
            <sz val="9"/>
            <color indexed="81"/>
            <rFont val="Tahoma"/>
            <family val="2"/>
          </rPr>
          <t>Significado del Titulo:
Recursos Propios (RP) ejecutados en la vigencia 2014</t>
        </r>
      </text>
    </comment>
    <comment ref="AY1" authorId="0">
      <text>
        <r>
          <rPr>
            <sz val="9"/>
            <color indexed="81"/>
            <rFont val="Tahoma"/>
            <family val="2"/>
          </rPr>
          <t>Significado del Titulo:
Ajuste a los Recursos del Sistema General de Participaciones (SGP) ejecutados en  la vigencia 2014</t>
        </r>
      </text>
    </comment>
    <comment ref="AZ1" authorId="0">
      <text>
        <r>
          <rPr>
            <sz val="9"/>
            <color indexed="81"/>
            <rFont val="Tahoma"/>
            <family val="2"/>
          </rPr>
          <t>Significado del Titulo:
Recursos de Cofinanciación Nacional (CN) ejecutados en la vigencia 2014</t>
        </r>
      </text>
    </comment>
    <comment ref="BA1" authorId="0">
      <text>
        <r>
          <rPr>
            <sz val="9"/>
            <color indexed="81"/>
            <rFont val="Tahoma"/>
            <family val="2"/>
          </rPr>
          <t>Significado del Titulo:
Recursos de Cofinanciación Departamental (CD) ejecutados en la vigencia 2014</t>
        </r>
      </text>
    </comment>
    <comment ref="BB1" authorId="0">
      <text>
        <r>
          <rPr>
            <sz val="9"/>
            <color indexed="81"/>
            <rFont val="Tahoma"/>
            <family val="2"/>
          </rPr>
          <t>Significado del Titulo:
Recursos del Sistema General de Regalías (SGR) ejecutados en la vigencia 2014</t>
        </r>
      </text>
    </comment>
    <comment ref="BC1" authorId="0">
      <text>
        <r>
          <rPr>
            <sz val="9"/>
            <color indexed="81"/>
            <rFont val="Tahoma"/>
            <family val="2"/>
          </rPr>
          <t>Significado del Titulo:
Recursos de Crédito (interno y externo) ejecutados en  la vigencia 2014</t>
        </r>
      </text>
    </comment>
    <comment ref="BD1" authorId="0">
      <text>
        <r>
          <rPr>
            <sz val="9"/>
            <color indexed="81"/>
            <rFont val="Tahoma"/>
            <family val="2"/>
          </rPr>
          <t>Significado del Titulo:
Otros Recursos de financiación ejecutados en la vigencia 2014</t>
        </r>
      </text>
    </comment>
    <comment ref="BE1" authorId="0">
      <text>
        <r>
          <rPr>
            <sz val="9"/>
            <color indexed="81"/>
            <rFont val="Tahoma"/>
            <family val="2"/>
          </rPr>
          <t>Significado del Titulo:
Recursos gestionados en la vigencia 2014 y que no se incorporaron al presupuesto de la entidad territorial</t>
        </r>
      </text>
    </comment>
    <comment ref="BM1" authorId="0">
      <text>
        <r>
          <rPr>
            <sz val="9"/>
            <color indexed="81"/>
            <rFont val="Tahoma"/>
            <family val="2"/>
          </rPr>
          <t>Significado del Titulo:
Dependencias/ Entidades/ Organizaciones responsables</t>
        </r>
      </text>
    </comment>
    <comment ref="BZ1" authorId="0">
      <text>
        <r>
          <rPr>
            <sz val="9"/>
            <color indexed="81"/>
            <rFont val="Tahoma"/>
            <family val="2"/>
          </rPr>
          <t>Significado del Titulo:
Valor esperado de las metas para el año 2015</t>
        </r>
      </text>
    </comment>
    <comment ref="CE1" authorId="0">
      <text>
        <r>
          <rPr>
            <sz val="9"/>
            <color indexed="81"/>
            <rFont val="Tahoma"/>
            <family val="2"/>
          </rPr>
          <t>Significado del Titulo:
Total de los Recursos ejecutados en la vigencia 2014 AW=AX+AY+AZ+BA+BB+BC+BD</t>
        </r>
      </text>
    </comment>
    <comment ref="CF1" authorId="0">
      <text>
        <r>
          <rPr>
            <sz val="9"/>
            <color indexed="81"/>
            <rFont val="Tahoma"/>
            <family val="2"/>
          </rPr>
          <t>Significado del Titulo:
Recursos Propios (RP) ejecutados en la vigencia 2015</t>
        </r>
      </text>
    </comment>
    <comment ref="CG1" authorId="0">
      <text>
        <r>
          <rPr>
            <sz val="9"/>
            <color indexed="81"/>
            <rFont val="Tahoma"/>
            <family val="2"/>
          </rPr>
          <t>Significado del Titulo:
Ajuste a los Recursos del Sistema General de Participaciones (SGP) ejecutados en  la vigencia 2015</t>
        </r>
      </text>
    </comment>
    <comment ref="CH1" authorId="0">
      <text>
        <r>
          <rPr>
            <sz val="9"/>
            <color indexed="81"/>
            <rFont val="Tahoma"/>
            <family val="2"/>
          </rPr>
          <t>Significado del Titulo:
Recursos de Cofinanciación Nacional (CN) ejecutados en la vigencia 2015</t>
        </r>
      </text>
    </comment>
    <comment ref="CI1" authorId="0">
      <text>
        <r>
          <rPr>
            <sz val="9"/>
            <color indexed="81"/>
            <rFont val="Tahoma"/>
            <family val="2"/>
          </rPr>
          <t>Significado del Titulo:
Recursos de Cofinanciación Departamental (CD) ejecutados en la vigencia 2015</t>
        </r>
      </text>
    </comment>
    <comment ref="CJ1" authorId="0">
      <text>
        <r>
          <rPr>
            <sz val="9"/>
            <color indexed="81"/>
            <rFont val="Tahoma"/>
            <family val="2"/>
          </rPr>
          <t>Significado del Titulo:
Recursos del Sistema General de Regalías (SGR) ejecutados en la vigencia 2015</t>
        </r>
      </text>
    </comment>
    <comment ref="CK1" authorId="0">
      <text>
        <r>
          <rPr>
            <sz val="9"/>
            <color indexed="81"/>
            <rFont val="Tahoma"/>
            <family val="2"/>
          </rPr>
          <t>Significado del Titulo:
Recursos de Crédito (interno y externo) ejecutados en  la vigencia 2015</t>
        </r>
      </text>
    </comment>
    <comment ref="CL1" authorId="0">
      <text>
        <r>
          <rPr>
            <sz val="9"/>
            <color indexed="81"/>
            <rFont val="Tahoma"/>
            <family val="2"/>
          </rPr>
          <t>Significado del Titulo:
Otros Recursos de financiación ejecutados en la vigencia 2015</t>
        </r>
      </text>
    </comment>
    <comment ref="CM1" authorId="0">
      <text>
        <r>
          <rPr>
            <sz val="9"/>
            <color indexed="81"/>
            <rFont val="Tahoma"/>
            <family val="2"/>
          </rPr>
          <t>Significado del Titulo:
Recursos gestionados en la vigencia 2015 y que no se incorporaron al presupuesto de la entidad territorial</t>
        </r>
      </text>
    </comment>
    <comment ref="CU1" authorId="0">
      <text>
        <r>
          <rPr>
            <sz val="9"/>
            <color indexed="81"/>
            <rFont val="Tahoma"/>
            <family val="2"/>
          </rPr>
          <t>Significado del Titulo:
Dependencias/ Entidades/ Organizaciones responsables</t>
        </r>
      </text>
    </comment>
    <comment ref="AM145" authorId="1">
      <text>
        <r>
          <rPr>
            <b/>
            <sz val="9"/>
            <color indexed="81"/>
            <rFont val="Tahoma"/>
            <family val="2"/>
          </rPr>
          <t>Sgonzalez:</t>
        </r>
        <r>
          <rPr>
            <sz val="9"/>
            <color indexed="81"/>
            <rFont val="Tahoma"/>
            <family val="2"/>
          </rPr>
          <t xml:space="preserve">
</t>
        </r>
      </text>
    </comment>
    <comment ref="BG145" authorId="1">
      <text>
        <r>
          <rPr>
            <b/>
            <sz val="9"/>
            <color indexed="81"/>
            <rFont val="Tahoma"/>
            <family val="2"/>
          </rPr>
          <t>Sgonzalez:</t>
        </r>
        <r>
          <rPr>
            <sz val="9"/>
            <color indexed="81"/>
            <rFont val="Tahoma"/>
            <family val="2"/>
          </rPr>
          <t xml:space="preserve">
</t>
        </r>
      </text>
    </comment>
    <comment ref="CO145" authorId="1">
      <text>
        <r>
          <rPr>
            <b/>
            <sz val="9"/>
            <color indexed="81"/>
            <rFont val="Tahoma"/>
            <family val="2"/>
          </rPr>
          <t>Sgonzalez:</t>
        </r>
        <r>
          <rPr>
            <sz val="9"/>
            <color indexed="81"/>
            <rFont val="Tahoma"/>
            <family val="2"/>
          </rPr>
          <t xml:space="preserve">
</t>
        </r>
      </text>
    </comment>
    <comment ref="AT151" authorId="1">
      <text>
        <r>
          <rPr>
            <b/>
            <sz val="9"/>
            <color indexed="81"/>
            <rFont val="Tahoma"/>
            <family val="2"/>
          </rPr>
          <t>Sgonzalez:</t>
        </r>
        <r>
          <rPr>
            <sz val="9"/>
            <color indexed="81"/>
            <rFont val="Tahoma"/>
            <family val="2"/>
          </rPr>
          <t xml:space="preserve">
En ejcucion 
</t>
        </r>
      </text>
    </comment>
    <comment ref="AU151" authorId="1">
      <text>
        <r>
          <rPr>
            <b/>
            <sz val="9"/>
            <color indexed="81"/>
            <rFont val="Tahoma"/>
            <family val="2"/>
          </rPr>
          <t>Sgonzalez:</t>
        </r>
        <r>
          <rPr>
            <sz val="9"/>
            <color indexed="81"/>
            <rFont val="Tahoma"/>
            <family val="2"/>
          </rPr>
          <t xml:space="preserve">
En ejcucion 
</t>
        </r>
      </text>
    </comment>
    <comment ref="AV151" authorId="1">
      <text>
        <r>
          <rPr>
            <b/>
            <sz val="9"/>
            <color indexed="81"/>
            <rFont val="Tahoma"/>
            <family val="2"/>
          </rPr>
          <t>Sgonzalez:</t>
        </r>
        <r>
          <rPr>
            <sz val="9"/>
            <color indexed="81"/>
            <rFont val="Tahoma"/>
            <family val="2"/>
          </rPr>
          <t xml:space="preserve">
En ejcucion 
</t>
        </r>
      </text>
    </comment>
    <comment ref="CA151" authorId="1">
      <text>
        <r>
          <rPr>
            <b/>
            <sz val="9"/>
            <color indexed="81"/>
            <rFont val="Tahoma"/>
            <family val="2"/>
          </rPr>
          <t>Sgonzalez:</t>
        </r>
        <r>
          <rPr>
            <sz val="9"/>
            <color indexed="81"/>
            <rFont val="Tahoma"/>
            <family val="2"/>
          </rPr>
          <t xml:space="preserve">
En ejcucion 
</t>
        </r>
      </text>
    </comment>
    <comment ref="CB151" authorId="1">
      <text>
        <r>
          <rPr>
            <b/>
            <sz val="9"/>
            <color indexed="81"/>
            <rFont val="Tahoma"/>
            <family val="2"/>
          </rPr>
          <t>Sgonzalez:</t>
        </r>
        <r>
          <rPr>
            <sz val="9"/>
            <color indexed="81"/>
            <rFont val="Tahoma"/>
            <family val="2"/>
          </rPr>
          <t xml:space="preserve">
En ejcucion 
</t>
        </r>
      </text>
    </comment>
    <comment ref="CC151" authorId="1">
      <text>
        <r>
          <rPr>
            <b/>
            <sz val="9"/>
            <color indexed="81"/>
            <rFont val="Tahoma"/>
            <family val="2"/>
          </rPr>
          <t>Sgonzalez:</t>
        </r>
        <r>
          <rPr>
            <sz val="9"/>
            <color indexed="81"/>
            <rFont val="Tahoma"/>
            <family val="2"/>
          </rPr>
          <t xml:space="preserve">
En ejcucion 
</t>
        </r>
      </text>
    </comment>
    <comment ref="CD151" authorId="1">
      <text>
        <r>
          <rPr>
            <b/>
            <sz val="9"/>
            <color indexed="81"/>
            <rFont val="Tahoma"/>
            <family val="2"/>
          </rPr>
          <t>Sgonzalez:</t>
        </r>
        <r>
          <rPr>
            <sz val="9"/>
            <color indexed="81"/>
            <rFont val="Tahoma"/>
            <family val="2"/>
          </rPr>
          <t xml:space="preserve">
En ejcucion 
</t>
        </r>
      </text>
    </comment>
    <comment ref="AT152" authorId="1">
      <text>
        <r>
          <rPr>
            <b/>
            <sz val="9"/>
            <color indexed="81"/>
            <rFont val="Tahoma"/>
            <family val="2"/>
          </rPr>
          <t>Sgonzalez:</t>
        </r>
        <r>
          <rPr>
            <sz val="9"/>
            <color indexed="81"/>
            <rFont val="Tahoma"/>
            <family val="2"/>
          </rPr>
          <t xml:space="preserve">
EN EJECUCION 27 KILOMETROS
</t>
        </r>
      </text>
    </comment>
    <comment ref="AU152" authorId="1">
      <text>
        <r>
          <rPr>
            <b/>
            <sz val="9"/>
            <color indexed="81"/>
            <rFont val="Tahoma"/>
            <family val="2"/>
          </rPr>
          <t>Sgonzalez:</t>
        </r>
        <r>
          <rPr>
            <sz val="9"/>
            <color indexed="81"/>
            <rFont val="Tahoma"/>
            <family val="2"/>
          </rPr>
          <t xml:space="preserve">
EN EJECUCION 27 KILOMETROS
</t>
        </r>
      </text>
    </comment>
    <comment ref="AV152" authorId="1">
      <text>
        <r>
          <rPr>
            <b/>
            <sz val="9"/>
            <color indexed="81"/>
            <rFont val="Tahoma"/>
            <family val="2"/>
          </rPr>
          <t>Sgonzalez:</t>
        </r>
        <r>
          <rPr>
            <sz val="9"/>
            <color indexed="81"/>
            <rFont val="Tahoma"/>
            <family val="2"/>
          </rPr>
          <t xml:space="preserve">
EN EJECUCION 27 KILOMETROS
</t>
        </r>
      </text>
    </comment>
    <comment ref="CA152" authorId="1">
      <text>
        <r>
          <rPr>
            <b/>
            <sz val="9"/>
            <color indexed="81"/>
            <rFont val="Tahoma"/>
            <family val="2"/>
          </rPr>
          <t>Sgonzalez:</t>
        </r>
        <r>
          <rPr>
            <sz val="9"/>
            <color indexed="81"/>
            <rFont val="Tahoma"/>
            <family val="2"/>
          </rPr>
          <t xml:space="preserve">
EN EJECUCION 27 KILOMETROS
</t>
        </r>
      </text>
    </comment>
    <comment ref="CB152" authorId="1">
      <text>
        <r>
          <rPr>
            <b/>
            <sz val="9"/>
            <color indexed="81"/>
            <rFont val="Tahoma"/>
            <family val="2"/>
          </rPr>
          <t>Sgonzalez:</t>
        </r>
        <r>
          <rPr>
            <sz val="9"/>
            <color indexed="81"/>
            <rFont val="Tahoma"/>
            <family val="2"/>
          </rPr>
          <t xml:space="preserve">
EN EJECUCION 27 KILOMETROS
</t>
        </r>
      </text>
    </comment>
    <comment ref="CC152" authorId="1">
      <text>
        <r>
          <rPr>
            <b/>
            <sz val="9"/>
            <color indexed="81"/>
            <rFont val="Tahoma"/>
            <family val="2"/>
          </rPr>
          <t>Sgonzalez:</t>
        </r>
        <r>
          <rPr>
            <sz val="9"/>
            <color indexed="81"/>
            <rFont val="Tahoma"/>
            <family val="2"/>
          </rPr>
          <t xml:space="preserve">
EN EJECUCION 27 KILOMETROS
</t>
        </r>
      </text>
    </comment>
    <comment ref="CD152" authorId="1">
      <text>
        <r>
          <rPr>
            <b/>
            <sz val="9"/>
            <color indexed="81"/>
            <rFont val="Tahoma"/>
            <family val="2"/>
          </rPr>
          <t>Sgonzalez:</t>
        </r>
        <r>
          <rPr>
            <sz val="9"/>
            <color indexed="81"/>
            <rFont val="Tahoma"/>
            <family val="2"/>
          </rPr>
          <t xml:space="preserve">
EN EJECUCION 27 KILOMETROS
</t>
        </r>
      </text>
    </comment>
    <comment ref="AT161" authorId="1">
      <text>
        <r>
          <rPr>
            <b/>
            <sz val="9"/>
            <color indexed="81"/>
            <rFont val="Tahoma"/>
            <family val="2"/>
          </rPr>
          <t>Sgonzalez:</t>
        </r>
        <r>
          <rPr>
            <sz val="9"/>
            <color indexed="81"/>
            <rFont val="Tahoma"/>
            <family val="2"/>
          </rPr>
          <t xml:space="preserve">
EN EJECUCION 10KM
</t>
        </r>
      </text>
    </comment>
    <comment ref="AU161" authorId="1">
      <text>
        <r>
          <rPr>
            <b/>
            <sz val="9"/>
            <color indexed="81"/>
            <rFont val="Tahoma"/>
            <family val="2"/>
          </rPr>
          <t>Sgonzalez:</t>
        </r>
        <r>
          <rPr>
            <sz val="9"/>
            <color indexed="81"/>
            <rFont val="Tahoma"/>
            <family val="2"/>
          </rPr>
          <t xml:space="preserve">
EN EJECUCION 10KM
</t>
        </r>
      </text>
    </comment>
    <comment ref="AV161" authorId="1">
      <text>
        <r>
          <rPr>
            <b/>
            <sz val="9"/>
            <color indexed="81"/>
            <rFont val="Tahoma"/>
            <family val="2"/>
          </rPr>
          <t>Sgonzalez:</t>
        </r>
        <r>
          <rPr>
            <sz val="9"/>
            <color indexed="81"/>
            <rFont val="Tahoma"/>
            <family val="2"/>
          </rPr>
          <t xml:space="preserve">
EN EJECUCION 10KM
</t>
        </r>
      </text>
    </comment>
    <comment ref="CA161" authorId="1">
      <text>
        <r>
          <rPr>
            <b/>
            <sz val="9"/>
            <color indexed="81"/>
            <rFont val="Tahoma"/>
            <family val="2"/>
          </rPr>
          <t>Sgonzalez:</t>
        </r>
        <r>
          <rPr>
            <sz val="9"/>
            <color indexed="81"/>
            <rFont val="Tahoma"/>
            <family val="2"/>
          </rPr>
          <t xml:space="preserve">
EN EJECUCION 10KM
</t>
        </r>
      </text>
    </comment>
    <comment ref="CB161" authorId="1">
      <text>
        <r>
          <rPr>
            <b/>
            <sz val="9"/>
            <color indexed="81"/>
            <rFont val="Tahoma"/>
            <family val="2"/>
          </rPr>
          <t>Sgonzalez:</t>
        </r>
        <r>
          <rPr>
            <sz val="9"/>
            <color indexed="81"/>
            <rFont val="Tahoma"/>
            <family val="2"/>
          </rPr>
          <t xml:space="preserve">
EN EJECUCION 10KM
</t>
        </r>
      </text>
    </comment>
    <comment ref="CC161" authorId="1">
      <text>
        <r>
          <rPr>
            <b/>
            <sz val="9"/>
            <color indexed="81"/>
            <rFont val="Tahoma"/>
            <family val="2"/>
          </rPr>
          <t>Sgonzalez:</t>
        </r>
        <r>
          <rPr>
            <sz val="9"/>
            <color indexed="81"/>
            <rFont val="Tahoma"/>
            <family val="2"/>
          </rPr>
          <t xml:space="preserve">
EN EJECUCION 10KM
</t>
        </r>
      </text>
    </comment>
    <comment ref="CD161" authorId="1">
      <text>
        <r>
          <rPr>
            <b/>
            <sz val="9"/>
            <color indexed="81"/>
            <rFont val="Tahoma"/>
            <family val="2"/>
          </rPr>
          <t>Sgonzalez:</t>
        </r>
        <r>
          <rPr>
            <sz val="9"/>
            <color indexed="81"/>
            <rFont val="Tahoma"/>
            <family val="2"/>
          </rPr>
          <t xml:space="preserve">
EN EJECUCION 10KM
</t>
        </r>
      </text>
    </comment>
    <comment ref="AT162" authorId="1">
      <text>
        <r>
          <rPr>
            <b/>
            <sz val="9"/>
            <color indexed="81"/>
            <rFont val="Tahoma"/>
            <family val="2"/>
          </rPr>
          <t>Sgonzalez:</t>
        </r>
        <r>
          <rPr>
            <sz val="9"/>
            <color indexed="81"/>
            <rFont val="Tahoma"/>
            <family val="2"/>
          </rPr>
          <t xml:space="preserve">
EN EJECUCION 8 KM
</t>
        </r>
      </text>
    </comment>
    <comment ref="AU162" authorId="1">
      <text>
        <r>
          <rPr>
            <b/>
            <sz val="9"/>
            <color indexed="81"/>
            <rFont val="Tahoma"/>
            <family val="2"/>
          </rPr>
          <t>Sgonzalez:</t>
        </r>
        <r>
          <rPr>
            <sz val="9"/>
            <color indexed="81"/>
            <rFont val="Tahoma"/>
            <family val="2"/>
          </rPr>
          <t xml:space="preserve">
EN EJECUCION 8 KM
</t>
        </r>
      </text>
    </comment>
    <comment ref="AV162" authorId="1">
      <text>
        <r>
          <rPr>
            <b/>
            <sz val="9"/>
            <color indexed="81"/>
            <rFont val="Tahoma"/>
            <family val="2"/>
          </rPr>
          <t>Sgonzalez:</t>
        </r>
        <r>
          <rPr>
            <sz val="9"/>
            <color indexed="81"/>
            <rFont val="Tahoma"/>
            <family val="2"/>
          </rPr>
          <t xml:space="preserve">
EN EJECUCION 8 KM
</t>
        </r>
      </text>
    </comment>
    <comment ref="CA162" authorId="1">
      <text>
        <r>
          <rPr>
            <b/>
            <sz val="9"/>
            <color indexed="81"/>
            <rFont val="Tahoma"/>
            <family val="2"/>
          </rPr>
          <t>Sgonzalez:</t>
        </r>
        <r>
          <rPr>
            <sz val="9"/>
            <color indexed="81"/>
            <rFont val="Tahoma"/>
            <family val="2"/>
          </rPr>
          <t xml:space="preserve">
EN EJECUCION 8 KM
</t>
        </r>
      </text>
    </comment>
    <comment ref="CB162" authorId="1">
      <text>
        <r>
          <rPr>
            <b/>
            <sz val="9"/>
            <color indexed="81"/>
            <rFont val="Tahoma"/>
            <family val="2"/>
          </rPr>
          <t>Sgonzalez:</t>
        </r>
        <r>
          <rPr>
            <sz val="9"/>
            <color indexed="81"/>
            <rFont val="Tahoma"/>
            <family val="2"/>
          </rPr>
          <t xml:space="preserve">
EN EJECUCION 8 KM
</t>
        </r>
      </text>
    </comment>
    <comment ref="CC162" authorId="1">
      <text>
        <r>
          <rPr>
            <b/>
            <sz val="9"/>
            <color indexed="81"/>
            <rFont val="Tahoma"/>
            <family val="2"/>
          </rPr>
          <t>Sgonzalez:</t>
        </r>
        <r>
          <rPr>
            <sz val="9"/>
            <color indexed="81"/>
            <rFont val="Tahoma"/>
            <family val="2"/>
          </rPr>
          <t xml:space="preserve">
EN EJECUCION 8 KM
</t>
        </r>
      </text>
    </comment>
    <comment ref="CD162" authorId="1">
      <text>
        <r>
          <rPr>
            <b/>
            <sz val="9"/>
            <color indexed="81"/>
            <rFont val="Tahoma"/>
            <family val="2"/>
          </rPr>
          <t>Sgonzalez:</t>
        </r>
        <r>
          <rPr>
            <sz val="9"/>
            <color indexed="81"/>
            <rFont val="Tahoma"/>
            <family val="2"/>
          </rPr>
          <t xml:space="preserve">
EN EJECUCION 8 KM
</t>
        </r>
      </text>
    </comment>
    <comment ref="AT170" authorId="1">
      <text>
        <r>
          <rPr>
            <b/>
            <sz val="9"/>
            <color indexed="81"/>
            <rFont val="Tahoma"/>
            <family val="2"/>
          </rPr>
          <t>Sgonzalez:</t>
        </r>
        <r>
          <rPr>
            <sz val="9"/>
            <color indexed="81"/>
            <rFont val="Tahoma"/>
            <family val="2"/>
          </rPr>
          <t xml:space="preserve">
EN EJECUCION ENTREA 1/11/14
</t>
        </r>
      </text>
    </comment>
    <comment ref="AU170" authorId="1">
      <text>
        <r>
          <rPr>
            <b/>
            <sz val="9"/>
            <color indexed="81"/>
            <rFont val="Tahoma"/>
            <family val="2"/>
          </rPr>
          <t>Sgonzalez:</t>
        </r>
        <r>
          <rPr>
            <sz val="9"/>
            <color indexed="81"/>
            <rFont val="Tahoma"/>
            <family val="2"/>
          </rPr>
          <t xml:space="preserve">
EN EJECUCION ENTREA 1/11/14
</t>
        </r>
      </text>
    </comment>
    <comment ref="AT171" authorId="1">
      <text>
        <r>
          <rPr>
            <b/>
            <sz val="9"/>
            <color indexed="81"/>
            <rFont val="Tahoma"/>
            <family val="2"/>
          </rPr>
          <t>Sgonzalez:</t>
        </r>
        <r>
          <rPr>
            <sz val="9"/>
            <color indexed="81"/>
            <rFont val="Tahoma"/>
            <family val="2"/>
          </rPr>
          <t xml:space="preserve">
PROYECTO RADICADO OCAD</t>
        </r>
      </text>
    </comment>
    <comment ref="AU171" authorId="1">
      <text>
        <r>
          <rPr>
            <b/>
            <sz val="9"/>
            <color indexed="81"/>
            <rFont val="Tahoma"/>
            <family val="2"/>
          </rPr>
          <t>Sgonzalez:</t>
        </r>
        <r>
          <rPr>
            <sz val="9"/>
            <color indexed="81"/>
            <rFont val="Tahoma"/>
            <family val="2"/>
          </rPr>
          <t xml:space="preserve">
PROYECTO RADICADO OCAD</t>
        </r>
      </text>
    </comment>
    <comment ref="AV171" authorId="1">
      <text>
        <r>
          <rPr>
            <b/>
            <sz val="9"/>
            <color indexed="81"/>
            <rFont val="Tahoma"/>
            <family val="2"/>
          </rPr>
          <t>Sgonzalez:</t>
        </r>
        <r>
          <rPr>
            <sz val="9"/>
            <color indexed="81"/>
            <rFont val="Tahoma"/>
            <family val="2"/>
          </rPr>
          <t xml:space="preserve">
EN EJECUCION ENTREA 1/11/14
</t>
        </r>
      </text>
    </comment>
    <comment ref="CA171" authorId="1">
      <text>
        <r>
          <rPr>
            <b/>
            <sz val="9"/>
            <color indexed="81"/>
            <rFont val="Tahoma"/>
            <family val="2"/>
          </rPr>
          <t>Sgonzalez:</t>
        </r>
        <r>
          <rPr>
            <sz val="9"/>
            <color indexed="81"/>
            <rFont val="Tahoma"/>
            <family val="2"/>
          </rPr>
          <t xml:space="preserve">
EN EJECUCION ENTREA 1/11/14
</t>
        </r>
      </text>
    </comment>
    <comment ref="CB171" authorId="1">
      <text>
        <r>
          <rPr>
            <b/>
            <sz val="9"/>
            <color indexed="81"/>
            <rFont val="Tahoma"/>
            <family val="2"/>
          </rPr>
          <t>Sgonzalez:</t>
        </r>
        <r>
          <rPr>
            <sz val="9"/>
            <color indexed="81"/>
            <rFont val="Tahoma"/>
            <family val="2"/>
          </rPr>
          <t xml:space="preserve">
EN EJECUCION ENTREA 1/11/14
</t>
        </r>
      </text>
    </comment>
    <comment ref="CC171" authorId="1">
      <text>
        <r>
          <rPr>
            <b/>
            <sz val="9"/>
            <color indexed="81"/>
            <rFont val="Tahoma"/>
            <family val="2"/>
          </rPr>
          <t>Sgonzalez:</t>
        </r>
        <r>
          <rPr>
            <sz val="9"/>
            <color indexed="81"/>
            <rFont val="Tahoma"/>
            <family val="2"/>
          </rPr>
          <t xml:space="preserve">
EN EJECUCION ENTREA 1/11/14
</t>
        </r>
      </text>
    </comment>
    <comment ref="CD171" authorId="1">
      <text>
        <r>
          <rPr>
            <b/>
            <sz val="9"/>
            <color indexed="81"/>
            <rFont val="Tahoma"/>
            <family val="2"/>
          </rPr>
          <t>Sgonzalez:</t>
        </r>
        <r>
          <rPr>
            <sz val="9"/>
            <color indexed="81"/>
            <rFont val="Tahoma"/>
            <family val="2"/>
          </rPr>
          <t xml:space="preserve">
EN EJECUCION ENTREA 1/11/14
</t>
        </r>
      </text>
    </comment>
    <comment ref="CA178" authorId="2">
      <text>
        <r>
          <rPr>
            <sz val="9"/>
            <color indexed="81"/>
            <rFont val="Tahoma"/>
            <family val="2"/>
          </rPr>
          <t xml:space="preserve">23 DE 2012 A 2015
1 EN EL 2015
</t>
        </r>
      </text>
    </comment>
    <comment ref="CB178" authorId="2">
      <text>
        <r>
          <rPr>
            <sz val="9"/>
            <color indexed="81"/>
            <rFont val="Tahoma"/>
            <family val="2"/>
          </rPr>
          <t xml:space="preserve">23 DE 2012 A 2015
1 EN EL 2015
</t>
        </r>
      </text>
    </comment>
    <comment ref="CC178" authorId="2">
      <text>
        <r>
          <rPr>
            <sz val="9"/>
            <color indexed="81"/>
            <rFont val="Tahoma"/>
            <family val="2"/>
          </rPr>
          <t xml:space="preserve">23 DE 2012 A 2015
1 EN EL 2015
</t>
        </r>
      </text>
    </comment>
    <comment ref="CD178" authorId="2">
      <text>
        <r>
          <rPr>
            <sz val="9"/>
            <color indexed="81"/>
            <rFont val="Tahoma"/>
            <family val="2"/>
          </rPr>
          <t xml:space="preserve">23 DE 2012 A 2015
1 EN EL 2015
</t>
        </r>
      </text>
    </comment>
    <comment ref="CA615" authorId="2">
      <text>
        <r>
          <rPr>
            <sz val="9"/>
            <color indexed="81"/>
            <rFont val="Tahoma"/>
            <family val="2"/>
          </rPr>
          <t xml:space="preserve">En Marzo se adjudicaron contratos de arrendamiento para el funcionamiento de las dos sedes principales de la Gobernacion de Bolivar. La sede de Manga se arrndo por valor mensual de $136,831,200 con el contratista cirucartagena y la sede de torices por valor de $64,932,624 al contratista IBR.
</t>
        </r>
      </text>
    </comment>
    <comment ref="CB615" authorId="2">
      <text>
        <r>
          <rPr>
            <sz val="9"/>
            <color indexed="81"/>
            <rFont val="Tahoma"/>
            <family val="2"/>
          </rPr>
          <t xml:space="preserve">En Marzo se adjudicaron contratos de arrendamiento para el funcionamiento de las dos sedes principales de la Gobernacion de Bolivar. La sede de Manga se arrndo por valor mensual de $136,831,200 con el contratista cirucartagena y la sede de torices por valor de $64,932,624 al contratista IBR.
</t>
        </r>
      </text>
    </comment>
    <comment ref="CC615" authorId="2">
      <text>
        <r>
          <rPr>
            <sz val="9"/>
            <color indexed="81"/>
            <rFont val="Tahoma"/>
            <family val="2"/>
          </rPr>
          <t xml:space="preserve">En Marzo se adjudicaron contratos de arrendamiento para el funcionamiento de las dos sedes principales de la Gobernacion de Bolivar. La sede de Manga se arrndo por valor mensual de $136,831,200 con el contratista cirucartagena y la sede de torices por valor de $64,932,624 al contratista IBR.
</t>
        </r>
      </text>
    </comment>
    <comment ref="CD615" authorId="2">
      <text>
        <r>
          <rPr>
            <sz val="9"/>
            <color indexed="81"/>
            <rFont val="Tahoma"/>
            <family val="2"/>
          </rPr>
          <t xml:space="preserve">En Marzo se adjudicaron contratos de arrendamiento para el funcionamiento de las dos sedes principales de la Gobernacion de Bolivar. La sede de Manga se arrndo por valor mensual de $136,831,200 con el contratista cirucartagena y la sede de torices por valor de $64,932,624 al contratista IBR.
</t>
        </r>
      </text>
    </comment>
    <comment ref="CA616" authorId="2">
      <text>
        <r>
          <rPr>
            <sz val="9"/>
            <color indexed="81"/>
            <rFont val="Tahoma"/>
            <family val="2"/>
          </rPr>
          <t xml:space="preserve">No se adquirio aun ningun bien inmueble a la fecha y se encuentra en proceso de contratacion para compra de muebles y enseres de oficina, equipos de computo, entre otros mas. Pero aun no han sido adjudicados por lo que no se han realizados las primeras causaciones por estos conceptos.
</t>
        </r>
      </text>
    </comment>
    <comment ref="CB616" authorId="2">
      <text>
        <r>
          <rPr>
            <sz val="9"/>
            <color indexed="81"/>
            <rFont val="Tahoma"/>
            <family val="2"/>
          </rPr>
          <t xml:space="preserve">No se adquirio aun ningun bien inmueble a la fecha y se encuentra en proceso de contratacion para compra de muebles y enseres de oficina, equipos de computo, entre otros mas. Pero aun no han sido adjudicados por lo que no se han realizados las primeras causaciones por estos conceptos.
</t>
        </r>
      </text>
    </comment>
    <comment ref="CC616" authorId="2">
      <text>
        <r>
          <rPr>
            <sz val="9"/>
            <color indexed="81"/>
            <rFont val="Tahoma"/>
            <family val="2"/>
          </rPr>
          <t xml:space="preserve">No se adquirio aun ningun bien inmueble a la fecha y se encuentra en proceso de contratacion para compra de muebles y enseres de oficina, equipos de computo, entre otros mas. Pero aun no han sido adjudicados por lo que no se han realizados las primeras causaciones por estos conceptos.
</t>
        </r>
      </text>
    </comment>
    <comment ref="CD616" authorId="2">
      <text>
        <r>
          <rPr>
            <sz val="9"/>
            <color indexed="81"/>
            <rFont val="Tahoma"/>
            <family val="2"/>
          </rPr>
          <t xml:space="preserve">No se adquirio aun ningun bien inmueble a la fecha y se encuentra en proceso de contratacion para compra de muebles y enseres de oficina, equipos de computo, entre otros mas. Pero aun no han sido adjudicados por lo que no se han realizados las primeras causaciones por estos conceptos.
</t>
        </r>
      </text>
    </comment>
    <comment ref="G633" authorId="1">
      <text>
        <r>
          <rPr>
            <b/>
            <sz val="9"/>
            <color indexed="81"/>
            <rFont val="Tahoma"/>
            <family val="2"/>
          </rPr>
          <t>Sgonzalez:</t>
        </r>
        <r>
          <rPr>
            <sz val="9"/>
            <color indexed="81"/>
            <rFont val="Tahoma"/>
            <family val="2"/>
          </rPr>
          <t xml:space="preserve">
ESTA META ESTABA MAL
</t>
        </r>
      </text>
    </comment>
    <comment ref="G634" authorId="1">
      <text>
        <r>
          <rPr>
            <b/>
            <sz val="9"/>
            <color indexed="81"/>
            <rFont val="Tahoma"/>
            <family val="2"/>
          </rPr>
          <t>Sgonzalez:</t>
        </r>
        <r>
          <rPr>
            <sz val="9"/>
            <color indexed="81"/>
            <rFont val="Tahoma"/>
            <family val="2"/>
          </rPr>
          <t xml:space="preserve">
ESTA META ESTAB MAL EN EL PLAN DE DESARROLLO
</t>
        </r>
      </text>
    </comment>
  </commentList>
</comments>
</file>

<file path=xl/comments10.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1.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2.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3.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4.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5.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6.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7.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18.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 ref="F35" authorId="0">
      <text>
        <r>
          <rPr>
            <sz val="9"/>
            <color indexed="81"/>
            <rFont val="Tahoma"/>
            <family val="2"/>
          </rPr>
          <t>Significado del Titulo:
Tipo de meta de producto: incremento / mantenimiento / reducción</t>
        </r>
      </text>
    </comment>
    <comment ref="G35" authorId="0">
      <text>
        <r>
          <rPr>
            <sz val="9"/>
            <color indexed="81"/>
            <rFont val="Tahoma"/>
            <family val="2"/>
          </rPr>
          <t>Significado del Titulo:
Ponderación % de las metas de producto durante el cuatrienio</t>
        </r>
      </text>
    </comment>
    <comment ref="H35" authorId="0">
      <text>
        <r>
          <rPr>
            <sz val="9"/>
            <color indexed="81"/>
            <rFont val="Tahoma"/>
            <family val="2"/>
          </rPr>
          <t>Significado del Titulo:
Ponderación % de las metas de producto durante el cuatrienio</t>
        </r>
      </text>
    </comment>
    <comment ref="I35" authorId="0">
      <text>
        <r>
          <rPr>
            <sz val="9"/>
            <color indexed="81"/>
            <rFont val="Tahoma"/>
            <family val="2"/>
          </rPr>
          <t>Significado del Titulo:
Valor de la línea base de las metas de producto</t>
        </r>
      </text>
    </comment>
    <comment ref="J35" authorId="0">
      <text>
        <r>
          <rPr>
            <sz val="9"/>
            <color indexed="81"/>
            <rFont val="Tahoma"/>
            <family val="2"/>
          </rPr>
          <t>Significado del Titulo:
Valor esperado de las metas para el año 2012</t>
        </r>
      </text>
    </comment>
    <comment ref="K35" authorId="0">
      <text>
        <r>
          <rPr>
            <sz val="9"/>
            <color indexed="81"/>
            <rFont val="Tahoma"/>
            <family val="2"/>
          </rPr>
          <t>Significado del Titulo:
Valor logrado de las metas de producto en la vigencia 2012</t>
        </r>
      </text>
    </comment>
    <comment ref="L35" authorId="0">
      <text>
        <r>
          <rPr>
            <sz val="9"/>
            <color indexed="81"/>
            <rFont val="Tahoma"/>
            <family val="2"/>
          </rPr>
          <t>Significado del Titulo:
Valor esperado de las metas para el año 2012</t>
        </r>
      </text>
    </comment>
    <comment ref="M35" authorId="0">
      <text>
        <r>
          <rPr>
            <sz val="9"/>
            <color indexed="81"/>
            <rFont val="Tahoma"/>
            <family val="2"/>
          </rPr>
          <t>Significado del Titulo:
Valor logrado de las metas de producto en la vigencia 2012</t>
        </r>
      </text>
    </comment>
    <comment ref="N35" authorId="0">
      <text>
        <r>
          <rPr>
            <sz val="9"/>
            <color indexed="81"/>
            <rFont val="Tahoma"/>
            <family val="2"/>
          </rPr>
          <t>Significado del Titulo:
Valor esperado de las metas para el año 2012</t>
        </r>
      </text>
    </comment>
    <comment ref="P35" authorId="0">
      <text>
        <r>
          <rPr>
            <sz val="9"/>
            <color indexed="81"/>
            <rFont val="Tahoma"/>
            <family val="2"/>
          </rPr>
          <t>Significado del Titulo:
Valor esperado de las metas para el año 2015</t>
        </r>
      </text>
    </comment>
    <comment ref="R35" authorId="0">
      <text>
        <r>
          <rPr>
            <sz val="9"/>
            <color indexed="81"/>
            <rFont val="Tahoma"/>
            <family val="2"/>
          </rPr>
          <t>Significado del Titulo:
Total de los Recursos ejecutados en la vigencia 2014 AW=AX+AY+AZ+BA+BB+BC+BD</t>
        </r>
      </text>
    </comment>
    <comment ref="S35" authorId="0">
      <text>
        <r>
          <rPr>
            <sz val="9"/>
            <color indexed="81"/>
            <rFont val="Tahoma"/>
            <family val="2"/>
          </rPr>
          <t>Significado del Titulo:
Recursos Propios (RP) ejecutados en la vigencia 2015</t>
        </r>
      </text>
    </comment>
    <comment ref="T35" authorId="0">
      <text>
        <r>
          <rPr>
            <sz val="9"/>
            <color indexed="81"/>
            <rFont val="Tahoma"/>
            <family val="2"/>
          </rPr>
          <t>Significado del Titulo:
Ajuste a los Recursos del Sistema General de Participaciones (SGP) ejecutados en  la vigencia 2015</t>
        </r>
      </text>
    </comment>
    <comment ref="U35" authorId="0">
      <text>
        <r>
          <rPr>
            <sz val="9"/>
            <color indexed="81"/>
            <rFont val="Tahoma"/>
            <family val="2"/>
          </rPr>
          <t>Significado del Titulo:
Recursos de Cofinanciación Nacional (CN) ejecutados en la vigencia 2015</t>
        </r>
      </text>
    </comment>
    <comment ref="V35" authorId="0">
      <text>
        <r>
          <rPr>
            <sz val="9"/>
            <color indexed="81"/>
            <rFont val="Tahoma"/>
            <family val="2"/>
          </rPr>
          <t>Significado del Titulo:
Recursos de Cofinanciación Departamental (CD) ejecutados en la vigencia 2015</t>
        </r>
      </text>
    </comment>
    <comment ref="W35" authorId="0">
      <text>
        <r>
          <rPr>
            <sz val="9"/>
            <color indexed="81"/>
            <rFont val="Tahoma"/>
            <family val="2"/>
          </rPr>
          <t>Significado del Titulo:
Recursos del Sistema General de Regalías (SGR) ejecutados en la vigencia 2015</t>
        </r>
      </text>
    </comment>
    <comment ref="X35" authorId="0">
      <text>
        <r>
          <rPr>
            <sz val="9"/>
            <color indexed="81"/>
            <rFont val="Tahoma"/>
            <family val="2"/>
          </rPr>
          <t>Significado del Titulo:
Recursos de Crédito (interno y externo) ejecutados en  la vigencia 2015</t>
        </r>
      </text>
    </comment>
    <comment ref="Y35" authorId="0">
      <text>
        <r>
          <rPr>
            <sz val="9"/>
            <color indexed="81"/>
            <rFont val="Tahoma"/>
            <family val="2"/>
          </rPr>
          <t>Significado del Titulo:
Otros Recursos de financiación ejecutados en la vigencia 2015</t>
        </r>
      </text>
    </comment>
    <comment ref="Z35" authorId="0">
      <text>
        <r>
          <rPr>
            <sz val="9"/>
            <color indexed="81"/>
            <rFont val="Tahoma"/>
            <family val="2"/>
          </rPr>
          <t>Significado del Titulo:
Recursos gestionados en la vigencia 2015 y que no se incorporaron al presupuesto de la entidad territorial</t>
        </r>
      </text>
    </comment>
    <comment ref="AC35" authorId="0">
      <text>
        <r>
          <rPr>
            <sz val="9"/>
            <color indexed="81"/>
            <rFont val="Tahoma"/>
            <family val="2"/>
          </rPr>
          <t>Significado del Titulo:
Dependencias/ Entidades/ Organizaciones responsables</t>
        </r>
      </text>
    </comment>
  </commentList>
</comments>
</file>

<file path=xl/comments19.xml><?xml version="1.0" encoding="utf-8"?>
<comments xmlns="http://schemas.openxmlformats.org/spreadsheetml/2006/main">
  <authors>
    <author>GGPT</author>
    <author>Sgonzalez</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 ref="O3" authorId="1">
      <text>
        <r>
          <rPr>
            <b/>
            <sz val="9"/>
            <color indexed="81"/>
            <rFont val="Tahoma"/>
            <family val="2"/>
          </rPr>
          <t>Sgonzalez:</t>
        </r>
        <r>
          <rPr>
            <sz val="9"/>
            <color indexed="81"/>
            <rFont val="Tahoma"/>
            <family val="2"/>
          </rPr>
          <t xml:space="preserve">
En ejcucion 
</t>
        </r>
      </text>
    </comment>
    <comment ref="Q3" authorId="1">
      <text>
        <r>
          <rPr>
            <b/>
            <sz val="9"/>
            <color indexed="81"/>
            <rFont val="Tahoma"/>
            <family val="2"/>
          </rPr>
          <t>Sgonzalez:</t>
        </r>
        <r>
          <rPr>
            <sz val="9"/>
            <color indexed="81"/>
            <rFont val="Tahoma"/>
            <family val="2"/>
          </rPr>
          <t xml:space="preserve">
En ejcucion 
</t>
        </r>
      </text>
    </comment>
    <comment ref="O4" authorId="1">
      <text>
        <r>
          <rPr>
            <b/>
            <sz val="9"/>
            <color indexed="81"/>
            <rFont val="Tahoma"/>
            <family val="2"/>
          </rPr>
          <t>Sgonzalez:</t>
        </r>
        <r>
          <rPr>
            <sz val="9"/>
            <color indexed="81"/>
            <rFont val="Tahoma"/>
            <family val="2"/>
          </rPr>
          <t xml:space="preserve">
EN EJECUCION 27 KILOMETROS
</t>
        </r>
      </text>
    </comment>
    <comment ref="Q4" authorId="1">
      <text>
        <r>
          <rPr>
            <b/>
            <sz val="9"/>
            <color indexed="81"/>
            <rFont val="Tahoma"/>
            <family val="2"/>
          </rPr>
          <t>Sgonzalez:</t>
        </r>
        <r>
          <rPr>
            <sz val="9"/>
            <color indexed="81"/>
            <rFont val="Tahoma"/>
            <family val="2"/>
          </rPr>
          <t xml:space="preserve">
EN EJECUCION 27 KILOMETROS
</t>
        </r>
      </text>
    </comment>
    <comment ref="O13" authorId="1">
      <text>
        <r>
          <rPr>
            <b/>
            <sz val="9"/>
            <color indexed="81"/>
            <rFont val="Tahoma"/>
            <family val="2"/>
          </rPr>
          <t>Sgonzalez:</t>
        </r>
        <r>
          <rPr>
            <sz val="9"/>
            <color indexed="81"/>
            <rFont val="Tahoma"/>
            <family val="2"/>
          </rPr>
          <t xml:space="preserve">
EN EJECUCION 10KM
</t>
        </r>
      </text>
    </comment>
    <comment ref="Q13" authorId="1">
      <text>
        <r>
          <rPr>
            <b/>
            <sz val="9"/>
            <color indexed="81"/>
            <rFont val="Tahoma"/>
            <family val="2"/>
          </rPr>
          <t>Sgonzalez:</t>
        </r>
        <r>
          <rPr>
            <sz val="9"/>
            <color indexed="81"/>
            <rFont val="Tahoma"/>
            <family val="2"/>
          </rPr>
          <t xml:space="preserve">
EN EJECUCION 10KM
</t>
        </r>
      </text>
    </comment>
    <comment ref="O14" authorId="1">
      <text>
        <r>
          <rPr>
            <b/>
            <sz val="9"/>
            <color indexed="81"/>
            <rFont val="Tahoma"/>
            <family val="2"/>
          </rPr>
          <t>Sgonzalez:</t>
        </r>
        <r>
          <rPr>
            <sz val="9"/>
            <color indexed="81"/>
            <rFont val="Tahoma"/>
            <family val="2"/>
          </rPr>
          <t xml:space="preserve">
EN EJECUCION 8 KM
</t>
        </r>
      </text>
    </comment>
    <comment ref="Q14" authorId="1">
      <text>
        <r>
          <rPr>
            <b/>
            <sz val="9"/>
            <color indexed="81"/>
            <rFont val="Tahoma"/>
            <family val="2"/>
          </rPr>
          <t>Sgonzalez:</t>
        </r>
        <r>
          <rPr>
            <sz val="9"/>
            <color indexed="81"/>
            <rFont val="Tahoma"/>
            <family val="2"/>
          </rPr>
          <t xml:space="preserve">
EN EJECUCION 8 KM
</t>
        </r>
      </text>
    </comment>
    <comment ref="O23" authorId="1">
      <text>
        <r>
          <rPr>
            <b/>
            <sz val="9"/>
            <color indexed="81"/>
            <rFont val="Tahoma"/>
            <family val="2"/>
          </rPr>
          <t>Sgonzalez:</t>
        </r>
        <r>
          <rPr>
            <sz val="9"/>
            <color indexed="81"/>
            <rFont val="Tahoma"/>
            <family val="2"/>
          </rPr>
          <t xml:space="preserve">
EN EJECUCION ENTREA 1/11/14
</t>
        </r>
      </text>
    </comment>
    <comment ref="Q23" authorId="1">
      <text>
        <r>
          <rPr>
            <b/>
            <sz val="9"/>
            <color indexed="81"/>
            <rFont val="Tahoma"/>
            <family val="2"/>
          </rPr>
          <t>Sgonzalez:</t>
        </r>
        <r>
          <rPr>
            <sz val="9"/>
            <color indexed="81"/>
            <rFont val="Tahoma"/>
            <family val="2"/>
          </rPr>
          <t xml:space="preserve">
EN EJECUCION ENTREA 1/11/14
</t>
        </r>
      </text>
    </comment>
  </commentList>
</comments>
</file>

<file path=xl/comments2.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20.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21.xml><?xml version="1.0" encoding="utf-8"?>
<comments xmlns="http://schemas.openxmlformats.org/spreadsheetml/2006/main">
  <authors>
    <author>GGPT</author>
    <author>Sgonzalez</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 ref="G43" authorId="1">
      <text>
        <r>
          <rPr>
            <b/>
            <sz val="9"/>
            <color indexed="81"/>
            <rFont val="Tahoma"/>
            <family val="2"/>
          </rPr>
          <t>Sgonzalez:</t>
        </r>
        <r>
          <rPr>
            <sz val="9"/>
            <color indexed="81"/>
            <rFont val="Tahoma"/>
            <family val="2"/>
          </rPr>
          <t xml:space="preserve">
ESTA META ESTAB MAL EN EL PLAN DE DESARROLLO
</t>
        </r>
      </text>
    </comment>
  </commentList>
</comments>
</file>

<file path=xl/comments22.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23.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24.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25.xml><?xml version="1.0" encoding="utf-8"?>
<comments xmlns="http://schemas.openxmlformats.org/spreadsheetml/2006/main">
  <authors>
    <author>GGPT</author>
    <author>Sgonzalez</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 ref="G45" authorId="1">
      <text>
        <r>
          <rPr>
            <b/>
            <sz val="9"/>
            <color indexed="81"/>
            <rFont val="Tahoma"/>
            <family val="2"/>
          </rPr>
          <t>Sgonzalez:</t>
        </r>
        <r>
          <rPr>
            <sz val="9"/>
            <color indexed="81"/>
            <rFont val="Tahoma"/>
            <family val="2"/>
          </rPr>
          <t xml:space="preserve">
ESTA META ESTABA MAL
</t>
        </r>
      </text>
    </comment>
  </commentList>
</comments>
</file>

<file path=xl/comments26.xml><?xml version="1.0" encoding="utf-8"?>
<comments xmlns="http://schemas.openxmlformats.org/spreadsheetml/2006/main">
  <authors>
    <author>GGPT</author>
    <author>bcamargo</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 ref="Q21" authorId="1">
      <text>
        <r>
          <rPr>
            <sz val="9"/>
            <color indexed="81"/>
            <rFont val="Tahoma"/>
            <family val="2"/>
          </rPr>
          <t xml:space="preserve">En Marzo se adjudicaron contratos de arrendamiento para el funcionamiento de las dos sedes principales de la Gobernacion de Bolivar. La sede de Manga se arrndo por valor mensual de $136,831,200 con el contratista cirucartagena y la sede de torices por valor de $64,932,624 al contratista IBR.
</t>
        </r>
      </text>
    </comment>
    <comment ref="Q22" authorId="1">
      <text>
        <r>
          <rPr>
            <sz val="9"/>
            <color indexed="81"/>
            <rFont val="Tahoma"/>
            <family val="2"/>
          </rPr>
          <t xml:space="preserve">No se adquirio aun ningun bien inmueble a la fecha y se encuentra en proceso de contratacion para compra de muebles y enseres de oficina, equipos de computo, entre otros mas. Pero aun no han sido adjudicados por lo que no se han realizados las primeras causaciones por estos conceptos.
</t>
        </r>
      </text>
    </comment>
  </commentList>
</comments>
</file>

<file path=xl/comments27.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28.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List>
</comments>
</file>

<file path=xl/comments29.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3.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30.xml><?xml version="1.0" encoding="utf-8"?>
<comments xmlns="http://schemas.openxmlformats.org/spreadsheetml/2006/main">
  <authors>
    <author>GGPT</author>
    <author>Sgonzalez</author>
    <author>bcamargo</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H1" authorId="0">
      <text>
        <r>
          <rPr>
            <sz val="9"/>
            <color indexed="81"/>
            <rFont val="Tahoma"/>
            <family val="2"/>
          </rPr>
          <t>Significado del Titulo:
Dependencias/ Entidades/ Organizaciones responsables</t>
        </r>
      </text>
    </comment>
    <comment ref="AB145" authorId="1">
      <text>
        <r>
          <rPr>
            <b/>
            <sz val="9"/>
            <color indexed="81"/>
            <rFont val="Tahoma"/>
            <family val="2"/>
          </rPr>
          <t>Sgonzalez:</t>
        </r>
        <r>
          <rPr>
            <sz val="9"/>
            <color indexed="81"/>
            <rFont val="Tahoma"/>
            <family val="2"/>
          </rPr>
          <t xml:space="preserve">
</t>
        </r>
      </text>
    </comment>
    <comment ref="O151" authorId="1">
      <text>
        <r>
          <rPr>
            <b/>
            <sz val="9"/>
            <color indexed="81"/>
            <rFont val="Tahoma"/>
            <family val="2"/>
          </rPr>
          <t>Sgonzalez:</t>
        </r>
        <r>
          <rPr>
            <sz val="9"/>
            <color indexed="81"/>
            <rFont val="Tahoma"/>
            <family val="2"/>
          </rPr>
          <t xml:space="preserve">
En ejcucion 
</t>
        </r>
      </text>
    </comment>
    <comment ref="Q151" authorId="1">
      <text>
        <r>
          <rPr>
            <b/>
            <sz val="9"/>
            <color indexed="81"/>
            <rFont val="Tahoma"/>
            <family val="2"/>
          </rPr>
          <t>Sgonzalez:</t>
        </r>
        <r>
          <rPr>
            <sz val="9"/>
            <color indexed="81"/>
            <rFont val="Tahoma"/>
            <family val="2"/>
          </rPr>
          <t xml:space="preserve">
En ejcucion 
</t>
        </r>
      </text>
    </comment>
    <comment ref="O152" authorId="1">
      <text>
        <r>
          <rPr>
            <b/>
            <sz val="9"/>
            <color indexed="81"/>
            <rFont val="Tahoma"/>
            <family val="2"/>
          </rPr>
          <t>Sgonzalez:</t>
        </r>
        <r>
          <rPr>
            <sz val="9"/>
            <color indexed="81"/>
            <rFont val="Tahoma"/>
            <family val="2"/>
          </rPr>
          <t xml:space="preserve">
EN EJECUCION 27 KILOMETROS
</t>
        </r>
      </text>
    </comment>
    <comment ref="Q152" authorId="1">
      <text>
        <r>
          <rPr>
            <b/>
            <sz val="9"/>
            <color indexed="81"/>
            <rFont val="Tahoma"/>
            <family val="2"/>
          </rPr>
          <t>Sgonzalez:</t>
        </r>
        <r>
          <rPr>
            <sz val="9"/>
            <color indexed="81"/>
            <rFont val="Tahoma"/>
            <family val="2"/>
          </rPr>
          <t xml:space="preserve">
EN EJECUCION 27 KILOMETROS
</t>
        </r>
      </text>
    </comment>
    <comment ref="O161" authorId="1">
      <text>
        <r>
          <rPr>
            <b/>
            <sz val="9"/>
            <color indexed="81"/>
            <rFont val="Tahoma"/>
            <family val="2"/>
          </rPr>
          <t>Sgonzalez:</t>
        </r>
        <r>
          <rPr>
            <sz val="9"/>
            <color indexed="81"/>
            <rFont val="Tahoma"/>
            <family val="2"/>
          </rPr>
          <t xml:space="preserve">
EN EJECUCION 10KM
</t>
        </r>
      </text>
    </comment>
    <comment ref="Q161" authorId="1">
      <text>
        <r>
          <rPr>
            <b/>
            <sz val="9"/>
            <color indexed="81"/>
            <rFont val="Tahoma"/>
            <family val="2"/>
          </rPr>
          <t>Sgonzalez:</t>
        </r>
        <r>
          <rPr>
            <sz val="9"/>
            <color indexed="81"/>
            <rFont val="Tahoma"/>
            <family val="2"/>
          </rPr>
          <t xml:space="preserve">
EN EJECUCION 10KM
</t>
        </r>
      </text>
    </comment>
    <comment ref="O162" authorId="1">
      <text>
        <r>
          <rPr>
            <b/>
            <sz val="9"/>
            <color indexed="81"/>
            <rFont val="Tahoma"/>
            <family val="2"/>
          </rPr>
          <t>Sgonzalez:</t>
        </r>
        <r>
          <rPr>
            <sz val="9"/>
            <color indexed="81"/>
            <rFont val="Tahoma"/>
            <family val="2"/>
          </rPr>
          <t xml:space="preserve">
EN EJECUCION 8 KM
</t>
        </r>
      </text>
    </comment>
    <comment ref="Q162" authorId="1">
      <text>
        <r>
          <rPr>
            <b/>
            <sz val="9"/>
            <color indexed="81"/>
            <rFont val="Tahoma"/>
            <family val="2"/>
          </rPr>
          <t>Sgonzalez:</t>
        </r>
        <r>
          <rPr>
            <sz val="9"/>
            <color indexed="81"/>
            <rFont val="Tahoma"/>
            <family val="2"/>
          </rPr>
          <t xml:space="preserve">
EN EJECUCION 8 KM
</t>
        </r>
      </text>
    </comment>
    <comment ref="O171" authorId="1">
      <text>
        <r>
          <rPr>
            <b/>
            <sz val="9"/>
            <color indexed="81"/>
            <rFont val="Tahoma"/>
            <family val="2"/>
          </rPr>
          <t>Sgonzalez:</t>
        </r>
        <r>
          <rPr>
            <sz val="9"/>
            <color indexed="81"/>
            <rFont val="Tahoma"/>
            <family val="2"/>
          </rPr>
          <t xml:space="preserve">
EN EJECUCION ENTREA 1/11/14
</t>
        </r>
      </text>
    </comment>
    <comment ref="Q171" authorId="1">
      <text>
        <r>
          <rPr>
            <b/>
            <sz val="9"/>
            <color indexed="81"/>
            <rFont val="Tahoma"/>
            <family val="2"/>
          </rPr>
          <t>Sgonzalez:</t>
        </r>
        <r>
          <rPr>
            <sz val="9"/>
            <color indexed="81"/>
            <rFont val="Tahoma"/>
            <family val="2"/>
          </rPr>
          <t xml:space="preserve">
EN EJECUCION ENTREA 1/11/14
</t>
        </r>
      </text>
    </comment>
    <comment ref="Q178" authorId="2">
      <text>
        <r>
          <rPr>
            <sz val="9"/>
            <color indexed="81"/>
            <rFont val="Tahoma"/>
            <family val="2"/>
          </rPr>
          <t xml:space="preserve">23 DE 2012 A 2015
1 EN EL 2015
</t>
        </r>
      </text>
    </comment>
    <comment ref="Q615" authorId="2">
      <text>
        <r>
          <rPr>
            <sz val="9"/>
            <color indexed="81"/>
            <rFont val="Tahoma"/>
            <family val="2"/>
          </rPr>
          <t xml:space="preserve">En Marzo se adjudicaron contratos de arrendamiento para el funcionamiento de las dos sedes principales de la Gobernacion de Bolivar. La sede de Manga se arrndo por valor mensual de $136,831,200 con el contratista cirucartagena y la sede de torices por valor de $64,932,624 al contratista IBR.
</t>
        </r>
      </text>
    </comment>
    <comment ref="Q616" authorId="2">
      <text>
        <r>
          <rPr>
            <sz val="9"/>
            <color indexed="81"/>
            <rFont val="Tahoma"/>
            <family val="2"/>
          </rPr>
          <t xml:space="preserve">No se adquirio aun ningun bien inmueble a la fecha y se encuentra en proceso de contratacion para compra de muebles y enseres de oficina, equipos de computo, entre otros mas. Pero aun no han sido adjudicados por lo que no se han realizados las primeras causaciones por estos conceptos.
</t>
        </r>
      </text>
    </comment>
    <comment ref="G633" authorId="1">
      <text>
        <r>
          <rPr>
            <b/>
            <sz val="9"/>
            <color indexed="81"/>
            <rFont val="Tahoma"/>
            <family val="2"/>
          </rPr>
          <t>Sgonzalez:</t>
        </r>
        <r>
          <rPr>
            <sz val="9"/>
            <color indexed="81"/>
            <rFont val="Tahoma"/>
            <family val="2"/>
          </rPr>
          <t xml:space="preserve">
ESTA META ESTABA MAL
</t>
        </r>
      </text>
    </comment>
    <comment ref="G634" authorId="1">
      <text>
        <r>
          <rPr>
            <b/>
            <sz val="9"/>
            <color indexed="81"/>
            <rFont val="Tahoma"/>
            <family val="2"/>
          </rPr>
          <t>Sgonzalez:</t>
        </r>
        <r>
          <rPr>
            <sz val="9"/>
            <color indexed="81"/>
            <rFont val="Tahoma"/>
            <family val="2"/>
          </rPr>
          <t xml:space="preserve">
ESTA META ESTAB MAL EN EL PLAN DE DESARROLLO
</t>
        </r>
      </text>
    </comment>
  </commentList>
</comments>
</file>

<file path=xl/comments31.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2.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3.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4.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5.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6.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7.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8.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39.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4.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40.xml><?xml version="1.0" encoding="utf-8"?>
<comments xmlns="http://schemas.openxmlformats.org/spreadsheetml/2006/main">
  <authors>
    <author>GGPT</author>
  </authors>
  <commentList>
    <comment ref="B1" authorId="0">
      <text>
        <r>
          <rPr>
            <sz val="9"/>
            <color indexed="81"/>
            <rFont val="Tahoma"/>
            <family val="2"/>
          </rPr>
          <t>Significado del Titulo:
Ponderación % de las metas de producto durante el cuatrienio</t>
        </r>
      </text>
    </comment>
    <comment ref="E1" authorId="0">
      <text>
        <r>
          <rPr>
            <sz val="9"/>
            <color indexed="81"/>
            <rFont val="Tahoma"/>
            <family val="2"/>
          </rPr>
          <t>Significado del Titulo:
Dependencias/ Entidades/ Organizaciones responsables</t>
        </r>
      </text>
    </comment>
  </commentList>
</comments>
</file>

<file path=xl/comments41.xml><?xml version="1.0" encoding="utf-8"?>
<comments xmlns="http://schemas.openxmlformats.org/spreadsheetml/2006/main">
  <authors>
    <author>GGPT</author>
    <author>Sgonzalez</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Total de los Recursos ejecutados en la vigencia 2014 AW=AX+AY+AZ+BA+BB+BC+BD</t>
        </r>
      </text>
    </comment>
    <comment ref="J1" authorId="0">
      <text>
        <r>
          <rPr>
            <sz val="9"/>
            <color indexed="81"/>
            <rFont val="Tahoma"/>
            <family val="2"/>
          </rPr>
          <t>Significado del Titulo:
Recursos Propios (RP) ejecutados en la vigencia 2015</t>
        </r>
      </text>
    </comment>
    <comment ref="K1" authorId="0">
      <text>
        <r>
          <rPr>
            <sz val="9"/>
            <color indexed="81"/>
            <rFont val="Tahoma"/>
            <family val="2"/>
          </rPr>
          <t>Significado del Titulo:
Ajuste a los Recursos del Sistema General de Participaciones (SGP) ejecutados en  la vigencia 2015</t>
        </r>
      </text>
    </comment>
    <comment ref="L1" authorId="0">
      <text>
        <r>
          <rPr>
            <sz val="9"/>
            <color indexed="81"/>
            <rFont val="Tahoma"/>
            <family val="2"/>
          </rPr>
          <t>Significado del Titulo:
Recursos de Cofinanciación Nacional (CN) ejecutados en la vigencia 2015</t>
        </r>
      </text>
    </comment>
    <comment ref="M1" authorId="0">
      <text>
        <r>
          <rPr>
            <sz val="9"/>
            <color indexed="81"/>
            <rFont val="Tahoma"/>
            <family val="2"/>
          </rPr>
          <t>Significado del Titulo:
Recursos de Cofinanciación Departamental (CD) ejecutados en la vigencia 2015</t>
        </r>
      </text>
    </comment>
    <comment ref="N1" authorId="0">
      <text>
        <r>
          <rPr>
            <sz val="9"/>
            <color indexed="81"/>
            <rFont val="Tahoma"/>
            <family val="2"/>
          </rPr>
          <t>Significado del Titulo:
Recursos del Sistema General de Regalías (SGR) ejecutados en la vigencia 2015</t>
        </r>
      </text>
    </comment>
    <comment ref="O1" authorId="0">
      <text>
        <r>
          <rPr>
            <sz val="9"/>
            <color indexed="81"/>
            <rFont val="Tahoma"/>
            <family val="2"/>
          </rPr>
          <t>Significado del Titulo:
Recursos de Crédito (interno y externo) ejecutados en  la vigencia 2015</t>
        </r>
      </text>
    </comment>
    <comment ref="P1" authorId="0">
      <text>
        <r>
          <rPr>
            <sz val="9"/>
            <color indexed="81"/>
            <rFont val="Tahoma"/>
            <family val="2"/>
          </rPr>
          <t>Significado del Titulo:
Otros Recursos de financiación ejecutados en la vigencia 2015</t>
        </r>
      </text>
    </comment>
    <comment ref="Q1" authorId="0">
      <text>
        <r>
          <rPr>
            <sz val="9"/>
            <color indexed="81"/>
            <rFont val="Tahoma"/>
            <family val="2"/>
          </rPr>
          <t>Significado del Titulo:
Recursos gestionados en la vigencia 2015 y que no se incorporaron al presupuesto de la entidad territorial</t>
        </r>
      </text>
    </comment>
    <comment ref="T1" authorId="0">
      <text>
        <r>
          <rPr>
            <sz val="9"/>
            <color indexed="81"/>
            <rFont val="Tahoma"/>
            <family val="2"/>
          </rPr>
          <t>Significado del Titulo:
Dependencias/ Entidades/ Organizaciones responsables</t>
        </r>
      </text>
    </comment>
    <comment ref="G43" authorId="1">
      <text>
        <r>
          <rPr>
            <b/>
            <sz val="9"/>
            <color indexed="81"/>
            <rFont val="Tahoma"/>
            <family val="2"/>
          </rPr>
          <t>Sgonzalez:</t>
        </r>
        <r>
          <rPr>
            <sz val="9"/>
            <color indexed="81"/>
            <rFont val="Tahoma"/>
            <family val="2"/>
          </rPr>
          <t xml:space="preserve">
ESTA META ESTAB MAL EN EL PLAN DE DESARROLLO
</t>
        </r>
      </text>
    </comment>
  </commentList>
</comments>
</file>

<file path=xl/comments5.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6.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7.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8.xml><?xml version="1.0" encoding="utf-8"?>
<comments xmlns="http://schemas.openxmlformats.org/spreadsheetml/2006/main">
  <authors>
    <author>GGPT</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E1" authorId="0">
      <text>
        <r>
          <rPr>
            <sz val="9"/>
            <color indexed="81"/>
            <rFont val="Tahoma"/>
            <family val="2"/>
          </rPr>
          <t>Significado del Titulo:
Dependencias/ Entidades/ Organizaciones responsables</t>
        </r>
      </text>
    </comment>
  </commentList>
</comments>
</file>

<file path=xl/comments9.xml><?xml version="1.0" encoding="utf-8"?>
<comments xmlns="http://schemas.openxmlformats.org/spreadsheetml/2006/main">
  <authors>
    <author>GGPT</author>
    <author>bcamargo</author>
  </authors>
  <commentList>
    <comment ref="A1" authorId="0">
      <text>
        <r>
          <rPr>
            <sz val="9"/>
            <color indexed="81"/>
            <rFont val="Tahoma"/>
            <family val="2"/>
          </rPr>
          <t>Significado del Titulo:
Numeración que el usuario le dio</t>
        </r>
      </text>
    </comment>
    <comment ref="B1" authorId="0">
      <text>
        <r>
          <rPr>
            <sz val="9"/>
            <color indexed="81"/>
            <rFont val="Tahoma"/>
            <family val="2"/>
          </rPr>
          <t>Significado del Titulo:
Niveles del plan de desarrollo según su orden jerárquico</t>
        </r>
      </text>
    </comment>
    <comment ref="C1" authorId="0">
      <text>
        <r>
          <rPr>
            <sz val="9"/>
            <color indexed="81"/>
            <rFont val="Tahoma"/>
            <family val="2"/>
          </rPr>
          <t>Significado del Titulo:
Nombre o identificación del nivel, según corresponda a lo indicado en las celdas de la columna D</t>
        </r>
      </text>
    </comment>
    <comment ref="D1" authorId="0">
      <text>
        <r>
          <rPr>
            <sz val="9"/>
            <color indexed="81"/>
            <rFont val="Tahoma"/>
            <family val="2"/>
          </rPr>
          <t>Significado del Titulo:
Valor esperado de las metas de producto durante el cuatrienio</t>
        </r>
      </text>
    </comment>
    <comment ref="F1" authorId="0">
      <text>
        <r>
          <rPr>
            <sz val="9"/>
            <color indexed="81"/>
            <rFont val="Tahoma"/>
            <family val="2"/>
          </rPr>
          <t>Significado del Titulo:
Tipo de meta de producto: incremento / mantenimiento / reducción</t>
        </r>
      </text>
    </comment>
    <comment ref="G1" authorId="0">
      <text>
        <r>
          <rPr>
            <sz val="9"/>
            <color indexed="81"/>
            <rFont val="Tahoma"/>
            <family val="2"/>
          </rPr>
          <t>Significado del Titulo:
Ponderación % de las metas de producto durante el cuatrienio</t>
        </r>
      </text>
    </comment>
    <comment ref="H1" authorId="0">
      <text>
        <r>
          <rPr>
            <sz val="9"/>
            <color indexed="81"/>
            <rFont val="Tahoma"/>
            <family val="2"/>
          </rPr>
          <t>Significado del Titulo:
Ponderación % de las metas de producto durante el cuatrienio</t>
        </r>
      </text>
    </comment>
    <comment ref="I1" authorId="0">
      <text>
        <r>
          <rPr>
            <sz val="9"/>
            <color indexed="81"/>
            <rFont val="Tahoma"/>
            <family val="2"/>
          </rPr>
          <t>Significado del Titulo:
Valor de la línea base de las metas de producto</t>
        </r>
      </text>
    </comment>
    <comment ref="J1" authorId="0">
      <text>
        <r>
          <rPr>
            <sz val="9"/>
            <color indexed="81"/>
            <rFont val="Tahoma"/>
            <family val="2"/>
          </rPr>
          <t>Significado del Titulo:
Valor esperado de las metas para el año 2012</t>
        </r>
      </text>
    </comment>
    <comment ref="K1" authorId="0">
      <text>
        <r>
          <rPr>
            <sz val="9"/>
            <color indexed="81"/>
            <rFont val="Tahoma"/>
            <family val="2"/>
          </rPr>
          <t>Significado del Titulo:
Valor logrado de las metas de producto en la vigencia 2012</t>
        </r>
      </text>
    </comment>
    <comment ref="L1" authorId="0">
      <text>
        <r>
          <rPr>
            <sz val="9"/>
            <color indexed="81"/>
            <rFont val="Tahoma"/>
            <family val="2"/>
          </rPr>
          <t>Significado del Titulo:
Valor esperado de las metas para el año 2012</t>
        </r>
      </text>
    </comment>
    <comment ref="M1" authorId="0">
      <text>
        <r>
          <rPr>
            <sz val="9"/>
            <color indexed="81"/>
            <rFont val="Tahoma"/>
            <family val="2"/>
          </rPr>
          <t>Significado del Titulo:
Valor logrado de las metas de producto en la vigencia 2012</t>
        </r>
      </text>
    </comment>
    <comment ref="N1" authorId="0">
      <text>
        <r>
          <rPr>
            <sz val="9"/>
            <color indexed="81"/>
            <rFont val="Tahoma"/>
            <family val="2"/>
          </rPr>
          <t>Significado del Titulo:
Valor esperado de las metas para el año 2012</t>
        </r>
      </text>
    </comment>
    <comment ref="P1" authorId="0">
      <text>
        <r>
          <rPr>
            <sz val="9"/>
            <color indexed="81"/>
            <rFont val="Tahoma"/>
            <family val="2"/>
          </rPr>
          <t>Significado del Titulo:
Valor esperado de las metas para el año 2015</t>
        </r>
      </text>
    </comment>
    <comment ref="R1" authorId="0">
      <text>
        <r>
          <rPr>
            <sz val="9"/>
            <color indexed="81"/>
            <rFont val="Tahoma"/>
            <family val="2"/>
          </rPr>
          <t>Significado del Titulo:
Total de los Recursos ejecutados en la vigencia 2014 AW=AX+AY+AZ+BA+BB+BC+BD</t>
        </r>
      </text>
    </comment>
    <comment ref="S1" authorId="0">
      <text>
        <r>
          <rPr>
            <sz val="9"/>
            <color indexed="81"/>
            <rFont val="Tahoma"/>
            <family val="2"/>
          </rPr>
          <t>Significado del Titulo:
Recursos Propios (RP) ejecutados en la vigencia 2015</t>
        </r>
      </text>
    </comment>
    <comment ref="T1" authorId="0">
      <text>
        <r>
          <rPr>
            <sz val="9"/>
            <color indexed="81"/>
            <rFont val="Tahoma"/>
            <family val="2"/>
          </rPr>
          <t>Significado del Titulo:
Ajuste a los Recursos del Sistema General de Participaciones (SGP) ejecutados en  la vigencia 2015</t>
        </r>
      </text>
    </comment>
    <comment ref="U1" authorId="0">
      <text>
        <r>
          <rPr>
            <sz val="9"/>
            <color indexed="81"/>
            <rFont val="Tahoma"/>
            <family val="2"/>
          </rPr>
          <t>Significado del Titulo:
Recursos de Cofinanciación Nacional (CN) ejecutados en la vigencia 2015</t>
        </r>
      </text>
    </comment>
    <comment ref="V1" authorId="0">
      <text>
        <r>
          <rPr>
            <sz val="9"/>
            <color indexed="81"/>
            <rFont val="Tahoma"/>
            <family val="2"/>
          </rPr>
          <t>Significado del Titulo:
Recursos de Cofinanciación Departamental (CD) ejecutados en la vigencia 2015</t>
        </r>
      </text>
    </comment>
    <comment ref="W1" authorId="0">
      <text>
        <r>
          <rPr>
            <sz val="9"/>
            <color indexed="81"/>
            <rFont val="Tahoma"/>
            <family val="2"/>
          </rPr>
          <t>Significado del Titulo:
Recursos del Sistema General de Regalías (SGR) ejecutados en la vigencia 2015</t>
        </r>
      </text>
    </comment>
    <comment ref="X1" authorId="0">
      <text>
        <r>
          <rPr>
            <sz val="9"/>
            <color indexed="81"/>
            <rFont val="Tahoma"/>
            <family val="2"/>
          </rPr>
          <t>Significado del Titulo:
Recursos de Crédito (interno y externo) ejecutados en  la vigencia 2015</t>
        </r>
      </text>
    </comment>
    <comment ref="Y1" authorId="0">
      <text>
        <r>
          <rPr>
            <sz val="9"/>
            <color indexed="81"/>
            <rFont val="Tahoma"/>
            <family val="2"/>
          </rPr>
          <t>Significado del Titulo:
Otros Recursos de financiación ejecutados en la vigencia 2015</t>
        </r>
      </text>
    </comment>
    <comment ref="Z1" authorId="0">
      <text>
        <r>
          <rPr>
            <sz val="9"/>
            <color indexed="81"/>
            <rFont val="Tahoma"/>
            <family val="2"/>
          </rPr>
          <t>Significado del Titulo:
Recursos gestionados en la vigencia 2015 y que no se incorporaron al presupuesto de la entidad territorial</t>
        </r>
      </text>
    </comment>
    <comment ref="AC1" authorId="0">
      <text>
        <r>
          <rPr>
            <sz val="9"/>
            <color indexed="81"/>
            <rFont val="Tahoma"/>
            <family val="2"/>
          </rPr>
          <t>Significado del Titulo:
Dependencias/ Entidades/ Organizaciones responsables</t>
        </r>
      </text>
    </comment>
    <comment ref="Q3" authorId="1">
      <text>
        <r>
          <rPr>
            <sz val="9"/>
            <color indexed="81"/>
            <rFont val="Tahoma"/>
            <family val="2"/>
          </rPr>
          <t xml:space="preserve">23 DE 2012 A 2015
1 EN EL 2015
</t>
        </r>
      </text>
    </comment>
  </commentList>
</comments>
</file>

<file path=xl/sharedStrings.xml><?xml version="1.0" encoding="utf-8"?>
<sst xmlns="http://schemas.openxmlformats.org/spreadsheetml/2006/main" count="26590" uniqueCount="1855">
  <si>
    <t>Nivel</t>
  </si>
  <si>
    <t>IdentificacionNivel</t>
  </si>
  <si>
    <t>VALOR ESP. CUAT ORD.21/12</t>
  </si>
  <si>
    <t>NUEVO VALOR CUAT. ORD 99/2014</t>
  </si>
  <si>
    <t>Tipo Meta Productos</t>
  </si>
  <si>
    <t>IndicadorProductos Ordenanza 21/2012</t>
  </si>
  <si>
    <t>IndicadorProductos ordenanza 99 de 2014</t>
  </si>
  <si>
    <t>Linea Base Prod</t>
  </si>
  <si>
    <t>Valor Prog 2012</t>
  </si>
  <si>
    <t>Valor Logrado  2012</t>
  </si>
  <si>
    <t>% DE CUMPL. META  2012</t>
  </si>
  <si>
    <t>% CUMP DEL SUBPROGRAMA 2012</t>
  </si>
  <si>
    <t xml:space="preserve">PONDDEL PROG </t>
  </si>
  <si>
    <t>CUMP SUB PROG 2012</t>
  </si>
  <si>
    <t>% CUMP SUB   PROG 2012</t>
  </si>
  <si>
    <t>Total Recursos Ejecutados 2012</t>
  </si>
  <si>
    <t>RPejecutado2012</t>
  </si>
  <si>
    <t>SGPejecutado2012</t>
  </si>
  <si>
    <t>CNejecutado2012</t>
  </si>
  <si>
    <t>CDejecutado2012</t>
  </si>
  <si>
    <t>SGRejecutado2012</t>
  </si>
  <si>
    <t>CreditoEjecutado2012</t>
  </si>
  <si>
    <t>OtrosEjecutado2012</t>
  </si>
  <si>
    <t>RecursosGestionados2012</t>
  </si>
  <si>
    <t>FuenteRecursosGestionados</t>
  </si>
  <si>
    <t>Valor Prog 2013</t>
  </si>
  <si>
    <t>VALOR EJECUCION A SEP 2013</t>
  </si>
  <si>
    <t>Valor Logrado  2013</t>
  </si>
  <si>
    <t>Total EJECUTADOS Recursos2013</t>
  </si>
  <si>
    <t>RP2013</t>
  </si>
  <si>
    <t>SGP2013</t>
  </si>
  <si>
    <t>CN2013</t>
  </si>
  <si>
    <t>CD2013</t>
  </si>
  <si>
    <t>SGR2013</t>
  </si>
  <si>
    <t>Credito2013</t>
  </si>
  <si>
    <t>Otros2013</t>
  </si>
  <si>
    <t>% DE CUMPL. META 2013</t>
  </si>
  <si>
    <t>CUMP SUB PROGRAMA 2013</t>
  </si>
  <si>
    <t>% CUMP 2013</t>
  </si>
  <si>
    <t>ACUM,  EJEC DE METAS 2012-2013</t>
  </si>
  <si>
    <t>CUMP META 2012-2013</t>
  </si>
  <si>
    <t>% CUMPLIMIENTO DEL SUBPROGRAMA</t>
  </si>
  <si>
    <t>% CUMP DEL PROGRAMA 2012-2013</t>
  </si>
  <si>
    <t>Valor PROG 2014</t>
  </si>
  <si>
    <t>VALOR EJEC A JUNIO 2014</t>
  </si>
  <si>
    <t>ValorejecSEP2014</t>
  </si>
  <si>
    <t>VALOR EJEC A DIC 2014</t>
  </si>
  <si>
    <t>Total  Recursos_Ejecutados2014</t>
  </si>
  <si>
    <t>RP_Ejecutados2014</t>
  </si>
  <si>
    <t>SGP_Ejecutados2014</t>
  </si>
  <si>
    <t>CN_ejecutados2014</t>
  </si>
  <si>
    <t>CD_Ejecutados2014</t>
  </si>
  <si>
    <t>SGR_Ejecutado2014</t>
  </si>
  <si>
    <t>Credito_Ejecutado2014</t>
  </si>
  <si>
    <t>Otros_Ejecutados2014 FUNCIONAMIENTO</t>
  </si>
  <si>
    <t>RecursosGestionados2014</t>
  </si>
  <si>
    <t>CUMP. META 2014</t>
  </si>
  <si>
    <t>CUMP SUB PROGRAMA 2014</t>
  </si>
  <si>
    <t>% CUMP PROGRAMA 2014</t>
  </si>
  <si>
    <t>ACUM,  EJEC DE METAS 2012-2013-2014</t>
  </si>
  <si>
    <t>ACUM. CUMP META 2012-2013-2014</t>
  </si>
  <si>
    <t>% CUMP DEL SUBPROGRAMA</t>
  </si>
  <si>
    <t>% CUMP DEL PROGRAMA 2012-2013-2014</t>
  </si>
  <si>
    <t>Secretaria Responsable</t>
  </si>
  <si>
    <t xml:space="preserve">OBSERVACIONES DE LA MODIFICACION DE LAS METAS </t>
  </si>
  <si>
    <t>PROYECTO 2014</t>
  </si>
  <si>
    <t>OBJETIVOS 2014</t>
  </si>
  <si>
    <t>ACTIVIDADES</t>
  </si>
  <si>
    <t xml:space="preserve">INDICADORES DE GESTION </t>
  </si>
  <si>
    <t xml:space="preserve">RESPONSABLE </t>
  </si>
  <si>
    <t>FECHA DE TERMINACION DE LA ACTIVIDAD</t>
  </si>
  <si>
    <t>RUBRO PRESUPUESTAL</t>
  </si>
  <si>
    <t>FUENTE</t>
  </si>
  <si>
    <t xml:space="preserve">MONTO </t>
  </si>
  <si>
    <t>TOTAL</t>
  </si>
  <si>
    <t>OBSEVACIONES</t>
  </si>
  <si>
    <t>Valor PROG 2015</t>
  </si>
  <si>
    <t>PLAN MAESTRO</t>
  </si>
  <si>
    <t>PLAN MAESTRO  BOLIVAR</t>
  </si>
  <si>
    <t xml:space="preserve">NA </t>
  </si>
  <si>
    <t xml:space="preserve">TOTAL METAS </t>
  </si>
  <si>
    <t>NA</t>
  </si>
  <si>
    <t>1</t>
  </si>
  <si>
    <t>OBJETIVOS ESTRATÉGICOS</t>
  </si>
  <si>
    <t>UNA SOCIEDAD EN ARMONIA PARA TODOS</t>
  </si>
  <si>
    <t>DESARROLLO SOCIAL - INTERIOR - IDERBOL</t>
  </si>
  <si>
    <t>1.1</t>
  </si>
  <si>
    <t>ESTRATEGIAS</t>
  </si>
  <si>
    <t>UN DEPARTAMENTO CON INCLUSION PARA TODOS</t>
  </si>
  <si>
    <t xml:space="preserve">DIRECCION DE DESARROLLO SOCIAL - SECRETARIA DE VICTIMAS </t>
  </si>
  <si>
    <t>1.1.1.</t>
  </si>
  <si>
    <t>PROGRAMAS</t>
  </si>
  <si>
    <t xml:space="preserve">PRIMERA INFANCIA INFANCIA Y ADOLESCENCIA </t>
  </si>
  <si>
    <t xml:space="preserve">DIRECCION DE DESARROLLO SOCIAL </t>
  </si>
  <si>
    <t>1.1.1.1</t>
  </si>
  <si>
    <t>SUBPROGRAMAS</t>
  </si>
  <si>
    <t>POLITICA PUBLICA PARA LA PRIMERA INFANCIA  Y ADOLESCENCIA</t>
  </si>
  <si>
    <t>INCREMENTO</t>
  </si>
  <si>
    <t xml:space="preserve">NO. DE  POLÍTICAS PÚBLICAS DEPARTAMENTALES  PARA LA PRIMERA INFANCIA, INFANCIA Y ADOLESCENCIA FORMULADA E IMPLEMENTADA </t>
  </si>
  <si>
    <t>%</t>
  </si>
  <si>
    <t>DIRECCION DE DESARROLLO SOCIAL - SECRETARIA DE PLANEACION</t>
  </si>
  <si>
    <t xml:space="preserve">NO SE MODIFICA </t>
  </si>
  <si>
    <t>1.1.1.2</t>
  </si>
  <si>
    <t>BOLIVAR DE CERO A SIEMPRE</t>
  </si>
  <si>
    <t>NO. DE CENTROS DE ATENCIÓN  INTEGRAL  PARA LA PRIMERA INFANCIA GESTIONADOS</t>
  </si>
  <si>
    <t xml:space="preserve">SE CUMPLIO COMO DE GESTION SE MODIFICA Y CREA NUEVA META </t>
  </si>
  <si>
    <t>NO DE CENTROS DE ATENCIÓN INTEGRAL PARA LA PRIMERA INFANCIA CONSTRUIDOS</t>
  </si>
  <si>
    <t>ND</t>
  </si>
  <si>
    <t>SECRETARIA DE ONFRAESTRUCTURA</t>
  </si>
  <si>
    <t>META SE REFORMULA SE DEBE CUMPLIR 2015</t>
  </si>
  <si>
    <t xml:space="preserve">NUMERO DE MICRONUTRIENTES ENTREGADOS </t>
  </si>
  <si>
    <t>NO.  DE NIÑOS ENTRE 24 A 59 MESES BENEFICIADOS CON MICRONUTRIENTES.</t>
  </si>
  <si>
    <t>SE MODIFICA TEXTO PARA MEJOR MEDICION</t>
  </si>
  <si>
    <t>SUMINISTRO DE MICRONUTRIENTES PARA LA CONTRIBUIR A LA REDUCION DE LA ANEMIA DE LOS NIÑOS Y NIÑAS DE EDADES ENTRE 24 Y 59 MESES EN TODO EL DEPARTAMENTO DE BOLIVAR</t>
  </si>
  <si>
    <t>1-IMPLEMENTAR ACCIONES PARA VISUALIZAR Y SENSILIBIZAR FRENTE A LA PROBLEMÁTICA DE DESNUTRICUION Y ANEMIA DE LOS NIÑOS Y NIÑAS DEL DPTO DE BOLIVAR.2-REALIZAR ACCIONES INTEGRALES DE ATENCION A LOS NIÑOS Y NIÑAS DE 24 A 59 MESES DE EDAD COMO PARTE DE LA ESTRATEGIA DE FORTIFICACION CASERA CON SUMINISTRO DE MICRONUTRIENTES EN POLVO.</t>
  </si>
  <si>
    <t>1-JORNADAD DE SENSIBILIZACION Y VISUALIZACION DE LA PROBLEMÁTICA DE LA ANEMIA INFANTIL EN EL DPTO DE BOLIVAR.2-ALISTAMIENTO.3-.LEVAMTAMIENTO DE LINEA BASE.4-EVALUACION INICIAL.5-ENTREGA DE MICRONUTRIENTES.6-SEGUNDA ENTREGA DE MICRONUTRIENTES,INTERMEDIA.7-EVALUACION FINAL.</t>
  </si>
  <si>
    <t>ENTREGA DE ALIMENTOS EN LA ACCIONES SOCIALES DE IMPACTO RAPIDO.ACTIVIDADES DE BIENESTAR REALIZADAS</t>
  </si>
  <si>
    <t>HILUE BADRAN MORALES</t>
  </si>
  <si>
    <t>08.4.10.01.01-08.4.40.03.301.03.0</t>
  </si>
  <si>
    <t>ICLD,  Exedent ICLD</t>
  </si>
  <si>
    <t>1.000.000.000-1.484.111.180</t>
  </si>
  <si>
    <t xml:space="preserve">NO MUNICIPIOS CON  LA ESTRATEGIA DE CERO A SIEMPRE    </t>
  </si>
  <si>
    <t>1.1.2</t>
  </si>
  <si>
    <t>PLAN DEPARTAMENTAL DE DESARROLLO JUVENIL</t>
  </si>
  <si>
    <t>1.1.2.1</t>
  </si>
  <si>
    <t>ACTIVACION DE LA CIUDADANIA JUVENIL</t>
  </si>
  <si>
    <t>NUMERO DE CONSEJO DEPARTAMENTAL DE JUVENTUD INSTALADO Y FUNCIONANDO</t>
  </si>
  <si>
    <t>NO. DE CONSEJO DEPARTAMENTAL DE JUVENTUD INSTALADO Y FUNCIONANDO</t>
  </si>
  <si>
    <t>NO. DE  JÓVENES FORMADOS  EN LA ESCUELA DEPARTAMENTAL DE LIDERAZGO JUVENIL</t>
  </si>
  <si>
    <t>1.1.2.2</t>
  </si>
  <si>
    <t>FORTALECIMIENTO DEL TEJIDO ASOCIATIVO JUVENIL</t>
  </si>
  <si>
    <t>NO. DE ORGANIZACIONES JUVENILES CONSTITUIDAS Y FORTALECIDAS</t>
  </si>
  <si>
    <t>1.1.2.3</t>
  </si>
  <si>
    <t xml:space="preserve">PROMOCION DE ESPACIOS JUVENILES DE ENCUENTRO Y REFLEXION </t>
  </si>
  <si>
    <t>NO. DE ESPACIOS JUVENILES DE ENCUENTRO Y REFLEXIÓN PROMOVIDOS</t>
  </si>
  <si>
    <t>IMPLEMENTACION DEL PROGRAMA DE DESARROLLO JUVENIL EN EL DEPARTAMENTO DE BOLIVAR 2014-2015</t>
  </si>
  <si>
    <t>Promover espacios donde se traten temas de interes para los y las jovenes.</t>
  </si>
  <si>
    <t>Realizar dos (2) encuentros donde se traten temas de interes para los y las jovenes</t>
  </si>
  <si>
    <t>Encuentro de Jovenes Realizados (2)</t>
  </si>
  <si>
    <t>CARLOS FERNANDEZ BARCENAS</t>
  </si>
  <si>
    <t>1.1.2.4</t>
  </si>
  <si>
    <t>POLITICA PUBLICA DE JUVENTUD</t>
  </si>
  <si>
    <t xml:space="preserve">POLÍTICA PÚBLICA DEPARTAMENTAL DE  JUVENTUD  FORMULADA E IMPLEMENTADA </t>
  </si>
  <si>
    <t>Diseñar un instrumento de politica publica que garantice la atencion y participacion de los y las jovenes en el departamento de bolivar</t>
  </si>
  <si>
    <t>Realizar talleres zodales para recopilar los insumos para la redaccion del documento de politicas publica de juventud.Diseñar la publicacion de la politica publica de juventud.Diseñar un sistema de informacion para el seguimiento de la politica publica de juventud.Redactar el documento de politica publica a partir de los resultadoe de los zodes.</t>
  </si>
  <si>
    <t xml:space="preserve"> Jovenes beneficiados con una (1) politica publica </t>
  </si>
  <si>
    <t>1.1.2.5</t>
  </si>
  <si>
    <t>SISTEMA DE INFORMACION JUVENIL</t>
  </si>
  <si>
    <t>NO. DE SISTEMA DEPARTAMENTAL DE INFORMACIÓN JUVENIL FUNCIONANDO</t>
  </si>
  <si>
    <t>SISTEMA DEPARTAMENTAL DE INFORMACIÓN JUVENIL CREADO Y EN FUNCIONAMIENTO.</t>
  </si>
  <si>
    <t>Diseñar un sistema de informacion para el seguimiento de la politica publica de juventud</t>
  </si>
  <si>
    <t>Un documento de politica publica redactado</t>
  </si>
  <si>
    <t>1.1.2.6</t>
  </si>
  <si>
    <t>ATENCION INTERINSTITUCIONAL PARA LA JUVENTUD</t>
  </si>
  <si>
    <t>NO. TOTAL DE PROYECTOS DE ATENCIÓN A JÓVENES EJECUTADOS EN CUMPLIMIENTO DE LA POLÍTICA PÚBLICA DE JUVENTUD</t>
  </si>
  <si>
    <t>Apoyar el proceso de conformacion y consolidacion de las organizaciones juveniles en el departamento de bolivar</t>
  </si>
  <si>
    <t>Realizar asesorias para la conformacion y registro de las organizaciones juveniles</t>
  </si>
  <si>
    <t>(6)  Organizacionescon formados y consolidados</t>
  </si>
  <si>
    <t>1.1.2.7</t>
  </si>
  <si>
    <t>SEXUALIDAD RESPONSABLE</t>
  </si>
  <si>
    <t xml:space="preserve">NO. CAMPAÑAS DE PREVENCIÓN Y PROMOCIÓN DE SEXUALIDAD RESPONSABLE  REALIZADA                                                                                          </t>
  </si>
  <si>
    <r>
      <rPr>
        <sz val="8"/>
        <color rgb="FFFF0000"/>
        <rFont val="Arial"/>
        <family val="2"/>
      </rPr>
      <t xml:space="preserve">NO. CAMPAÑAS DE PREVENCIÓN Y PROMOCIÓN REALIZADAS            </t>
    </r>
    <r>
      <rPr>
        <sz val="8"/>
        <rFont val="Arial"/>
        <family val="2"/>
      </rPr>
      <t xml:space="preserve">                                                                              </t>
    </r>
  </si>
  <si>
    <t>NO. DE GESTORES SOCIALES  CAPACITADOS EN SEXUALIDAD RESPONSABLE</t>
  </si>
  <si>
    <t>NO. DE GESTORES SOCIALES CAPACITADOS EN SEXUALIDAD RESPONSABLE</t>
  </si>
  <si>
    <t>se reslizo esta meta con personal contradado por gastos de funcionamiento</t>
  </si>
  <si>
    <t xml:space="preserve">NO. DE CONVENIOS CON PARA LA CAPACITACIÓN A LOS ESTUDIANTES DE 9 A 11 EN SEXUALIDAD </t>
  </si>
  <si>
    <t>NO. ADOLESCENTES DE 12 A 19 AÑOS BENEFICIADOS  CON EL PROGRAMA SEXUALIDAD RESPONSABLE.</t>
  </si>
  <si>
    <t>NO. DE ESTRATEGIAS PARA LA PREVENCIÓN DEL EMBARAZO EN ADOLESCENTES Y LA PROMOCIÓN DE PROYECTOS DE VIDA PARA NIÑOS Y NIÑAS ADOLESCENTES Y JOVENES EN EDADES ENTRE 6 Y 19 AÑOS ( CONPES 147)</t>
  </si>
  <si>
    <t xml:space="preserve">NO. DE  ESTRATEGIAS PARA LA PREVENCIÓN DEL EMBARAZO EN ADOLESCENTES Y LA PROMOCIÓN 
DE PROYECTOS DE VIDA PARA NIÑOS Y NIÑAS ADOLESCENTES Y JOVENES EN EDADES ENTRE 6 
Y 19 AÑOS ( CONPES 147)
</t>
  </si>
  <si>
    <t>1.1.3</t>
  </si>
  <si>
    <t>BIENESTAR INTEGRAL PARA UN BOLIVAR GANADOR</t>
  </si>
  <si>
    <t>1.1.3.1</t>
  </si>
  <si>
    <t>PRIMER EMPLEO</t>
  </si>
  <si>
    <t>CANTIDAD DE  SISTEMAS DE ORIENTACIÓN, CAPACITACIÓN E INFORMACIÓN PARA EL PRIMER EMPLEO.</t>
  </si>
  <si>
    <t>SISTEMA DE ORIENTACIÓN, CAPACITACIÓN E INFORMACIÓN PARA EL PRIMER EMPLEO CREADO</t>
  </si>
  <si>
    <t>NO. DE PUBLICACIONES BIMENSUAL QUE CONTENGA LA INFORMACIÓN ESPECÍFICA ACERCA DE LOS AVANCES DEL PROGRAMA DE FORMALIZACIÓN Y GENERACIÓN DE EMPLEO DEL DEPARTAMENTO</t>
  </si>
  <si>
    <t>SE ELIMINA META</t>
  </si>
  <si>
    <t>NO. DE EVENTOS CON LA PARTICIPACIÓN DE LAS UNIVERSIDADES QUE TIENEN COMO RADIO DE ACCIÓN EL DEPARTAMENTO DE BOLÍVAR PARA GENERAR ESPACIOS DE DISCUSIÓN Y COORDINACIÓN SOBRE EL PRIMER EMPLEO</t>
  </si>
  <si>
    <t>% DE LAS UNIVERSIDADES QUE TIENEN COMO RADIO DE ACCIÓN EL DEPARTAMENTO DE BOLÍVAR EN  EL ESPACIO DE DISCUSIÓN Y COORDINACIÓN</t>
  </si>
  <si>
    <t>1.1.3.2</t>
  </si>
  <si>
    <t>SUPERACION EXTREMA POBREZA</t>
  </si>
  <si>
    <t>NO. DE FAMILIAS NUEVAS INTERVENIDAS POR RED UNIDOS</t>
  </si>
  <si>
    <t xml:space="preserve">NO. DE MUNICIPIOS CON OFERTA INSTITUCIONAL DE LA RED UNIDOS  ATENDIDOS  </t>
  </si>
  <si>
    <t xml:space="preserve">NO DE POBLACIONES DE BOLÍVAR DECLARADAS COMO ZONAS LIBRES DE POBREZA EXTREMA </t>
  </si>
  <si>
    <t>NO DE POBLACIONES DE BOLÍVAR APOYADAS</t>
  </si>
  <si>
    <t>NO. POBLACIONES DE BOLÍVAR INTERVENIDAS POR LA ANSPE EN INNOVACIÓN SOCIAL</t>
  </si>
  <si>
    <t>1.1.4</t>
  </si>
  <si>
    <t>EQUIDAD DE GENERO Y AUTONOMIA DE LA MUJER</t>
  </si>
  <si>
    <t>1.1.4.1</t>
  </si>
  <si>
    <t>POLITICA PUBLICA DE MUJER</t>
  </si>
  <si>
    <t>NO. DE POLÍTICAS PUBLICAS DEPARTAMENTALES DE MUJER ACTUALIZADO</t>
  </si>
  <si>
    <t xml:space="preserve">SECRETARIA DE PLANEACION - DIRECCION DE DESARROLLO SOCIAL </t>
  </si>
  <si>
    <t xml:space="preserve">NO. DE  MUNICIPIOS CON ESCUELA DE FORMACIÓN FUNCIONANDO </t>
  </si>
  <si>
    <t xml:space="preserve">NO. MUNICIPIOS CON ESCUELA DE FORMACIÓN EN GENERO PARA LA INCIDENCIA POLÍTICA DE LAS MUJERES EN EL DEPARTAMENTO DE BOLÍVAR CREADAS.   </t>
  </si>
  <si>
    <t>DIFUSION,SOCIALIZACION E IMPLEMENTACION DE LA POLITICA PUBLIA DE EQUIDAD DE GENERO Y AUTONOMIA DE LA MUJER EN EL DEPARTAMENTO DE BOLIVAR</t>
  </si>
  <si>
    <t>1-Socializar la politica publica de equidad de genero y autonomia de la mujer en el departamento de Bolivar.2-Ejecutar las acciones departamentales en cumplimiento de la politica de equidad de genero y autonomia de la mujer.3-Diseñar la campaña de difusion en medios de la politica publica de equidad de genero.4-Propiciar espacios de dialogos institucional en el tema de violencia de genero y proteccion de los derechos de la mujer.-</t>
  </si>
  <si>
    <t>1-Dotacion de computadores para la realizacion de las actividades de socializacion de la politica publica.2-Realizar talleres de socializacion de la politica publica de equidad de genero y autonomia de la mujer en los zodes Depresion Momposina.3-Realizar talleres de socializacion de la politica publica de equidad de genero y autonomia de la mujer en el Zode Dique.4-Realizar los talleres de socializacion de la politica publica de equidad de genero en la zodes Lobas,zodes magdalena medio,Zodes Mojana,Zodes montes de Maria</t>
  </si>
  <si>
    <t>HILUE YAMILE BADRAN</t>
  </si>
  <si>
    <t>12.4.10.02.03</t>
  </si>
  <si>
    <t>ICLD</t>
  </si>
  <si>
    <t xml:space="preserve">45 CONSEJOS COMUNITARIOS DE MUJERES APOYADOS Y FUNCIONANDO </t>
  </si>
  <si>
    <t>NO. DE CONSEJOS COMUNITARIOS DE MUJERES APOYADOS.</t>
  </si>
  <si>
    <t xml:space="preserve">UN CONSEJO SOCIAL DE MUJERES AFRODESCENDIENTES FUNCIONANDO </t>
  </si>
  <si>
    <t>UN CONSEJO DEPARTAMENTAL DE MUJERES FUNCIONANDO</t>
  </si>
  <si>
    <t>1.1.4.2</t>
  </si>
  <si>
    <t>MUJERES PRODUCTIVAS</t>
  </si>
  <si>
    <t xml:space="preserve">NO. PROYECTOS PRODUCTIVOS PARA MUJERES CABEZA DE HOGAR  GENERANDO INGRESOS </t>
  </si>
  <si>
    <t>NO. DE PROYECTOS PRODUCTIVOS PARA MUJERES FORMULADOS. IMPLEMENTADOS</t>
  </si>
  <si>
    <t>SE MODIFICA TEXTO Y REDUCE VALOR DE LA META</t>
  </si>
  <si>
    <t>Ejecutar acciones departamentales en cuplimiento de la politica publica de equidad de genero y autonomia de la mujer.</t>
  </si>
  <si>
    <t>1-Fortalecer el componente de generacion de ingresos de la politica publica de equidad .</t>
  </si>
  <si>
    <t>HILUE YAMILE BADRAN MORALES</t>
  </si>
  <si>
    <t>1.1.5</t>
  </si>
  <si>
    <t>ADULTO MAYOR Y DISCAPACIDAD</t>
  </si>
  <si>
    <t>1.1.5.1</t>
  </si>
  <si>
    <t>POLITICA PUBLICA DE ADULTO MAYOR</t>
  </si>
  <si>
    <t>NO. DE POLÍTICAS PÚBLICAS DEPARTAMENTALES  PARA EL ADULTO MAYOR FORMULADA E IMPLEMENTADA</t>
  </si>
  <si>
    <t>1.1.5.2</t>
  </si>
  <si>
    <t xml:space="preserve">AMPLIACION DE COBERTURA TERRITORIAL DE BENEFICIOS AL ADULTO MAYOR </t>
  </si>
  <si>
    <t>NO. DE CENTROS  MAYORES BENEFICIADOS RECIBIENDO RECURSOS DE ESTAMPILLA DEPARTAMENTAL DEL ADULTO MAYOR</t>
  </si>
  <si>
    <t>NO DE MUNICIPIOS  CON ASISTENCIA TÉCNICA PARA LA ADECUADA  IMPLEMENTACIÓN DE LA LEY 1276/09 EN LOS MUNICIPIOS DE BOLIVAR</t>
  </si>
  <si>
    <t>NO DE MUNICIPIOS ASISTIDOS TÉCNICAMENTE PARA LA ADECUADA IMPLEMENTACIÓN DE LA LEY 1276/09 EN LOS MUNICIPIOS DE BOLÍVAR</t>
  </si>
  <si>
    <t>NO.CENTROS ASISTIDOS PARA ATENCIÓN DEL ADULTO MAYOR DEL DEPARTAMENTO DE BOLÍVAR RECIBIENDO RECURSOS POR CONCEPTO DE LEY 1276 DE 2009</t>
  </si>
  <si>
    <t>NO. DE CENTROS DE ATENCIÓN PARA EL ADULTO MAYOR ASISTIDOS</t>
  </si>
  <si>
    <t>1.1.5.3</t>
  </si>
  <si>
    <t xml:space="preserve">POLITICA PUBLICA DE DISCAPACIDAD </t>
  </si>
  <si>
    <t>NO. DE  POLÍTICAS PÚBLICAS DE DISCAPACIDAD ACTUALIZADAS</t>
  </si>
  <si>
    <t>UNA POLÍTICA PÚBLICA DE DISCAPACIDAD ACTUALIZADA E IMPLEMENTADA.</t>
  </si>
  <si>
    <t xml:space="preserve">NO. DE COMITÉS DE DISCAPACIDAD FUNCIONANDO </t>
  </si>
  <si>
    <t>1.1.5.4</t>
  </si>
  <si>
    <t>AMPLIACION DE COBERTURA TERRITORIAL DE BENEFICIOS A PERSONAS EN SITUACION DE DISCAPACIDAD</t>
  </si>
  <si>
    <t>% DE  INCREMENTO DE  PERSONAS EN SITUACIÓN DE DISCAPACIDAD EN EL DEPARTAMENTO DE BOLÍVAR CON ACCESOS A LA EDUCACIÓN PRIMARIA Y BÁSICA SECUNDARIA</t>
  </si>
  <si>
    <t>NO. DE PERSONAS EN SITUACIÓN DE DISCAPACIDAD QUE ACCEDEN A LA EDUCACIÓN PRIMARIA Y BÁSICA SECUNDARIA EN EL DEPARTAMENTO DE BOLÍVAR.</t>
  </si>
  <si>
    <t>NO. DE  SILLAS DE RUEDAS ENTREGADAS A PERSONAS EN SITUACIÓN DE DISCAPACIDAD</t>
  </si>
  <si>
    <t>NO. DE AYUDAS TÉCNICAS ENTREGADAS A PERSONAS EN SITUACIÓN DE DISCAPACIDAD.</t>
  </si>
  <si>
    <t>SE MODIFICA META Y SE INCREMENTA VALOR META</t>
  </si>
  <si>
    <t>Dignificacion de las condiciones de vida de la poblacion con discapacidad del departamento de bolivar</t>
  </si>
  <si>
    <t>Direccionar recursos para la dignificacion de las condiciones de vida de la poblacion con discapacidad del departamento de bolivar mediante la adquisicion de ayudas tecnicas y talleres de formacion</t>
  </si>
  <si>
    <t>Capacitacion para padres de familias,docentes,cuidadores de niños con discapacidad,Realizacion de talleres de formacion para nños con discapacidad ebn 12 municipios del departamento de bolivar,Convocatoria en el marco del programa "Discapacidad y Adulto Mayor" de la gobernacion de bolivar,Dotar de herramientas para movilizarse:entrega de sillas de ruedas</t>
  </si>
  <si>
    <t>Numero de ayudas tecnicas entregadas a la poblacion con discapacidad</t>
  </si>
  <si>
    <t>DAISY CORONEL MOLINA</t>
  </si>
  <si>
    <t>14.4.40.01.08.02</t>
  </si>
  <si>
    <t>SGR</t>
  </si>
  <si>
    <t>Este proyecto tubo una modificacion en el valor total del mismo el cual fue de 660.290.000</t>
  </si>
  <si>
    <t>CANTIDAD DE  MULETAS ENTREGADAS A PERSONAS EN SITUACIÓN DE DISCAPACIDAD</t>
  </si>
  <si>
    <t>NO. DE  AYUDAS AUDITIVAS GESTIONADAS PARA PERSONAS EN SITUACIÓN DE DISCAPACIDAD</t>
  </si>
  <si>
    <t>1.1.6</t>
  </si>
  <si>
    <t>DIVERSIDAD Y DERECHOS SEXUALES DE LA POBLACION</t>
  </si>
  <si>
    <t>1.1.6.1</t>
  </si>
  <si>
    <t xml:space="preserve">POLITICA PUBLICA </t>
  </si>
  <si>
    <t>UNA POLÍTICA DE RESPETO A LA DIVERSIDAD Y DERECHOS LOS LGTB, FORMULADA Y PUESTA EN MARCHA</t>
  </si>
  <si>
    <t>NUMERO DE  LÍDERES LGTB DE BOLÍVAR PARTICIPAN EN LA CONSTRUCCIÓN DE LA POLÍTICA PÚBLICA Y EN ESCENARIOS DE INCIDENCIA LOCAL Y DEPARTAMENTAL</t>
  </si>
  <si>
    <t>N° DE LÍDERES  LGTB VINCULADOS EN LA CONSTRUCCIÓN DE LA POLÍTICA PÚBLICA DE LA POBLACIÓN LGTB.</t>
  </si>
  <si>
    <t>IMPLEMENTACIONES DE ACCIONES INSTITUCIONALES PARA LA DEFENSA,PROTECCION Y PROMOCION DE LOS DERECHOS DE LA POBLACION LGTB EN EL DEPARTAMENTO DE BOLIVAR</t>
  </si>
  <si>
    <t>N° DE ESTUDIOS REALIZADOS QUE PERMITA  LA CARACTERIZACIÓN DE LA POBLACIÓN LGTB</t>
  </si>
  <si>
    <t>BASE DE DATOS DE POBLACIÓN LGTB CREADA.</t>
  </si>
  <si>
    <t>NO. DE OBSERVATORIOS DEPARTAMENTALES FUNCIONANDO</t>
  </si>
  <si>
    <t>OBSERVATORIO PARA LGTB CREADO</t>
  </si>
  <si>
    <t>1.1.6.2</t>
  </si>
  <si>
    <t>FORMACION Y SENSIBILIZACION</t>
  </si>
  <si>
    <t>NO. DE SERVIDORES PÚBLICOS  (RESPONSABLES DE TEMAS DE DERECHOS HUMANOS) DEL DEPARTAMENTO Y MUNICIPIOS, FORMADOS, CAPACITADOS E INSTRUIDOS SOBRE APLICACIÓN DE LA LEY ANTIDISCRIMINACIÓN Y DEMÁS PROTOCOLOS PARA EL RECONOCIMIENTO DE DERECHOS DE LA POBLACIÓN L</t>
  </si>
  <si>
    <t>N° DE SERVIDORES PÚBLICOS CAPACITADOS EN APLICACIÓN DE LA LEY ANTIDISCRIMINACION Y DEMAS PROTOCOLOS PARA EL RECONOCIMIENTO DE DERECHOS DE LA POBLACION LGTB.</t>
  </si>
  <si>
    <t xml:space="preserve">N° DE EVENTOS DE CAPACITACIÓN DESARROLLADOS POR ZODES </t>
  </si>
  <si>
    <t>N° DE TALLERES DE CAPACITACIÓN REALIZADOS EN LOS ZODES DE BOLÍVAR</t>
  </si>
  <si>
    <t>1.1.6.3</t>
  </si>
  <si>
    <t>RECONOCIMIENTO Y GARANTIAS DE DERECHO</t>
  </si>
  <si>
    <t>UN PLAN DE GESTIÓN INTERINSTITUCIONAL PARA LA PROMOCIÓN DE LA GARANTÍA DE DERECHOS DE LOS LGTB DISEÑADO Y EJECUTADO</t>
  </si>
  <si>
    <t>N°.DE VISITAS TECNICAS DE ACOMPAÑAMIENTO A LOS GOBIERNOS LOCALES Y POBLACION LGTB, ACTIVISTAS, ORGANIZACIONES Y GRUPOS DE LESBIANAS, GAYAS, BISEXUALES Y TRANS DE BOLIVAR</t>
  </si>
  <si>
    <t>SE REDUCE META</t>
  </si>
  <si>
    <t>N° DE CAMPAÑAS DEPARTAMENTALES PARA EL RESPETO Y RECONOCIMIENTO DE DERECHOS DE LA POBLACION LGTB DE BOLIVAR, GESTIONADA E IMPLEMENTADA CON ARTICULACION INSTITUCIONAL</t>
  </si>
  <si>
    <t>NO. DE EVENTOS DE CONMEMORAICON Y CELEBRACION RELATIVAS A LA DIVERSIDAD, NO HOMOFOBIA, COMUNIDAD LGTB</t>
  </si>
  <si>
    <t>1.1.7</t>
  </si>
  <si>
    <t>INCLUSION ETNICA PARA EL DESARROLLO</t>
  </si>
  <si>
    <t>SECRETARIA DEL INTERIOR</t>
  </si>
  <si>
    <t>1.1.7.1</t>
  </si>
  <si>
    <t>FORTALECIMIENTO INSTITUCIONAL</t>
  </si>
  <si>
    <t>CONSEJERÍA DEPARTAMENTAL PARA LAS COMUNIDADES NEGRAS, AFROCOLOMBIANAS, RAIZALES Y PALENQUERA FUNCIONANDO</t>
  </si>
  <si>
    <t xml:space="preserve"> COMITÉ INTERINSTITUCIONAL DE CONCERTACIÓN EN FUNCIONAMIENTO.</t>
  </si>
  <si>
    <t>1.1.7.2</t>
  </si>
  <si>
    <t>PRODUCCION DE CONOCIMIENTO ETNICO Y POBLACIONAL</t>
  </si>
  <si>
    <t>N° DE ESTUDIO DE CARACTERIZACIÓN Y MAPEO REALIZADO</t>
  </si>
  <si>
    <t>Caracterización y Mapeo de la población Afrodescendiente</t>
  </si>
  <si>
    <t>Jaime de Avila Hernandez</t>
  </si>
  <si>
    <t>Vigencia 2015</t>
  </si>
  <si>
    <t>IC L D</t>
  </si>
  <si>
    <t xml:space="preserve">Proyecto elaborado para ser presentado al OCAD para vigencia 2015 </t>
  </si>
  <si>
    <t>1.1.7.3</t>
  </si>
  <si>
    <t xml:space="preserve">CAPACITACION Y FORMACION </t>
  </si>
  <si>
    <t>% DE COBERTURA DE LA CÁTEDRA DE ETNOEDUCACIÓN EN INSTITUCIONES EDUCATIVAS DEL DEPARTAMENTO DE BOLÍVAR</t>
  </si>
  <si>
    <t>1,1,7,3</t>
  </si>
  <si>
    <t>N° DE EVENTOS DE CAPACITACIÓN Y FORMACIÓN A LÍDERES, MUJERES, DOCENTES, SERVIDORES PÚBLICOS Y GESTORES SOCIALES Y COMUNITARIOS AFROS E INDÍGENAS, SOBRE TEMÁTICAS CONCERTADAS QUE INCIDAN CON EL DESARROLLO INTEGRAL DE LAS COMUNIDADES ÉTNICAS.</t>
  </si>
  <si>
    <t>META CUMPLIDA</t>
  </si>
  <si>
    <t>JAIME DE AVILA HERNANDEZ</t>
  </si>
  <si>
    <t>VIGENCIA 2015</t>
  </si>
  <si>
    <t>GESTION DE LA SECRETARÍA CON EL APOYO MUNICIPAL</t>
  </si>
  <si>
    <t>1.1.7.4</t>
  </si>
  <si>
    <t>PARTICIPACION Y ORGANIZACIÓN</t>
  </si>
  <si>
    <t>NUMERO DE PLANES DE ETNODESARROLLO DE COMUNIDADES NEGRAS Y/O PLANES DE VIDA DE COMUNIDADES INDÍGENAS  FORMULADOS Y PUESTOS EN  MARCHA.</t>
  </si>
  <si>
    <t>N° REUNIONES DE LA ASAMBLEA DEPARTAMENTAL DE LOS CONSEJOS COMUNITARIOS.</t>
  </si>
  <si>
    <t>VISITAS TÉCNICAS DE ACOMPAÑAMIENTO A OFICINAS ÉTNICAS MUNICIPALES, CONSEJOS COMUNITARIOS Y ORGANIZACIONES ÉTNICAS DEL DEPARTAMENTO.</t>
  </si>
  <si>
    <t>N° DE EVENTOS DE CONMEMORACIÓN Y CELEBRACIÓN ALUSIVOS A LAS COMUNIDADES ÉTNICAS</t>
  </si>
  <si>
    <t>1.1.7.5</t>
  </si>
  <si>
    <t xml:space="preserve">GARANTIA DE DERECHOS </t>
  </si>
  <si>
    <t>PLAN DE GESTIÓN INSTITUCIONAL PARA LA TITULACIÓN COLECTIVA DE LOS TERRITORIOS AFRO, DISEÑADO Y EJECUTADO</t>
  </si>
  <si>
    <t>N° DE TERRITORIOS O MUNICIPIOS CON GESTIÓN DE LEGALIZACIÓN DE TIERRA.</t>
  </si>
  <si>
    <t>N° DE BECAS GESTIONADAS PARA JÓVENES INDÍGENAS Y AFROS DE BOLÍVAR</t>
  </si>
  <si>
    <t xml:space="preserve">N° DE JÓVENES INDÍGENAS Y AFROS DE BOLÍVAR BECADOS PARA ESTUDIOS DE EDUCACIÓN SUPERIOR. </t>
  </si>
  <si>
    <t>NO DE MUNICIPIOS AFRODESCENDIENTE RECIBEN APOYO EN LA GESTIÓN DE PROYECTOS DE INVERSIÓN EN LAS ÁREAS DE SALUD E INFRAESTRUCTURA.</t>
  </si>
  <si>
    <t>N° DE COMUNIDADES AFRODESCENDIENTES FAVORECIDAS CON APOYO EN LAS ÁREAS DE SALUD E INFRAESTRUCTURA.</t>
  </si>
  <si>
    <t>NO. DE  PROYECTOS TURÍSTICO Y AMBIENTAL SAN CAYETANO-LA HAYA-PAMPUJAN-MARÍALABAJA, ASESORADO EN SU DISEÑO Y GESTIÓN.</t>
  </si>
  <si>
    <t>PROYECTO ECO TURÍSTICO FORMULADO Y EJECUTADO.</t>
  </si>
  <si>
    <t>N° DE PROYECTOS PRODUCTIVOS PARA COMUNIDADES AFROS, GESTIONADOS</t>
  </si>
  <si>
    <t>1.1.8</t>
  </si>
  <si>
    <t>ATENCION INTEGRAL DE VICTIMAS Y RESTITUCION DE TIERRAS</t>
  </si>
  <si>
    <t>SECRETARIA DE VICTIMAS  Y DDHH</t>
  </si>
  <si>
    <t>CREACIÓN DEL CONSEJO COMUNITARIO DEL CORREGIMIENTO LOS ROBLES - GUAMO BOLIVAR</t>
  </si>
  <si>
    <t>31 DE DICIEMBRE DE 2014</t>
  </si>
  <si>
    <t>RECURSOS DEL MUNICIPIO DEL GUAMO</t>
  </si>
  <si>
    <t>LA SECRETARÍA CONCURRIO CON EL APOYO DEL PROFESIONAL A CARGO, META PARA CULMINAR CON LA VIGENCIA 2015.</t>
  </si>
  <si>
    <t>1.1.8.1</t>
  </si>
  <si>
    <t>ATENCION Y REPARACION INTEGRAL A VICTIMAS Y RESTITUCION DE TIERRAS</t>
  </si>
  <si>
    <t>PLAN DE ATENCIÓN INTEGRAL A VÍCTIMAS CON ENFOQUE DIFERENCIAL E INCLUYENTE</t>
  </si>
  <si>
    <t>PLAN DE ATENCIÓN INTEGRAL A VÍCTIMAS FORMULADO.</t>
  </si>
  <si>
    <t>PORCENTAJE TOTAL DE CUMPLIMIENTO DE LAS METAS DEL PLAN DE ATENCIÓN Y REPARACIÓN INTEGRAL A VÍCTIMAS</t>
  </si>
  <si>
    <t>1.1.8.2</t>
  </si>
  <si>
    <t>FORTALECIMIENTO INSTANIAS DE COORDINACION Y PARTICIPACION</t>
  </si>
  <si>
    <t>VALOR TOTAL DE RECURSOS DEPARTAMENTALES APORTADOS AL COMITÉ DE JUSTICIA TRANSICIONAL</t>
  </si>
  <si>
    <t>NO. DE REUNIONES ANUALES DEL COMITÉ DE JUSTICIA TRANSICIONAL EFECTUADAS.</t>
  </si>
  <si>
    <t>VALOR TOTAL DE RECURSOS DEPARTAMENTALES APORTADOS A LA MESA DE PARTICIPACIÓN DE VÍCTIMAS</t>
  </si>
  <si>
    <t>NO. DE REUNIONES ANUALES DE LA MESA DE PARTICIPACIÓN DE VÍCTIMAS EFECTUADAS.</t>
  </si>
  <si>
    <t>fortalecimiento de la mesa departamental de participacion de victimas del departamento de bolivar</t>
  </si>
  <si>
    <t>Garantia participacion efectiva de los lideres de la poblacion victima del departamento de Bolivar</t>
  </si>
  <si>
    <t xml:space="preserve">secretaria de victimas </t>
  </si>
  <si>
    <t>atencion y reparacion integral de victimas y restitucion de tierras</t>
  </si>
  <si>
    <t>ingresos corrientes</t>
  </si>
  <si>
    <t>se debe relacionar otro rubro de octubre 1 de 2014</t>
  </si>
  <si>
    <t>1.1.8.3</t>
  </si>
  <si>
    <t>CREACION DE LA SECRETARIA DE VICTIMAS</t>
  </si>
  <si>
    <t>NO. DE PROYECTOS REGIONALES DE ATENCIÓN Y REPARACIÓN INTEGRAL A VÍCTIMAS EN ASOCIACIÓN, COFINANCIACIÓN O CONVENIO CON OTRAS ENTIDADES Y ORGANISMOS</t>
  </si>
  <si>
    <t>NO. DE INICIATIVAS DE RECONSTRUCCIÓN DE MEMORIA HISTÓRICA (MUSEOS, CASAS, INVESTIGACIONES, EXPOSICIONES, ENTRE OTROS PROYECTOS SIMILARES) EJECUTADAS</t>
  </si>
  <si>
    <t>NO. DE MUNICIPIOS ASISTIDOS EN LA FORMULACIÓN DE LOS PLANES MUNICIPALES DE ASISTENCIA, ATENCIÓN Y REPARACIÓN A VÍCTIMAS Y ACOMPAÑARLOS EN SU IMPLEMENTACIÓN</t>
  </si>
  <si>
    <t>NO. DE REPORTES DEPARTAMENTALES DE CARACTERIZACIÓN DE ACTORES, SITUACIONES Y AVANCES EN LA EJECUCIÓN DE LA POLÍTICA</t>
  </si>
  <si>
    <t>NO. DE ESTRATEGIAS DEPARTAMENTALES  DE COMUNICACIÓN PARA LA SOCIALIZACIÓN DE LA OFERTA INSTITUCIONAL Y LA RUTA DE ATENCIÓN PARA LAS VÍCTIMAS, IMPLEMENTADAS</t>
  </si>
  <si>
    <t>VALOR TOTAL DE RECURSOS DEPARTAMENTALES APORTADOS A LAS PERSONERÍAS MUNICIPALES PARA EL CUMPLIMIENTO DE SUS FUNCIONES EN MATERIA DE VÍCTIMAS</t>
  </si>
  <si>
    <t>NO DE PROYECTOS FORMULADOS PARA EL FORTALECIMIENTO A PERSONERÍAS MUNICIPALES PARA EL CUMPLIMIENTO DE SUS FUNCIONES EN MATERIA DE VÍCTIMAS</t>
  </si>
  <si>
    <t>NO. DE AGENDAS DEPARTAMENTALES DE ATENCIÓN INSTITUCIONAL EN EL TERRITORIO, IMPLEMENTADAS</t>
  </si>
  <si>
    <t>1.1.8.4</t>
  </si>
  <si>
    <t>CENTRO REGIONALES DE ATENCION A VICTIMAS</t>
  </si>
  <si>
    <t>NO. DE CENTROS DE ATENCIÓN INTEGRAL A VÍCTIMAS FUNCIONANDO CON CONCURRENCIA DEL DEPARTAMENTO</t>
  </si>
  <si>
    <t>1.1.8.5</t>
  </si>
  <si>
    <t>PLAN INTEGRAL UNICO DE ATENCION A POBLACION EN SITUACION DE DESPLAZAMIENTO</t>
  </si>
  <si>
    <t xml:space="preserve">PORCENTAJE TOTAL DE CUMPLIMIENTO DE LAS METAS DEL COMPONENTE DE PREVENCIÓN DEL PIU DEPARTAMENTAL </t>
  </si>
  <si>
    <t xml:space="preserve">PORCENTAJE TOTAL DE CUMPLIMIENTO DE LAS METAS DEL COMPONENTE DE ATENCIÓN INTEGRAL DEL PIU DEPARTAMENTAL </t>
  </si>
  <si>
    <t>PORCENTAJE TOTAL DE CUMPLIMIENTO DE LAS METAS DEL COMPONENTE DE REPARACIÓN INTEGRAL DEL PIU DEPARTAMENTAL</t>
  </si>
  <si>
    <t>PORCENTAJE TOTAL DE CUMPLIMIENTO DE LAS METAS DEL COMPONENTE DE PARTICIPACIÓN EFECTIVA DEL PIU DEPARTAMENTAL</t>
  </si>
  <si>
    <t>1.2</t>
  </si>
  <si>
    <t>SEGURIDAD Y CONVIVENCIA DEPARTAMENTAL</t>
  </si>
  <si>
    <t xml:space="preserve">SECRETARIA DE VICTIMAS  Y DDHH - SECRETARIA DEL INTERIOR  - DIRECCION DE SEGURIDAD Y CONVIVIVENCIA </t>
  </si>
  <si>
    <t>1.2.1</t>
  </si>
  <si>
    <t>DERECHOS HUMANOS</t>
  </si>
  <si>
    <t>1.2.1.1</t>
  </si>
  <si>
    <t>PLAN DE DH DIH DEL DEPARTAMENTO DE BOLIVAR</t>
  </si>
  <si>
    <t>NO. DE POLÍTICAS PÚBLICAS DE DD.HH. Y DIH, FORMULADAS Y EN IMPLEMENTACIÓN.</t>
  </si>
  <si>
    <t>PLAN DEPARTAMENTAL DE D.H Y DIH FORMULADO</t>
  </si>
  <si>
    <t>1.2.1.2</t>
  </si>
  <si>
    <t>DIVULGACION Y PROMOCION DEL RESPETO A LOS DD.HH Y EL DIH</t>
  </si>
  <si>
    <t>NO. DE TALLERES DE CAPACITACIÓN Y FORMACIÓN, REALIZADOS</t>
  </si>
  <si>
    <t>NO. DE TALLERES PARA LA IMPLEMENTACIÓN DE LA CÁTEDRA DE DD.HH. Y DIH. EN EL PLAN DE EDUCACIÓN DEPARTAMENTAL EN COORDINACIÓN CON LA SECRETARIA DE EDUCACIÓN DEPARTAMENTAL EJECUTADOS</t>
  </si>
  <si>
    <t>NO. DE TALLERES DE CAPACITACIÓN Y FORMACIÓN DE LIDERES SOCIALES, COMUNITARIOS Y JALS REALIZADOS</t>
  </si>
  <si>
    <t>NO. DE TALLERES DE FORMACIÓN Y ACTUALIZACIÓN A FUNCIONARIOS PÚBLICOS DE LA NORMATIVIDAD DE DD.HH Y DIH, REALIZADOS</t>
  </si>
  <si>
    <t>1.2.1.3</t>
  </si>
  <si>
    <t>LUCHA CONTRA EL DELITO DE TRATA DE PERSONAS Y PREVENCION DEL RECLUTAMIENTO DE NIÑAS, NIÑOS, SDOLESCENTES Y JOVENES</t>
  </si>
  <si>
    <t xml:space="preserve">COMITÉ DEPARTAMENTAL DE PREVENCIÓN DEL RECLUTAMIENTO Y TRATA DE PERSONAS, CREADO Y EN FUNCIONAMIENTO </t>
  </si>
  <si>
    <t xml:space="preserve">SECRETARIA DE VICTIMAS  Y DDHH - SECRETARIA DEL INTERIOR  </t>
  </si>
  <si>
    <t>NO. DE ESTRATEGIAS DE COMUNICACIÓN Y MOVILIZACIÓN SOCIAL CONTRA LA TRATA DE PERSONAS Y PREVENCIÓN DEL RECLUTAMIENTO, FORMULADA E IMPLEMENTADA</t>
  </si>
  <si>
    <t>1.2.1.4</t>
  </si>
  <si>
    <t>PREVENCION Y PROTECCION DEL DERECHO A LA VIDA DE PERSONAS O GRUPOS DE COMUNIDADES EN RIESGO EXTRAORDINARIO</t>
  </si>
  <si>
    <t>NO. DE TALLERES DE SENSIBILIZACIÓN PARA LA IMPLEMENTACIÓN DE MEDIDAS INTEGRALES Y DIFERENCIALES, EJECUTADAS.</t>
  </si>
  <si>
    <t>COMITÉ DEPARTAMENTAL DE DERECHOS HUMANOS CREADO Y EN FUNCIONAMIENTO</t>
  </si>
  <si>
    <t>NO. DE CAMPAÑAS DE COMUNICACIÓN Y DIFUSIÓN, DISEÑADA E IMPLEMENTADA</t>
  </si>
  <si>
    <t>ESTRATEGIA DE COMUNICACIÓN Y MOVILIZACIÓN SOCIAL CONTRA LA TRATA  DE PERSONAS Y PREVENCIÓN DEL RECLUTAMIENTO FORMULADA E IMPLEMENTADA.</t>
  </si>
  <si>
    <t>NO. DIAGNÓSTICOS DE RIESGO DE VIOLENCIA DE GENERO FORMULADOS (MUNICIPALES)</t>
  </si>
  <si>
    <t>NO. DE MUNICIPIOS CON DIAGNÓSTICO DE RIESGO DE VIOLENCIA CONTRA MUJERES  FORMULADOS.</t>
  </si>
  <si>
    <t>diagnostico y fortalecimiento de la t¡ruta  de confeccion hacia mujer victimas de violencia sexual dentro del conflicto armado</t>
  </si>
  <si>
    <t xml:space="preserve">acompañamiento de la mnjuerv voctima de violecia sexual </t>
  </si>
  <si>
    <t xml:space="preserve">secretaria de victima </t>
  </si>
  <si>
    <t xml:space="preserve">cofinanciado  por ministerio del interior </t>
  </si>
  <si>
    <t>NO. DE PROTOCOLOS DEPARTAMENTALES DE RUTAS DE PREVENCIÓN Y PROTECCIÓN, FORMULADOS</t>
  </si>
  <si>
    <t>NO. DE CAMPAÑAS DE DIFUSIÓN Y DIVULGACIÓN DE RUTA DE ATENCIÓN DE DENUNCIAS DE AMENAZAS DE LOS DIFERENTES TIPOS DE VIOLENCIA CONTRA LAS MUJERES.</t>
  </si>
  <si>
    <t>NO. DE JORNADAS DE CAPACITACIÓN CON ORGANISMOS DE INVESTIGACIÓN, PARA GARANTIZAR EL ACCESO AL DEBIDO PROCESO A LAS MUJERES VICTIMAS DE VIOLENCIA.</t>
  </si>
  <si>
    <t>NO. DE JORNADAS DE CAPACITACIÓN A VICTIMAS DE DESPLAZAMIENTO Y VIOLACIÓN DE DD.HH. Y DIH, EJECUTADAS.</t>
  </si>
  <si>
    <t>1.2.2</t>
  </si>
  <si>
    <t>ORDEN PUBLICO, SEGURIDAD, JUSTICIA Y RESOCIALIZACION</t>
  </si>
  <si>
    <t>SECRETARIA DEL INTERIOR - DIRECCION SE SEGURIDAD Y CONV</t>
  </si>
  <si>
    <t>1.2.2.1</t>
  </si>
  <si>
    <t>PROTECCION A LOS ADOLESCENTES INFRACTORES</t>
  </si>
  <si>
    <t>2 MUNICIPIOS CUENTAN CON DOS CENTROS COMUNES  ESPECIALES DE RECLUSIÓN.</t>
  </si>
  <si>
    <t>NO. DE CENTROS DE ATENCIÓN ESPECIALIZADA DE RECLUSIÓN CONSTRUIDOS, DOTADOS Y EN FUNCIONAMIENTO.</t>
  </si>
  <si>
    <t xml:space="preserve">SECRETARIA DEL INTERIOR - CIRA </t>
  </si>
  <si>
    <t>Construcción de Centro de Atención Especializada para Menores Infractores de la Ley Penal</t>
  </si>
  <si>
    <t>1, Formulación de diseños 2, Formulación del Proyecto</t>
  </si>
  <si>
    <t>NO. DE JÓVENES INFRACTORES BENEFICIADOS CON ATENCIÓN INTEGRAL.</t>
  </si>
  <si>
    <t xml:space="preserve">SE CREA NUEVA META </t>
  </si>
  <si>
    <t>Aportes y  CONCURRENCIA para la  atención integral de adolescentes infractores de la ley penal en el departamento de bolívar</t>
  </si>
  <si>
    <t>CIRA VELASQUEZ</t>
  </si>
  <si>
    <t>270,000,000,00</t>
  </si>
  <si>
    <t>I C D L</t>
  </si>
  <si>
    <t>270,000,000</t>
  </si>
  <si>
    <t>1.2.2.2</t>
  </si>
  <si>
    <t xml:space="preserve">ACCESO A LA JUSTICIA </t>
  </si>
  <si>
    <t>5 JORNADAS ITINERANTES DE CAPACITACIÓN REALIZADAS.</t>
  </si>
  <si>
    <t xml:space="preserve">SE ELIMINA META </t>
  </si>
  <si>
    <t>5 MUNICIPIOS CUENTAN CON RED DE MEDIADORES ESCOLARES.</t>
  </si>
  <si>
    <t xml:space="preserve">CENTRO DE ATENCIÓN INTEGRAL UNIDAD DE REACCIÓN INMEDIATA URI Y SERVICIOS JUDICIALES CONSTRUIDOS.
</t>
  </si>
  <si>
    <t>CONSTRUCCIÓN DE UN CENTRO INTEGRAL-UNIDAD DE REACCIÓN INMEDIATA-CENTRO DE SERVICIOS JUDICIALES PARA EL FOMENTO DE LA CONVIVENCIA EN CARTAGENA.</t>
  </si>
  <si>
    <t>Construir infraestructura física adecuada para el funcionamiento de la unidad de reacción inmediata y servicios judiciales para el acceso integral a la justicia.</t>
  </si>
  <si>
    <t xml:space="preserve">No. DE CENTRO DE ATENCIÓN INTEGRAL UNIDAD DE REACCIÓN INMEDIATA URI Y SERVICIOS JUDICIALES CONSTRUIDOS.
</t>
  </si>
  <si>
    <t>GBRIEL VERGARA</t>
  </si>
  <si>
    <t>$2.500.000.000 de Regalías Directas y $1.000.000.000 del Fondo de Seguridad Departamental 2014</t>
  </si>
  <si>
    <t>Acta de Inicio de obra 22/09/2014, para terminar con vigencia 2015</t>
  </si>
  <si>
    <t>2 NUEVOS MUNICIPIOS CUENTAN CON CENTROS DE ACCESO A LA JUSTICIA</t>
  </si>
  <si>
    <t>NO. DE NUEVOS MUNICIPIOS QUE CUENTAN CON CENTROS DE CONVIVENCIA, CONSTRUIDOS, DOTADOS Y FUNCIONANDO.</t>
  </si>
  <si>
    <t>Construcción de 2 Centros de Convivencia en los Municipios de Arjona y el Carmen de Bolívar</t>
  </si>
  <si>
    <t>Facilitar a la comunidad el acceso a la justicia para la resolución de conflictos</t>
  </si>
  <si>
    <t>2014 se culminó el centro de Arjona Bolivar y el Carmen de Bolívar, vigencia 2015</t>
  </si>
  <si>
    <t>1.288.414.619 c/u</t>
  </si>
  <si>
    <t xml:space="preserve">Regalias Directas </t>
  </si>
  <si>
    <t xml:space="preserve">2,472 Millones </t>
  </si>
  <si>
    <t xml:space="preserve">Pendiente por culminar las obras del Carmen de Bolivar, el cual se encuentra en 98% de ejecución, para entregar el 5 de febrero de 2015  </t>
  </si>
  <si>
    <t>1.2.2.3</t>
  </si>
  <si>
    <t>INFORMACION CONFIABLE PARA EL DISEÑO DE POLITICAS PUBLICAS QUE MEJOREN LA SEGURIDAD</t>
  </si>
  <si>
    <t>EL DEPARTAMENTO CUENTA CON DIAGNOSTICO Y CARACTERIZACIÓN DE LA SITUACIÓN DE SEGURIDAD Y CONVIVENCIA EN SUS 46 MUNICIPIOS.</t>
  </si>
  <si>
    <t xml:space="preserve">DIRECCION DE SEGURIDAD Y CONVIVENCIA CIUDADANA </t>
  </si>
  <si>
    <t>IMPLEMENTACION DEL CENTRO DE OBSERVACION E INVESTIGACION DE BOLIVAR</t>
  </si>
  <si>
    <t>Promover el aporte de informacion para la formulacion y seguimientos de politicas publicas en materia de seguridad,convivencia y orden publico en el departamento de Bolívar</t>
  </si>
  <si>
    <t>recopilación ,organización,clasificación y validación de información de muertes por cauas externas,  delitos sexuales y violencia de género en el departamento de bolívar;   Analiza,investiga y difunde  información  estadistica  sobre la actividad delicuencial en el departamento de bolivar.</t>
  </si>
  <si>
    <t>Porcentaje de ampliacion de la capacidad de inteligencia</t>
  </si>
  <si>
    <t>Direccion de Seguridad yy Convivencia - Gabriel Vergara Lago</t>
  </si>
  <si>
    <t>CONTRIBUCION ESPECIAL - FODON DE SEGURIDAD DEPARTAMENTAL</t>
  </si>
  <si>
    <t>1.2.2.4</t>
  </si>
  <si>
    <t>ESPACIOS LUDICOS, DEPORTIVOS Y CULTURALES PARA AFIANZAR LA CONVIVENCIA</t>
  </si>
  <si>
    <t xml:space="preserve">5 ALIANZAS PUBLICO PRIVADAS REALIZADAS. (TRES ESPACIOS SOCIO URBANOS RECUPERADOS PARA LA SEGURIDAD Y CONVIVENCIA) </t>
  </si>
  <si>
    <t>NO. ESPACIOS SOCIO URBANOS CREADOS E IMPLEMENTADOS.</t>
  </si>
  <si>
    <t>1.  PROYECTO COFINANCIACION CONSTRUCCION GIMNASIO DE BOXEO SOPLAVIENTO EN ALIANZA CON IDERBOL; COFINANCIACION       2.   PROYECTO RECUPERACION PARQUE ESPIRITU DEL MANGLAR - CARTAGENA</t>
  </si>
  <si>
    <t>GENERAR ESPACIOS URBANOS PARA MEJORAR Y FORTALECER LA CULTURA Y CONVIVENCIA CIUDADANA</t>
  </si>
  <si>
    <t>Construccion gimnasio de boxeo;  recuperacion parque espiritu del manglar</t>
  </si>
  <si>
    <t>2 espacios sociourbanos intervenidos</t>
  </si>
  <si>
    <t>DIRECCION DE SEGURIDAD Y CONVIVENCIA</t>
  </si>
  <si>
    <t>semestre 1 2015</t>
  </si>
  <si>
    <t>PROYECTOS SE CONTRATAN EN EL AÑO 2014 Y SE TERMINA EJECUCION EN EL AÑO 2015;  Proyecto en alianza con Iderbol total $585.000.000; Direccin Seg y Conv $300.000.000.; Proyecto recuperacion parque espiritu deñl manglar cofinancia con $2.000.000.000</t>
  </si>
  <si>
    <t>1.2.2.5</t>
  </si>
  <si>
    <t>PLANEACIÓN PARA EL FORTALECIMIENTO DE LA SEGURIDAD DEPARTAMENTAL</t>
  </si>
  <si>
    <t>PLAN FORMULADO E IMPLEMENTADO</t>
  </si>
  <si>
    <t>UN PLAN INTEGRAL DE SEGURIDAD Y CONVIVENCIA DEPARTAMENTAL FORMULADO Y APROBADO.</t>
  </si>
  <si>
    <t xml:space="preserve">SE MODIFICA TEXTO </t>
  </si>
  <si>
    <t>1.2.2.6</t>
  </si>
  <si>
    <t>MODERNIZACION DE LOS SISTEMAS DE VIGILANCIA Y LOGISTICA PARA LA SEGURIDAD</t>
  </si>
  <si>
    <t>5 MUNICIPIOS CUENTAN CON SISTEMAS DE VIDEOS Y VIGILANCIA.</t>
  </si>
  <si>
    <t>NO. DE MUNICIPIOS  CON SISTEMAS DE VIDEO VIGILANCIA.</t>
  </si>
  <si>
    <t>NO. DE PROYECTOS DE FORTALECIMIENTO LOGÍSTICO FORMULADOS E IMPLEMENTADOS (CUATRIENIO)</t>
  </si>
  <si>
    <t>SE ELIMINA META PERO FUE CUMPLIDA EN EL 2014,</t>
  </si>
  <si>
    <t>1,   CONSTRUCCION ESTACION DE POLICIA SANTA ROSA DE LIMA NORTE DE BOLIVAR.   2,  CONSTRUCCION DE UN ALOJAMIENTO MILITAR PARA LA FUERZA DE TAREA MARTE EN EL BATALLON No 48 DE SELVA DE LA V BRIGADA DEL EJERCITO NACIONAL EN EL MUNICIPIO DE SANTA ROSA DEL SUR – BOLIVAR.         3.  FORTALECIMEINTO DE LA MOVILIDAD Y LA OPERATIVIDAD DE LAS FUERZAS MILIATRES EN EL DEPARTAMENTO DE BOLIVAR.                    4. FORTALECIMIENTO DE LA OPERATIVIDAD PARA LA EJECUCION DE LOS PROGRAMAS DEL PLAN INTEGRAL DE SEGURIDAD Y CONVIVENCIA EN BOLIVAR</t>
  </si>
  <si>
    <t>1,     Fortalecer la capacidad de respuesta de la policía nacional en
el municipio de Santa Rosa de Lima mediante el mejoramiento de la infraestructura
física de la estación de policía del municipio.                  2.  Fortalecer el desarrollo de operaciones de la Fuerza de Tarea Marte del ejercito nacional presente en el municipio de santa rosa del sur, departamento de bolivar.                       3.  Fortalecer la cobertura de seguridad, proteccion y control territorial que ofrecen las fuerxzas militares en el departamento de Bolivar.                       4.   Fortalecer la capacidad de operacion de los organismos publicos adscritos al Plan Integral de Seguridad y Convivencia para el cumplimiento de los programas establecidos para conservar la
seguridad, el orden publico y la convivencia en Bolivar.</t>
  </si>
  <si>
    <t xml:space="preserve">1.   edificacion construida para el funcionamiento de la estacion de policia
de santa rosa de lima en el departamento de Bolivar.        2.   Edificacion de un nivel para alojamiento de 70 unidades militares oficiales, suboficiales, pilotos de la fuerza de tarea marte de la V brigada del ejercito nacional construido.       3.  Adquirir y entregar 10 cuatrimotos de 400 CC, 4 X 4, de dos puestos.  4. 23584 galones de combustibles suministrados a los organismos publicos adscritos al Plan Integral de Seguridad y Convivencia </t>
  </si>
  <si>
    <t>No de proyectos logistico ejecutados</t>
  </si>
  <si>
    <t>DIRECCION DE SEGURIDAD Y CONVIVENCIA - GABRIEL VERGARA LAGO</t>
  </si>
  <si>
    <t>SALA SIES EN FUNCIONAMIENTO Y OPERACIÓN EN EL DEPARTAMENTO DE BOLÍVAR.</t>
  </si>
  <si>
    <t>1.2.2.7</t>
  </si>
  <si>
    <t>DEPARTAMENTOS Y MUNICIPIOS SEGUROS</t>
  </si>
  <si>
    <t>46 MUNICIPIOS FORTALECIDOS Y CAPACITADOS.</t>
  </si>
  <si>
    <t>NO REQUIERE PROYECTO SE UTILIZARON PERSONAL CONTRATADO CON RECURSOS PROPIOS</t>
  </si>
  <si>
    <t>1.2.2.8</t>
  </si>
  <si>
    <t>GARANTIAS PARA EL EJERCICIO DE DERECHOS FUNDAMENTALES</t>
  </si>
  <si>
    <t>46 MUNICIPIOS DEL DEPARTAMENTO REDUCEN LOS INDICADORES DE VIOLENCIA.</t>
  </si>
  <si>
    <t>1.2.2.9</t>
  </si>
  <si>
    <t>LA REINTEGRACION AUN CAMINO HACIA LA PAZ</t>
  </si>
  <si>
    <t xml:space="preserve">% DE LA POBLACION  POBLACIÓN DESMOVILIZADA DE OCHO MUNICIPIOS DE BOLIVAR  INSERTADA EN LA OFERTA DEPARTAMENTAL. </t>
  </si>
  <si>
    <t>NO DE MUNICIPIOS DE BOLÍVAR CON POBLACIÓN DESMOVILIZADA INSERTADA EN LA OFERTA DEPARTAMENTAL.</t>
  </si>
  <si>
    <t xml:space="preserve">ESTA META PERTECECE A VICTIMAS </t>
  </si>
  <si>
    <t>NO MUNICIPIOS CON EVENTOS PEDAGÓGICOS</t>
  </si>
  <si>
    <t>NO. DE MUNICIPIOS CON EVENTOS PEDAGÓGICOS ORGANIZADOS Y EJECUTADOS</t>
  </si>
  <si>
    <t>1.2.2.10</t>
  </si>
  <si>
    <t>CONCURRENCIA PARA LA ACCION INTEGRAL CONTRA MINAS ANTIPERSONAL EN BOLIVAR</t>
  </si>
  <si>
    <t>NO DE COMITES MUNICIPALES DE AICMA CAPACITADOS.</t>
  </si>
  <si>
    <t>COMITÉ DE AICMA DEPARTAMENTAL CUENTA CON PORTAFOLIO DE OFERTA INSTITUCIONAL.</t>
  </si>
  <si>
    <t>NO DE MUNICIPIOS CAPACITADOS EN EDUCACIÓN EN RIESGO DE MAP.</t>
  </si>
  <si>
    <t>MANTENIMIENTO</t>
  </si>
  <si>
    <t>% DE  LAS SOLICITUDES DE DESMINADO ATENDIDAS.</t>
  </si>
  <si>
    <t xml:space="preserve">CIRA VELASQUEZ </t>
  </si>
  <si>
    <t>Esta se me cumple con gestiones coordinadas con el PAICMA y las autoridades militres competentes en el tema</t>
  </si>
  <si>
    <t>MEJORAMIENTO DE LA CAPACIDAD DE RESPUESTA PARA EL MANTENIMIENTO DE LA SEGURIDAD EN EL DEPARTAMENTO.</t>
  </si>
  <si>
    <t>NO. DE SISTEMA INTEGRADO DE EMERGENCIA Y SEGURIDAD IMPLEMENTADOS.</t>
  </si>
  <si>
    <t>IMPLEMENTACION DEL SISTEMA INTEGRAL DE EMERGENCIAS Y SEGURIDAD (SIES) DE BOLIVAR</t>
  </si>
  <si>
    <t>ADQUIRIR Y PONER EN FUNCIONAMIENTO EL EQUIPAMIENTO TECNOLOGICO NECESARIO PARA LA IMPLEMENTACION DE LA LINEA DE EMERGENCIAS 123 Y DEL SISTEMA DE ALARMAS COMUNITARIAS PARA ARJONA Y BOLIVAR</t>
  </si>
  <si>
    <t>ADQUIRIR, INSTALAR, PROBAR Y PONER EN MARCHA LOS EQUIPOS REQUERIDOS PARA EL FUNCIONAMIENTO DEL SISTEMA</t>
  </si>
  <si>
    <t>SISTEMA INTEGRADO DE EMERGENCIA Y SEGURIDAD IMPLEMENTADO</t>
  </si>
  <si>
    <t>NO. DE MUNICIPIOS CON PNVCC IMPLEMENTADOS</t>
  </si>
  <si>
    <t>IMPLEMENTACION Y DOTACION DEL PLAN NACIONAL DE VIGILANCIA COMUNITARIA POR CUADRANTES PARA 10 MUNICIPIOS DEL DEPARTAMENTO DE BOLIVAR</t>
  </si>
  <si>
    <t>AJUSTAR LA PRESTACION DEL SERVICIO POLICIAL EN 10 MUNICIPIOS DEL DEPARTAMENTO DE BOLIVAR EN CONCORDANCIA CON LOS ESTANDARES, PROTOCOLOS Y PROCEDIMIENTOS DEL PLAN NACIONAL DE VIGILANCOA COMUNITARIA POR CUADRANTES D ELA POLICIA NACIONAL</t>
  </si>
  <si>
    <t>IMPLEMENTAR EL PLAN NACIONAL DE VIGILANCOA COMUNITARIA POR CUADRANTES EN ARJONA, EL CARMEN DE BOLIVAR, ZAMBRANO, SAN JUAN NEPOMUCENO, EL GUAMO, SAN ESTANISLAO DE KOTSKA, CICUCO, MARGARITA, TALAIGUA NUEVO Y SOPLAVIENTO.</t>
  </si>
  <si>
    <t>MUNICIPIOS CON PNVCC IMPLEMENTADO EN 10 MUNICIPIOS</t>
  </si>
  <si>
    <t>1.2.3</t>
  </si>
  <si>
    <t>DESARROLLO DE LA SOCIEDAD CIVIL</t>
  </si>
  <si>
    <t>1.2.3.1</t>
  </si>
  <si>
    <t>FORTALECIMIENTO DE LA PARTICIPACION CIUDADANA</t>
  </si>
  <si>
    <t>CAPACITACIÓN A ORGANIZACIONES SOCIALES SOBRE MECANISMOS DE PARTICIPACIÓN CIUDADANA</t>
  </si>
  <si>
    <t>ENCUENTROS PARA EL FORTALECIMIENTO DE LA PARTICIPACIÓN CIUDADANA CON ORGANIZACIONES SOCIALES Y/O COMUNITARIAS Y/U ORGANISMOS COMUNALES DE PRIMERO Y SEGUNDO GRADO ORGANIZADOS Y EJECUTADOS</t>
  </si>
  <si>
    <t xml:space="preserve">RECURSOS INVERTIDOS POR LA FUNDACION MAMONAL PARA LA CAPACITACION DE ORGANISMOS COMUNALES DE PRIMER Y SEGUNDO NIVEL </t>
  </si>
  <si>
    <t>CAPACITACIÓN A ORGANIZACIONES COMUNALES  DE PRIMERO Y SEGUNDO GRADO, SOBRE LA LEY 743/2002.</t>
  </si>
  <si>
    <t>NO. DE ALCALDÍAS Y ORGANISMOS COMUNALES  VISITADOS E INSPECCIONADOS SOBRE MANEJO DE ORGANISMOS DE PRIMER Y SEGUNDO NIVEL.</t>
  </si>
  <si>
    <t>NO DE ASESORIAS Y CAPACITACIONES EN PEDAGOGÍA SOCIAL EN CULTURA CIUDADANA REALIZADAS</t>
  </si>
  <si>
    <t>APLICACIÓN EN 20 MUNICIPIOS DEL PROTOCOLO II DEL MINISTERIO DEL INTERIOR EN RELACIÓN CON LA DESCENTRALIZACIÓN DE LAS FUNCIONES DE CONTROL Y VIGILANCIA DE ORGANISMOS COMUNALES DE 1° Y 2º GRADO</t>
  </si>
  <si>
    <t>NO. DE MUNICIPIOS A LOS QUE SE LES APLICA EL PROTOCOLO II DEL MINISTERIO DEL INTERIOR EN RELACIÓN CON LA DESCENTRALIZACIÓN DE LAS FUNCIONES DE CONTROL Y VIGILANCIA DE ORGANISMOS COMUNALES DE 1° Y 2º GRADO</t>
  </si>
  <si>
    <t>1.3</t>
  </si>
  <si>
    <t>FOMENTO DEL DEPORTE</t>
  </si>
  <si>
    <t>IDERBOL</t>
  </si>
  <si>
    <t>1.3.1</t>
  </si>
  <si>
    <t>BOLIVAR GANADOR</t>
  </si>
  <si>
    <t>1.3.1.1</t>
  </si>
  <si>
    <t>ALTOS LOGROS Y LIDERAZGO DEPORTIVO</t>
  </si>
  <si>
    <t>NO DE QUE PARTICIPANTES EN LOS  JUEGOS NACIONALES  Y DEPORTE PARALIMPICO 2012-2016</t>
  </si>
  <si>
    <t>NO DE  PARTICIPANTES EN LOS JUEGOS NACIONALES Y DEPORTE PARALÍMPICO 2012-2016</t>
  </si>
  <si>
    <t>CONVENIO COLDEPORTES GOBERNACION 30% IVA CEDIDO LICORES $ 1,851,968,161,00</t>
  </si>
  <si>
    <t xml:space="preserve">.Apoyos a los Clasificatorios  Rumbo a Juegos Nacionales 2015 Bolivar Ganador. 2. Campeonato Gran Prix  de Atletismo  Iberoamericano. 3.Tertulia Olimpica  Bolivar Ganador  </t>
  </si>
  <si>
    <t>1-Asistir a los diferentes  clasificatorios con el fin de obtener cupos  con mira a participar en Juegos Nals 2015. 2- Foguear a los atletas  bolivarense  con figuras de talla fogueos  donde participen los deportistas  de Bolivar . 4- No de disciplina sdeportivas clasificadas con mira a juegos Nacionales 2015.</t>
  </si>
  <si>
    <t>1- Realizar la contratacion de entrenadores en las diferentes disciplinas deportivas.2-Organizar eventos de talla Nacional e internacional  que sirvan de fogueos a los deportistas del Bolivar Ganador. 3- Generar espacios de capacitación a los entrenadores , dirigentes deportivos y deportivos  hacia los altos logros.</t>
  </si>
  <si>
    <t>1-No de entrenadores contratados en las diferentes disciplina sdeportivas. 2-No de eventos deportivos organizados  para obtener posicionamiento deportivo. 3-No de fogueos  donde participen los deportistas  de Bolivar . 4- No de disciplina sdeportivas clasificadas con mira a juegos Nacionales 2015.</t>
  </si>
  <si>
    <t xml:space="preserve">Subgerencia de Deporte y Recreación </t>
  </si>
  <si>
    <t>60301100108-601100109-60501109017-60501109013</t>
  </si>
  <si>
    <t>1. 1% Contribución al Deporte .2.Recursos de Cervezas 3-Convenios con el Departamento y Nacion.</t>
  </si>
  <si>
    <t>1.3.1.2</t>
  </si>
  <si>
    <t xml:space="preserve">INFRAESTRUCTURA DEPORTIVA Y CENTROS REGIONALES DE ALTO RENDIMIENTO </t>
  </si>
  <si>
    <t xml:space="preserve">NO DE ESCENARIOS DEPORTIVOS Y RECREATIVOS   CONSTRUIDOS Y MEJORADOS </t>
  </si>
  <si>
    <t>30% ESPILLA PRODESARROLLO CONV. COLDEPORTES $ 4,822335,720,00</t>
  </si>
  <si>
    <t xml:space="preserve">1-Construcción de Dos Cancha  en la Alta Montaña  Macayepo y La Sierra. 2- Construcción del Gimnasio de Boxeo  Soplaviento. 3- Construcción Cancha Multiple  Plaza Principal  Municipio Clemencia.4- Construccion Estadio Softbol y Zonas Recrativas  Biosaludables Turbana . 5- Reconstrucción Estadio de Softbol  Municipio Santa Catalina . 6- Construccion Parque Recreativo  y Deportivo Corregimiento Busos de Bolivar Municipio de Cantagallo.7- Recuperación y mantenimiento de Canchas Multiples en los Municipios de : Turbaco, Arjona, San Juan Nepomuceno,  Corregiminetos de  Caracoli y El Salado  Municipio  El Carmen de Bolivar ,Cicuco , Talaigua, Rio Viejo,  Altos del Rosario , El Peñon, Cantagallo , Simiti, San Pablo, y Santa Rosa de Lima. 8- Construcción del Coliseo de Alto Rendimiento Montes de Maria  Municipio El Carmen de Bolívar. 9- Construcción del Coliseo Multiple del Dique  en el Municipio de San Estanislao de Kostka. 10-Construccion de 20 parques recreativos en igual numero de mUnicipios. 11-Construccion de Coliseo  Deportivo en Mompox. 12-Construccion  de Pista de Patinaje  en san Pablo Sur de Bolivar.  </t>
  </si>
  <si>
    <t xml:space="preserve">1-Dotar a los municipios de Bolivar de infrestructura deportiva para la practica del deporte  . 2-Mejorar  y reconstruir los escenarios para la practica del  deporte y la recreación.. </t>
  </si>
  <si>
    <t xml:space="preserve">1-Levantamiento topografico de los terrenos de juegos de los escenarios en los diferentes municipios de Bolivar . 2-  Realizar las convocatorias para las diferentes licitaciones para proceder  a la contruir los escenarios deportivos. 3-Realizar visitas de inspección a las obras adjudicadas .4-Proceder a la realizacion de los contratros de obras y de interventorias . </t>
  </si>
  <si>
    <t>1-No de escenarios Deportivos construidos  en Bolivar. 2-No de Canchas deportivas  construidas  y mejoradas. 3- No de  escenarios Recreativos Construidos  en Bolivar. 4- No de Municipios y corregimientos de Bolivar beneficiados  con la infraestructura deportiva. 5- No de Escenarios mejorados  en Bolivar</t>
  </si>
  <si>
    <t xml:space="preserve">Subgerencia de Infraestructura y Planeación </t>
  </si>
  <si>
    <t>60201100403-</t>
  </si>
  <si>
    <t>Estampilla Prodesarrollo -Convenios con la Nación y Departamento -Recursos por conceptos de regalias.</t>
  </si>
  <si>
    <t>Los Convenios suscrito con el Dpto de Bolivar aun no se han ejecutado en su totalidad .El total de recursos aprobado en OCAD , es mayor al valor adjudicado  en la contratacion , razon por la cual al finalizar las obras , estos recursos se devolveran al tESORO nAL.</t>
  </si>
  <si>
    <t>1.3.1.3</t>
  </si>
  <si>
    <t>DEPORTE ESTUDIANTIL</t>
  </si>
  <si>
    <t xml:space="preserve">NO DE  ESTUDIANTES  QUE PARTICIPARON EN LOS JUEGOS INTERCOLEGIADOS  TANTO EN LA FASE DEPARTAMENTAL CONO NACIONAL PROCEDENTES DE 28 MUNICIPIOS  </t>
  </si>
  <si>
    <t>CONVENIO COLDEPORTES $ 449,985,973,00</t>
  </si>
  <si>
    <t>Juegos Intercolegiados Superate   y Festivales Escolares en las fases Municipal, Departamental y Regional Caribe.</t>
  </si>
  <si>
    <t>Promover  y articular la deteccion de talentos deportivos en los diferentes establecimientos educativos de Bolivar.</t>
  </si>
  <si>
    <t>1-Organizar  el proceso de inscripcion de los deportistas procedentes de las instituciones y centros educativos de Bolivar para que participen en las diferentes fases de los Juegos .</t>
  </si>
  <si>
    <t>1-No de instituciones y centros educativos de Bolivar participantes e los Juegos Intercolegiados Superate. 2- No de estudiantes inscritos  en las diferentes  fases de los Juegos. 3- No de disciplinas deportivas  participnates por municipios de Bolívar</t>
  </si>
  <si>
    <t xml:space="preserve">Subgerencia de Deportes y Recreación </t>
  </si>
  <si>
    <t>31/11/2014</t>
  </si>
  <si>
    <t>60304100819-60304100820</t>
  </si>
  <si>
    <t>Iva Cedido de Licores, Convenios con la Nación y Departamento.</t>
  </si>
  <si>
    <t>1.3.2</t>
  </si>
  <si>
    <t>DEPORTE SOCIAL COMUNITARIO</t>
  </si>
  <si>
    <t>1.3.2.1</t>
  </si>
  <si>
    <t>JUEGOS Y FESTIVALES DE INTEGRACION DEPORTIVA DE CARÁCTER REGIONAL</t>
  </si>
  <si>
    <t>NO PARTICIPANTES  EN LOS JUEGOS  DE INTEGRACIÓN DEPARTAMENTO.</t>
  </si>
  <si>
    <t>NO DE  PERSONAS QUE PARTICIPARAN Y SE INTEGRARAN EN LOS JUEGOS DE INTEGRACIÓN DEPARTAMENTO. 18 DISCIPLINAS DEPORTIVAS LOS JUEGOS DE INTEGRACIÓN. 12 DISCIPLINAS DEPORTIVAS PARA PERSONAS EN SITUACIÓN DE DISCAPACIDAD</t>
  </si>
  <si>
    <t>CONVENIO COLDEPORTES $ 106,600,000,00</t>
  </si>
  <si>
    <t>1--Festivales Deportivos y Recreativos afrodescendientes .3-Juegos de integración campesinos y Mineros en Santa Rosa del Sur. 4-Juegos de Integración del Sur  y Zodes Loba .5-Juegos de Integración Afrodescendientes  con Alta Montaña . 6- Torneos de Futbol  interclubes  -Bolivar Ganador. 7- Festivales  Recreativos  y deportivos de Patinaje</t>
  </si>
  <si>
    <t>Integrar a la poblacion de bolivar  a través del deporte , la recreación   buscando siempre la participación  comunitaria para el mejoramiento de la calidad de vida.</t>
  </si>
  <si>
    <t>1-Organizar inscripciones  de los diferentes juegos y torneos deportivos a realizar . 2-Definir los municipios participantes  y disciplinas deportivas . 3- Organizar el suministro  de hidratacion , juzgamiento , implementacion y dotacion deportiva. 4-Definir los diferentes procedimientos  de juegos. 5-Organizar la logistica de los eventos.</t>
  </si>
  <si>
    <t>1-No de Juegos de Integracion deportiva  realizados en Bolivar. 2- No de Municipios participantes en los diferentes juegos y torneos de integración. 3-No de disciplina sdeportivas participantes .4- No de deportistas participantes en los diferentes eventos. 5-No de  poblacion afrodescendientparticipando en eventos deportivos y recreativos.6- No de poblacion</t>
  </si>
  <si>
    <t xml:space="preserve">Subgerencia de deporte y recreacion </t>
  </si>
  <si>
    <t>60501109015-60101100101</t>
  </si>
  <si>
    <t>Convenios con el departamento y la Nacion .</t>
  </si>
  <si>
    <t>1.3.2.2</t>
  </si>
  <si>
    <t>JUEGOS DEPORTIVOS DEPARTAMENTALES Y DE LA DISCAPACIDAD</t>
  </si>
  <si>
    <t>NO DE PERSONAS QUE PARTICIPARON EN LOS JUEGOS DE INTEGRACION SUBREGIONAL DE LOS MUNICIPIOS DE BOLÍVAR Y DEPARTAMENTOS VECINOS  Y LOS  6 ZODES DEL DEPARTAMENTO DE BOLIVAR.</t>
  </si>
  <si>
    <t>CONVENIO GOBERNACIÓN 30% IVA CEDIDO $ 1,795,824,544</t>
  </si>
  <si>
    <t>1-Juegos Departamentales y de la Discapacidad en  la Alta Montaña.</t>
  </si>
  <si>
    <t>1-Organizar inscripciones  de los diferentes juegos y torneos deportivos a realizar . 2-Definir los municipios participantes  y disciplinas deportivas . 3- Organizar el suministro  de hidratacion , juzgamiento , implementacion y dotacion deportiva. 4-Definir los diferentes procedimientos  de juegos. 5-Organizar la logistica de los eventos</t>
  </si>
  <si>
    <t>Convenios con el Departamento</t>
  </si>
  <si>
    <t>1.3.3</t>
  </si>
  <si>
    <t xml:space="preserve">HABITOS Y ESTILOS DE VIDA SALUDABLE </t>
  </si>
  <si>
    <t>1.3.3.1</t>
  </si>
  <si>
    <t xml:space="preserve">POR TU SALUD PONTE PILAS </t>
  </si>
  <si>
    <t>NO DE MUNICIPIOS VINCULADOS AL PROGRAMA DE ACTIVIDAD FISÍCA</t>
  </si>
  <si>
    <t>CONVENIO COLDEPORTES 1% CONTRIBUCIÓN ESPECIAL $ 396,021,100,00</t>
  </si>
  <si>
    <t xml:space="preserve">Fortalecimiento del Programa de actividad Fisica POR TU SALUD PONTE PILAS </t>
  </si>
  <si>
    <t>Bajar los indices de enfermedades cronicas no transmisibles asociados al sedentarismo y alos malos habitos de estilos de vida saludable y espacios libres de humos.</t>
  </si>
  <si>
    <t>1- Realizar campañas de concientizacion a poblacion  sobre los estillos y habitos de stilo de vida saludable. 2- Realizar jornadas de valoracion   a la poblacion vinculada al programa .3-  realizar inscripciones  de los participantes en las jornadas de aerobicos y rumbaterapias en los municipios. 4- Valoraciones nuticionales de la poblacion focalizada en el programa.</t>
  </si>
  <si>
    <t>No de Municipios  focalizados en el programa. 2- No de Poblacion beneficiada con el programa Por tu salud Ponte Pilas . 3- No de  valoraciones fisicas y medicas realizadas a la poblacion beneficiada del Programa. 4- No de Jornadas de aerobicos y rumbaterapias  en los municipios .</t>
  </si>
  <si>
    <t>Subgerencia de deportes y recreacion</t>
  </si>
  <si>
    <t>1%Contribucion, Convenios con el departamento y la Nación</t>
  </si>
  <si>
    <t>NO DE TALLERES DE CAPACITACIÓN EN TEMAS DE HABOTOS Y ESTILO DE VIDA SALUDABLE EN EL CUATRENIO</t>
  </si>
  <si>
    <t>Apoyo a las Jornadas de Capacitación  en Actividad Fisica y Estilos de Vida Saludables</t>
  </si>
  <si>
    <t>Impartir conocimiento a la población sobre la aplicación  de  los Habitos y estilos de vida saludable.</t>
  </si>
  <si>
    <t xml:space="preserve">1- Organizar jornadas pedagogicas por segmento poblacional sobre temas concernientes a los habitos y estilos de vida saludable </t>
  </si>
  <si>
    <t>No de capacitaciones  sobre actividad fisica. 2- No de Municpios  con jornadas de capacitación . 3 No de Poblacion beneficida con las jornadas de Capacitacion  impartidas .</t>
  </si>
  <si>
    <t xml:space="preserve"> Convenios con el Departamento </t>
  </si>
  <si>
    <t xml:space="preserve">NO DE  PERSONAS DEL DEPARTAMENTO  HACIENDO PARTE DEL PROGRAMA  ESTILOS Y HÁBITOS DE VIDA SALUDABLE DE LA POBLACIÓN </t>
  </si>
  <si>
    <t xml:space="preserve">1-Festival Deportivos y Recreativos  dirijidos  a personas en situación de Discapacidad en el Muniicipio de Arjona. 2- Jornadas de Capacitacion  en Actividad Fisica Adaptada  y Deporte Formativos  Dirijidos a los Discapacitados </t>
  </si>
  <si>
    <t>Promover las actividades deportivas y recreativas con criterios de inclusion social al segmento poblacional discapcitados de Bolivar.</t>
  </si>
  <si>
    <t xml:space="preserve">1-Realizar un censo poblacional  de discapacitados vinculados al deporte y la recreación. 2- Organizar talleres  a los cuidadores y padres  de los deportistas discapacitados . 3- organizar  logisticas de los eventos donde participan los discapacitados con criterios de inclusion social. </t>
  </si>
  <si>
    <t>No de capacitaciones  sobre actividad fisica Adaptadas en los municipios de Bolívar . 2- No de Municpios  con jornadas de capacitación en deporte paralimpico . 3 No de Poblacion beneficida discapacitadas  con las jornadas deportivas y recreativas . No de disciplinas deportivas paralimpicas  participantes.</t>
  </si>
  <si>
    <t>2</t>
  </si>
  <si>
    <t>BOLIVAR TERRITORIO QUE NOS INTEGRA A TODOS</t>
  </si>
  <si>
    <t>SECRETARIA DE INFRAESTRUCTURA</t>
  </si>
  <si>
    <t>2.1</t>
  </si>
  <si>
    <t>INFRAESTRUCTURA FISICA PARA LA INTEGRACION</t>
  </si>
  <si>
    <t>2.1.1</t>
  </si>
  <si>
    <t>INFRAESTRUCTURA PARA EL DESARROLLO Y LA COMPETITIVIDAD</t>
  </si>
  <si>
    <t>2.1.1.1</t>
  </si>
  <si>
    <t>INFRAESTRUCTURA DEL TRANSPORTE PARA LA COMPETITIVIDAD E INTEGRACION</t>
  </si>
  <si>
    <t xml:space="preserve">NO DE KILOMETROS QUE SE HAN REALIZADO MANTENIMIENTO </t>
  </si>
  <si>
    <t>NO DE KILÓMETROS DE VÍAS CON MANTENIMIENTO.</t>
  </si>
  <si>
    <t xml:space="preserve">NO DE KILOMETROS  REHABILITADOS </t>
  </si>
  <si>
    <t>NO DE KILÓMETROS DE VÍAS  REHABILITADOS</t>
  </si>
  <si>
    <t>NO DE KILOMETROS MEJORADOS</t>
  </si>
  <si>
    <t xml:space="preserve">CANTIDAD DE KILOMETROS CONSTRUIDOS </t>
  </si>
  <si>
    <t>AVANCE DE LA CONSILIDACIÓN DE LA PUESTA EN MARCHA DEL TREN DE INTEGRACIÓN REGIONAL</t>
  </si>
  <si>
    <t>AVANCE DE GESTIÓN ANTE EL GOBIERNO NACIONAL LA CONSTRUCCIÓN DEL PUESTE YATÍ - LA BODEGA.</t>
  </si>
  <si>
    <t>AVANCE DE LA GESTIÓN ANTE EL GOBIERNO NACIONAL LA RECUPERACIÓN DE LA NAVEGABILIDA DEL RIO MAGDALENA Y CANAL DEL DIQUE</t>
  </si>
  <si>
    <t>AVANCE DE LA GESTIÓN ANTE EL GOBIERNO NACIONAL LA REHABILITACIÓN DE CUATRO AEREOPUERTOS</t>
  </si>
  <si>
    <t xml:space="preserve">AVANCE DE LA GESTIÓN ANTE EL GOBIERNO NACIONAL LA PROFUNDIZACIÓN DEL CANAL DE ACCESO AL PUERTO DE CARTAGENA </t>
  </si>
  <si>
    <t>2.1.1.2</t>
  </si>
  <si>
    <t>INFRAESTRUCTURA FISICA PARA GESTION DE RIESGOS</t>
  </si>
  <si>
    <t xml:space="preserve">AVANCE DE LA GESTIÓN ANTE EL GOBIERNO NACIONAL DEL PROYECTI DEL CANAL DEL DIQUE  </t>
  </si>
  <si>
    <t xml:space="preserve">CANTIDAD  EN KM DE JARRILLONES CONSTRUIDOS </t>
  </si>
  <si>
    <t xml:space="preserve">COLOMBIA HUMANITARIA </t>
  </si>
  <si>
    <t>REVISAR</t>
  </si>
  <si>
    <t xml:space="preserve">CANTIDAD  EN   KM DE JARILLONES MEJORADOS </t>
  </si>
  <si>
    <t xml:space="preserve">CANTIDAD EN  KM DE JARILLONES REHABILITADOS </t>
  </si>
  <si>
    <t>CANTIDAD EN  KM DE JARILLONES CON MANTENIMIENTO REALIZADO</t>
  </si>
  <si>
    <t>NO DE  ESTACIONES DE DRENAJE Y BOMBEO CONSTRUIDAS</t>
  </si>
  <si>
    <t xml:space="preserve">CANTIDAD DE KILOMETROS DE JARILLONES  CONSTRUIDOS, MEJORADOS   Y/O REHABILITADOS  </t>
  </si>
  <si>
    <t xml:space="preserve">MODIFICA TEXTO Y SE UNIFICAN LAS METAS EN UNA SOLA </t>
  </si>
  <si>
    <t>NO DE OBRAS DE DEFENSAS MARGINALES CONTRA LA EROSIÓN CONSTRUIDAS</t>
  </si>
  <si>
    <t>NO DE PROYECTOS VIALES ELABORADOS</t>
  </si>
  <si>
    <t>2.1.1.3</t>
  </si>
  <si>
    <t>DISEÑO Y FORMULACION DE PROYECTOS DE INFRAESTRUCTURA DE USO</t>
  </si>
  <si>
    <t>DISEÑAR FORMULAR Y/O EJECUTAR 10 PROYECTOS DEL SECTOR: EDUCACIÓN, SALUD, RECREACIÓN, INCLUSIÓN SOCIAL Y RECONCILIACIÓN, JUSTICIA Y SEGURIDAD.</t>
  </si>
  <si>
    <t>NO DE  PROYECTOS PARA LA OBRAS DE DEFENSAS MARGINALES CONTRA LA EROSIÓN DISEÑADOS</t>
  </si>
  <si>
    <t>SE ELIMINA Y SE UNICA EN UNA SOLA</t>
  </si>
  <si>
    <t>NO DE PROYECTOS ELABORADOS PARA ADAPTACIÓN AL CAMBIO CLIMATICO</t>
  </si>
  <si>
    <t>CANTIDAD DE DISEÑOS DE  MEGACOLEGIOS GESTIONADOS</t>
  </si>
  <si>
    <t xml:space="preserve">CANTIDAD DE MEGAHOSPITALES GESTIONADOS </t>
  </si>
  <si>
    <t>2.1.1.4</t>
  </si>
  <si>
    <t>DISEÑO Y FORMULACION DE PROYECTOS, PRESERVACION DE BIENES DE INTERES CULTURAL EN EL DEPARTAMENTO DE BOLIVAR</t>
  </si>
  <si>
    <t>PORCENTAJE DE AVANCE DE RESTAURACIÓN DEL PALACIO DE LA PROCLAMACIÓN</t>
  </si>
  <si>
    <t>NO DE PALACIOS RESTAURADOS EN CARTAGENA</t>
  </si>
  <si>
    <t>PROCENTAJE DE RESTAURACIÓN DE DONDE FUNCIONO EL MERCADO DE MOMPOX</t>
  </si>
  <si>
    <t>NO DE  MERCADOS RECONSTRUIDOS Y RESTAURADOS EN MOMPOX</t>
  </si>
  <si>
    <t>NO. DE  MUSEOS Y/O CENTROS DE CULTURA RESTAURADOS</t>
  </si>
  <si>
    <t xml:space="preserve">NO DE MUSEOS Y/O CENTROS DE CULTURA RESTAURADOS </t>
  </si>
  <si>
    <t>NO DE MUSEOS Y/O CENTROS DE CULTURA CONSTRUIDOS</t>
  </si>
  <si>
    <t>2.1.2</t>
  </si>
  <si>
    <t>AGUAS PARA LA PROSPERIDAD</t>
  </si>
  <si>
    <t>SECRETARIA DE HABITAT - AGUA POTABLE - AGUAS DE BOLIVAR</t>
  </si>
  <si>
    <t>2.1.2.1</t>
  </si>
  <si>
    <t>INFRAESTRUCTURA DE AGUA Y SANEAMIENTO</t>
  </si>
  <si>
    <t>NÚMERO DE HABITANTES URBANOS QUE CUENTAN CON LOS SERVICIOS DE AGUA POTABLE.</t>
  </si>
  <si>
    <t>NO. DE HABITANTES CON NUEVOS SERVICIOS DE ACUEDUCTO EN EL ÁREA URBANA DE LOS MUNICIPIOS DEL DEPARTAMENTO DE BOLÍVAR.</t>
  </si>
  <si>
    <t>AGUAS DE BOLIVAR</t>
  </si>
  <si>
    <t>8 proyectos nuevos</t>
  </si>
  <si>
    <t>9 proyectos terminados</t>
  </si>
  <si>
    <t>100% de las obras ejecutadas</t>
  </si>
  <si>
    <t xml:space="preserve">AGUAS DE BOLIVAR S.A.  E.S.P. </t>
  </si>
  <si>
    <t>Plan Departamental de Aguas</t>
  </si>
  <si>
    <t>Nacion/SGP Dpto/Regalias/Municipios</t>
  </si>
  <si>
    <t>NO DE MUNICIPIOS CON PROYECTOS DE CONSTRUCCIÓN, OPTIMIZACIÓN Y/O REHABILITACIÓN DE SISTEMAS DE ACUEDUCTOS</t>
  </si>
  <si>
    <t>NO.  DE MUNICIPIOS CON PROYECTOS DE CONSTRUCCIÓN U OPTIMIZACIÓN DE ACUEDUCTOS.</t>
  </si>
  <si>
    <t>8 proyectos  nuevos para un total de 21 municipios con proyectos en ejecucion</t>
  </si>
  <si>
    <t>8 nuevos municipios con proyectos  en ejecucion</t>
  </si>
  <si>
    <t>100% de los nuevos  proyectos en ejecucion</t>
  </si>
  <si>
    <t>HORAS DE CONTINUIDAD EN LA PRESTACIÓN DEL SERVICIO DE ACUEDUCTO</t>
  </si>
  <si>
    <t xml:space="preserve">APORTES DE LA NACION </t>
  </si>
  <si>
    <t>8 proyectos nuevos para aumentar la continuidad del servicio</t>
  </si>
  <si>
    <t>20 Horas de Servicios</t>
  </si>
  <si>
    <t>24 Horas de servicios con proyectos del PDA Bolivar</t>
  </si>
  <si>
    <t>NÚMERO DE HABITANTES URBANOS QUE CUENTAN CON LOS SERVICIOS DE ALCANTARILLADO.</t>
  </si>
  <si>
    <t>SGP MUNICIPIOS</t>
  </si>
  <si>
    <t>2 nuevos proyectos de alcantarillado en ejecucion</t>
  </si>
  <si>
    <t>100% de los nuevos proyectos en ejecucion</t>
  </si>
  <si>
    <t>NÚMERO DE HABITANTES URBANOS QUE CUENTAN CON LOS SERVICIOS DE ASEO.</t>
  </si>
  <si>
    <t>BANCO MUNDIAL</t>
  </si>
  <si>
    <t>3 proyectos de regionalizacion del servicio de aseo</t>
  </si>
  <si>
    <t>ESTUDIOS REALIZADOS EN LA ZONA RURAL</t>
  </si>
  <si>
    <t>SECRETARIA DE HABITAT -SERVICIOS PUBLICOS</t>
  </si>
  <si>
    <t>ACUEDUCTOS CONSTRUIDOS Y/O MEJORADOS EN LA ZONA RURAL</t>
  </si>
  <si>
    <t xml:space="preserve">RECURSOS FONDOS GESTIÓN DEL RIESGOS </t>
  </si>
  <si>
    <t>CONSTRUCCIÓN DE UNIDADES SANITARIAS</t>
  </si>
  <si>
    <t>NO. DE  UNIDADES SANITARIAS CONSTRUIDAS EN EL DEPARTAMENTO DE BOLÍVAR.</t>
  </si>
  <si>
    <t>2.1.2.2</t>
  </si>
  <si>
    <t>ASEGURAMIENTO DE LA PRESTACION DE LOS SERVICIOS</t>
  </si>
  <si>
    <t xml:space="preserve">NÚMERO DE SUSCRIPTORES CON ASEGURAMIENTO DE LA PRESTACIÓN DE LOS SERVICIOS PÚBLICOS.  </t>
  </si>
  <si>
    <t>NO DE SUSCRIPTORES DE ALCANTARILLADO</t>
  </si>
  <si>
    <t>NO DE  SUSCRIPTORES DE ASEO.</t>
  </si>
  <si>
    <t xml:space="preserve">NÚMERO DE MUNICIPIOS CON CREACIÓN DE EMPRESA PRESTADORAS U OPERADOR ESPECIALIZADO DE SERVICIO VINCULADO </t>
  </si>
  <si>
    <t>NO. DE MUNICIPIOS ASESORADOS PARA LA CREACIÓN O FORTALECIMIENTO EMPRESARIAL DE SUS OPERADORES DEL SERVICIO.</t>
  </si>
  <si>
    <t>Creacion de empresas operadoras en aquellos municipios con proyecto de obra, que no cuenten con operador</t>
  </si>
  <si>
    <t xml:space="preserve">NÚMERO DE MUNICIPIOS CON FORTALECIMIENTO INSTITUCIONAL DE SUS OPERADORES DE SERVICIOS </t>
  </si>
  <si>
    <t>Fortalecimiento Institucional a operadores municipales</t>
  </si>
  <si>
    <t xml:space="preserve">ATENDER LOCALIDADES POR DESABASTECIMIENTO DE AGUA POTABLE </t>
  </si>
  <si>
    <t>ATENDER A POBLACIONES DESPLAZADAS EN CUANTO AL SECTOR AGUA POTABLE</t>
  </si>
  <si>
    <t>NO DE POBLACIONES DESPLAZADAS  ATENDIDAS EN CUANTO AL SECTOR AGUA POTABLE.</t>
  </si>
  <si>
    <t>REALIZAR CAPACITACIONES A LOS HABITANTES</t>
  </si>
  <si>
    <t>REALIZAR ASESORÍAS PARA MUNICIPIOS DESCERTIFICADOS</t>
  </si>
  <si>
    <t>ADMINISTRACION DE RECURSOS DE LOS MUNICIPIOS DESCERTIIFCADOS SGP CARMEN DE BOLIVAR $3,448,488356,58 EJECUTADO $ 836,529,869 SGP MAGANGUE $ 2,504,750,675,00 EJECUTADO $ 146,031,795,00 SGP SAN JACINTO $ 1,015,447,387,00 EJECUTADO $ 0,</t>
  </si>
  <si>
    <t>2.1.3</t>
  </si>
  <si>
    <t>VIVIENDA</t>
  </si>
  <si>
    <t>SECRETARIA DE HABITAT - VIVIENDA</t>
  </si>
  <si>
    <t>2.1.3.1</t>
  </si>
  <si>
    <t>VIVIENDA DIGNA PARA DAMNIFICADOS POR EL INVIERNO</t>
  </si>
  <si>
    <t>NO VIVIENDAS INICIADAS CON APORTES DE FONDO DE ADAPTACIÓN Y DEL DEPARTAMENTO</t>
  </si>
  <si>
    <t>Reducir el deficit de VIP en el Departamento de Bolivar</t>
  </si>
  <si>
    <t>Supervision y acompañamiento en la ejecucion</t>
  </si>
  <si>
    <t>573 VIP  construidas</t>
  </si>
  <si>
    <t>Secretaría de Hábitat</t>
  </si>
  <si>
    <t>o</t>
  </si>
  <si>
    <t>Fondo de adaptación</t>
  </si>
  <si>
    <t>La Gobernación de Bolivar no aporta recursos para estos proyectos, realiza gestiones y acompañamiento.</t>
  </si>
  <si>
    <t>NO DE  VIVIENDAS INICIADAS CON SUBSIDIOS DEL BANCO AGRARIO</t>
  </si>
  <si>
    <t>1- Construcción 2971 convenio de fecha 07 Junio 2011 entre el Banco Agrario, Gobernación de Bolívar y la Sociedad Colombiana de Arquitectos SCA.          2-  Construcción de 94 VIP en el Municipio de Santa Catalina, comnvenio 070 de 2011 entre el Banco Agrario, Gobernación de Bolívar y ONG Mujer y Familia.                               3- Construcción de 100 VIP en el Municipio de Magangué en el Corregimiento de Coyongal, comnvenio 10 de 2010 entre el Banco Agrario, Gobernación de Bolívar y ONG Mujer y Familia.                    4- Construcción de 100 VIP en el Municipio de Magangué en los Corregimientos Roma y Santa Pabla, comnvenio 12 de 2010 entre el Banco Agrario, Gobernación de Bolívar y ONG Mujer y Familia.           5- Construcción de 100 VIP en el Municipio de Marialabaja, comnvenio 09 de 2010 entre el Banco Agrario, Gobernación de Bolívar y ONG Mujer y Familia.</t>
  </si>
  <si>
    <t>Disminuir el deficit de vivienda en el Departamento de Bolivar</t>
  </si>
  <si>
    <t>Supervision , acompañamiento  y seguimiento en la ejecucion</t>
  </si>
  <si>
    <t>3135 VIP construidas</t>
  </si>
  <si>
    <t>Banco Agrario</t>
  </si>
  <si>
    <t>Los aportes de la Gobernación de Bolívar para la ejecución de estos proyectos fueron desembolsados en su totalidad.</t>
  </si>
  <si>
    <t>NO. DE VIVIENDAS INICIADAS CON SUBSIDIOS DE FON VIVIENDA Y EL DEPARTAMENTO</t>
  </si>
  <si>
    <t>Meta creada según Ordenanza 99 del 2014.</t>
  </si>
  <si>
    <t xml:space="preserve">NO DE PROYECTOS DE VIVIENDA FORMULADOS </t>
  </si>
  <si>
    <t>No se proyectaron recursos para esta meta</t>
  </si>
  <si>
    <t>NO DE PROYECTOS ELEGIBLES EN FINDETER</t>
  </si>
  <si>
    <t>2.1.3.2</t>
  </si>
  <si>
    <t>VIVIENDA DIGNA PARA DESPLAZADOS</t>
  </si>
  <si>
    <t>Proyecto de Vivienda de Interés Prioritario VIP en el Municipio de San Pablo.</t>
  </si>
  <si>
    <t>Formular proyecto de Vivienda de Interés Prioritario VIP en el Municipio de San Pablo.</t>
  </si>
  <si>
    <t>Recolección de información, estudios y diseños</t>
  </si>
  <si>
    <t>Proyecto Formulado</t>
  </si>
  <si>
    <t>Recursos destinado para la contratar OPS.</t>
  </si>
  <si>
    <t>NO PROYECTOS ELEGIBLES EN FINDETER</t>
  </si>
  <si>
    <t>NO. VIVIENDAS INICIADAS CON SUBSIDIOS DE FONVIVIENDA, COOPERACIÓN INTERNACIONAL Y  EL DEPARTAMENTO</t>
  </si>
  <si>
    <t xml:space="preserve">1- Construccion de 300 VIP en el Municipio del Carmen de Bolivar- barrio las Margaritas.              2- Construccion de 100 VIP en el Municipio del Carmen de Bolivar, corregimiento del Salado.                       3- Construccion de 950 VIS en el Municipio de Magangue, Urbanizacion el Oasis.                                                   4 -Construccion de 150 VIP en el Municipio de San Juan Nepomuceno denominado urbanizacion castillo grande.                          5- Construccion de 150 VIP en el Municipio de San Jacinto denominado urbanizacion San Miguel.    </t>
  </si>
  <si>
    <t>Viviendas construidas</t>
  </si>
  <si>
    <t>1-ICLD,</t>
  </si>
  <si>
    <t>2- 117.900.000,</t>
  </si>
  <si>
    <t>2.1.3.3</t>
  </si>
  <si>
    <t>PREMIO AL BUEN AHORRADOR</t>
  </si>
  <si>
    <t>NO DE  HOGARES BENEFICIADOS DEL PROGRAMA DE AHORRO VOLUNTARIO CONTRACTUAL CON EVALUACIÓN CREDITICIA FAVORABLE EN BOLÍVAR.</t>
  </si>
  <si>
    <t>En la vigencia 2014 no se desarrollo proyecto para cumplir con la meta.</t>
  </si>
  <si>
    <t>2.1.3.4</t>
  </si>
  <si>
    <t>NUEVO SUELO URBANO</t>
  </si>
  <si>
    <t>NO DE HECTAREAS DE SUELO URBANO INCORPORADO EN LOS POT</t>
  </si>
  <si>
    <t>Nuevo Suelo Urbano</t>
  </si>
  <si>
    <t>Incorporar nuevas Hectareas de suelos urbanos al POT en diferentes Municipios</t>
  </si>
  <si>
    <t>Acompañamiento a los Municipios en el proceso de incorporar los nuevos suelos urbanos al POT</t>
  </si>
  <si>
    <t>Hectareas de suelo urbano incorporadas al POT</t>
  </si>
  <si>
    <t>Recursos destinado para la contratar OPS</t>
  </si>
  <si>
    <t>2.1.3.5</t>
  </si>
  <si>
    <t xml:space="preserve">GESTIÓN PARA LA DESAFECTACIÓN DE SUELOS URBANOS </t>
  </si>
  <si>
    <t>NO. DE MUNICIPIOS CON SUELO HABILITADO PARA EL DESARROLLO DE PROYECTOS DE VIVIENDA, SALUD Y EDUCACIÓN.</t>
  </si>
  <si>
    <t xml:space="preserve">SE CREA NUEVO SUBPROGRAMA Y SE CREA NUEVA META </t>
  </si>
  <si>
    <t>2.1.3.6</t>
  </si>
  <si>
    <t>TITULOS PARA LOS VULNERABLES</t>
  </si>
  <si>
    <t>NO DE TITULOS OTORGADOS</t>
  </si>
  <si>
    <t>legalizar 3000 predios fiscales ocupados con vivienda de interes social.</t>
  </si>
  <si>
    <t>reducir la informalidad en la tenecia de tierras</t>
  </si>
  <si>
    <t>ejecucion  del proyecto.</t>
  </si>
  <si>
    <t>3000 titulos otorgados</t>
  </si>
  <si>
    <t>2.1.4</t>
  </si>
  <si>
    <t>TIC S PARA LA INTEGRACION</t>
  </si>
  <si>
    <t>SECRETARIA GENERAL -  TIC</t>
  </si>
  <si>
    <t>2.1.4.1</t>
  </si>
  <si>
    <t>COMUNICACIÓN REGIONAL PARA EL DESARROLLO</t>
  </si>
  <si>
    <t xml:space="preserve">NO DE ALCALDIAS CON SISTEMA DE VIDEO CONFERENCIA Y TELEFONÍA IP CON LA GOBERNACION FUNCIONANDO </t>
  </si>
  <si>
    <t xml:space="preserve">SECRETARIA EDUCACION </t>
  </si>
  <si>
    <t>2.1.4.2</t>
  </si>
  <si>
    <t>INTERNET SANO</t>
  </si>
  <si>
    <t xml:space="preserve">NO DE PLAZAS O PARQUEZ CON ACCESO A INTERNET SANO GRATUITO </t>
  </si>
  <si>
    <t>SECRETARIA EDUCACION</t>
  </si>
  <si>
    <t>NO DE BOLIVARENSES CERTIFICADOS CONTENIDOS, APROPIACIÓN Y SERVIVIOS DE GOBIERNO EN LINEA</t>
  </si>
  <si>
    <t>2.1.4.3</t>
  </si>
  <si>
    <t>VIVE DIGITAL</t>
  </si>
  <si>
    <t xml:space="preserve">NO DE PUNTOS VIVE DIGITAL CON ATENCIÓN AL CIUDADANO </t>
  </si>
  <si>
    <t>2.2</t>
  </si>
  <si>
    <t>SOSTENIBILIDAD AMBIENTAL Y GESTION INTEGRAL DEL RIESGO</t>
  </si>
  <si>
    <t>SECRETARIA DE HABITAT - MEDIO AMBIENTE</t>
  </si>
  <si>
    <t>2.2.1</t>
  </si>
  <si>
    <t>APOYO A LA GESTION AMBIENTAL DEPARTAMENTAL</t>
  </si>
  <si>
    <t>2.2.1.1</t>
  </si>
  <si>
    <t>GESTION PARA LA CONSERVACION Y MANEJO DE ECISISTEMAS ESTRATEGICOS</t>
  </si>
  <si>
    <t>NO. DE ECOSISTEMAS DECLARADOS – ÁREAS PRIORITARIAS PROTEGIDAS O ESQUEMAS POR PAGOS DE SERVICIOS AMBIENTALES</t>
  </si>
  <si>
    <t>NO. PREDIOS ADQUIRIDOS, O PAGOS POR SERVICIOS AMBIENTALES, PREVIA IDENTIFICACIÓN, DELIMITACIÓN Y PRIORIZACIÓN  POR PARTE DE LA CARS.</t>
  </si>
  <si>
    <t>Para el cumplimiento de esta Meta en el año 2014 se realizó la instalación de mesa de implementación del Decreto 953/2013 , donde participan la Gobernación, PROMAC, Cardique, PPNN, Aguas de Bolívar, entre otras; Para lo cual  se han realizado 9  reuniones de la mesa, con Recursos propios de la Gobernación (Valor de horas del Personal de planta que asiste) por una cuantia de $ 1.054.608,oo ademas de 2 visitas de campo que se realizaron a la zona de montes de María, costeadas por PROMAC ($3.200.000,oo)</t>
  </si>
  <si>
    <t>2.2.1.2</t>
  </si>
  <si>
    <t>FORTALECIMIENTO AL SISTEMA DEPARTAMENTAL DE AREAS PROTEGIDAS</t>
  </si>
  <si>
    <t xml:space="preserve">NO DE MESAS DEPARTAMENTALES DE AREAS PROTEJIDAS </t>
  </si>
  <si>
    <t>Meta cumplida en años anteriores (2013), muy a pesar que se penso eliminar con la nueva Ordenanza</t>
  </si>
  <si>
    <t xml:space="preserve">PROTAFOLIO DE  ÁREAS PROTEGIDAS FORMULADO </t>
  </si>
  <si>
    <t>NO. DE ÁREAS PROTEGIDAS Y DECLARADAS POR LAS CAR´S</t>
  </si>
  <si>
    <t>Se esta adelantando las acciones pertinenetes ante el SIRAP Caribe, ya que uno de sus proyectos es realizar un portafolio de areras protegidas por departamento, y asi no caer en duplicidad de esfuerzos y recursos.</t>
  </si>
  <si>
    <t>REALIZAR TALLERES DE LA MESA DEL SIDAP</t>
  </si>
  <si>
    <t>consultar con el DNP ya que esta meta tenia algo de ejecucion y se elimina</t>
  </si>
  <si>
    <t>ORDENANZA 4 DE 2010 REGLAMENTADA</t>
  </si>
  <si>
    <t>PROYECTO DE ORDENANZA FORMULADO Y PRESENTADO ANTE LA ASAMBLEA DEPARTAMENTAL PARA DAR OPERATIVIDAD A LAS SIDAP.</t>
  </si>
  <si>
    <t>El proyecto de ordenanza fue formulado y presentado ante la Asamblea Depatrtamental. Obteniendose la Ordenanza No. 92 de octubre 23 de 2014, sancionada gubernalmente en noviembre 10 de 2014 y a la fecha se encuentra su respectiva reglamentacion proyectada por la DTA y  en estudio legal por parte de la Oficina Administrativa Juridica de la Gobernación. Para la consecucion del proncentaje que va hasta el momento de esta meta (80%), se han invertidos recursos de funcionamiento (horas de funcionarios de planta) que ascienden a $4.206.432,oo</t>
  </si>
  <si>
    <t>2.2.1.3</t>
  </si>
  <si>
    <t>EDUCACION AMBIENTAL</t>
  </si>
  <si>
    <t>NO. DE TALLERES PARA EL FORTALECIMIENTO DE GRUPOS DE ORGANIZACIONES CAMPESINAS Y MADRES CABEZA DE FAMILIA EN PROTECCIÓN DE RECURSOS NATURALES Y MEDIO AMBIENTE.</t>
  </si>
  <si>
    <t>2.2.1.4</t>
  </si>
  <si>
    <t>GESTION PARA LA DESAFECTACION DE SUELOS URBANOS</t>
  </si>
  <si>
    <t>NO DE MUNICIPIOS DONDE SE HABILITARION LOS SUELOS PARA PRESENTAR PROYECTOS DE VIVIENDA, SALUD Y EDUCACION.</t>
  </si>
  <si>
    <t>Meta que no corresponde a la dependencia, por lo cual se eliminó en la nueva Ordenanza</t>
  </si>
  <si>
    <t>2.2.1.5</t>
  </si>
  <si>
    <t>FORTALECIMIENTO AMBIENTAL INSTITUCIONAL</t>
  </si>
  <si>
    <t>NO. DE POLÍTICAS DE GESTIÓN AMBIENTAL INSTITUCIONAL DE LA GOBERNACIÓN DE BOLÍVAR ADOPTADAS MEDIANTE DECRETO.</t>
  </si>
  <si>
    <t>SE CREA SUBPROGRAMA Y SE CREA META NUEVA</t>
  </si>
  <si>
    <t xml:space="preserve">La Politica Ambiental de la institucion, fue formulada por esta dirección en el año 2013 y adoptada mediante Decreto No. 407 de agosto 16 de 2013, par lo cual la DTA realizon un gasto de funcionamiento equivalente a $ 4.218.432,oo. </t>
  </si>
  <si>
    <t>NO. DE SESIONES DEL COMITÉ DE GESTIÓN AMBIENTAL INSTITUCIONAL ORGANIZADAS Y EJECUTADAS.</t>
  </si>
  <si>
    <t>Se realizó 1 comité para la aprobación del PIGA Versión 2 en el año 2014, debido al cambio de sede de la institucion; lo anterior se realizó con gasto de funcionamiento (funcionarios de planta)  por valor de $ 703.072,oo</t>
  </si>
  <si>
    <t xml:space="preserve">NO. DE PLANES INSTITUCIONALES DE GESTIÓN AMBIENTAL FORMULADOS Y ADOPTADOS. </t>
  </si>
  <si>
    <t>Debido al cambio de sede en el año 2014 se realizó el ajuste del PIGA version 1, por lo cual mediante Resolución No. 1471 de 2014,  se realizó con funcionarios de planta y OPS  el diagnostico ambiental a las nuevas sedes y asi  la formulacion del PIGA version 2.</t>
  </si>
  <si>
    <t>2.2.2</t>
  </si>
  <si>
    <t>GESTIÓN INTEGRAL DEL RIESGO DE DESASTRES</t>
  </si>
  <si>
    <t>2.2.2.1</t>
  </si>
  <si>
    <t>Nº DE CLOPAD PREPARADOS</t>
  </si>
  <si>
    <t>Nº DE CMGR ORGANIZADOS Y PREPARADOS.</t>
  </si>
  <si>
    <t>SECRETARIA DEL INTERIOR - ERIK</t>
  </si>
  <si>
    <t xml:space="preserve">META CUMPLIDA EN UN 100% </t>
  </si>
  <si>
    <t>Nº DE FERIAS EN GESTIÓN DEL RIESGO REALIZADAS</t>
  </si>
  <si>
    <t>REALIZACIÓN DE UNA FERIA EN GESTIÓN DEL RIESGO REALIZADAS</t>
  </si>
  <si>
    <t xml:space="preserve">ERICK PIÑA </t>
  </si>
  <si>
    <t>50,000,000</t>
  </si>
  <si>
    <t>ICDL</t>
  </si>
  <si>
    <t xml:space="preserve">Nº DE PERSONAS CON CONOCIMIENTO EN GESTION DEL RIESGO </t>
  </si>
  <si>
    <t>NO. DE PERSONAS CON CONOCIMIENTO EN GESTIÓN DEL RIESGO DE FORMA VIRTUAL.</t>
  </si>
  <si>
    <t>2.2.2.2</t>
  </si>
  <si>
    <t>GESTION DEL RIESGO</t>
  </si>
  <si>
    <t>UN PLAN DEPARTAMENTAL  DE GESTIÓN DEL RIESGO FORMULADO.</t>
  </si>
  <si>
    <t>ELABORACIÓN DEL PLAN DEPARTAMENTAL DE GESTIÓN DEL RIESGO</t>
  </si>
  <si>
    <t>No. DEL  PLAN DEPARTAMENTAL  DE GESTIÓN DEL RIESGO FORMULADO.</t>
  </si>
  <si>
    <t>ERICK PIÑA</t>
  </si>
  <si>
    <t>SE ELABORADO EL PROYECTO, PERO FALTA LA ADOPCIÓN DEL MISMO</t>
  </si>
  <si>
    <t>UN (01) MAPA DE RIESGO DEL DEPARTAMENTO DE LAS PRINCIPALES AMENAZAS.</t>
  </si>
  <si>
    <t xml:space="preserve">ELABORACIÓN DE UN MAPA DE RIESGO DEL DEPARTAMENTO DE LAS PRINCIPALES AMENAZAS </t>
  </si>
  <si>
    <t>No. DE  MAPA DE RIESGO DEL DEPARTAMENTO DE LAS PRINCIPALES AMENAZAS.</t>
  </si>
  <si>
    <t xml:space="preserve">Nº DE TALLERES REALIZADOS , UNO POR CADA  ZODES, PARA EL FORTALECIMIENTO DE LA CAPACIDAD DE RESPUESTA EN LOS MUNICIPIOS DEL DEPARTAMENTO </t>
  </si>
  <si>
    <t>META EN LOS 45 MUNICIPIOS DEL DEPARTAMENTO DE BOLIVAR</t>
  </si>
  <si>
    <t>2.2.2.3</t>
  </si>
  <si>
    <t xml:space="preserve">SISTEMA DE INFORMACION Y COMUNICACIÓN </t>
  </si>
  <si>
    <t>Nº DE  SISTEMA DE INFORMACIÓN DEPARTAMENTAL DE GESTIÓN DEL RIESGO.</t>
  </si>
  <si>
    <t>Nº DE SISTEMA DE COMUNICACIÓN E INFORMACIÓN IMPLEMENTADO PARA LAS ENTIDADES DEL COMITÉ REGIONAL PARA LA PREVENCIÓN Y ATENCIÓN DE DESASTRES</t>
  </si>
  <si>
    <t xml:space="preserve">SE MODIFICA TEXTO  Y SE UNIFICA CON LA DEL MISMO SUBPROGRAMA </t>
  </si>
  <si>
    <t xml:space="preserve">Adquisición de Vehículo y Equipamientos necesarios para el fortalecimiento de los cuerpos de Bomberos Voluntarios  </t>
  </si>
  <si>
    <t>Dotacion y Fortalecimiento de los cuerpos de bombreros voluntarios de Bolívar de los Municipios de Santa Rosa Norte, Turbaco, Arjona, Turbana, Marialabaja, San Juan, Carmen de Bolivar, Mahates, Cicuco, Mompos, Magangue y Santa Rosa Sur.</t>
  </si>
  <si>
    <t>5,578,390,594</t>
  </si>
  <si>
    <t>REGALIAS</t>
  </si>
  <si>
    <t>Nº DE SISTEMA DE COMUNICACIÓN CON RADIOS BASES Y PORTÁTIL EN VHF, EN EL DEPARTAMENTO PARA LAS ENTIDADES DEL COMITÉ REGIONAL PARA LA PREVENCIÓN Y ATENCIÓN DE DESASTRES.</t>
  </si>
  <si>
    <t>2.2.2.4</t>
  </si>
  <si>
    <t>ASISTENCIA TECNICA - OPERATIVA MUNICIPAL</t>
  </si>
  <si>
    <t>Nº DE SALAS DE CRISIS  ADECUADA TÉCNICA Y LOGÍSTICAMENTE PARA EL MANEJO DE LAS OPERACIONES Y EMERGENCIAS DEL DEPARTAMENTO.</t>
  </si>
  <si>
    <t>Nº DE ENTIDADES CON MEJOR LOGÍSTICA</t>
  </si>
  <si>
    <t>Nº DE MUNICIPIOS FORTALECIDAS CON MEJOR LOGÍSTICA.</t>
  </si>
  <si>
    <t>PROYECTO DE INVERSIÓN SUMINISTRO DE UN SISTEMA DE ACOPIO PARA AGUA POTABLE EN LAS ZONAS RURALES DEL DEPARTAMENTO DE BOLÍVAR.</t>
  </si>
  <si>
    <t>Fortalecer el Déficit Hídrico en el Departamento de Bolívar, mediante la adquisición de tanques de almacenamientos de agua, alquiler de carrotanques y logística para las entidades operativas del CDGRD.</t>
  </si>
  <si>
    <t xml:space="preserve">$500,000,000,00 </t>
  </si>
  <si>
    <t>Nº DE CONVENIOS ADMINISTRATIVOS PARA DESARROLLAR PROYECTOS DE MITIGACIÓN, OBRAS DE EMERGENCIAS, SANEAMIENTO BÁSICO, SUMINISTRO DE MAQUINARIA Y COMBUSTIBLE.</t>
  </si>
  <si>
    <t>Nº DE PROYECTOS DE MITIGACIÓN DE OBRAS DE EMERGENCIA FORMULADOS Y EJECUTADOS.</t>
  </si>
  <si>
    <t>FONDO NACIONAL DE CALAMIDADES</t>
  </si>
  <si>
    <t>Contruccion de 5 muros de contencion en el Salado - Carmen de Bolivar</t>
  </si>
  <si>
    <t>En convenio con la Unidad Nacional de Gestion del Riesgo</t>
  </si>
  <si>
    <t>PARA LA VIGENCIA 2015</t>
  </si>
  <si>
    <t>2.3</t>
  </si>
  <si>
    <t>DESARROLLO REGIONAL Y ORDENAMIENTO TERRITORIAL</t>
  </si>
  <si>
    <t>SECRETARIA DE PLANEACION  - ORDENAMIENTO TERRITORIAL</t>
  </si>
  <si>
    <t>2.3.1</t>
  </si>
  <si>
    <t>ORDENAMIENTO TERRITORIAL</t>
  </si>
  <si>
    <t>2.3.1.1</t>
  </si>
  <si>
    <t>LINEAMIENTOS DE ORDENAMIENTO TERRITORIAL</t>
  </si>
  <si>
    <t>DOCUMENTO FORMULADO</t>
  </si>
  <si>
    <t>DOCUMENTO DE LINEAMIENTO DE ORDENAMIENTO TERRITORIAL FORMULADO</t>
  </si>
  <si>
    <t>2.3.1.2</t>
  </si>
  <si>
    <t>ASISTENCIA TECNICA A MINICIPIOS PARA EL ORDENAMIENTO TERRITORIAL</t>
  </si>
  <si>
    <t>MUNICIPIOS QUE CONTARON CON ASISTENCIA TÉCNICA, INCORPORARON LOS LINEAMIENTOS DE ORDENAMIENTO TERRITTORIAL DISPONIBLES.</t>
  </si>
  <si>
    <t>NO. DE MUNICIPIOS ASISTIDOS TÉCNICAMENTE EN PLANES DE ORDENAMIENTO TERRITORIAL</t>
  </si>
  <si>
    <t>MUNICIPIOS QUE CONTARON CON ASISTENCIA TÉCNICA, INCORPORARON LA GESTIÓN DE RIESGO EN SUS EJERCICIOS DE ORDENAMIENTO TERRITORIAL.</t>
  </si>
  <si>
    <t>2.3.1.3</t>
  </si>
  <si>
    <t>SISTEMA DE INFORMACION GEOGRAFICO DEPARTAMENTAL</t>
  </si>
  <si>
    <t>SISTEMA DE INFORMACIÓN GEOGRÁFICO IMPLEMENTADO</t>
  </si>
  <si>
    <t>2.3.2</t>
  </si>
  <si>
    <t>INSTRUMENTOS PARA LA GESTION, FINANCIACION Y EJECUCION DEL DESARROLLO REGIONAL</t>
  </si>
  <si>
    <t>2.3.2.1</t>
  </si>
  <si>
    <t>CONTRATO PLAN MONTES DE MARIA</t>
  </si>
  <si>
    <t>NO DE CONTRATO PLAN MONTES DE MARIA FORMULADO Y  SUSCRITO</t>
  </si>
  <si>
    <t>2.3.2.2</t>
  </si>
  <si>
    <t>CONTRATO PLAN MOJANA</t>
  </si>
  <si>
    <t>NO DE CONTRATOS PLAN MOJANA FORMULADO Y   SUSCRITO</t>
  </si>
  <si>
    <t>2.3.2.3</t>
  </si>
  <si>
    <t>OTROS CONTRATOS PLAN Y EJERCICIOS DE DESARROLLO REGIONAL</t>
  </si>
  <si>
    <t>NO DE CONTRATOS PLAN FORMULADO Y   SUSCRITO</t>
  </si>
  <si>
    <t>3</t>
  </si>
  <si>
    <t>BOLIVAR TERRITORIO CULTURAL</t>
  </si>
  <si>
    <t>3.1</t>
  </si>
  <si>
    <t xml:space="preserve">CULTURA EJE DEL DESARROLLO E IDENTIDAD </t>
  </si>
  <si>
    <t xml:space="preserve"> INSTITUTO DE CULTURA Y TURISMO </t>
  </si>
  <si>
    <t>3.1.1</t>
  </si>
  <si>
    <t>FOMENTO , PROMOCION Y FORTALECIMIENTO DE LOS CREADORES, GESTORES E INSTITUCIONES CULTURALES</t>
  </si>
  <si>
    <t>3.1.1.1</t>
  </si>
  <si>
    <t xml:space="preserve">FORTALECIMIENTO DEL SISTEMA DEPARTAMENTAL DE CULTURA </t>
  </si>
  <si>
    <t>PROYECTO DE CREACIÓN DE SECRETARIA O INSTITUTO DEPARTAMENTAL DE CULTURA APROBADO Y VIABILIZADO</t>
  </si>
  <si>
    <t>N° DE REUNIONES REALIZADAS</t>
  </si>
  <si>
    <t>N° DE REUNIONES ORGANIZADAS, CONVOCADAS Y EJECUTADAS.</t>
  </si>
  <si>
    <t xml:space="preserve"> N° MUNICIPIOS CAPACITADOS EN LA FUNDAMENTOS LEGALES DE LOS CONSEJOS</t>
  </si>
  <si>
    <t xml:space="preserve"> N° DE DIRECTORESS DE CASAS DE LA CULTURA CAPACITADOS EN PROCESOS CULTURALES</t>
  </si>
  <si>
    <t>NO. DE ENCUENTROS DE DIR. DE CASAS DE LA CULTURA REALIZADOS</t>
  </si>
  <si>
    <t>NO. DE CASAS DE LA CULTURA DOTADAS</t>
  </si>
  <si>
    <t xml:space="preserve"> N°CONVOCATORIAS PARA ESTÍMULOS CULTURALES REALIZADA</t>
  </si>
  <si>
    <t xml:space="preserve">N° PROYECTOS E INICIATIVAS APROBADOS </t>
  </si>
  <si>
    <t xml:space="preserve">N° EMPRENDIMIENTOS CULTUALES APOYADOS </t>
  </si>
  <si>
    <t>NO. DE SISTEMAS DE INFORMACIÓN CULTURAL IMPLEMENTADO</t>
  </si>
  <si>
    <t xml:space="preserve">NO DE CREADORES EMERITOS DEL DEPARTAMENTO DE BOLÍVAR RECONOCIDOS  POR SUS APORTES  A LA CULTURA Y LAS ARTES DE BOLÍVAR  </t>
  </si>
  <si>
    <t>CANTIDAD DE NUEVOS PROYECTOS  PARA LA PROMOCIÓN, DIFUSIÓN, CREACIÓN DE PÚBLICO Y FORTALECIMIENTO DE ACTORES  DE LA CULTURA Y LAS ARTES DE BOLÍVAR COOFINANCIADOS</t>
  </si>
  <si>
    <t>CANTIDAD DE APOYOS  PARA LA PROMOCIÓN, DIFUSIÓN, CREACIÓN DE PÚBLICO Y FORTALECIMIENTO DE ACTORES  DE LA CULTURA Y LAS ARTES DE BOLÍVAR COOFINANCIADOS</t>
  </si>
  <si>
    <t>NO DE PARTICIPACIONES A EVENTOS NACIONALES E INTERNACIONALES PARA LA PROMOCIÓN Y LA DIVULGACIÓN DE LA CULTURA Y LAS ARTES DE BOLÍVAR.</t>
  </si>
  <si>
    <t>N°  DE MUESTRAS  CULTURALES REALIZADOS EN CARTAGENA, LLEVADOS A MUNICIPIOS DE BOLÍVAR</t>
  </si>
  <si>
    <t xml:space="preserve">SE ELIMINA ESTAN DOBLES </t>
  </si>
  <si>
    <t>N°  PRODUCCIONES MUSICALES, BIBLIOGRÁFICAS Y/O DIGITALES, APOYADAS O REALIZADAS</t>
  </si>
  <si>
    <t xml:space="preserve">N° DE MUNICIPIOS BENEFICIADOS CON DOTACIONES DE MÚSICA </t>
  </si>
  <si>
    <t>NO. DE ESCUELAS DE FORMACION ARTITICAS DOTADAS</t>
  </si>
  <si>
    <t>NO. DE CENTROS DE FORMACION ARTITICAS ZODALES CREADOS</t>
  </si>
  <si>
    <t xml:space="preserve">NO. ESCUELAS ASESORADAS PARA AMPLIAR PROGRAMAS A OTRAS AREAS ARTISTICAS </t>
  </si>
  <si>
    <t xml:space="preserve">N° PERSONAS BENEFICIADAS CON CAPACITACIONES DE  MÚSICA </t>
  </si>
  <si>
    <t xml:space="preserve">NO. DE CONVENIO SUSCRITOS </t>
  </si>
  <si>
    <t>NO. DE PROYECTOS APROBADOS Y FINANCIADOS</t>
  </si>
  <si>
    <t>NO. DE TALLERES LITERARIOS POR ZODES REALIZADOS POR AÑO.</t>
  </si>
  <si>
    <t>N° DE PROPUESTAS DE CINE CLUBES APROBADAS Y VIABILIZADAS</t>
  </si>
  <si>
    <t>3.1.1.2</t>
  </si>
  <si>
    <t xml:space="preserve">LAS ARTES AL ALCANCE DE TODOS </t>
  </si>
  <si>
    <t>3,1,1,2</t>
  </si>
  <si>
    <t>NO. DE PROYECTOS CULTURALES APROBADOS Y FINANCIADOS</t>
  </si>
  <si>
    <t xml:space="preserve">SE INCREMENTA META </t>
  </si>
  <si>
    <t>3.1.1.3</t>
  </si>
  <si>
    <t>PATRIMONIO CULTURAL BOLIVARENSE</t>
  </si>
  <si>
    <t xml:space="preserve">NO DE CONVOCATORIAS BIENALES DEL CONCURSO DE HISTORIA LOCAL </t>
  </si>
  <si>
    <t xml:space="preserve">NO DE CONVOCATORIAS MUNICIPALES PARA INVENTARIO DE PATRIMONIO INMATERIAL </t>
  </si>
  <si>
    <t>NO DE MUNICIPIOS ASESORADOS PARA LA CONFORMACIÓN DE GRUPOS DE VIGÍAS Y NIÑOS INFORMADORES DE PATRIMONIO</t>
  </si>
  <si>
    <t xml:space="preserve">NO DE  PLANES ESPECIALES DE MANEJO Y PROTECCIÓN PARA BIC </t>
  </si>
  <si>
    <t>NO DE  MANIFESTACIONES DE INTERÉS CULTURAL CON PLANES ESPECIALES DE SALVAGUARDIA.</t>
  </si>
  <si>
    <t>N° FONDOS DE MATERIAL DOCUMENTAL, VISUAL Y FONOGRÁFICO DEL PATRIMONIO CULTURAL DEPARTAMENTAL CREADO</t>
  </si>
  <si>
    <t xml:space="preserve"> N° MUSEOS MUNICIPALES CREADOS </t>
  </si>
  <si>
    <t>NO DE MUSEOS FORTALECIDOS</t>
  </si>
  <si>
    <t>3.1.1.4</t>
  </si>
  <si>
    <t xml:space="preserve">INFRAESTRUCTURA CULTURAL DEL DEPARTAMENTO </t>
  </si>
  <si>
    <t xml:space="preserve">NO DE   ESTRATÉGIA DE  MEJORAMIENTO DE  LA INFRAESTRUCTURA FÍSICA CULTURAL DEL DEPARTAMENTO </t>
  </si>
  <si>
    <t>NO DE ALIANZAS REALZIADAS  PARA GARANTIZAR  LA CONECTIVIDAD Y CONTINUIDAD DE LOS SERVICIOS  TECNOLÓGICOS</t>
  </si>
  <si>
    <t>NO DE ESTRATEGIAS PARA LA CREACIÓN DE UN CENTRO CULTURAL  PARA LAS ARTES Y LAS ARTESANIAS   DE LA REGIÓN CARIBE</t>
  </si>
  <si>
    <t>3.1.1.5</t>
  </si>
  <si>
    <t>BIBLIOTECAS AL ALCANCE DE TODOS</t>
  </si>
  <si>
    <t>N° BIBLIOTECARIOS CAPACITADOS</t>
  </si>
  <si>
    <t>NO DE BIBLIOTECAS PÚBLICAS DOTADAS</t>
  </si>
  <si>
    <t xml:space="preserve"> NO DE OFICINAS COORDINADOR DE LA RED FUNCIONANDO .</t>
  </si>
  <si>
    <t>NO DE REDES DEPARTAMENTAL DE BIBLIOTECAS PÚBLICAS  COSNTITUIDAS</t>
  </si>
  <si>
    <t xml:space="preserve">NO DE REDES DEPARTAMENTAL DE BIBLIOTECAS PÚBLICAS FORTALECIDAS
</t>
  </si>
  <si>
    <t>NO DE  BIBLIOTECAS PROMOVIENDO EL DEPOSITO LEGAL DE BOLÍVAR</t>
  </si>
  <si>
    <t xml:space="preserve">NO DE   ESTÍMULOS ENTREGADOS POR RECONOCIMIENTO A LA CALIDAD DE  LOS SERVICIOS BIBLIOTECARIOS </t>
  </si>
  <si>
    <t xml:space="preserve">NO  BIBLIOTECAS PÚBLICAS MUNICIPALES ATENDIENDO LAS NECESIDADES DE SU COMUNIDAD </t>
  </si>
  <si>
    <t>4</t>
  </si>
  <si>
    <t>BOLIVAR CON ECONOMIA REGIONAL Y COMPETITIVA</t>
  </si>
  <si>
    <t>4.1</t>
  </si>
  <si>
    <t>IMPULSO A LAS APUESTAS PRODUCTIVAS</t>
  </si>
  <si>
    <t>4.1.1</t>
  </si>
  <si>
    <t>TECNIFICACION DEL CAMPO Y DESARROLLO AGROINDUSTRIAL</t>
  </si>
  <si>
    <t>4.1.1.1</t>
  </si>
  <si>
    <t>SEGUIMIENTO, EVALUACION Y FORTALECIMIENTO A LA PRESTACION DEL SERVICIO DE ASISTENCIA TECNICA DIRECTA RURAL</t>
  </si>
  <si>
    <t>NO DE MUNICIPIOS CON SEGUIMIENTO, EVALUADOS Y FORTALECIDOS EN SERVICIOS DE ASISTENCIA TÉCNICA</t>
  </si>
  <si>
    <t>SECRETARIA DE AGRICULTURA</t>
  </si>
  <si>
    <t>Fortalecimiento a la asistencia tecnica directa rural municipal y CMDR</t>
  </si>
  <si>
    <t>Asesorar a los directores de UMATAS en la prsentacion de los proyectos al pacto agrario, creación y organizacion de los CMDR</t>
  </si>
  <si>
    <t xml:space="preserve">Reuniones con los Directores de UMATAS </t>
  </si>
  <si>
    <t>No de Municipios asesorados</t>
  </si>
  <si>
    <t>Alvaro Redondo Castillo</t>
  </si>
  <si>
    <t>Funcionamiento</t>
  </si>
  <si>
    <t>NO DE ORGANIZACIONES CON FORMACIÓN EN EMPRENDIMENTO Y EMPRESARISMO</t>
  </si>
  <si>
    <t>NO DE CULTIVOS CERTIFICADOS CON ALTO POTENCIAL AGROINDUSTRIAL</t>
  </si>
  <si>
    <t>4.1.1.2</t>
  </si>
  <si>
    <t xml:space="preserve">APOYO TECNICO Y FINANCIERO A PROYECTOS PRODUCTIVOS AGROPECUARIOS PESQUEROS Y AGROINDUSTRIALES </t>
  </si>
  <si>
    <t>NO. DE NUEVAS CABEZAS DE GANADO  BOVINO</t>
  </si>
  <si>
    <t>NO. DE BENEFICIARIOS ATENDIDOS CON PROYECTOS AGROPECUARIOS Y PESQUEROS</t>
  </si>
  <si>
    <t>NO. DE NUEVAS CABEZAS DE GANADO  OVINO</t>
  </si>
  <si>
    <t>% DE INCREMENTO DE  ALEVINOS SEMBRADOS</t>
  </si>
  <si>
    <t xml:space="preserve">% DE INCRMENTO DE LAS NUEVAS HECTÁREAS  SEMBRADAS EN EL DEPARTAMENTO </t>
  </si>
  <si>
    <t>NO. DE CENTROS DE ACOPIO LECHERO Y ENFRIAMIENTO AGROPECUARIO CONSTRUIDOS.</t>
  </si>
  <si>
    <t>4.1.1.3</t>
  </si>
  <si>
    <t>SISTEMAS DE INFORMACION DEL SECTOR AGROPECUARIO DE BOLIVAR</t>
  </si>
  <si>
    <t xml:space="preserve">NO DE EVALAUCIONES  REALIZADAS </t>
  </si>
  <si>
    <t xml:space="preserve">NO DE MUNICIPIOS CON EVALUACIONES AGROPECUARIAS REALIZADAS. </t>
  </si>
  <si>
    <t>Por reaizacion del del censo Agropecuario DANE</t>
  </si>
  <si>
    <t xml:space="preserve">NO DE PLANCHAS CARTOGRÁFICAS NUEVAS  ELABORADAS </t>
  </si>
  <si>
    <t xml:space="preserve">Elaboracion de cartografia de suelo para proyectos especipicos de Piña y Jatropha </t>
  </si>
  <si>
    <t>Elaboracion de cartografia de suelo</t>
  </si>
  <si>
    <t>Trabajo de campo y analisis de imágenes satelitales</t>
  </si>
  <si>
    <t xml:space="preserve">NO DE PLANCHAS CARTOGRÁFICAS ACTUALIZADAS </t>
  </si>
  <si>
    <t>Actualizacion de la cartografia de suelos municipales del departamento de Bolivar</t>
  </si>
  <si>
    <t>Actualizacion de la cartografia de suelos</t>
  </si>
  <si>
    <t>4.1.1.4</t>
  </si>
  <si>
    <t>ATENCION A LA POBLACION EN SITUACION DE DESPLAZAMIENTO (PSD) EN EL DEPARTAMENTO DE BOLIVAR</t>
  </si>
  <si>
    <t>NO. DE FAMILIAS NUEVAS ATENDIDAS  DE SITUACIÓN DE DESPLAZAMIENTO   PARA LA FORMACIÓN E INSERCIÓN PRODUCTIVA Y LABORAL</t>
  </si>
  <si>
    <t>NO. DE FAMILIAS NUEVAS ATENDIDAS EN SITUACIÓN DE DESPLAZAMIENTO PARA LA FORMACIÓN E INSERCIÓN PRODUCTIVA Y LABORAL.</t>
  </si>
  <si>
    <t>entrega de maquinaria a las comunidades desplazadas de Mampujan y San Cayetano</t>
  </si>
  <si>
    <t>beneficiar a las comunidades desplazadas</t>
  </si>
  <si>
    <t>formalizacion de la entrega de la maquinaria</t>
  </si>
  <si>
    <t>Se entregaron dos tractores alas comunidades de mampujan y san cayetano en el año 2014 con recursos del 2013,</t>
  </si>
  <si>
    <t>4.1.1.5</t>
  </si>
  <si>
    <t xml:space="preserve">SENTENCIA DE LA CORTE SUPREMA DE JUSTICIA - SALA DE CASACION PENAL NO 34547 DE ABRIL 27 DE 2011, CORRESPONDIENTE A LOS MUNICIPIOS DE SAN JUAN NEPOMUCENO Y MARIA LA BAJA </t>
  </si>
  <si>
    <t>NO DE PROYECTOS DE SEGURIDAD ALIMENTARIA IMPLEMENTADOS, CON CULTIVOS DE CICLO CORTO EN LOS  CORREGIMIENTOS DE SAN CAYETANO  EN SAN JUAN NEPOMUCENO Y  DE MAMPUJAN MUNICIPIO DE MARÍA LA BAJA.</t>
  </si>
  <si>
    <t xml:space="preserve">UN CENTRO DE COMERCIALIZACIÓN Y CAPITAL SEMILLA PARA LA COMERCIALIZACIÓN DE LA PRODUCCIÓN DE SAN CAYETANO </t>
  </si>
  <si>
    <t>NO. DE INICIATIVAS PRODUCTIVAS IMPULSADAS PARA LA COMPETITIVIDAD DE LA ECONOMÍA DEL CORREGIMIENTO DE SAN CAYETANO, MEDIANTE EL DESARROLLO DE INICIATIVAS PRODUCTIVAS Y TRANSFERENCIA DE LA TECNOLOGÍA EN LA GESTIÓN PRODUCTIVA, MERCADEO DE PRODUCTOS AGROPECUARIOS Y AGROINDUSTRIALES.</t>
  </si>
  <si>
    <t>NO DE CAMIONES ENTREGADOS A LA COMUNIDAD DESPLAZADA DE SAN CAYATANO PARA LA COMERCIALIZACIÓN DE PRODUCTOS</t>
  </si>
  <si>
    <t xml:space="preserve">IMPULSO DE COMPETITIVIDAD DE LA ECONOMÍA DEL CORREGIMIENTO DE SAN CAYETANO, MEDIANTE EL DESARROLLO DE INICIATIVAS PRODUCTIVAS Y TRANSFERENCIA DE LA TECNOLOGÍA EN LA GESTIÓN PRODUCTIVA, MERCADEO DE PRODUCTOS AGROPECUARIOS Y AGROINDUSTRIALES. </t>
  </si>
  <si>
    <t>NO. DE KIT DE MAQUINARIA AGRÍCOLA.</t>
  </si>
  <si>
    <t>NO DE  PROGRAMAS DE RECUPERACIÓN DE LA PRODUCCIÓN DE MAMPUJAN CON ACTIVIDADES TRADICIONALES Y NO TRADICIONALES IMPLEMENTADOS.</t>
  </si>
  <si>
    <t>4.1.2</t>
  </si>
  <si>
    <t>DESARROLLO MINERO Y ENERGETICO DEL DEPARTAMENTO</t>
  </si>
  <si>
    <t>SECRETARIA DE MINAS Y ENERGIA</t>
  </si>
  <si>
    <t>4.1.2.1</t>
  </si>
  <si>
    <t>FORTALECIMIENTO DE LA GESTION MINERA DEPARTAMENTAL</t>
  </si>
  <si>
    <t>UN PROGRAMA DE FISCALIZACIÓN EJECUTADO EN UN 100% Y REALIZANDO SEGUIMIENTO Y CONTROL A 424 TITULOS MINEROS EN LAS ETAPAS DE EXPLORACIÓN, CONSTRUCCIÓN MONTAJE Y EXPLOTACIÓN ACORDE CON LAS METAS PROGRAMADAS Y ACORDADAS</t>
  </si>
  <si>
    <t xml:space="preserve">Ajuste a 40 programas de trabajos y obras de los programas de legalizacion de mineria tradicional y zona de reservas especial en el sur del Departamento de Bolivar  </t>
  </si>
  <si>
    <t>400,000,000</t>
  </si>
  <si>
    <t xml:space="preserve">NO DE TITULOS MINEROS FISCALIZADOS </t>
  </si>
  <si>
    <t xml:space="preserve">Mejoramiento de la productividad y competividad mediante la implementacion de tecnicas adecuadas en el  en el desarrollo de los procesos de la explotacion minera en los minerales auroargetiferos como apoyo a los pequeños mineros en el distrito minero del sur del departamento de bolivar </t>
  </si>
  <si>
    <t>150,000,000</t>
  </si>
  <si>
    <t xml:space="preserve">NO DE CENSOS REALIZADOS </t>
  </si>
  <si>
    <t xml:space="preserve">Contratacion de la restauracion de humedales ,bosques y de la biodiversidad en las zonas de explotacion minera de los municipios de santa rosa y montecristo- departamento de bolivar </t>
  </si>
  <si>
    <t>820,000,000</t>
  </si>
  <si>
    <t xml:space="preserve">NO DE CARPETAS ELABORADAS PARA PROTECCION DE LOS EXPEDIENTES </t>
  </si>
  <si>
    <t xml:space="preserve">Proyecto para aumentar la productividad y competividad en el marco de la producccion mas limpia en la construccion de una planta piloto de beneficio de minerales auriferos y el avance de vias de desarrollo preparacion y explotacion en la serranias de san lucas departamento de bolivar </t>
  </si>
  <si>
    <t>4,000,000,000</t>
  </si>
  <si>
    <t xml:space="preserve">NO DE EXPEDIENTES MINEROS FOLIADOS Y ESCANEADOS </t>
  </si>
  <si>
    <t xml:space="preserve">Por concepto asistencia tecnica minera consistente: A implementacion de procesos de seguridad e higiene minera.B. promocion de la salud ocupacional en el trabajo minero en los asentamiento mineros sectores de juana sanchez en el municipio de hatillo de loba catanga chiva matos seca tinoco en el municipio de barranco de loba deapartaemnto de bolivar </t>
  </si>
  <si>
    <t>1,5000,000,000</t>
  </si>
  <si>
    <t>4.1.2.2</t>
  </si>
  <si>
    <t>ACOMPAÑAMIENTO PARA LA SEGURIDAD, PRODUCTIVA Y CMPETITIVIDAD DEL SECTOR MINERO DEL SUR FR BOLIVAR</t>
  </si>
  <si>
    <t xml:space="preserve">NO DE ESTACIONES DE SALVAMENTO INSTALADAS Y PUESTAS EN FUNCIONAMIENTO </t>
  </si>
  <si>
    <t>Construcion de infraestructura electrica para las comunidades dec las blancos, pueblo nuevo, aguas negras, palmateras bocas de solis y paraiso tiquisio</t>
  </si>
  <si>
    <t>2,159,212,716</t>
  </si>
  <si>
    <t xml:space="preserve">N° DE MINEROS CAPACITADOS EN SALVAMENTO MINERO </t>
  </si>
  <si>
    <t>Construccion infraestructura electrica de las comunidades de betel, tierra linda, garzal, pueblito de Dios, tierra firme y belen (simiti)</t>
  </si>
  <si>
    <t>N° DE EVENTOS REALIZADOS</t>
  </si>
  <si>
    <t>Construccion infraestructura electrica para las comunidades de la ceiba, juan pablo II, la esmeralda, san antonio, san onofre, santa helena, la concepcion, playa rica y el vaiven (santa rosa del sur)</t>
  </si>
  <si>
    <t>4,104,22,440</t>
  </si>
  <si>
    <t>4.1.2.3</t>
  </si>
  <si>
    <t>ASISTENCIA Y CAPACITACION DEL SECTOR MINERO A PEQUEÑA ESCALA EN BOLIVAR</t>
  </si>
  <si>
    <t xml:space="preserve">N° SECTORES MINEROS ASISTIDOS </t>
  </si>
  <si>
    <t>N° SECTORES MINEROS ASISTIDOS</t>
  </si>
  <si>
    <t>Construccion infraestructura electrica para las veredas de el palmar, puerto sabana, y la rinconada (san martin de loba )</t>
  </si>
  <si>
    <t>1,397,898,527</t>
  </si>
  <si>
    <t xml:space="preserve">NO DE SERVIDORES PUBLICOS FORMADOS EN TEMAS DE LEGISLACION MINERA Y AMBIENTAL </t>
  </si>
  <si>
    <t xml:space="preserve">Construccion infraestructura electrica para los corregimientos de palmas, bajo grande, san jacinto, boliva, caribe </t>
  </si>
  <si>
    <t>1,272,595,810</t>
  </si>
  <si>
    <t xml:space="preserve">NO. DE MINEROS FORMADOS Y CAPACITADOS POR SECTORES MINEROS </t>
  </si>
  <si>
    <t xml:space="preserve">Construccion de la via terciaria en el municipio de rio viejo desde el sector el matadero, hasta el sector la quinquilla, rio viejo,bolivar, caribe </t>
  </si>
  <si>
    <t>4,522,422,133</t>
  </si>
  <si>
    <t>NO. DE TALLERES DE CAPAITACION DESARROLLADOS POR ZODES</t>
  </si>
  <si>
    <t xml:space="preserve">Construccion dique con material comun en el municipio de pinillo, bolivar, caribe </t>
  </si>
  <si>
    <t>2,190,770,688</t>
  </si>
  <si>
    <t xml:space="preserve">NO. DE PROYECTOS DE PRODUCCIÓN MÁS LIMPIAS FORMULADO Y EJECUTADO. </t>
  </si>
  <si>
    <t xml:space="preserve">Apoyo al fortalimiento  de la gestion minera en el departamento de bolivar </t>
  </si>
  <si>
    <t>600,000,000</t>
  </si>
  <si>
    <t>4.1.2.4</t>
  </si>
  <si>
    <t>DE LA MINA A LA ESCUELA</t>
  </si>
  <si>
    <t>5 EVENTOS  DE CAPACITACIÓN A LAS AUTORIDADES REGIONALES Y A LA COMUNIDAD EN GENERAL RESPECTO A LAS POLÍTICAS NACIONALES Y DEPARTAMENTALES RELACIONADAS CON LA EXPLOTACIÓN Y TRABAJO INFANTIL.</t>
  </si>
  <si>
    <t xml:space="preserve">NO. DE ASENTAMIENTOS ATENDIDOS Y CAPACITADOS </t>
  </si>
  <si>
    <t xml:space="preserve">NO. DE ASENTAMIENTOS CON DIAGNÓSTICO PARA TENER CENSO DE LA POBLACIÓN INFANTIL LABORANDO EN LAS MINAS </t>
  </si>
  <si>
    <t>NO. DE ESTUDIOS PARA LA IDENTIFICACIÓN DE LOS MENORES LABORANDO EN LAS MINAS</t>
  </si>
  <si>
    <t>4.1.2.5</t>
  </si>
  <si>
    <t>ELECTRIFICACION CONVENCIONAL, NO CONVENCIONAL Y GASIFICACION, EN LOS MUNICIPIOS DEL DEPARTAMENTO DE BOLIVAR</t>
  </si>
  <si>
    <t>TRES (3) PROYECTOS FORMULADOS PARA  MEJORAR LA CALIDAD DE VIDA DE LOS HABITANTES DE LOS HABITANTES DEL DEPARTAMENTO SUMINISTRANDO EL SERVICIO DE ENERGÍA ELÉCTRICA DOMICILIARIA, A TRAVÉS DE ENERGÍA CONVENCIONAL O NO CONVENCIONAL.</t>
  </si>
  <si>
    <t>4  PROYECTOS EJECUTADOS PARA OPTIMIZAR  LA CALIDAD EL SERVICIO DE ENERGÍA ELÉCTRICA DOMICILIARIO, QUE SE PRESTA A LAS COMUNIDADES BARRIOS SUBNORMALES, CORREGIMIENTOS Y VEREDAS QUE CUENTAN CON UN MAL SERVICIO DE ENERGÍA ELÉCTRICA.</t>
  </si>
  <si>
    <t>2  PROYECTOS FORMULADOS Y GESTIONADOS  PARA  MEJORAR LA CALIDAD DE VIDA DE LOS HABITANTES DE LOS HABITANTES DEL DEPARTAMENTO SUMINISTRANDO EL SERVICIO DE GAS NATURAL,</t>
  </si>
  <si>
    <t>2  PROYECTOS EJECUTADOS PARA SUMINISTRAR GAS NATURAL EN DOS MUNICIPIOS DE BOLÍVAR</t>
  </si>
  <si>
    <t>4.1.3</t>
  </si>
  <si>
    <t>BOLIVAR DESTINO TURISTICO, SOSTENIBLE Y COMPETITIVO</t>
  </si>
  <si>
    <t>4.1.3.1</t>
  </si>
  <si>
    <t>BOLIVAR AMABLE</t>
  </si>
  <si>
    <t>NO DE ACTAS CON LOS MUNICIPIOS IDENTIFICADOS CON ATRACTIVOS TURISTICOS</t>
  </si>
  <si>
    <t>4,1,3,1</t>
  </si>
  <si>
    <t xml:space="preserve">NO DE LINEAS BASES DETERMINADAS DEL SECTOR TURISTICO  </t>
  </si>
  <si>
    <t xml:space="preserve">NO DE PARADORES TURISTICOS CONSTRUIDOS Y FUNCIONANDO </t>
  </si>
  <si>
    <t>NO DE EMBARCADEROS TURISTICOS CONSTRUIDOS EN EL DEPARTAMENTO</t>
  </si>
  <si>
    <t xml:space="preserve">NO DE CANECAS INSTALADAS </t>
  </si>
  <si>
    <t xml:space="preserve">NO DE SENDEROS TURISTICOS ADECUADOS </t>
  </si>
  <si>
    <t>NO DE POSADAS TURISTICAS IDENTIFICADAS Y ADECUADAS</t>
  </si>
  <si>
    <t>NO DE CAMPAÑAS EN CULTURA CIUDADANA CONSTRIDAS E IMPLEMENTADAS</t>
  </si>
  <si>
    <t>NO CAMPAÑA CONSTRUIDA E IMPLEMENTADA DE DE CULTURA CIUDADANA EN LOS MUNICIPIOS CON VOCACIÓN TURÍSTICA DEL DEPARTAMENTO</t>
  </si>
  <si>
    <t xml:space="preserve">NO DE PUNTOS DE INSFORMACIÓN TURISTICA INSTALADOS </t>
  </si>
  <si>
    <t>4.1.3.2</t>
  </si>
  <si>
    <t>BOLIVAR SEGURO</t>
  </si>
  <si>
    <t xml:space="preserve">NO DE CONSEJOS DE SEGURIDAD TURISTICA EN LOS MUNICIPIOS PRIORIZADOS </t>
  </si>
  <si>
    <t>4.1.3.3</t>
  </si>
  <si>
    <t>BOLIVAR SOSTENIBLE</t>
  </si>
  <si>
    <t>NO DE PRESTADORES DE SERVICIOS TURISTICOS CAPACITADOS Y CERTIFICADOS EN CALIDAD TURISTICA</t>
  </si>
  <si>
    <t xml:space="preserve">NO DE CAMPAÑAS REALIZADAS PARA LA FORMALIZACIÓN DE LA ACTIVIDAD TURÍSTICA </t>
  </si>
  <si>
    <t>NO DE PRESTADORES DE SERVICIOS TURISTICOS CAPACITADOS EN BUENAS PRACTICAS DE TURISMO</t>
  </si>
  <si>
    <t>4.1.3.4</t>
  </si>
  <si>
    <t>RECORRE BOLIVAR</t>
  </si>
  <si>
    <t>NO DE CONVENIOS FIRMADOS CON LOS PRESTADORES TURISTICOS DE LA CIUDAD DE CARTAGENA (AGENCIAS DE VIAJE)</t>
  </si>
  <si>
    <t xml:space="preserve">NO DE ESTRATEGIAS DISEÑADAS  E IMPLEMENTADAS PARA LA PROMOCIÓN TURÍSTICA LOCAL </t>
  </si>
  <si>
    <t>NO DE CAMPAÑAS DE PROMOCIÓN TURÍSTICA REGIONAL, NACIONAL E INTERNACIONAL.</t>
  </si>
  <si>
    <t xml:space="preserve">NO DE FERIAS DE TURISMO NACIONAL E INTERNACIONAL  ASISTIDAS </t>
  </si>
  <si>
    <t>4.1.4</t>
  </si>
  <si>
    <t>ARTESANOS DE BOLIVAR</t>
  </si>
  <si>
    <t>4.1.4.1</t>
  </si>
  <si>
    <t>FOMENTO ARTESANAL</t>
  </si>
  <si>
    <t xml:space="preserve">CENSO ARTESANAL DE BOLÍVAR </t>
  </si>
  <si>
    <t>NÚMERO DE MATERIAS PRIMAS Y PRODUCTOS IDENTIFICADOS</t>
  </si>
  <si>
    <t>NÚMERO DE TALLERES DE CAPACITACIÓN Y FORMACIÓN</t>
  </si>
  <si>
    <t>DEFINICIÓN DE NUEVOS PRODUCTOS POR CADA MATERIA PRIMA</t>
  </si>
  <si>
    <t>4.1.4.2</t>
  </si>
  <si>
    <t>IMPULSO A LA CADENA PRODUCTIVA ARTESANAL</t>
  </si>
  <si>
    <t>NÚMERO DE REGISTRO DE LA MARCA</t>
  </si>
  <si>
    <t>NÚMERO DE CONTRATOS DE DISTRIBUCIÓN</t>
  </si>
  <si>
    <t>4.1.4.3</t>
  </si>
  <si>
    <t>COMERCIALIZACION NACIONAL E INTERNACIONAL</t>
  </si>
  <si>
    <t>PARTICIPACIÓN EN FERIAS NACIONALES</t>
  </si>
  <si>
    <t>NO. DE MUNICIPIOS BENEFICIADOS. CON LA PARTICIPACIÓN EN FERIAS NACIONALES.</t>
  </si>
  <si>
    <t>PARTICIPACIÓN EN FERIAS INTERNACIONALES</t>
  </si>
  <si>
    <t>NO. DE MUNICIPIOS BENEFICIADOS. CON LA PARTICIPACIÓN EN FERIAS  INTERNACIONALES</t>
  </si>
  <si>
    <t>4.1.5</t>
  </si>
  <si>
    <t xml:space="preserve">ESTIMULO PARA LA CREACION DE EMPRESAS </t>
  </si>
  <si>
    <t>SECRETARIA DE PLANEACION  - INDUSTRIA</t>
  </si>
  <si>
    <t>4.1.5.1</t>
  </si>
  <si>
    <t>EMPRENDIMIENTO Y DESARROLLO INDUSTRIAL</t>
  </si>
  <si>
    <t>LÍNEA BASE INDSTRIA Y DE EMPRENDIMIENTO</t>
  </si>
  <si>
    <t xml:space="preserve">SECRETARIA DE PLANEACION  - INDUSTRIA - EMPRENDIMIENTO </t>
  </si>
  <si>
    <t># DE CENTROS DE EMPRENDIMIENTO DISENADOS Y CREADOS</t>
  </si>
  <si>
    <t>NO DE PLANES DEPARTAMENTALES DE EMPLEO PARA LAS APUESTAS PRODUCTIVAS DE BOLÍVAR.</t>
  </si>
  <si>
    <t>4.1.5.2</t>
  </si>
  <si>
    <t>FOMENTO DE NEGOCIOS</t>
  </si>
  <si>
    <t xml:space="preserve"> NO DE RUEDAS DE NEGOCIOS, MISIONES Y/O FERIAS COMERCIALES</t>
  </si>
  <si>
    <t>4.1.5.3</t>
  </si>
  <si>
    <t>PROMOCION DE BOLIVAR</t>
  </si>
  <si>
    <t>NO DE  EMPRESAS RELOCALIZADAS</t>
  </si>
  <si>
    <t>4.1.5.4</t>
  </si>
  <si>
    <t>MESA DE CONCERTACION PARA EL DESARROLLO</t>
  </si>
  <si>
    <t>1 MESA DE CONCERTACION PARA EL DESARROLLO (ARTICULACION PUBLICA-PRIVADA).</t>
  </si>
  <si>
    <t>4.1.5.5</t>
  </si>
  <si>
    <t>APOYO A SECTORES PRODUCTIVOS</t>
  </si>
  <si>
    <t>FORTALECIMENTO Y PROMOCION DE ZONAS FRANCAS.</t>
  </si>
  <si>
    <t>FORTALECIMENTO Y PROMOCION DE ZONAS DE ACTIVIDAD LOGÍSTICA</t>
  </si>
  <si>
    <t>NO. DE ZONAS DE ACTIVIDAD LOGÍSTICA FORTALECIDA.</t>
  </si>
  <si>
    <t>4.1.6</t>
  </si>
  <si>
    <t>CIENCIA TECNOLOGIA E INNOVACION</t>
  </si>
  <si>
    <t>4.1.6.1</t>
  </si>
  <si>
    <t>INNOVACION SOCIAL</t>
  </si>
  <si>
    <t>NO. DE INICIATIVAS DE INNOVACIÓN SOCIAL IMPLEMENTADAS</t>
  </si>
  <si>
    <t>NO. DE PERSONAS BENEFICIADAS DE LAS INICIATIVAS IMPLEMENTADAS</t>
  </si>
  <si>
    <t>NO. DE GRUPOS POBLACIONALES BENEFICIADOS DE LA IMPLEMENTACIÓN DE INICIATIVAS DE INNOVACIÓN SOCIAL</t>
  </si>
  <si>
    <t>4.1.6.2</t>
  </si>
  <si>
    <t>CREACION Y ACELERACION DE EMPRESAS INNOVADORAS</t>
  </si>
  <si>
    <t>NÚMERO DE SPIN-OFF CREADAS</t>
  </si>
  <si>
    <t>NUMERO DE PEQUEÑAS EMPRESAS CREADAS</t>
  </si>
  <si>
    <t>PROCESOS DE TRANSFERENCIA A SECTORES Y SUBSECTORES PRODUCTIVOS</t>
  </si>
  <si>
    <t>4.1.6.3</t>
  </si>
  <si>
    <t>DETERMINACION Y DESARROLLO DE INFRAESTRUCTURAS CIENTIFICO- TECNICAS DE I+D+I</t>
  </si>
  <si>
    <t>CENTRO DE INNOVACIÓN PARA LA COMPETITIVIDAD DE BOLIVAR CONSOLIDADO</t>
  </si>
  <si>
    <t>SECRETARIA DE PLANEACION - CIENCIA TECNOLOGIA E INNOVACION</t>
  </si>
  <si>
    <t>NO. UDT INTERSECTORIAL CREADAS</t>
  </si>
  <si>
    <t>NO. UDT SECTORIAL CREADAS</t>
  </si>
  <si>
    <t xml:space="preserve">NÚMERO DE PROYECTOS DE I+D+I EJECUTADOS </t>
  </si>
  <si>
    <t>NÚMERO DE PROYECTOS DE I + D + I EJECUTADOS.</t>
  </si>
  <si>
    <t>4.1.6.4</t>
  </si>
  <si>
    <t>DISEÑO, IMPLEMENTACION Y CONSOLIDACION DEL SISTEMA DE I+D+I</t>
  </si>
  <si>
    <t>DISEÑO Y PUESTA EN FUNCIONAMIENTO DEL SISTEMA DE INFORMACIÓN DEPARTAMENTAL PARA LA INNOVACIÓN.</t>
  </si>
  <si>
    <t>NO. SISTEMA DE VIGILANCIA TECNOLOGICA E INTELIGENCIA COMPETITIVA SECTORIALES</t>
  </si>
  <si>
    <t>NO. ESTUDIOS PARA APOYO A LA GESTIÓN PARA LA COMPETITIVIDAD</t>
  </si>
  <si>
    <t>NO. DE JOVENES INVESTIGADORES FINANCIADOS</t>
  </si>
  <si>
    <t>NO. DE DOCTORES EN FORMACIÓN</t>
  </si>
  <si>
    <t xml:space="preserve">PROYECTOS DE I+D EN LAS ÁREAS PRIORITARIAS DEL PLAN, DESARROLLADOS CONJUNTAMENTE POR  UN GRUPO DE I+D DE UNA INSTITUCIÓN RADICADO EN EL DEPARTAMENTO DE BOLÍVAR Y UNA O VARIAS EMPRESAS QUE DESARROLLEN ACTIVIDAD EN ESTE TERRITORIO.  </t>
  </si>
  <si>
    <t>4.2</t>
  </si>
  <si>
    <t xml:space="preserve">EDUCACION INCLUYENTE Y DE EXCELENCIA </t>
  </si>
  <si>
    <t xml:space="preserve">SECRETARIA DE EDUCACION </t>
  </si>
  <si>
    <t>4.2.1</t>
  </si>
  <si>
    <t>GESTION EFICIENTE Y TRANSPARENTE</t>
  </si>
  <si>
    <t>4.2.1.1</t>
  </si>
  <si>
    <t>FORTALECIMIENTO Y MODERNIZACION DE LA SECRETARIA DE EDUCACION</t>
  </si>
  <si>
    <t xml:space="preserve">NO DE PROCESOS CERTIFICADOS POR EL ICONTEC  NUEVOS / NO DE PROCESOS  CERTIFICADOS POR EL ICONTEC </t>
  </si>
  <si>
    <t>ASESORIA AL PROYECTO DE MODERNIZACION EN LO RELACIONADO CON LAS AREAS ORGANIZACIONALES DE LA SED BOLIVAR</t>
  </si>
  <si>
    <t>INFRAESTRUCTURA DE SEDE PRINCIPAL SEDBOLIVAR RESTAURADA EN SU TOTALIDAD</t>
  </si>
  <si>
    <t>NO SISTEMA DE GESTION DOCUMENTAL ACTUALIZADO</t>
  </si>
  <si>
    <t>UN TABLA DE RETENCIÓN DOCUMENTAL ACTUALIZADA</t>
  </si>
  <si>
    <t>NO DE REQUERIMIENTOS RADICADOS  Y ATENDIDOS APORTUNAMENTE / NO DE REQUERIMIENTOS RADICADOS</t>
  </si>
  <si>
    <t xml:space="preserve">NO DE REQUERIMIENTOS RADICADOS  Y ATENDIDOS APORTUNAMENTE </t>
  </si>
  <si>
    <t>4.2.2</t>
  </si>
  <si>
    <t>COBERTURA EDUCATIVA</t>
  </si>
  <si>
    <t>4.2.2.1</t>
  </si>
  <si>
    <t>PROPICIAR Y APOYAR LA GRATUIDAD ESCOLAR</t>
  </si>
  <si>
    <t>NO DE ESTABLECIMIENTOS EDUCATIVOS ASESORADOS Y EN SEGUIMIENTO</t>
  </si>
  <si>
    <t>NO DE ESTABLECIMIENTOS EDUCATIVOS EN SEGUIMIENTO A LA EJECUCIÓN DE LOS RECURSOS DE LA GRATUIDAD.</t>
  </si>
  <si>
    <t>NO DE INFORMES CONSOLIDADOS DE EJECUCIÓN REALIZADOS A LOS ESTABLECIMIENTOS</t>
  </si>
  <si>
    <t xml:space="preserve">NO DE ESTABLECIMIENTOS EDUCATIVOS CON  APOYADOS  Y ASISTENCIA TECNICA IMPLEMENTADA / TOTAL DE ESTABLECIMIENTOS EDUCATIVOS DEL DEPARTAMENTO  </t>
  </si>
  <si>
    <t>NO DE ESTABLECIMIENTOS EDUCATIVOS CON ASISTENCIA TÉCNICA.</t>
  </si>
  <si>
    <t>NO DE FONDOS DE SEVIRCIOS EDUCATIVOS IMPLEMENTANDO LA ESTRATEGIA DE PRESUPUESTO PARTICIPATIVO</t>
  </si>
  <si>
    <t>CANTIDAD DE PROFESIONALES ESPECIALIZADOS SUMINISTRADOS PARA LA FORMANCIÓN DE NIÑOS CON NECESIDADES EDUCATIVAS ESPECIALES</t>
  </si>
  <si>
    <t>NO DE DOTACIONES DE CANASTAS DE  MATERIAL DIDACTIVO ENTREGADAS</t>
  </si>
  <si>
    <t xml:space="preserve">NO DE NIÑOS, NIÑAS Y JOVENES ATENDIDOS CON NECESIDADES EDUCATIVAS ESPECIALES </t>
  </si>
  <si>
    <t>4.2.2.2</t>
  </si>
  <si>
    <t>APOYO PEDAGOGICO A NIÑOS CON NECESIDADES EDUCATIVAS ESPECIALES (NEE)</t>
  </si>
  <si>
    <t>4.2.2.3</t>
  </si>
  <si>
    <t>EDUCACION DE CALIDAD PARA LA PRIMERA INFANCIA EN EL MARCO DE UNA ATENCION INTEGRAL</t>
  </si>
  <si>
    <t xml:space="preserve">NO DE JORNADAS DE DIVULGACIÒN Y SOCIALIZACIÓN A LA COMUNIDAD EDUCATIVA SOBRE POLITICA DE LA PRIMERA INFANCIA REALIZADAS </t>
  </si>
  <si>
    <t xml:space="preserve">NO DE DOCENTES CAPACITADOS EN LOS LINEAMIENTOS PEDAGOGÍCOS Y CURRICULARES PARA AL EDUCACIÓN INICIAL </t>
  </si>
  <si>
    <t xml:space="preserve">NO DE CANASTAS EDUCATIVAS ENTREGADAS  PARA ATENDER A LOS NIÑOS Y NIÑAS HASTA LOS 6 AÑOS DE EDAD ENTREGADAS </t>
  </si>
  <si>
    <t>4.2.2.4</t>
  </si>
  <si>
    <t>ESTRATEGIAS PEDAGOGICAS FLEXIBLES DIRIGIDAS A GRUPOS CON MAYORES DESVENTAJAS Y EN SITUACION DE VULNERABILIDAD</t>
  </si>
  <si>
    <t xml:space="preserve">NO DE JORNADAS DE SOCIALIZACIÓN CON LA COMUNIDAD EDUCATIVA </t>
  </si>
  <si>
    <t>NO. DE ESTUDIANTES ATENDIDOS EN SEDES EDUCATIVAS QUE INICIEN CON LA MODALIDAD DE METODOLOGIAS FLEXIBLES</t>
  </si>
  <si>
    <t>4.2.2.5</t>
  </si>
  <si>
    <t>CUPOS ESCOLARES CONTRATADOS CON ENTIDADES PARTICULARES PARA ATENDER POBLACION VULNERABLE</t>
  </si>
  <si>
    <t xml:space="preserve">NO DE ESTUDIOS DE INSUFICIENCIEN REALIZADOS </t>
  </si>
  <si>
    <t xml:space="preserve">NO DE ESTUDIANTES ATENDIDOS POR  OPERADORES PRIVADOS </t>
  </si>
  <si>
    <t>NO DE ESTUDIANTES ATENDIDOS POR  OPERADORES PRIVADOS (17000 ANUALMENTE)</t>
  </si>
  <si>
    <t>4.2.2.6</t>
  </si>
  <si>
    <t>DISEÑO DE ESTRATEGIAS DE TRANSPORTE, ALIMENTACION ESCOLAR Y GESTION DEL RIESGO ESCOLAR</t>
  </si>
  <si>
    <t xml:space="preserve">NO DE CONVENIOS  INTERINSTITUCIONALES REALIZADOS CON LOS MUNICIPIOS NO CERTIFICADOS  PARA TRANSPORTE ESCOLAR </t>
  </si>
  <si>
    <t xml:space="preserve">NO NIÑOS BENEFICIADOS CON LA ESTRATEGIA DE ALIMENTACIÓN, TRANSPORTE Y GESTIÓN DEL RIESGO ESCOLAR. </t>
  </si>
  <si>
    <t>NO DE  CONVENIOS INTERINSTITUCIONALES  REALIZADOS  MUNICIPIOS NO CERTIFICADOS EN LA ESTRATEGIA DE ALIMENTACIÓN ESCOLAR/ NO DE MUNICIPIOS NO CERTIFICADOS.</t>
  </si>
  <si>
    <t>NO DE CONVENIOS INTERINSTITUCIONALES CON MUNICIPIOS NO CERTIFICADOS,  EN LA ESTRATEGIA DE GESTIÓN DEL RIESGO ESCOLAR./ NO DE MUNICIPIOS NO CERTIFICADOS</t>
  </si>
  <si>
    <t>4.2.2.7</t>
  </si>
  <si>
    <t>MAS Y MEJORES ESPACIOS PARA ATENDER LA POBLACION ESTUDIANTIL</t>
  </si>
  <si>
    <t xml:space="preserve">PLAN DE INFRAESTRUCTURA EDUCATIVA DEPARTAMENTAL FORMULADO </t>
  </si>
  <si>
    <t>NUMERO DE ESPACIOS PEDAGÓGICOS (AULAS ESCOLARES, UNIDADES SANITARIAS , TALLERES , LABORATORIOS ETC) CONSTRUIDOS Y DOTADOS.</t>
  </si>
  <si>
    <t xml:space="preserve">NO DE DOTACIONES DE MATERIALES, EQUIPOS Y MEDIOS PEGADÓGICOS ENTREGADOS </t>
  </si>
  <si>
    <t xml:space="preserve">% AVANCE DE DISEÑO O CONSTRUCCÓN DEL MEGACOLEGIOS </t>
  </si>
  <si>
    <t>NO DE MEGA COLEGIOS DISEÑADOS Y CONSTRUIDOS</t>
  </si>
  <si>
    <t>4.2.2.8</t>
  </si>
  <si>
    <t>ALFABETIZAR Y PROMOVER LA EDUCAICON FORMAL DE JOVENES Y ADULTOS</t>
  </si>
  <si>
    <t xml:space="preserve">NO DE ADULTOS CON ACCESO Y PERMANENCIA EN EL SISTEMA EDUCATIVO </t>
  </si>
  <si>
    <t xml:space="preserve">NO DE ADULTOS MATRICULADOS </t>
  </si>
  <si>
    <t>NO DE ASESORIAS ANUALES</t>
  </si>
  <si>
    <t xml:space="preserve">NO DE ASESORÍAS ANUALES REALIZADAS (3 ANUALES , 12 EN EL CUATRIENIO) </t>
  </si>
  <si>
    <t>NO DE DOCENTES CAPACITADOS EN METODOLOGIAS FLEXIBLES PARA ATENDER A POBLACIÓN ADULTA</t>
  </si>
  <si>
    <t>4.2.3</t>
  </si>
  <si>
    <t>CALIDAD EDUCATIVA</t>
  </si>
  <si>
    <t>4.2.3.1</t>
  </si>
  <si>
    <t>MEJORAR EL DESEMPEÑO ACADEMICO DE LOS ESTUDIANTES A NIVEL INTERNO Y EN PRUEBA SABER</t>
  </si>
  <si>
    <t>NO DE DOCENTES CAPACITADOS EN COMPETENCIAS Y COMPONENTES GENERALES Y ESPECIFICOS</t>
  </si>
  <si>
    <t xml:space="preserve">NO DE KITS DE GUIAS PARA PRUEBAS DE SABER PARA DOCENTES </t>
  </si>
  <si>
    <t>NO DE PRUEBAS APLICADAS POR ESTABLECIMIENTO EDUCATIVOS</t>
  </si>
  <si>
    <t>NO DE  ESTABLECIMIENTOS EDUCATIVOS VISITADOS POR PARTE DE LA SECRETARÍA DE EDUCACIÓN PARA VERIFICAR IMPLEMENTACIÓN DE LA DOTACIÓN Y CAPACITACIÓN RECIBIDA</t>
  </si>
  <si>
    <t xml:space="preserve">NO DE TUTOLES APOYADOS EN EL MARCO DEL PROGRAMA " TRANSFORMACIÓN D ELA CALIDAD" </t>
  </si>
  <si>
    <t xml:space="preserve">NO DE TUTORES APOYADOS EN EL MARCO DEL PROGRAMA " TRANSFORMACIÓN D ELA CALIDAD" </t>
  </si>
  <si>
    <t>4.2.3.2</t>
  </si>
  <si>
    <t>PROYECTO DE EDUCACION RURAL</t>
  </si>
  <si>
    <t>NO DE SEDES EDUCATIVAS CON EXPERIENCIAS SIGNIFICATIVAS CON MODELOS PEDAGÓGICOS FLEXIBLES</t>
  </si>
  <si>
    <t>NO DE INSTITUCIONES EDUCATIVAS CON EXPERIENCIAS SIGNIFICATIVAS CON MODELOS PEDAGÓGICOS FLEXIBLES.</t>
  </si>
  <si>
    <t>NO.CANASTAS EDUCATIVAS PERTINENTES CON LOS MODELOS FLEXIBLES ENTREGADAS</t>
  </si>
  <si>
    <t>NO. DE DOCENTES CAPACITADOS EN EL MANEJO DE METODOLOGIAS FLEXIBLES</t>
  </si>
  <si>
    <t>NO. DE SEDES EDUCATIVAS RURALES IMPLEMENTADO PROYECTOS PEDAGOGICOS PRODUCTIVOS</t>
  </si>
  <si>
    <t>NO. DE SEDES EDUCATIVAS RURAL BENEFICIADAS CON DOTACION DE INFRAESTRUCTURA TECNOLOGICA Y CONECTIVIDAD</t>
  </si>
  <si>
    <t>4.2.3.3</t>
  </si>
  <si>
    <t xml:space="preserve">ASISTENCIA TECNICA Y ACOMPAÑAMIENTO A LOS PROCESOS INSTITUCIONALES </t>
  </si>
  <si>
    <t>NO DE ESTABLECIMIENTOS EDUCATIVOS ACOMPAÑADOS Y ASESORADOS EN GESTIÓN PEDAGÓGICA Y EN AREAS OBLIGATORIAS Y FUNDAMENTALES/ NO DE ESTABLECIMIENTOS PROGRAMADOS</t>
  </si>
  <si>
    <t>NO DE ESTABLECIMIENTOS EDUCATIVOS ACOMPAÑADOS Y ASESORADOS EN GESTIÓN PEDAGÓGICA Y EN AREAS OBLIGATORIAS Y FUNDAMENTALES</t>
  </si>
  <si>
    <t xml:space="preserve">NO DE FOROS EDUACTIVOS DEPARTAMENTALES REALIZADOS </t>
  </si>
  <si>
    <t xml:space="preserve">NO DE OLIMPIADAS DEPARTAMENTALES EN AREAS OBLIGATORIAS Y FUNDAMENTALES REALIZADAS </t>
  </si>
  <si>
    <t xml:space="preserve">NO DE DOCENTES FORMADOS EN AREAS OBLIGATORIAS Y FUNDAMENTALES  </t>
  </si>
  <si>
    <t>NO.  ESTABLECIMIENTOS EDUCATIVOS  EN PROYECTOS DE SEMILLEROS DE INVESTIGACIÓN EN EL MARCO DEL PROGRAMA ONDAS DE COLCIENCIAS</t>
  </si>
  <si>
    <t>4.2.3.4</t>
  </si>
  <si>
    <t>PROYECTOS PEDAGOGICOS OBLIGATORIOS INSTITUCIONALES TRANSVERSALES Y MANUALES DE CONVIVENCIAS INSTITUCIONALES</t>
  </si>
  <si>
    <t>NO. DE DOCENTES CAPACITADOS EN TEMAS DE DERECHOS DE INFANCIA Y ADOLESCENCIA Y PROYECTOS TRANSVERSALES OBLIGATORIOS</t>
  </si>
  <si>
    <t>NO.  DE ESTABLECIMIENTOS QUE PROMOVIERON ESPACIOS DE REFLEXIÓN, DEBATES E INTERCAMBIO DE EXPERIENCIAS SOBRE LOS MANUALES DE CONVIVENCIA.</t>
  </si>
  <si>
    <t xml:space="preserve">NO.  DE ESTABLECIMIENTOS EDUCATIVOS QUE INCLUYERON EN SUS CURRICULOS Y PLANES EL FOMENTO Y APLICACIÓN DE LOS PROGRAMAS TRANSVERSALES EDUCATIVOS </t>
  </si>
  <si>
    <t xml:space="preserve">NO. DE ESTABLECIMIENTOS CON REDES DE APRENDIZAJES Y SOCIALES DE DOCENTES </t>
  </si>
  <si>
    <t>4.2.3.5</t>
  </si>
  <si>
    <t>PLAN DEPARTAMENTAL DE LECTURA Y ESCRITURA</t>
  </si>
  <si>
    <t>NO DE ESTABLECIMIENTOS EDUCATIVO EN QUE SE REALIZARON JORNADAS DE PROMOCIÓN Y DIVULGACIÓN A LA LECTURA Y LA ESCRITURA</t>
  </si>
  <si>
    <t>NO DE ESTABLECIMIENTOS EDUCATIVOS CON ORIENTACIÓN PARA PROMOVER LA PARTICIPACIÓN DE LA FAMILIA EN EL PROCESO DE FOAMCIÓN DE LECTORES Y ESCRITORES</t>
  </si>
  <si>
    <t>NO DE ESTABLECIMIENTOS EDUCATIVOS DOTADOS CON TEXTOS PARA LAS BIBLIOTECAS ESCOLARES Y BIBLIOBANCO DE AULAS</t>
  </si>
  <si>
    <t>4.2.3.6</t>
  </si>
  <si>
    <t>ESTRATEGIA DEPARTAMENTAL DE BILINGUISMO</t>
  </si>
  <si>
    <t>NO DE PRUEBAS REALIAZADAS PARA DETERMINAR EL NIVEL DE CONOCIMIENTO DE LOS DOCENTE DE ACUERDO CON EL MARCO COMÚN EUROPEO DE REFERENCIA (MCER)</t>
  </si>
  <si>
    <t xml:space="preserve">NO DE DOCENTES CAPACITADOS EN TALLERES DE DESARROLLO PROFESIONAL DE INGLES Y FRANCES EN LOS NIVELES DE PREESCOLAR, BASICA Y MEDIA. </t>
  </si>
  <si>
    <t>NO. DE DOCENTES Y ESTUDIANTES APLICANDO ESTRATEGIAS VIRTUALES COMPLEMENTARIAS DEL IDIOMA INGLES</t>
  </si>
  <si>
    <t>4.2.3.7</t>
  </si>
  <si>
    <t>USO DE TECNOLOGIAS DE INFORMACION Y COMUNICACIONES (TIC)</t>
  </si>
  <si>
    <t>NO DE DISEÑOS DE PLAN DE APOYOS AL MEJORAMIENTO DEL DEPARTAMENTO EN MTIC</t>
  </si>
  <si>
    <t>NO DE DOCENTES FORMADOS EN APROPIACIÓN PERSONAL Y PROFESIONAL DEL TIC</t>
  </si>
  <si>
    <t>NO DE TALLERES REALIZADOS A LOS  DIRECTIVOS DE LOS ESTABLECIMIENTOS EDUCATIVOS FORMADOS EN TEMATICAS Y SIGCE</t>
  </si>
  <si>
    <t>NO DE BANCOS DE EXPERIENCIAS SIGNIFICATIVAS EN FUNCIONAMIENTO Y PRODUCCIÓN DE CONTENIDOS EDUCATIVOS DIGITALES</t>
  </si>
  <si>
    <t xml:space="preserve">NO DE ESTABLECIMIENTOS EDUCATIVOS DOTADOS DE INFRAESTRUCTURA TÉCNOLOGICA Y CONECTIVIDAD </t>
  </si>
  <si>
    <t>NO DE AULAS VIRTUALES DOCADAS EN LA SECRETARIA DE EDUACACIÓN</t>
  </si>
  <si>
    <t>NO DE AULAS VIRTUALES DOTADAS EN LA SECRETARIA DE EDUACACIÓN</t>
  </si>
  <si>
    <t xml:space="preserve">% DE LA POBLACIÓN MATRICULADA ACCEDIENDO A INTERNET </t>
  </si>
  <si>
    <t xml:space="preserve">NO DE POBLACIÓN MATRICULADA ACCEDIENDO A INTERNET </t>
  </si>
  <si>
    <t>REDUCCIÓN</t>
  </si>
  <si>
    <t>NO DE ALUMNOS POR COMPUTADOR</t>
  </si>
  <si>
    <t>4.2.3.8</t>
  </si>
  <si>
    <t>EDUCACION MEDIA TECNICA ARTICULADA CON LOS NIVELES TECNOLOGICO Y SUPERIOR</t>
  </si>
  <si>
    <t xml:space="preserve">NO DE INSTITUCIONES EDUCATIVAS ARTICULADAS PARA QUE OFREZCAN LA MEDIA TÉCNICA CON EL NIVEL TÉCNICO PROFESIONAL </t>
  </si>
  <si>
    <t>NO DE INSTITUCIONES EDUCATIVAS FORTALECIDAS  EN SUS  CURRÍCULOS DE FORMACIÓN POR COMPETENCIAS Y CICLOS SECUENCIALES Y COMPLEMENTARIOS.</t>
  </si>
  <si>
    <t xml:space="preserve">NO DE ESPACIOS PEDAGÓGICOS TÉCNICOS DOTADOS </t>
  </si>
  <si>
    <t xml:space="preserve"> NO DE  DOCENTES CAPCITADOS EN TEMATICAS RELACIONADAS CON EDUCACIÓN TÉCNICA </t>
  </si>
  <si>
    <t>4.2.3.9</t>
  </si>
  <si>
    <t>CERES - CENTROS REGIONALES DE EDUCACION SUPERIOR</t>
  </si>
  <si>
    <t xml:space="preserve">NO DE CENTROS REGIONALES DE EDUCACIÓN SUPERIOR - CERES CREADOS </t>
  </si>
  <si>
    <t>4.2.4</t>
  </si>
  <si>
    <t>EDUCACION SUPERIOR</t>
  </si>
  <si>
    <t>UNIBAC</t>
  </si>
  <si>
    <t>4.2.4.1</t>
  </si>
  <si>
    <t>AMPLIACION DE PLANTA FISICA DISPONIBLE PARA LA ACADEMIA</t>
  </si>
  <si>
    <t>N° DE ESPACIOS DISPONIBLES  VS ESPACIOS NUEVOS</t>
  </si>
  <si>
    <t>N° DE ESPACIOS NUEVOS FORTALECIDOS.</t>
  </si>
  <si>
    <t>Ampliación de planta física para el quehacer académico</t>
  </si>
  <si>
    <t>Ampliar la planta física de la UNIBAC con el fin de garantizar más y mejores ambientes de aprendizajes, generando satisfacción en la comunidad académica</t>
  </si>
  <si>
    <t>1) Gestionar ante el IPCC el concepto previo favorable
2) Gestionar ante el Ministerio de Cultura el concepto favorable</t>
  </si>
  <si>
    <t>( Proyectos gestionados de ampliación de planta física con fines académicos / Proyectos planeados de ampliación de planta física con fines académicos)  * 100</t>
  </si>
  <si>
    <t>Rectora</t>
  </si>
  <si>
    <t>Aportes del departamento</t>
  </si>
  <si>
    <t>Recursos de la gobernación de bolívar</t>
  </si>
  <si>
    <t>Se está a la espera de la repuesta del Ministerio de Cultura</t>
  </si>
  <si>
    <t>4.2.4.2</t>
  </si>
  <si>
    <t>PRESERVACION Y RESTAURACION DE INMUEBLE BIEN DE INTERES CULTURAL DE CARÁCTER NACIONAL, SEDE ACTUAL DE LA INSTITUCION</t>
  </si>
  <si>
    <t>ACCIONES ADELANTADAS PARA LA CONSERVACIÓN DEL CLAUSTRO</t>
  </si>
  <si>
    <t>ACCIÓN ADELANTADA PARA LA CONSERVACIÓN DEL CLAUSTRO</t>
  </si>
  <si>
    <t>786,000,000</t>
  </si>
  <si>
    <t>Preservar y restaurar el inmueble bien cultural de carácter nacional, sede actual de la institución con el fin de garantizar ambientes locativos adecuados para el ejercicio de la función académica  - administrativa  de la UNIBAC</t>
  </si>
  <si>
    <t xml:space="preserve">Ejecutar proyectos que  garantizan la preservación y restauración del inmueble donde desarrolla las actividades misionales y administrativas de  la UNIBAC </t>
  </si>
  <si>
    <t>( Número de proyectos ejecutados que garantizan la preservación y restauración del inmueble donde desarrolla las actividades misionales y administrativas la UNIBAC /  Número de proyectos planeados que garanticen la preservación y restauración del inmueble donde desarrolla las actividades misionales y administrativas  la UNIBAC</t>
  </si>
  <si>
    <t>Recursos de la Gobernación de bolívar</t>
  </si>
  <si>
    <t>4.2.4.3</t>
  </si>
  <si>
    <t>IMPLEMENTACION DE SALA DE COMPUTO MAC. EQUIPOS DE ULTIMA TECNOLOGIA</t>
  </si>
  <si>
    <t>N° DE EQUIPOS DISPONIBLES ANTES VS N° DE EQUIPOS DISPONIBLES DESPUÉS DE LA ADQUISICIÓN</t>
  </si>
  <si>
    <t>222,000,000</t>
  </si>
  <si>
    <t>Sin comentarios. Este objetivo se logró</t>
  </si>
  <si>
    <t>4.2.4.4</t>
  </si>
  <si>
    <t xml:space="preserve">REGISTRO DE NUEVOS PROGRAMAS UNIVERSITARIOS BAJO LA MODALIDAD DE CICLOS SECUENCIALES Y COMPLEMENTARIOS </t>
  </si>
  <si>
    <t>No DE NUEVOS PROGRAMAS UNIVERSITARIOS PRESENTADOS PARA REGISTRO CALIFICADO .</t>
  </si>
  <si>
    <t>Presentación de nuevos programas al MEN para obtención de registro calificado</t>
  </si>
  <si>
    <t>Gestionar ante el Ministerio de  educación nacional ( MEN) el registro calificado de nuevos programas con el fin de ampliar la oferta académica y cobertura</t>
  </si>
  <si>
    <t xml:space="preserve"> 1. Gestionar recursos
 2. Gestionar documentación del programa profesional de Diseño Industrial 
 3. Gestionar la aprobación del programa de Diseño Industrial  ante el Consejo Directivo
 4.  Presentar el programa profesional de Diseño Industrial al SACES - 
5. Obtener registro calificado por parte del MEN</t>
  </si>
  <si>
    <t>(Número de programas gestionados para que sean aprobados por el MEN / Número de programas nuevos planeados) * 100</t>
  </si>
  <si>
    <t xml:space="preserve"> - Rectora
 - Vicerrectora Académica</t>
  </si>
  <si>
    <t>Estampilla pro cultura</t>
  </si>
  <si>
    <t>Se hicieron las revisiones por parte del MEN, se está a la espera del otorgamiento de registros calificados</t>
  </si>
  <si>
    <t>4.3</t>
  </si>
  <si>
    <t>SALUD INCLUYENTE Y EQUITATIVA</t>
  </si>
  <si>
    <t>SECRETARIA DE SALUD</t>
  </si>
  <si>
    <t>4.3.1</t>
  </si>
  <si>
    <t>ASEGURAMIENTO</t>
  </si>
  <si>
    <t>4.3.1.1</t>
  </si>
  <si>
    <t>PROMOCION DE LA AFILIACION AL SISTEMA GENERAL DE SEGURIDAD SOCIAL EN SALUS (SGSSS)</t>
  </si>
  <si>
    <t>% DE MUNICIPIOS CON COBERTURA UNIVERSAL DEL REGIMEN SUBSIDIADO EN SALUD</t>
  </si>
  <si>
    <t xml:space="preserve">NO. DE MUNICIPIOS ATENDIDOS AL 97% DE  COBERTURA DEL RÉGIMEN SUBSIDIADO. </t>
  </si>
  <si>
    <t xml:space="preserve">N° MUNICIPIOS CON UNIFICACIÓN DEL POS EN EL 95% DE LA POBLACIÓN AFILIADA AL REGIMEN SUBSIADO  </t>
  </si>
  <si>
    <t>N° MUNICIPIOS CON UNIFICACIÓN DEL POS EN EL 100% DE LA POBLACIÓN AFILIADA AL RÉGIMEN SUBSIDIADO</t>
  </si>
  <si>
    <t>N° MUNICIPIOS CON SOSTENIBILIDAD DE ESFUERZO PROPIO DEPARTAMENTAL</t>
  </si>
  <si>
    <t>4.3.1.2</t>
  </si>
  <si>
    <t>ADMINISTRACION DE BASE DE DATOS DE AFILIADOS</t>
  </si>
  <si>
    <t xml:space="preserve">PORCENTAJE DE DEPURACIÓN DE BDUA </t>
  </si>
  <si>
    <t>BASE DE DATOS  BDUA DEPURADA.</t>
  </si>
  <si>
    <t>4.3.1.3</t>
  </si>
  <si>
    <t>VIGILANCIA Y CONTROL DEL ASEGURAMIENTO</t>
  </si>
  <si>
    <t xml:space="preserve">NO DE MUNICIPIOS CUMPLIENDO CON LAS NORMAS DEL PROCESO DE GESTION DEL ASEGURAMIENTO </t>
  </si>
  <si>
    <t>NO. DE MUNICIPIOS VIGILADOS Y CONTROLADOS EN EL CUMPLIMIENTO DE LAS NORMAS DEL RÉGIMEN SUBSIDIADO EN SALUD.</t>
  </si>
  <si>
    <t>4.3.2</t>
  </si>
  <si>
    <t>PRESTACION Y DESARROLLO DE SERVICIOS DE SALUD</t>
  </si>
  <si>
    <t>SECRATARIA DE SALUD</t>
  </si>
  <si>
    <t>4.3.2.1</t>
  </si>
  <si>
    <t>MEJORAMIENTO DE LA ACCESIBILIDAD A LA PRESTACION DE SERVICIOS DE SALUD</t>
  </si>
  <si>
    <t xml:space="preserve">% DE SERVICIOS NO POS Y DE OFERTA CONTRATADOS  </t>
  </si>
  <si>
    <t xml:space="preserve">NO. DE MUNICIPIOS EN EL DEPARTAMENTO  DE BOLÍVAR CON SERVICIOS NO POS Y DE OFERTA CONTRATADOS. </t>
  </si>
  <si>
    <t>NO. DE MUNICIPIOS EN EL DEPARTAMENTO DE BOLÍVAR CON  DEUDA POR PRESTACIÓN DE SERVICIOS, DE VIGENCIAS ANTERIORES, CANCELADA.</t>
  </si>
  <si>
    <t>NO DE PROGRAMAS DE TELEMEDICINA IMPLEMENTADOS</t>
  </si>
  <si>
    <t>NO. DE IPS PUBLICAS FORTALECIDAS EN OFERTA DE SERVICIOS BAJO LA MODALIDAD DE TELEMEDICINA.</t>
  </si>
  <si>
    <t xml:space="preserve">SE MODIFICA TEXTO Y SE SE INCREMENTA META </t>
  </si>
  <si>
    <t>% DE REORGANIZACION DE LA RED HOSPITALARIA DEPARTAMENTAL</t>
  </si>
  <si>
    <t>PLAN DE REORGANIZACIÓN DE LA RED DE PRESTADORES DE SERVICIOS DE SALUD CUMPLIDAS</t>
  </si>
  <si>
    <t>NO. MUNICIPIOS CON ESTRATEGIA DE  ATENCIÓN PRIMARIA EN SALUD  (APS), IMPLEMENTADA.</t>
  </si>
  <si>
    <t xml:space="preserve">% DE CUMPLIMIENTO DEL PLAN BIENAL DE INVERSIONES EN SALUD </t>
  </si>
  <si>
    <t xml:space="preserve">OPORTUNIDAD Y EFICIENCIA DE LOS PROCESOS DE ATENCION AL USUARIO DE LA SECRETARIA DE SALUD </t>
  </si>
  <si>
    <t>4.3.2.2</t>
  </si>
  <si>
    <t>MEJORAMIENTO DE LA CALIDAD DE LA ATENCION EN SALUD</t>
  </si>
  <si>
    <t>COBERTURA DE ASISTENCIA TECNICA Y CAPACITACION A  IPS EN CUANTO A LOS COMPONENTES DEL SOGC  Y MODELO DE ATENCION PRIMARIA EN SALUD (APS)</t>
  </si>
  <si>
    <t xml:space="preserve">NO. DE IPS PUBLICAS FORTALECIDAS TÉCNICAMENTE </t>
  </si>
  <si>
    <t>COBERTURA DE AUDITORIA DE CONCURRENCIA A LA RED PRESTADORA DE SERVICIOS DE SALUD CONTRATADA POR EL DEPARTAMENTO</t>
  </si>
  <si>
    <t>% DE IPS CONTRATADAS Y AUDITADAS</t>
  </si>
  <si>
    <t>NO. DE IPS DOTADAS CON AMBULANCIAS TERRESTRES O FLUVIALES.</t>
  </si>
  <si>
    <t>NO. DE SERVICIOS OBSTÉTRICOS DOTADOS.</t>
  </si>
  <si>
    <t>COBERTURA DE VERIFICACION DE ESTANDARES DE HABILITACION, PAMEC Y SISTEMA DE INFORMACION PARA LA CALIDAD</t>
  </si>
  <si>
    <t>% DE PRESTADORES DE SERVICIOS DE SALUD INSCRITOS EN EL REGISTRO ESPECIAL DE PRESTADORES DE SALUD DEL DEPARTAMENTO DE BOLÍVAR, VERIFICADOS.</t>
  </si>
  <si>
    <t xml:space="preserve">COBERTURA DE VERIFICACION DEL CUMPLIMIENTO DE  NORMAS TECNICAS ESTABLECIDAS POR EL INSTITUTO NACIONAL DE SALUD  DE BANCOS DE SANGRE Y UNIDADES TRANSFUSIONALES, </t>
  </si>
  <si>
    <t xml:space="preserve">NO. DE BANCOS DE  SANGRE Y  UNIDADES TRANSFUNCIONALES AUDITADOS.  </t>
  </si>
  <si>
    <t>% DE CUMPLIMIENTO DE METAS DEL PLAN DE IMPLEMENTACION DEL SISTEMA INTEGRADO DE CALIDAD DE LA SECRETARIA DE SALUD DEPARTAMENTAL</t>
  </si>
  <si>
    <t>% DE UNIDADES FUNCIONALES DE LA SECRETARIA DE SALUD CON PROCESOS Y PROCEDIMIENTOS AUTOMATIZADOS</t>
  </si>
  <si>
    <t>NO.  DE  SECRETARÍAS DE SALUD MUNICIPALES EVALUADAS EN SU GESTIÓN Y APLICACIÓN DE MECANISMOS DE PARTICIPACIÓN Y CONTROL SOCIAL.</t>
  </si>
  <si>
    <t>NO. DE MUNICIPIOS CON PERSONAL CAPACITADO</t>
  </si>
  <si>
    <t>4.3.2.3</t>
  </si>
  <si>
    <t>MEJORAMIENTO DE LA EFICIENCIA Y SOSTENIBILIDAD FINANCIERA DE LAS IPS</t>
  </si>
  <si>
    <t xml:space="preserve"> COBERTURA DE ASISTENCIA TECNICA A IPS EN CUANTO A SANEAMIENTO FISCAL </t>
  </si>
  <si>
    <t>NO. DE IPS CATEGORIZADAS COMO DE ALTO RIESGO FISCAL Y FINANCIERO, REPORTANDO CON OPORTUNIDAD Y CALIDAD LA INFORMACIÓN FINANCIERA REQUERIDA POR LA NORMATIVIDAD VIGENTE.</t>
  </si>
  <si>
    <t>COBERTURA DE ACCIONES DE INSPECCION, VIGILANCIA Y CONTROL AL SGSSS</t>
  </si>
  <si>
    <t xml:space="preserve">NO. DE E.S.E. DEL DEPARTAMENTO DE BOLIVAR INSPECCIONADOS, VIGILADOS Y CONTROLADOS EN EL BUEN MANEJO DE LOS RECURSOS DEL SGSSS. </t>
  </si>
  <si>
    <t>NO. DE IPS  PÚBLICAS EN EL CUMPLIMIENTO DEL PLAN DE SANEAMIENTO FISCAL Y FINANCIERO.</t>
  </si>
  <si>
    <r>
      <rPr>
        <sz val="8"/>
        <color rgb="FFFF0000"/>
        <rFont val="Arial"/>
        <family val="2"/>
      </rPr>
      <t>NO. DE MUNICIPIOS CON EVALUACIÓN ANUAL DE LA GESTIÓN EN SALUD Y GESTIÓN DE LOS GERENTES DE IPS PÚBLICAS REALIZADA</t>
    </r>
    <r>
      <rPr>
        <sz val="8"/>
        <rFont val="Arial"/>
        <family val="2"/>
      </rPr>
      <t>.</t>
    </r>
  </si>
  <si>
    <t>4.3.3</t>
  </si>
  <si>
    <t>SALUD PUBLICA</t>
  </si>
  <si>
    <t>4.3.3.1</t>
  </si>
  <si>
    <t>PROMOCION DE LA SALUD Y CALIDAD DE VIDA</t>
  </si>
  <si>
    <t>N° DE  MUNICIPIOS CON ACCIONES IMPLEMENTADAS</t>
  </si>
  <si>
    <t>NO. DE MUNICIPIOS DESARROLLANDO ACCIONES DE PROMOCIÓN DE HÁBITOS DE HIGIENE ORAL EN POBLACIÓN DE NIÑOS DE 0 A 12 AÑOS.</t>
  </si>
  <si>
    <t>N° DE  MUNICIPIOS CON PROGRAMA   SALUD BUCAL INCLUIDO EN LA ESTRATEGIA AIEPI</t>
  </si>
  <si>
    <t>% DE NIÑOS MENORES DE 1 AÑO, ESCOLARES Y ADOLESCENTES E INTEGRANDO PROGRESIVAMENTE LOS DEMÁS GRUPOS DE EDAD, INMERSOS EN LAS ACCIONES DE SALUD BUCAL ASOCIADAS A AIEPI-IAMI</t>
  </si>
  <si>
    <t>PORCENTAJE DE EPS E IPS CUMPLIENDO LAS METAS DE PROMOCION Y PREVENCION EN SALUD ORAL</t>
  </si>
  <si>
    <t>% DE IPS Y EPS INCREMENTANDO EL ACCESO Y COBERTURA DE LA ATENCIÓN EN SALUD BUCAL A TRAVÉS DEL MEJORAMIENTO DE MODELOS Y DE LA CONSOLIDACIÓN DE REDES DE SERVICIOS PARA LA SALUD BUCAL</t>
  </si>
  <si>
    <t xml:space="preserve">N° MUNICIPIOS CON ACCIONES IMPLEMENTADAS
</t>
  </si>
  <si>
    <t>N° DE MUNICIPIOS CON PLANES IMPLEMENTADOS</t>
  </si>
  <si>
    <t>NO. DE MUNICIPIOS CON PLANES DE REDUCCIÓN DE CONSUMO DE SUSTANCIAS PSICOACTIVAS IMPLEMENTADOS EJECUTADOS Y EVALUADOS.</t>
  </si>
  <si>
    <t>N° DE MUNICIPIOS CON ESTRATEGIA IMPLEMENTADA.</t>
  </si>
  <si>
    <t>N° DE MUNICIPIOS CON ESTRATEGIA EN SALUD MENTAL IMPLEMENTADA.</t>
  </si>
  <si>
    <t>N° DE MUNICIPIOS CON ESTRATEGIA IMPLEMENTADA</t>
  </si>
  <si>
    <t>NO. MUNICIPIOS CON PROGRAMAS O PLANES DE PROMOCIÓN DE AUMENTO DE ACTIVIDAD FÍSICA Y PROMOCIÓN DE MODOS, CONDICIONES Y ESTILOS DE VIDA SALUDABLES IMPLEMENTADOS EN  EL DEPARTAMENTO DE BOLÍVAR.</t>
  </si>
  <si>
    <t>4.3.3.2</t>
  </si>
  <si>
    <t>PREVENCION DE LOS RIESGOS</t>
  </si>
  <si>
    <t xml:space="preserve">N° MUNICIPIOS FORTALECIDOS EN LA IMPLEMENTACIÓN DE LA ESTRATEGIA ATENCIÓN INTEGRAL DE LAS ENFERMEDADES </t>
  </si>
  <si>
    <t>4,3,3,2</t>
  </si>
  <si>
    <t>N° MUNICIPIOS CON ESTRATEGIAS DE FORTALECIMIENTO INTEGRAL IMPLEMENTADAS Y EVALUADAS</t>
  </si>
  <si>
    <t>N° MUNICIPIOS FORTALECIDOS TÉCNICA, TECNOLÓGICA Y ASISTENCIALMENTE EN ACCIONES DE PROMOCIÓN Y PREVENCIÓN DE ENFERMEDADES INMUPREVENIBLES</t>
  </si>
  <si>
    <t>N° MUNICIPIOS FORTALECIDOS EN LA IMPLEMENTACIÓN DE LA ESTRATEGIA ATENCIÓN INTEGRAL DE LAS ENFERMEDADES PREVALENTES DE LA INFANCIA EN SUS 3 COMPONENTES</t>
  </si>
  <si>
    <t>NO. DE MUNICIPIOS CON EVALUACIÓN SATISFACTORIA DE LA GESTIÓN DEL EL PROGRAMA AMPLIADO DE INMUNIZACIÓN (PAI).</t>
  </si>
  <si>
    <t xml:space="preserve">N° MUNICIPIOS FORTALECIDOS CON LA IMPLEMENTACIÓN DE LA SEGURIDAD ALIMENTARIA Y NUTRICIONAL </t>
  </si>
  <si>
    <t>NO. DE MUNICIPIOS FORTALECIDOS CON LA IMPLEMENTACIÓN DE LA SEGURIDAD ALIMENTARIA Y NUTRICIONAL EN EL DEPARTAMENTO DE BOLÍVAR</t>
  </si>
  <si>
    <t>COBERTURA DE CITOLOGÍA CERVICO-UTERINA</t>
  </si>
  <si>
    <t>COBERTURA DE  CITOLOGÍA CERVICO - UTERINA  .</t>
  </si>
  <si>
    <t xml:space="preserve">%  DE MUJERES EMBARAZADAS CON CUATRO CONTROLES PRENATALES PRIORIZADO EN CINCO MUNICIPIOS </t>
  </si>
  <si>
    <t xml:space="preserve">COBERTURA PARA EL CONTROL PRENATAL DE  MUJERES EMBARAZADAS CON CUATRO CONTROLES PRIORIZADO EN CINCO MUNICIPIOS </t>
  </si>
  <si>
    <t>PREVALENCIA DE USO DE MÉTODOS MODERNOS</t>
  </si>
  <si>
    <t>NO. DE MUNICIPIOS  PRIORIZADOS PARA LA IMPLEMENTACIÓN DE ACCIONES DE CONTROL EN LA ATENCIÓN DEL PARTO.</t>
  </si>
  <si>
    <t xml:space="preserve"> N° DE MUNICIPIOS CON ESTRATEGIA IMPLEMENTADA                                                                                                                      </t>
  </si>
  <si>
    <t>NO. DE MUNICIPIOS, IMPLEMENTANDO ADECUADAMENTE EL MODELO DE GESTIÓN PROGRAMÁTICA DE VIH Y GUÍA PARA EL MANEJO SIN BARRERAS Y CON CALIDAD DE LAS INFECCIONES DE TRASMISIÓN SEXUAL, NORMAS TÉCNICAS PARA EL MANEJO DE LA SÍFILIS GESTACIONAL Y CONGÉNITA.</t>
  </si>
  <si>
    <t>N° DE MUNICIPIOS CON ESTRATEGIA COORDINADA CON EPS Y ARP</t>
  </si>
  <si>
    <t>NO. PROGRAMAS DE VACUNACIÓN ANTIRETROVIRAL IMPLEMENTADOS EN EL DEPARTAMENTO DE BOLÍVAR</t>
  </si>
  <si>
    <t>NO. DE MUNICIPIOS DE DEPARTAMENTO DE BOLÍVAR CON PROGRAMAS O PLANES DE PROMOCIÓN DE LA SALUD SEXUAL, DERECHOS SEXUALES Y REPRODUCTIVOS, Y PREVENCIÓN DEL EMBARAZO EN ADOLESCENTES, IMPLEMENTADOS.</t>
  </si>
  <si>
    <t xml:space="preserve">PLAN FORMULADO Y ARTICULADO CON LOS PLANES PLAN ITINERANTE PARA LA INTERVENCIÓN Y ACOMPAÑAMIENTO A LOS MUNICIPIOS, EN LA ATENCIÓN DE NIÑOS, NIÑAS Y ADOLESCENTES VÍCTIMAS DE VIOLENCIA SEXUAL  ARTICULADO CON LOS PLANES DE LOS DIFERENTES ACTORES INVOLUCRADOS EN LA PROBLEMÁTICA. </t>
  </si>
  <si>
    <t>NO. DE MUNICIPIOS CON ESTRATEGIA ICE PARA LA PREVENCIÓN DE LA VIOLENCIA Y ABUSO SEXUAL DE NIÑOS, NIÑAS Y ADOLESCENTES.  IMPLEMENTADA.</t>
  </si>
  <si>
    <t>NO. DE MUNICIPIOS CON ESTRATEGIAS DOT / TAES EN LOS MUNICIPIOS.</t>
  </si>
  <si>
    <t>NO. DE MUNICIPIOS CON BÚSQUEDAS ACTIVAS DE SINTOMÁTICOS DE PIEL COORDINADAS CON EL EPS Y ARL EN EL DEPARTAMENTO DE BOLÍVAR.</t>
  </si>
  <si>
    <t>N° MUNICIPIOS  CON ESTRATEGIA DE CONTROL SELECTIVO E INTEGRAL PARA ANOPHELES IMPLEMENTADA Y EVALUADA</t>
  </si>
  <si>
    <t>SE ELIMINA Y SE CREAN DOS METAS NUEVAS</t>
  </si>
  <si>
    <t>NO. DE MUNICIPIOS CON ESTRATEGIA DE GESTIÓN INTEGRAL PARA DENGUE IMPLEMENTADA.</t>
  </si>
  <si>
    <t>NO. DE MUNICIPIOS CON ESTRATEGIA DE GESTIÓN INTEGRAL PARA LA MALARIA IMPLEMENTADA.</t>
  </si>
  <si>
    <t>COBERTURA DEL MODELO IMPLEMENTADO</t>
  </si>
  <si>
    <t>NO. DE CORREGIMIENTOS ENDÉMICOS DE LEISHMANIASIS CON MODELO DE ATENCIÓN DE LA ENFERMEDAD  IMPLEMENTADO</t>
  </si>
  <si>
    <t>N° DE MUNICIPIOS</t>
  </si>
  <si>
    <t>NO. DE MUNICIPIOS DEL DEPARTAMENTO DE BOLÍVAR CON ACCIONES DE PROMOCIÓN IMPLEMENTADAS, QUE PERMITAN AUMENTAR LA COBERTURA ÚTIL  EN VACUNACIÓN ANTIRÁBICA CANINA Y FELINA.</t>
  </si>
  <si>
    <t>N° DE IPS PÚBLICAS</t>
  </si>
  <si>
    <t>NO. DE IPS CON APLICACIÓN DE LA GUÍA PRÁCTICA DE PERSONAS AGREDIDAS POR UN ANIMAL - RABIA Y PROTOCOLOS DE ATENCIÓN DE ENFERMEDADES ZOONOTICAS</t>
  </si>
  <si>
    <t>4.3.3.3</t>
  </si>
  <si>
    <t>VIGILANCIA EN SALUD Y GESTION DEL CONOCIMIENTO</t>
  </si>
  <si>
    <t>OPORTUNIDAD Y CALIDAD EN EL REPORTE DE EVENTOS DE INTERES EN SALUD PUBLICA POR PARTE DE LAS UPGD</t>
  </si>
  <si>
    <t>% DE UPGD CON OPORTUNIDAD Y CALIDAD  EN EL REPORTE DE EVENTOS  DE INTERÉS EN SALUD PÚBLICA</t>
  </si>
  <si>
    <t>% MUNICIPIOS ASISTIDOS TÉCNICAMENTE PARA  EL FUNCIONAMIENTO OPTIMO DEL SIVIGILA</t>
  </si>
  <si>
    <t>NO. DE MUNICIPIOS DEL DEPARTAMENTO CON FUNCIONAMIENTO OPTIMO DEL SUBSISTEMA DE ANÁLISIS Y CONFIRMACIÓN OPORTUNA DE DIAGNÓSTICOS.</t>
  </si>
  <si>
    <t xml:space="preserve">% DE FOCOS Y BROTES DE ENFERMEDADES DE INTERÉS EN SALUD PÚBLICA CON VIGILANCIA POR LABORATORIO </t>
  </si>
  <si>
    <t xml:space="preserve">% DE FOCOS Y BROTES CON ESTUDIOS DE LABORATORIO REALIZADOS OPORTUNAMENTE </t>
  </si>
  <si>
    <t>COBERTURA DE ACOMPAÑAMIENTO DE LOS MUNICIPIOS EN LA VIGILANCIA POR LABORATORIO</t>
  </si>
  <si>
    <t>NO. DE MUNICIPIOS ACOMPAÑADOS  EN LA VIGILANCIA POR LABORATORIO PARA EVENTOS DE INTERÉS EN SALUD PÚBLICA</t>
  </si>
  <si>
    <t>NO. DE MUNICIPIOS CON ESTRATEGIA IMPLEMENTADA</t>
  </si>
  <si>
    <t>NO. DE MUNICIPIOS CON ESTRATEGIA DE VIGILANCIA EPIDEMIOLÓGICA DE ÓRGANOS FOSFORADOS (VEO IMPLEMENTADA</t>
  </si>
  <si>
    <t>NO. DE MUNICIPIOS CON ACCIONES DE VIGILANCIA DE LA CALIDAD DEL AGUA PARA EL CONSUMO HUMANO IMPLEMENTADAS</t>
  </si>
  <si>
    <t>COBERTURA DE ACCIONES DE INSPECCION, VIGILANCIA Y CONTROL SANITARIO</t>
  </si>
  <si>
    <t>NO. DE MUNICIPIOS CON ESTRATEGIA DE CONTROL DE TRANSPORTE DE ALIMENTOS EN LAS VIAS IMPLEMENTADA</t>
  </si>
  <si>
    <t>COBERTURA DE INSPECCIÓN, VIGILANCIA Y CONTROL SANITARIO DE LA PRODUCCIÓN, COMERCIALIZACIÓN Y TRANSPORTE DE ALIMENTOS, IMPLEMENTADAS EN EL DEPARTAMENTO DE BOLÍVAR.</t>
  </si>
  <si>
    <t>NO. DE MUNICIPIOS CON ACCIONES DE SANEAMIENTO BASICO EJECUTADAS</t>
  </si>
  <si>
    <t>NO. DE MUNICIPIOS CON FACTORES DE RIESGO SANITARIO Y FITOSANITARIOS CONTROLADOS CON ACCIONES DE SANEAMIENTO BÁSICO.</t>
  </si>
  <si>
    <t>4.3.3.4</t>
  </si>
  <si>
    <t xml:space="preserve">GESTION DEL PLAN NACIONAL DE SALUD PUBLICA </t>
  </si>
  <si>
    <t>NO. DE MUNICIPIOS CON INSTITUCIONES PRESTADORAS DE SERVICIOS DE SALUD AUDITADAS.</t>
  </si>
  <si>
    <t>% DE EPS E IPS  DEL DEPARTAMENTO, AUDITADAS</t>
  </si>
  <si>
    <t>% DE DIRECCIONES LOCALES DE SALUD E IPS DEL DEPARTAMENTO, CON RECURSO HUMANO CAPACITADO EN CUANTO AL REPORTE Y VERIFICACIÓN DE LAS ACTIVIDADES DE DETECCIÓN TEMPRANA, PROTECCIONESPECIFICA Y ATENCIÓN DE LAS ENFERMEDADES DE INTERÉS EN SALUD PUBLICA</t>
  </si>
  <si>
    <t>% ASEGURADORAS MONITOREADAS, Y EVALUADAS.</t>
  </si>
  <si>
    <t>%DE ASEGURADORAS CON MONITOREADAS Y EVALUADAS</t>
  </si>
  <si>
    <t>% DE EPS DEL DEPARTAMENTO, CON PLANES INSTITUCIONALES ARMONIZADOS CON EL PLAN DECENAL DE SALUD PÚBLICA Y PLAN TERRITORIAL DE SALUD DEPARTAMENTAL</t>
  </si>
  <si>
    <t>% DE DIRECCIONES LOCALES DE SALUD ASISTIDOS TÉCNICAMENTE Y EVALUADAS.</t>
  </si>
  <si>
    <t>45 SECRETARIAS LOCALES DE SALUD CON PROCESOS DE PLANEACIÓN TÉCNICA Y FINANCIERA CUMPLIENDO CON LA NORMATIVIDAD</t>
  </si>
  <si>
    <t>45 SECRETARIAS LOCALES DE SALUD  CON 100% DE EJECUCIÓN CONTRACTUAL SATISFACTORIA</t>
  </si>
  <si>
    <t>45 SECRETARIAS LOCALES DE SALUD CON POLÍTICA NACIONAL DE SALUD PUBLICA INMERSA EN LOS PLANES  TERRITORIALES DE SALUD</t>
  </si>
  <si>
    <t>% DE CUMPLIMIENTO DEL PLAN DE FORTALECIMIENTO DE LA UNIDAD DE SALUD PUBLICA DE LA SECRETARÍA DE SALUD DEPARTAMENTAL.</t>
  </si>
  <si>
    <t>SISTEMA INTEGRADO DE CALIDAD IMPLEMENTADO</t>
  </si>
  <si>
    <t>% DE IMPLEMENTACIÓN DEL PLAN DE ADECUACIÓN FÍSICA DE  ÁREAS MISIONALES PARA EL FORTALECIMIENTO DE LAS COMPETENCIAS EN  SALUD PUBLICA</t>
  </si>
  <si>
    <t>% DE ARTICULACIÓN Y CONSOLIDACIÓN DE LA INFORMACIÓN EN SALUD</t>
  </si>
  <si>
    <t>NO. DE MUNICIPIOS ASISTIDOS TÉCNICAMENTE CON PERSONAL CAPACITADO PARA EL FORTALECIMIENTO DE LA APLICABILIDAD DE LA NORMA QUE REGLAMENTA AL SISTEMA DE INFORMACIÓN EN SALUD .</t>
  </si>
  <si>
    <t>4.3.4</t>
  </si>
  <si>
    <t xml:space="preserve">PROMOCION SOCIAL </t>
  </si>
  <si>
    <t>4.3.4.1</t>
  </si>
  <si>
    <t>PROMOCION, PREVENCION Y ATENCION DE POBLACIONES ESPECIALES</t>
  </si>
  <si>
    <t>N° DE MUNICIPIOS CON POBLACIONES ESPECIALES CARACTERIZADAS Y CAPACITADAS Y/O CON APOYO PARA LA CARACTERIRZACIÓN</t>
  </si>
  <si>
    <t>NO. DE  MUNICIPIOS CON 25% DE POBLACIÓN CON DISCAPACIDAD INCLUIDAS EN EL REGISTRO DE LOCALIZACIÓN Y CARACTERIZACIÓN DE PERSONAS CON DISCAPACIDAD</t>
  </si>
  <si>
    <t>NO. PERSONAS CON DISCAPACIDAD, BENEFICIADAS CON PRODUCTOS DE APOYO, Y CAPACITACIÓN SOBRE LA CORRECTA UTILIZACIÓN DE LOS MISMOS.</t>
  </si>
  <si>
    <t>N ° DE MUNICIPIOS  CON RUTAS DE ATENCION PSICOSOCIAL   A POBLACION VICTIMA DE CONFLICTO ARMADO O OBLACION EN SITUACION DE DESPLAZAMIENTO IMPLEMNTADA, FUNCIONANDO Y EVALUAD</t>
  </si>
  <si>
    <t>NO. DE MUNICIPIOS CON PROGRAMA DE ATENCIÓN PSICOSOCIAL A VÍCTIMAS DEL CONFLICTO ARMADO (PAPSIVI) IMPLEMENTADO.</t>
  </si>
  <si>
    <t>NO. DE MUNICIPIOS CON ESTRATEGIA DE REHABILITACIÓN BASADA EN COMUNIDAD  (RBC) IMPLEMENTADA.</t>
  </si>
  <si>
    <t xml:space="preserve">N ° DE MUNICIPIOS  CON  PROGRAMAS DE PROYETO DE VIDA Y PATRONES DE CRIANZA PARA ADOLESCENTES Y JOVENES EMBARAZADAS DIVULGADAS EN MUNICIPIOS PRIORIZADOS </t>
  </si>
  <si>
    <t xml:space="preserve">N ° DE MUNICIPIOS  CON  COMITES DE PERSONAS ESPECIALES FUNCIONANDO  </t>
  </si>
  <si>
    <t xml:space="preserve">NO. DE COMITÉS MUNICIPALES DE POBLACIÓN CON DISCAPACIDAD ACTIVOS, Y DESARROLLANDO PROYECTOS EN BENEFICIO DE LA POBLACIÓN  </t>
  </si>
  <si>
    <t xml:space="preserve">N ° DE  CENTROS DE PROTECCION Y PROMOCION PARA EL ADULTO MAYOR FORTALECIDOS TECNICAMENTE Y FINANCIERAMENTE </t>
  </si>
  <si>
    <t>NO. DE CENTROS DE BIENESTAR PARA EL ADULTO MAYOR GARANTIZANDO LOS ESTÁNDARES DE CALIDAD EXIGIDOS POR LA NORMATIVIDAD VIGENTE PARA LA ATENCIÓN INTEGRAL DE ADULTOS MAYORES</t>
  </si>
  <si>
    <t>N ° DE  MUNICIPIOS CON POBLACION DE MUJERES Y POBLACION INFANTIL CUBIERTAS CON ACCIONES DE PROMOCION Y PREVENCION EN SALUD PUBLICA</t>
  </si>
  <si>
    <t>NO. DE MUNICIPIOS CON LÍNEA DE BASE DE ALTERACIONES VISUALES Y AUDITIVAS EN NIÑOS Y NIÑAS DE 0 A 14 AÑOS DETERMINADA.</t>
  </si>
  <si>
    <t>NO. PROGRAMAS PARA LA DETECCIÓN TEMPRANA Y REHABILITACIÓN DE NIÑOS Y NIÑAS CON ALTERACIONES VISUALES Y AUDITIVAS.</t>
  </si>
  <si>
    <t>NO. DE MUNICIPIOS DEL DEPARTAMENTO DE BOLÍVAR, CON PROGRAMAS DE ATENCIÓN INTEGRAL DEL ADULTO MAYOR DESARROLLADOS BAJO LOS LINEAMIENTOS TÉCNICOS ESTABLECIDOS POR EL MINISTERIO DE SALUD.</t>
  </si>
  <si>
    <t>4.3.4.2</t>
  </si>
  <si>
    <t xml:space="preserve">ACCIONES EDUCATIVAS DE CARÁCTER NO FORMAL </t>
  </si>
  <si>
    <t>N ° DE  MUNICIPIOS CON MUJERES CABEZA DE FAMILIA Y SUS NUCLEOS FAMILIARES CAPACITADAS EN ACCIONES EDUCATIVAS NO FORMALES</t>
  </si>
  <si>
    <t xml:space="preserve">SE MODIFICA MEDICION </t>
  </si>
  <si>
    <t xml:space="preserve">N ° DE LIDERES, PERSONAL ADMINISTRATIVO Y ASISTENCIAL D 6 MUNICIPIOS PRIORIZADOS CAPACITADO EN ATENCION PSICOSOCUAL Y LA LEY 1448 DE 2011  </t>
  </si>
  <si>
    <t xml:space="preserve">N ° DE MUNICIPIOS CON POBLACION CAPACITADA EN PARTICIPACION SOCIAL, RESTABLECIMIENTO DE DERECHOS EN MUNICIPIOS PRIORIZADOS </t>
  </si>
  <si>
    <t>4.3.5</t>
  </si>
  <si>
    <t>PREVENCION, VIGILANCIA Y CONTROL DE RIESGOS PROFESIONALES</t>
  </si>
  <si>
    <t>4.3.5.1</t>
  </si>
  <si>
    <t xml:space="preserve">INDUCCION A LA DEMANDA DE LOS SERVICIOS DE P Y P DE RIESGOS PROFESIONALES </t>
  </si>
  <si>
    <t>COBERTURA DE AFILIACION AL SISTEMA GENERAL DE SEGURIDAD SOCIAL EN SALUD (SALUD, PENSIÓN Y RIESGOS PROFESIONALES) EN  18 MUNICIPIOS DEL DEPARTAMENTO DE BOLIVAR AL 2012</t>
  </si>
  <si>
    <t xml:space="preserve">NO. DE MUNICIPIOS CON PERFIL SOCIODEMOGRAFICO DE POBLACIONES LABORALES VULNERABLES DEL SECTOR INFORMAL DE LA ECONOMÍA ELABORADO. </t>
  </si>
  <si>
    <t>SE MODIFICA TEXTO Y SE REDUCE META</t>
  </si>
  <si>
    <t>NO. DE MUNICIPIOS CON PLANES DE ACCIÓN DE PROMOCIÓN Y PREVENCIÓN DIRIGIDOS A POBLACIONES LABORALES VULNERABLES DEL SECTOR INFORMAL DE LA ECONOMÍA , FORMULADOS.</t>
  </si>
  <si>
    <t>4.3.5.2</t>
  </si>
  <si>
    <t>PROMOCION DE LA SALUD Y CALIDAD DE VIDA DE AMBITOS LABORALES</t>
  </si>
  <si>
    <t xml:space="preserve">NUMERO DE LOS MUNICIPIOS CON PLANES DE SALUD OCUPACIONAL IMPLEMENTADOS. </t>
  </si>
  <si>
    <t>4.3.5.3</t>
  </si>
  <si>
    <t>VIILANCIA EN SALUD EN EL ENTORNO LABORAL</t>
  </si>
  <si>
    <t>NUMERO DE MUNICPIOS CON  IMPLEMENTACION DE LA PLATAFORMA PARA LA VIGILANCIA EN SALUD EN ENTORNOS LABORLES DEL DEPARTAMENTO</t>
  </si>
  <si>
    <t>4,3,5,3</t>
  </si>
  <si>
    <t>NUMERO DE MUNICIPIOS CON  SISTEMA DE INFORMACION EFICIENTE EN RIESGOS PROFESIONALES IMPLEMENTADO</t>
  </si>
  <si>
    <t>NO.DE MUNICIPIOS CON ACCIONES DE SEGUIMIENTO Y MONITOREO A LA AFILIACIÓN DEL SISTEMA GENERAL DE SEGURIDAD SOCIAL EN SALUD, Y RIESGOS LABORALES.</t>
  </si>
  <si>
    <t>4.3.6</t>
  </si>
  <si>
    <t>4.3.6.1</t>
  </si>
  <si>
    <t xml:space="preserve">FORTALECIMIENTO INSTITUCIONAL PARA LA RESPUESTA TERRITORIAL ANTE EMERGENCIAS Y DESASTRES </t>
  </si>
  <si>
    <t>NO DE IPS PÚBLICAS  ASESORADAS, ASISTIDAS  TÉCNICAMENTE Y ACOMPAÑADAS EN EL DISEÑO, ELABORACIÓN Y SOCIALIZACIÓN DE LOS PLANES HOSPITALARIOS DE EMERGENCIA</t>
  </si>
  <si>
    <t>NO MUNICIPIOS CON PLAN  PREVENTIVO, DE MITIGACIÓN Y SUPERACIÓN DE EMERGENCIAS Y DESASTRES, ACTUALIZADO Y SOCIALIZADO</t>
  </si>
  <si>
    <t>NO. DE MUNICIPIOS CON PLANES DE FORTALECIMIENTO PARA FAVORECER LA CULTURA SOBRE PROGRAMAS DE HOSPITALES SEGUROS FRENTE A LOS DESASTRES FORMULADOS.</t>
  </si>
  <si>
    <t>4.3.6.2</t>
  </si>
  <si>
    <t>ARTICULACION INTERSECTORIAL PARA LA MITIGACION DE RIESGOS Y ATENCION DE EMERGENCIAS Y DESASTRES</t>
  </si>
  <si>
    <t xml:space="preserve"> NO DE COMITÉS MUNICIPALES DE EMERGENCIAS Y DESASTRES FUNCIONANDO DE ACUERDO CON LA NORMATIVIDAD VIGENTE</t>
  </si>
  <si>
    <t xml:space="preserve"> NO. DE MUNICIPIOS CON PROGRAMAS DE ASISTENCIA TÉCNICA Y CAPACITACIÓN PARA LA OPTIMIZACIÓN DE LA GESTIÓN ADMINISTRATIVA ANTE SITUACIONES DE EMERGENCIAS Y DESASTRES</t>
  </si>
  <si>
    <t>4.3.6.3</t>
  </si>
  <si>
    <t>FORTALECIMIENTRO DE LA RED DE URGENCIAS DEPARTAMENTAL</t>
  </si>
  <si>
    <t>COBERTURA DE ATENCIÓN DE LA POBLACION POBRE Y VULNERABLE EN LOS SERVICIOS DE URGENCIAS DE LA RED PUBLICA DEPARATAMENTAL</t>
  </si>
  <si>
    <t>NO. DE ACCIONES DE FORTALECIMIENTO DE LA RED DE URGENCIAS, LIDERADAS POR COMITÉ DE URGENCIAS DEPARTAMENTAL.</t>
  </si>
  <si>
    <t xml:space="preserve">SE MODIFICA TEXTO Y CAMBIA MEDICION </t>
  </si>
  <si>
    <t xml:space="preserve">% DE DESARROLLO Y CONSOLIDACIÓN DEL CRUE DEPARTAMENTAL </t>
  </si>
  <si>
    <t>% DE FUNCIONAMIENTO ADMINISTRATIVO, CIENTÍFICO Y TECNOLÓGICO DEL CENTRO REGULADOR DE URGENCIAS, EMERGENCIAS Y DESASTRES GARANTIZADO</t>
  </si>
  <si>
    <t>5</t>
  </si>
  <si>
    <t xml:space="preserve">UN GOBIERNO PARA TODOS </t>
  </si>
  <si>
    <t xml:space="preserve">SECRETARIA GENERAL - TALENTO HUMANO  </t>
  </si>
  <si>
    <t>5.1</t>
  </si>
  <si>
    <t>MODERNIZACION ADMINISTRATIVA</t>
  </si>
  <si>
    <t>5.1.1</t>
  </si>
  <si>
    <t>FORTALECIMIENTO Y DESARROLLO INSTITUCIONAL</t>
  </si>
  <si>
    <t>5.1.1.1</t>
  </si>
  <si>
    <t>TRANSPARENCIA INSTITUCIONAL</t>
  </si>
  <si>
    <t>ESTRATEGIA DE BUEN GOBIERNO Y TRANSPARENCIA EN LA ADMINISTRACIÓN DEPARTAMENTAL.</t>
  </si>
  <si>
    <t xml:space="preserve">k, n </t>
  </si>
  <si>
    <t xml:space="preserve">SECRETARIA GENERAL  - ATENCION AL CIUDADANO </t>
  </si>
  <si>
    <t>N° DE FERIAS DE TRANSPARENCIA</t>
  </si>
  <si>
    <t xml:space="preserve">SECRETARIA PRIVADA </t>
  </si>
  <si>
    <t>EJECUCIÓN DEL PROGRAMA “BOLÍVAR VIGILANTE”, PARA EL RESPALDO A LAS ACCIONES E INICIATIVAS DE CONTROL Y VEEDURÍA CIUDADANA A LOS RECURSOS PÚBLICOS.</t>
  </si>
  <si>
    <t>PROTOCOLO INTERNO PARA DENUNCIAS DE CORRUPCIÓN Y ALERTAS DE CORRUPCIÓN</t>
  </si>
  <si>
    <t>REALIZACIÓN DE CUATRO EVENTOS DE RENDICIÓN  DE CUENTAS Y DE GESTIÓN A LA CIUDADANÍA.</t>
  </si>
  <si>
    <t>SECRETARIA PRIVADA - PLANEACION</t>
  </si>
  <si>
    <t>EJECUCIÓN DE UN PLAN DE PUBLICIDAD, PUBLICACIONES Y DIFUSIÓN DE LA INFORMACIÓN Y LA GESTIÓN PÚBLICA DEPARTAMENTAL.</t>
  </si>
  <si>
    <t>SECRETARIA PRIVADA</t>
  </si>
  <si>
    <t>5.1.1.2</t>
  </si>
  <si>
    <t>DESARROLLO DEL TALENTO HUMANO</t>
  </si>
  <si>
    <t>PORCENTAJE DE PRODUCTOS DEL PROYECTO DE MODERNIZACION DE LA ESTRUCTURA ORGANIZACIONAL IMPLEMENTADOS</t>
  </si>
  <si>
    <t>SECRETARIA GENERAL - DIR. ADM DE TALENTO HUMANO</t>
  </si>
  <si>
    <t xml:space="preserve">OPORTUNIDAD EN LA EVALUACION DEL DESEMPEÑO DE FUNCIONARIOS DE CARRERA ADMINISTRATIVAS </t>
  </si>
  <si>
    <t xml:space="preserve">Evaluar a todos  los funcionarios de carrera administrativa </t>
  </si>
  <si>
    <t xml:space="preserve">Capacitaciones a los Evaluados y evaluadores, Asesorias  y acompañamiento durante el proceso.             </t>
  </si>
  <si>
    <t xml:space="preserve">Diligenciamiento de los formatos de evaluación  </t>
  </si>
  <si>
    <t xml:space="preserve">Jefes inmediatos de los funcionarios y/o  la  comision evaluadora  </t>
  </si>
  <si>
    <t>15 de agosto de 2014</t>
  </si>
  <si>
    <t xml:space="preserve">% DE SEGUIMIENTO Y EVALUACION DE PLANES DE MEJORAMIENTO INDIVIDUAL </t>
  </si>
  <si>
    <t>PORCENTAJE DE CUMPLIMIENTO DE  METAS DE LOS PROGRAMAS DEL PLAN DE BIENESTAR SOCIAL</t>
  </si>
  <si>
    <t xml:space="preserve">Plan Institucional de Bienestar Social, Formación y Capacitación   </t>
  </si>
  <si>
    <t>Mantener y mejorar el ambiente de trabajo, creando las condiciones que favorezcan el desarrollo personal, social, laboral de los funcionarios de la Gobernación  de Bolivar  por medio de estímulos  actividades saludables, recreativas y deportivas  dentro de los límites que fija el decreto 1567 de 1998, permitiendo desarrollar sus niveles de participación  e identificación  laboral, profesional  y familiar.</t>
  </si>
  <si>
    <t xml:space="preserve">1. Calidad de vida laboral. 
2. Jornadas Deportivas  
3. Area cultural y artística
4. Area Recreativa. 
5. Area Social  
6. Programa de Sistema de Seguridad y Salud en el trabajo
7. Capacitaciones </t>
  </si>
  <si>
    <t xml:space="preserve">Realización de encuestas a los funcionarios / Capacitaciones </t>
  </si>
  <si>
    <t xml:space="preserve">Direccion Administrativa de Talento Humano - Grupo Bienestar Social  y Desarrollo Humano </t>
  </si>
  <si>
    <t>31 de Diciembre de 2014</t>
  </si>
  <si>
    <t>01,2,2,10,1,4 - 01,2,2,10,1,1</t>
  </si>
  <si>
    <t xml:space="preserve">Recursos Propios </t>
  </si>
  <si>
    <t>$638,147,064</t>
  </si>
  <si>
    <t>5.1.1.3</t>
  </si>
  <si>
    <t>FONDO DE PENSIONES</t>
  </si>
  <si>
    <t>ATENCION INTEGRAL DE LOS PENSIONADOS Y SU NUCLEO FAMILIAR</t>
  </si>
  <si>
    <t xml:space="preserve">SECRETARIA DE  HACIENDA </t>
  </si>
  <si>
    <t>No DE PENSIONADOS, MAS SU NUCLEO FAMILIAR, ACCEDIENDO A LOS SERVICIOS PARA EL MEJORAMIENTO DE SU CALIDAD DE VIDA</t>
  </si>
  <si>
    <t>5.1.1.4</t>
  </si>
  <si>
    <t>GESTION DE CALIDAD Y MODELO ESTANDAR DE CONTROL INTERNO</t>
  </si>
  <si>
    <t>UN SISTEMA DE IMPLEMENTACIÓN DE SISTEMA DE GESTIÓN DE LA CALIDAD.</t>
  </si>
  <si>
    <t xml:space="preserve">SECRETARIA PLANEACION  - CONTROL INTERNO - SECRETARIA GENERAL </t>
  </si>
  <si>
    <t>ELEMENTOS DEL MECI IMPLEMENTADOS DE CONFORMIDAD CON EL DECRETO 1599 DE 2005, EN LA GOBERNACIÓN DE BOLÍVAR AL 2015.</t>
  </si>
  <si>
    <t>PLAN DE AUDITORIA REALIZADO</t>
  </si>
  <si>
    <t>PLAN DE AUDITORIA FORMULADO Y REALIZADO</t>
  </si>
  <si>
    <t>SECRETARIA DE PLANEACION - CONTROL INTERNO</t>
  </si>
  <si>
    <t>5.1.1.5</t>
  </si>
  <si>
    <t>PRESERVACION Y CONSERVACION DE LA MEMORIA INSTITUCIONAL</t>
  </si>
  <si>
    <t>METROS LINEALES DE FONDOS ACUMULADOS, ORGANIZADOS FISICAMENTE Y SISTEMATIZADOS</t>
  </si>
  <si>
    <t>METROS LINEALES DE FONDOS ACUMULADOS, ORGANIZADOS DE CONFORMIDAD CON LA NORMATIVIDAD POR EL ARCHIVO GENERAL DE LA NACIÓN.</t>
  </si>
  <si>
    <t>Implementación de un sistema integral de gestión documental que permita la organización y administración del archivo de la Gobernación del Departamento de Bolivar, cumpliendo la metodologia y reglamentación actual de la Ley General de Archivo y las directrices formuladas por el Archivo General de la Nación</t>
  </si>
  <si>
    <t xml:space="preserve"> Elaboración del diagnóstico, ordenación, depuración, digitalización y administración de los documentos pertenecientes al archivo de la Gobernación de Bolívar, incluyendo la implementación de un aplicativo de gestión electrónica de documentos y capacitación para los funcionarios de la entidad</t>
  </si>
  <si>
    <t xml:space="preserve">1) Elaboración del diagnóstico integral  de las condiciones y estado de los fondos acumulados. 
2) Elaboración del Plan de Trabajo Archivistico.
3) Limpieza , Desinfección de los Fondos Acumulados.  
4) Recepción, Identificación Primaria y Traslado de los Fondos Acumulados  al archivo central. 
5) Establecimiento y adecuacion de dos bodegas conforme a las normas archivisticas con destino al depósito, administracion  y custodia de los fondos acumulados y archivo central. El archivo funciona en dos bodegas ubicadas en Block Port. 
6) Elaboracion y aplicación del procedimiento de Consulta de Archivos que se encuentran en el archivo central.
7) Capacitación a los funcionarios sobre Tablas de Retención Documental-TRD y Manejo de Archivo de Gestión. 
8) Realizacion del proceso de depuracion, clasificación y organización de aproximadamente 2.200 metros lineales de archivo.
</t>
  </si>
  <si>
    <t>% METROS LINEALES DE FONDOS ACUMULADOS, ORGANIZADOS DE CONFORMIDAD CON LA NORMATIVIDAD POR EL ARCHIVO GENERAL DE LA NACIÓN.</t>
  </si>
  <si>
    <t>Direccion Administrativa de Gestion Institucional-Grupo de Gestion Documental.</t>
  </si>
  <si>
    <t>Preservación y Conservación de la Memoria Historica</t>
  </si>
  <si>
    <t xml:space="preserve">HERRAMIENTAS ARCHIVISTICAS DEL PROCESO DE GESTIÓN DOCUMENTAL IMPLEMENTADA </t>
  </si>
  <si>
    <t xml:space="preserve">SOFTWARE PARA DIGITALIZACIÓN, ADMINISTRACIÓN Y CONSULTA DE LOS ARCHIVOS IMPLEMENTADOS </t>
  </si>
  <si>
    <t>Elaboración de:
1)Manual de Archivo y Correspondencia.
2)Tablas de Retención Documental-TRD y Programa de Gestión Documental-PGD.
3)Programa de Gestión Electronica de Documentos.</t>
  </si>
  <si>
    <t xml:space="preserve">TABLAS DE RETENCIÓN DOCUMENTAL APROBADAS POR EL ARCHIVO GENERAL DE LA NACIÓN </t>
  </si>
  <si>
    <t>TABLAS DE RETENCIÓN DOCUMENTAL  APROBADAS POR EL ARCHIVO GENERAL DE LA NACIÓN Y TABLAS DE VALORACIÓN DOCUMENTAL ELABORADAS</t>
  </si>
  <si>
    <t xml:space="preserve">1)Elaboración y Legalización del Acto Administrativo de Adopción de Tablas de Retención Documental-TRD.
2)Socialización y capacitación para la aplicación de las Tablas de Retención Documental-TRD
</t>
  </si>
  <si>
    <t>PROCENTAJE DE DOCUMENTOS CONSERVADOS BAJO LAS CONDICIONES FISICAS Y DE ESTRUCTURA ESTABLECIDAD LEGALMENTE</t>
  </si>
  <si>
    <t>5.1.1.6</t>
  </si>
  <si>
    <t xml:space="preserve">SISTEMATIZACION DE LA ADMINISTRACION </t>
  </si>
  <si>
    <t xml:space="preserve"> CALL-CENTER PARA MEJORAR LA ATENCIÓN AL CIUDADANO</t>
  </si>
  <si>
    <t>PORCENTAJE DE INFORMACIÓN DE GESTIÓN ADMINISTRATIVA DIGITALIZADA</t>
  </si>
  <si>
    <t xml:space="preserve">1) Se implementó el Sistema de Información SIGOB a través del convenio con el PNUD para garantizar que toda la información de gestión interna y externa se digitalice y registre. 
En desarrollo del Sistema de Gestión para la Gobernabilidad-SIGOB se ha llevado a cabo lo siguiente:
-Adopción mediante Resolución No.1232 del 15 de agosto de 2014 del Sistema de Información Para la Gobernabilidad-SIGOB , en el Departamento de Bolívar.
-5 Ciclos de capacitación a funcionarios y contratistas en el manejo de SIGOB.
-  Quinientos Noventa y Cuatro (594) Usuarios Activos de SIGOB.
-  Registro de Cinco Mil Ciento Setenta y Ocho ( 5.178) Actos Administrativos (Resoluciones, Decretos y Ordenanzas).
- Siete Mil trescientos Setenta y Cuatro (7.374) Correspondencias Internas Elaboradas.
- Quince Mil Ochenta y Seis (15.086) Correspondencia Externas Registradas.
       </t>
  </si>
  <si>
    <t xml:space="preserve">Dirección Administrativa de Gestión Institucional- Unidad de Atención al Ciudadano </t>
  </si>
  <si>
    <t xml:space="preserve">PORCENTAJE DE INFORMACIÓN EN LINEA AL ALCANCE DE LOS CIUDADANOS </t>
  </si>
  <si>
    <t>CANALES DE ATENCIÓN AL CIUDADAÑO MONERNIZADOS</t>
  </si>
  <si>
    <t>% DE CANALES DE ATENCIÓN AL CIUDADANO MODERNIZADOS EN LA GOBERNACIÓN DE BOLÍVAR</t>
  </si>
  <si>
    <t>Se ha dispuesto herramientas de consulta a la información y mejorado los mecanismos para el registro de solicitudes , Quejas y Reclamos a traves de la pagina Web de la Gobernación</t>
  </si>
  <si>
    <t>PORCENTAJE DE CUMPLIMIENTO DE LAS FASES DE GOBIERNO EN LINEA</t>
  </si>
  <si>
    <t>SISTEMA DE INFORMACIÓN DE INTEGRACIÓN PARA LA CONSOLIDACIÓN DE LOS PROCESOS DE ADMINISTRACIÓN TRIBUTARIA.</t>
  </si>
  <si>
    <t>PORCENTAJE DE LOS INDICADORES SEGUIDOS TECNOLÓGICAMENTE</t>
  </si>
  <si>
    <t xml:space="preserve">PORCENTAJE DE AVANCES DEL PLAN DE DESARROLLO CONOCIDOS POR LA CIUDADANÍA </t>
  </si>
  <si>
    <t xml:space="preserve">NO. DE MUNICIPIOS SOCIALIZADOS CON LOS AVANCES DEL PLAN DE DESARROLLO </t>
  </si>
  <si>
    <t>SECRETARIA PLANEACION</t>
  </si>
  <si>
    <t xml:space="preserve">PORCENTAJE DE MUNICIPIOS GEOREFERENCIADOS </t>
  </si>
  <si>
    <t>NO. MUNICIPIOS GEOREFERENCIADOS</t>
  </si>
  <si>
    <t>5.1.1.7</t>
  </si>
  <si>
    <t>MEJORAMIENTO DELA INFRAESTRUCTURA FISICA Y PROVISION DE INSUMOS PARA LA ADMINISTRACION DEPARTAMENTAL</t>
  </si>
  <si>
    <t>PORCENTAJE DE DEPENDCIAS DE LA GOBERNACIÓN DE BOLÍVAR FUNCIONANDO EN UNA NUEVA SEDE ADMINISTRATIVA</t>
  </si>
  <si>
    <t>GOBERNACIÓN DE BOLÍVAR FUNCIONANDO EN UNA NUEVA SEDE ADMINISTRATIVA</t>
  </si>
  <si>
    <t>SECRETARIA GENERAL -LOGISTICA</t>
  </si>
  <si>
    <t xml:space="preserve">PORCENTAJE DE ACTUALIZACION Y SISTEMATIZACION DE BIENES MUEBLES E INMUEBLES DE PROPIEDAD DE LA GOBERNACIÓN DE BOLÍVAR </t>
  </si>
  <si>
    <t>UN PLAN DE COMPRAS ANUAL FORMULADO.</t>
  </si>
  <si>
    <t>NO.  DE MUNICIPIOS A CAPACITAR EN LEGISLACIÓN ARCHIVÍSTICA</t>
  </si>
  <si>
    <t>Fortalecimiento y Desarrollo de la Gobernabilidad Municipal en la Implementación y Aplicación de Ley 594 de 2000 en 12 Municipios del Departamento de Bolívar.</t>
  </si>
  <si>
    <t>Brindar herramientas en 12 municipios priorizados para mejorar el Índice de Gobierno Abierto (IGA) en la aplicación e implementación en Normatividad Archivística. Comprende Asistencia técnica, asesoría y capacitación.</t>
  </si>
  <si>
    <t xml:space="preserve">1) Identificación y priorización de los municipios, de conformidad con el informe de gestión territorial del Archivo General de la Nación-AGN.
2) Realización de ocho (8) capacitaciones a los 46 municipios del  Departamento  de Bolívar  y entes Descentralizados en temas archivísticos con el acompañamiento del Archivo General de la Nación-AGN.
3) Realización de cuatro (4) Talleres a los 12 municipios priorizados  con el apoyo de funcionarios del Archivo General de la Nación-AGN, Sobre Tablas de Retención Documental TRD y Programa de Gestión Documental-PGD  .
</t>
  </si>
  <si>
    <t>SECRETARIA GENERAL  - DIRECCIÓN ADMINISTRATIVA DE GESTIÓN INSTITUCIONAL-Grupo de Gestión Documental</t>
  </si>
  <si>
    <t>Fortalecimiento y Desarrollo de la Gobernabilidad Municipal</t>
  </si>
  <si>
    <t>EQUIPOS LOGÍSTICOS Y/O DE SISTEMAS MODERNIZADOS O ACTUALIZADOS.</t>
  </si>
  <si>
    <t>Fortalecimiento del Grupo Tic de la Gobernación de Bolívar para mejorar el servicio a las Dependencias de la Institución y a la ciudadanía en general</t>
  </si>
  <si>
    <t>Mejorar el servicio de apoyo tecnológico a  los funcionarios de la Gobernación de Bolívar, con la conformación de una infraestructura robusta, que soporte las distintas aplicaciones y bases de datos de la entidad.</t>
  </si>
  <si>
    <t>1) Realización de cinco (5) ciclos de capacitación para la implementación del módulo de transparencia documental TRANSDOC-SIGOB.
2) implementación del módulo de transparencia documental TRANSDOC – SIGOB en todas las dependencias de la Gobernación de Bolívar.
3) Desarrollo de aplicativos software (seguimiento a correspondencia, SIGOB virtual,  control de acceso).  
4) Contratación de la prestación de servicio de Webhosting, Mailhosting e Email Marketing, que garantice el almacenamiento de las aplicaciones tipo Web y uso de correo electrónico institucional, por los meses de septiembre, octubre, noviembre y diciembre de 2014 y todo el año 2015.
5) Adquisición de quinientas (500) licencias de funcionamiento de un software antivirus, para garantizar y proveer seguridad de la información a los equipos de cómputo activos de la Gobernación de Bolívar.
6) Adquisición de equipos técnicos y tecnológicos de cómputo y de redes, sus partes, repuestos y herramientas necesarias para el adecuado funcionamiento de la infraestructura tecnológica de la Gobernación de Bolívar.
7) Legalización de Novecientas Cuarenta y Ocho (948)  licencias de software para los equipos de cómputo activos de la Gobernación de Bolívar</t>
  </si>
  <si>
    <t>SECRETARIA GENERAL  - DIRECCIÓN ADMINISTRATIVA DE GESTIÓN INSTITUCIONAL-Grupo Tic</t>
  </si>
  <si>
    <t>Mejoramiento de la Infraestructura física y provisión de insumos para la Administración Departamental</t>
  </si>
  <si>
    <t>% DE AUMENTO DE ATENCIÓN AL CIUDADANO EN  LOS SERVICIOS DE EXPEDICIÓN DE  PASAPORTES</t>
  </si>
  <si>
    <t>Implementación de una Oficina Móvil de Pasaporte en los  municipios del Departamento</t>
  </si>
  <si>
    <t xml:space="preserve">Prestación descentralizada de los servicios de  trámite y expedición de pasaportes a través de dos (2 ) unidades móviles. </t>
  </si>
  <si>
    <t xml:space="preserve">1) Contratación de la compra de Cinco (5) kits  de pasaporte ,3 Fijos y 2 Móviles, incluyendo las licencias del software, para la Oficina del Grupo de Pasaporte y la oficina Móvil de Pasaporte.
2) Habilitación de la  liquidación de la Estampilla de pasaporte por la Web.
4)Implementación de 3 puestos adicionales de formalización de pasaporte en la Oficina del Grupo de Pasaporte y 2 puestos móviles de Pasaporte.
5) Primera Jornada de Formalización de trámite de pasaporte a través de la Oficina Móvil en el Distrito de Cartagena, en el Colegio Mayor de Bolívar.
6) Realización de jornada de capacitaciónsobre trámite para Expedición de Pasaporte.
7) Contratación de diseño e impresión de campaña publicitaria para la implementación de la Oficina Móvil de Pasaporte en los municipios del Departamento de Bolívar.
</t>
  </si>
  <si>
    <t>SECRETARIA GENERAL  - DIRECCIÓN ADMINISTRATIVA DE GESTIÓN INSTITUCIONAL-Grupo de Pasaportes</t>
  </si>
  <si>
    <t>5.1.1.8</t>
  </si>
  <si>
    <t>COMUNICACIONES PARA LA TRANSPARENCIA Y LA PROYECCION INSTITUCIONAL</t>
  </si>
  <si>
    <t>UN CENTRO DE MEDIOS CREADO</t>
  </si>
  <si>
    <t>SECRETARIA PRIVADA -COMUNICACIÓN</t>
  </si>
  <si>
    <t>UNA RED VIRTUAL INTEGRADA</t>
  </si>
  <si>
    <t>5.1.2</t>
  </si>
  <si>
    <t>LA PARTICIPACION CIUDADANA COMO ESTRATEGIA DE DESARROLLO</t>
  </si>
  <si>
    <t xml:space="preserve">SECRETARIA DEL INTERIOR </t>
  </si>
  <si>
    <t>5.1.2.1</t>
  </si>
  <si>
    <t>FORTALECIMIENTO DE LA PARTICIPACION CIUDADANA Y LAS EXPRESIONES ASOCIATIVAS DE LA COMUNIDAD</t>
  </si>
  <si>
    <t>N° DE EVENTOS DE CAPACITACIÓN  DESARROLLADOS POR ZODES</t>
  </si>
  <si>
    <t>SECRETARIA DEL INTERIOR - SARA</t>
  </si>
  <si>
    <t>N° DE EVENTOS DE CAPACITACIÓN  DESARROLLADOS POR MUNICIPIOS</t>
  </si>
  <si>
    <t>N° DE EVENTOS PÚBLICOS DE CULTURA CIUDADANA</t>
  </si>
  <si>
    <t>N° DE MUNICIPIOS DESCENTRALIZADOS</t>
  </si>
  <si>
    <t>5.1.2.2</t>
  </si>
  <si>
    <t>FORTALECIMIENTO Y DESARROLLO DE LA GOBERNABILIDAD MUNICIPAL</t>
  </si>
  <si>
    <t>N° DE CASAS DEL MUNICIPIO CREADAS Y EN FUNCIONAMIENTO</t>
  </si>
  <si>
    <t>N° PROCESOS DE CAPACITACIÓN A SERVIDORES PÚBLICOS  EN LEGISLACIÓN TRIBUTARIA  MUNICIPAL EJECUTADOS</t>
  </si>
  <si>
    <t xml:space="preserve"> 
N° MUNICIPIOS  ASISTIDOS EN MATERIA DE RÉGIMEN MUNICIPAL.
</t>
  </si>
  <si>
    <t xml:space="preserve">SE MODIFICA TEXTO Y SE INCREMENTA LA META </t>
  </si>
  <si>
    <t>SARA RICARDO</t>
  </si>
  <si>
    <t>Otros recursos gestionados</t>
  </si>
  <si>
    <t>Meta cumplida en un 100% - gestionados con la ayuda municipal</t>
  </si>
  <si>
    <t>GERENCIA REGIONAL DEL SUR FORTALECIDA</t>
  </si>
  <si>
    <t>GERENCIA REGIONAL DEL SUR</t>
  </si>
  <si>
    <t>MEJORAMIENTO INSTITUCIONAL Y DE LA CAPACITACIÓN, EN EL 67% DE LOS CONCEJOS MUNICIPALES</t>
  </si>
  <si>
    <t>N° DE SISTEMAS DE INFORMACIÓN IMPLEMENTADO.</t>
  </si>
  <si>
    <t>5.1.2.3</t>
  </si>
  <si>
    <t>OPERACIONALIZACION Y MATERIALIZACION DE LAS POLITICAS ESTATALES</t>
  </si>
  <si>
    <t xml:space="preserve">NO DE PROYECTOS PRODUCTIVOS SOSTENIBLES FINANCIADOS CON RECURSOS DE COOPERACIÓN </t>
  </si>
  <si>
    <t>FORTALECER EL CONVENIO DE APOYO CON ASOMENORES PARA LA ATENCIÓN DE LOS MENORES INFRACTORES</t>
  </si>
  <si>
    <t>SE MODIFICA TODO ESTABA MAL FORMULADO</t>
  </si>
  <si>
    <t>NO APLICA</t>
  </si>
  <si>
    <t xml:space="preserve">NO DE  PROYECTOS DE PRESERVACIÓN AMBIENTAL Y RECUPERACIÓN DE ECOSISTEMAS FINANCIADOS POR LA COOPERACIÓN </t>
  </si>
  <si>
    <t>Nº DE MUNICIPIOS CAPACITADOS EN SEGUIMIENTO ELECTORAL.</t>
  </si>
  <si>
    <t>SECRETARIA DE PLANEACION - COOPERACION</t>
  </si>
  <si>
    <t>NO DE ESTRATEGIAS  DISEÑADAS E IMPLEMENTADAS   PARA LA PREVENCIÓN DE EMERGENCIAS Y DESASTRES DEL DPTO. DE BOLÍVAR</t>
  </si>
  <si>
    <t>SE ELIMINA METAS ESTABAN MAL EN PDD</t>
  </si>
  <si>
    <t xml:space="preserve">NO  PROYECTOS FINANCIADOS POR LA COOPERACIÓN  PARA EL GOCE EFECTIVO DE DERECHOS  Y EQUIDAD DE GÉNERO DE LAS POBLACIONES EN CONDICIÓN DE DESPLAZAMIENTO Y VULNERABILIDAD  </t>
  </si>
  <si>
    <t xml:space="preserve">NRO DE PROYECTOS FINANCIADOS POR LA COOPERACIÓN PARA EL FOMENTO DE LA CULTURA EN EL DEPARTAMENTO DE BOLÍVAR </t>
  </si>
  <si>
    <t>NO DE   ESTRATEGIAS DE COOPERACIÓN DEL DEPARTAMENTO DE BOLÍVAR CONSOLIDADA</t>
  </si>
  <si>
    <t xml:space="preserve"> UNIDAD  DE COOPERACIÓN  DE LA GOBERNACIÓN DE BOLÍVAR FUNCIONANDO</t>
  </si>
  <si>
    <t xml:space="preserve">NO DE PROYECTOS COFINANCIADO CON RECURSOS DE LA COOPERACIÓN   PARA LA RESTAURACIÓN DEL PALACIO DE LA PROCLAMACIÓN.
</t>
  </si>
  <si>
    <t xml:space="preserve">NO DE PROYECTOS  DE INFRAESTRUCTURA  COFINANCIADOS CON RECURSOS DE LA COOPERACIÓN  </t>
  </si>
  <si>
    <t>5.1.3</t>
  </si>
  <si>
    <t>COOPERACION NACIONAL E INTERNACIONAL PARA EL DESARROLLO</t>
  </si>
  <si>
    <t>5.1.3.1</t>
  </si>
  <si>
    <t>APOYO EN LA GESTION PARA EL DESARROLLO INTEGRAL DEL DEPARTAMENTO DE BOLIVAR</t>
  </si>
  <si>
    <t>5.2</t>
  </si>
  <si>
    <t>PLANEACION Y FINANZAS PARA EL DESARROLLO</t>
  </si>
  <si>
    <t>SECRETARIA DE PLANEACIÓN</t>
  </si>
  <si>
    <t>5.2.1</t>
  </si>
  <si>
    <t>PLANEACION SOSTENIBLE DEL DESARROLLO REGIONAL Y LOCAL</t>
  </si>
  <si>
    <t>5.2.1.1</t>
  </si>
  <si>
    <t xml:space="preserve">FORTALECIMIENTO MICROEMPRESARIAL EN EL DEPARTAMENTO </t>
  </si>
  <si>
    <t>NO DE MICROEMPRESARIOS CAPACITADOS EN MEJORES PRACTICAS PRODUCTIVAS</t>
  </si>
  <si>
    <t>NO DE MICROEMPRESARIOS CAPACITADOS  EN PLANES DE NEGOCIOS</t>
  </si>
  <si>
    <t xml:space="preserve">NO DE MICROEMPRESARIOS CPACITADOS PROYECTOS PRODUCTIVOS </t>
  </si>
  <si>
    <t>5.2.1.2</t>
  </si>
  <si>
    <t>FORTALECIMIENTO INSTITUCIONAL DE LA PLANEACIÓN DEL DESARROLLO Y DE LA GESTION DE LAS FINANZAS PUBLICAS</t>
  </si>
  <si>
    <t>PROCESO DE PROGRAMACIÓN, SEGUIMIENTO Y EVALUACIÓN DE LA INVERSIÓN PUBLICA DEPARTAMENTAL FORTALECIDO</t>
  </si>
  <si>
    <t>NO DE MUNICIPIOS CON INFORMACIÓN PARA EVALUACIÓN DE VIABILIDAD Y ANALISIS DEL DESEMPEÑO INTEGRAL MUNICIPAL DE LA GESTIÓN PÚBLICA MUNICIPAL</t>
  </si>
  <si>
    <t>FORTALECIMIENTO DEL CONSEJO TERRITORIAL DE PLANEACIÓN</t>
  </si>
  <si>
    <t>45 MUNICIPIOS DE BOLIVAR ASISTIDOS TÉCNICAMENTE</t>
  </si>
  <si>
    <t>5.2.1.3</t>
  </si>
  <si>
    <t>MONITOREO, ASISTENCIAL TECNICA Y ADMINISTRACION A LOS PROCESOS DEL SISBEN III SISBENET EN LOS MUNICIPIOS DE BOLIVAR</t>
  </si>
  <si>
    <t xml:space="preserve">NO DE MUNICIPIOS CON EL APLICATIVO SISBENNET </t>
  </si>
  <si>
    <t xml:space="preserve">NO DE MUNICIPIOS CAPACITATADOS EN EL APLICATIVO SISBENNET Y BASES DE DATOS. </t>
  </si>
  <si>
    <t>NO DE CAPACITACIONES A LOS ADMINISTRADORES DEL SISBEN</t>
  </si>
  <si>
    <t xml:space="preserve">NO DE MUNICIPIOS MONITORIADOS EN EL CUMPLIMIENTO DE LA ACTUALIZACIÓN DE BASES DE DATOS DEL SISBEN </t>
  </si>
  <si>
    <t>5.2.1.4</t>
  </si>
  <si>
    <t>SISTEMA DE INFORMACION GEOGRAFICA DEPARTAMENTAL</t>
  </si>
  <si>
    <t xml:space="preserve">SISTEMA DE INFORMACIÓN GEOGRAFICA DEPARTAMENTAL </t>
  </si>
  <si>
    <t>5.2.1.5</t>
  </si>
  <si>
    <t>CENTRO DE PENSAMIENTO Y GOBERNANZA DEPARTAMENTAL</t>
  </si>
  <si>
    <t>NO DE CENTROS DE PENSAMIENTO Y GOBERNANZA DEPARTAMENTAL IMPLEMENTADOS</t>
  </si>
  <si>
    <t>5.2.1.6</t>
  </si>
  <si>
    <t>LINEAMIENTOS DE SEGURIDAD VIAL</t>
  </si>
  <si>
    <t>NUMERO DE  MUNICIPIOS CON MAPAS DE SINIESTRALIDAD VIAL RELAIZADOS</t>
  </si>
  <si>
    <t xml:space="preserve">SECRETARIA DE TRANSITO </t>
  </si>
  <si>
    <t>NO DE PERSONAS SENSIBILIZADAS</t>
  </si>
  <si>
    <t>5.2.2</t>
  </si>
  <si>
    <t>CONSOLIDACION DE LAS FINANZAS PUBLICAS</t>
  </si>
  <si>
    <t>5.2.2.1</t>
  </si>
  <si>
    <t>FORTALECIMIENTO DE LA HACIENDA PUBLICA DEL DEPARTAMENTO DE BOLIVAR</t>
  </si>
  <si>
    <t>% DE RECAUDO CARTERA IMPUESTO SOBRE VEHÍCULOS AUTOMOTORES VIGENCIAS ANTERIORES</t>
  </si>
  <si>
    <t xml:space="preserve">RECAUDO CARTERA IMPUESTO SOBRE VEHÍCULOS AUTOMOTORES / CARTERA TOTAL (10% ANUAL) </t>
  </si>
  <si>
    <t xml:space="preserve">% DE RECAUDO DEL  IMPUESTO VEHICULOS AUTOMOTORES DE LA VIGENCIA  DEL MISMO AÑO  COMPARADO CON EL TOTAL FACTURADO </t>
  </si>
  <si>
    <t>% DE RECAUDO DE LOS ICLD DE LA VIGENCIA ACTUAL  COMPARADO CON LOS  RECAUDOS DE LA VIGENCIA ANTERIOR</t>
  </si>
  <si>
    <t xml:space="preserve">RECAUDO ICLD VIGENCIA ACTUAL / RECAUDO ICLD VIGENCIA ANTERIOR (9% ANUAL ) </t>
  </si>
  <si>
    <t>ACTUALIZACIÓN DEL ESTATUTO DE RENTAS DEPARTAMENTAL</t>
  </si>
  <si>
    <t>ESTATUTO DE RENTAS DEPARTAMENTAL ACTUALIZADO.</t>
  </si>
  <si>
    <t xml:space="preserve">No DE  SISTEMAS INTEGRADO DE INFORMACIÓN FINANCIERA DEPARTAMENTAL IMPLEMENTADO </t>
  </si>
  <si>
    <t>RENEGOCIACIÓN DEL ACUERDO DE REESTRUCTURACIÓN DE PASIVOS</t>
  </si>
  <si>
    <t>ACUERDO DE REESTRUCTURACIÓN DE PASIVOS RENEGOCIADO.</t>
  </si>
  <si>
    <t xml:space="preserve">NO DE MECANISMOS DE  FOMENTO FINANCIERO DEPARTAMENTAL  APLICADOS </t>
  </si>
  <si>
    <t>5.2.2.2</t>
  </si>
  <si>
    <t>BRIGADA DE ACOMPAÑAMIENTO EN EL PROCESO DE DEPURACION Y CLASIFICACION DE LAS DEUDAS, A FIN DE DISMINUIR LA VULNERABILIDAD DE LAS FINANZAS DEPARTAMENTALES</t>
  </si>
  <si>
    <t xml:space="preserve">%  DE HOJAS DE VIDA DE PENSIONADOS ACTUALIZADAS </t>
  </si>
  <si>
    <t>NUMERO HOJAS DE VIDA DE PENSIONADOS ACTUALIZADAS / TOTAL HOJAS DE VIDA</t>
  </si>
  <si>
    <t>% DEL  CÁLCULO ACTUARIAL DEL DEPARTAMENTO ACTUALIZADO</t>
  </si>
  <si>
    <t xml:space="preserve">% DE  CUOTAS PARTES PENSIÓNALES COBRADAS </t>
  </si>
  <si>
    <t>NÚMERO DE CUOTAS PARTES PENSIÓNALES COBRADAS / NUMERO DE CUOTAS PARTES PENSIÓNALES X COBRAR</t>
  </si>
  <si>
    <t xml:space="preserve">No DE ENTIDADES DESCENTRALIZADAS LIQUIDADAS </t>
  </si>
  <si>
    <t>5.2.2.3</t>
  </si>
  <si>
    <t>FORTALECIMIENTO DE LOS RECURSOS DE DESTINACION ESPECIFICA PARA LA SALUD</t>
  </si>
  <si>
    <t>PORCENTAJE DE AVANCE DE GESTIÓN PARA LA  CONSTITUCIÓN DE LA LOTERIA REGIONAL CARIBE</t>
  </si>
  <si>
    <t>REALIZAR UN ESTUDIO DE FACTIBILIDAD PARA LA OPERACIÓN DEL PRODUCTO DE LOTERÍA TRADICIONAL</t>
  </si>
  <si>
    <t>LOTERIA LA MILLONARIA</t>
  </si>
  <si>
    <t xml:space="preserve">VALOR DE INCRENTO DE LOS INGRESOS CON DESTINO A LA SALUD / VALOR RECUADO TOTAL DE LOS INGRESOS POR CONCEPTO DE LOTERIAS,  APUESTAS PERMANENTES Y OTROS JUEGOS </t>
  </si>
  <si>
    <t xml:space="preserve">VALOR DE INCREMENTO DE LOS INGRESOS CON DESTINO A LA SALUD / VALOR RECUADO TOTAL DE LOS INGRESOS POR CONCEPTO DE LOTERIAS,  APUESTAS PERMANENTES Y OTROS JUEGOS </t>
  </si>
  <si>
    <t xml:space="preserve">NO DE TRABAJADORES  RECIBIENDO INGRESOS  DIRECTOS O INDIRECTOS POR CONCEPTO DE JUEGOS DE SUERTE Y AZAR </t>
  </si>
  <si>
    <t>NO DE PLANES DE  ACCIÓN PARA COMBATIR LA ILEGALIDAD IMPLEMENTADOS</t>
  </si>
  <si>
    <t>NO DE REPORTES EMITIDOS PARA VERIFICAR EL SEGUIMIENTO DE LOS DELITOS DE EXPLOTACIÓN ILICITA DEL MONOPOLIO POR PARTE DE LAS AUTORIDADES</t>
  </si>
  <si>
    <t xml:space="preserve">NO DE REPORTES EMITIDOS PARA VERIFICAR EL SEGUIMIENTO DE LOS DELITOS DE EXPLOTACIÓN ILICITA DEL MONOPOLIO POR PARTE DE LAS AUTORIDADES (Un reporte anual) </t>
  </si>
  <si>
    <t>NO DE ACTOS ADMINISTRATIVOS DE CREACIÓN DE MECANISMOS DE VIGILANCIA Y CONTROL DEPARTAMENTAL DE RIFAS Y JUEGOS PROMOCIONALES IMPLEMENTADO</t>
  </si>
  <si>
    <t>VALOR EJEC A MARZO  2015</t>
  </si>
  <si>
    <t>Total  Recursos_Ejecutados2015</t>
  </si>
  <si>
    <t>RP_Ejecutados2015</t>
  </si>
  <si>
    <t>SGP_Ejecutados2015</t>
  </si>
  <si>
    <t>CN_ejecutados2015</t>
  </si>
  <si>
    <t>CD_Ejecutados2015</t>
  </si>
  <si>
    <t>SGR_Ejecutado2015</t>
  </si>
  <si>
    <t>Credito_Ejecutado2015</t>
  </si>
  <si>
    <t>RecursosGestionados2015</t>
  </si>
  <si>
    <t>CUMP. META 2015</t>
  </si>
  <si>
    <t>CANTIDAD DE PROFESIONALES ESPECIALIZADOS SUMINISTRADOS PARA LA FORMACIÓN DE NIÑOS CON NECESIDADES EDUCATIVAS ESPECIALES</t>
  </si>
  <si>
    <t>% CUMP PROGR 2015</t>
  </si>
  <si>
    <t>CUMP SUB PROGR 2015</t>
  </si>
  <si>
    <t>VALOR EJEC A JUNIO   2015</t>
  </si>
  <si>
    <t xml:space="preserve"> </t>
  </si>
  <si>
    <t xml:space="preserve">SECRETARIA DE MINAS - SALUD - EDUCACION ICULTUR </t>
  </si>
  <si>
    <t xml:space="preserve">SALUD PUBLICA EN EMERGENCIA Y DESASTRES </t>
  </si>
  <si>
    <t>VALOR EJEC A SEPTIMBRE   2015</t>
  </si>
  <si>
    <t>cod</t>
  </si>
  <si>
    <t>ACUM,  EJEC DE METAS 2012 A SEP 2015</t>
  </si>
  <si>
    <t>ACUM. CUMP META 2012 A SEP 2015</t>
  </si>
  <si>
    <t>% CUMP DEL SUBPR 2012 A SEP 2015</t>
  </si>
  <si>
    <t>% CUMP DEL PROGR 2012 A SEP 2015</t>
  </si>
  <si>
    <t>Secretarias Responsables</t>
  </si>
  <si>
    <t>DIRECCION DE DESARROLLO SOCIAL - PLANEACION - INTERIOR - IDERBOL</t>
  </si>
  <si>
    <t>DIRECCION DE DESARROLLO SOCIAL - PLANEACION - INFRAESTRUCTURA</t>
  </si>
  <si>
    <t xml:space="preserve">DIRECCION DE DESARROLLO SOCIAL - PLANEACION - INFRAESTRUCTURA -SECRETARIA DE VICTIMAS </t>
  </si>
  <si>
    <t xml:space="preserve">CUMPLIMIENTO POR SECRETARIA </t>
  </si>
  <si>
    <t xml:space="preserve">TOTAL METAS EVALUADAS </t>
  </si>
  <si>
    <t>VALOR EJEC A SEP  2015</t>
  </si>
  <si>
    <t>Valor Prog 2014</t>
  </si>
  <si>
    <t>Valor logrado  2014</t>
  </si>
  <si>
    <t>Valor Prog 2015</t>
  </si>
  <si>
    <t xml:space="preserve">CUMP POR SECRETARIA </t>
  </si>
  <si>
    <t xml:space="preserve">SECRETARIA DE INFRAESTRUCTURA -  HABITAT - GENERAL </t>
  </si>
  <si>
    <t xml:space="preserve">SECRETARIA DE HABITAT - MEDIO AMBIENTE - INTERIOR </t>
  </si>
  <si>
    <t xml:space="preserve">SECRETARIA DE PLANEACION  - </t>
  </si>
  <si>
    <t>1. UNA SOCIEDAD EN ARMONIA PARA TODOS</t>
  </si>
  <si>
    <t>2. BOLIVAR TERRITORIO QUE NOS INTEGRA A TODOS</t>
  </si>
  <si>
    <t>3. BOLIVAR TERRITORIO CULTURAL</t>
  </si>
  <si>
    <t>4. BOLIVAR CON ECONOMIA REGIONAL Y COMPETITIVA</t>
  </si>
  <si>
    <t xml:space="preserve">5. UN GOBIERNO PARA TODOS </t>
  </si>
  <si>
    <t>VALOR ESP. CUAT ORD.21/ 2012</t>
  </si>
  <si>
    <t xml:space="preserve">CUMP POR SECRET </t>
  </si>
  <si>
    <t>Valor Ejec a SEP  2015</t>
  </si>
  <si>
    <t xml:space="preserve">NO. CAMPAÑAS DE PREVENCIÓN Y PROMOCIÓN REALIZADAS                                                                                          </t>
  </si>
  <si>
    <t>Construccion de 573 VIP, según comnvenio celebrado entre el Fondo de Adaptacion y Comfenalco Cartagena.</t>
  </si>
  <si>
    <t>NO. DE MUNICIPIOS CON EVALUACIÓN ANUAL DE LA GESTIÓN EN SALUD Y GESTIÓN DE LOS GERENTES DE IPS PÚBLICAS REALIZADA.</t>
  </si>
  <si>
    <t xml:space="preserve">CUMPLIDAS </t>
  </si>
  <si>
    <t xml:space="preserve">EN EJECUCION </t>
  </si>
  <si>
    <t>INCUMPLIDAS</t>
  </si>
  <si>
    <t>CUMPLIDAS</t>
  </si>
  <si>
    <t xml:space="preserve">  </t>
  </si>
  <si>
    <t>-</t>
  </si>
  <si>
    <t>SECRETARIAS</t>
  </si>
  <si>
    <t>SECRETARIA GENERAL</t>
  </si>
  <si>
    <t xml:space="preserve">SECRETARIA DE HABITAT </t>
  </si>
  <si>
    <t>SECRETARIA DE HACIENDA</t>
  </si>
  <si>
    <t>SECRETARIA DE VICTIMAS</t>
  </si>
  <si>
    <t>SECRETARIA DE EDUCACION</t>
  </si>
  <si>
    <t>SECRETARIA DE INTERIOR</t>
  </si>
  <si>
    <t xml:space="preserve">SECRETARIA DE PLANEACION </t>
  </si>
  <si>
    <t>ICULTUR</t>
  </si>
  <si>
    <t xml:space="preserve">AGUAS DE BOLIVAR </t>
  </si>
  <si>
    <t>SECRETARIA DE TRANSITO</t>
  </si>
  <si>
    <t xml:space="preserve">% CUMPLIMIENTO </t>
  </si>
  <si>
    <t>TOTAL CUMPLIMIENTO</t>
  </si>
  <si>
    <t>SE ENCUENTRA EN ETAPA PRECONTRACTUAL INVERSION SGR $64,499,550,420,25</t>
  </si>
  <si>
    <t xml:space="preserve">METAS CUMPLIDAS </t>
  </si>
  <si>
    <t xml:space="preserve">METAS EN EJECUCION </t>
  </si>
  <si>
    <t>VALOR EJEC A dic  2015</t>
  </si>
  <si>
    <t>VALOR EJEC A DIC  2015</t>
  </si>
  <si>
    <t>ACUM,  EJEC DE METAS 2012 A DIC 2015</t>
  </si>
  <si>
    <t>ACUM. CUMP META 2012 A DIC 2015</t>
  </si>
  <si>
    <t>% CUMP DEL SUBPR 2012 A DIC 2015</t>
  </si>
  <si>
    <t>% CUMP DEL PROGR 2012 A DIC 2015</t>
  </si>
  <si>
    <t xml:space="preserve">CUMPLIDA </t>
  </si>
  <si>
    <t xml:space="preserve">INCUMPLIDA </t>
  </si>
  <si>
    <t>MONTO TOTAL INVERTIDO - DESDE LA VIGENCIA 2012 A 2014  ES DE 697,000,000 MILLONES</t>
  </si>
  <si>
    <t>INCUMPLIDA</t>
  </si>
</sst>
</file>

<file path=xl/styles.xml><?xml version="1.0" encoding="utf-8"?>
<styleSheet xmlns="http://schemas.openxmlformats.org/spreadsheetml/2006/main">
  <numFmts count="5">
    <numFmt numFmtId="44" formatCode="_(&quot;$&quot;\ * #,##0.00_);_(&quot;$&quot;\ * \(#,##0.00\);_(&quot;$&quot;\ * &quot;-&quot;??_);_(@_)"/>
    <numFmt numFmtId="43" formatCode="_(* #,##0.00_);_(* \(#,##0.00\);_(* &quot;-&quot;??_);_(@_)"/>
    <numFmt numFmtId="164" formatCode="_(* #,##0_);_(* \(#,##0\);_(* &quot;-&quot;??_);_(@_)"/>
    <numFmt numFmtId="165" formatCode="#,##0;[Red]#,##0"/>
    <numFmt numFmtId="166" formatCode="_(&quot;$&quot;\ * #,##0_);_(&quot;$&quot;\ * \(#,##0\);_(&quot;$&quot;\ * &quot;-&quot;??_);_(@_)"/>
  </numFmts>
  <fonts count="47">
    <font>
      <sz val="11"/>
      <color theme="1"/>
      <name val="Calibri"/>
      <family val="2"/>
      <scheme val="minor"/>
    </font>
    <font>
      <sz val="11"/>
      <color theme="1"/>
      <name val="Calibri"/>
      <family val="2"/>
      <scheme val="minor"/>
    </font>
    <font>
      <b/>
      <sz val="8"/>
      <name val="verdana"/>
      <family val="2"/>
    </font>
    <font>
      <b/>
      <sz val="8"/>
      <name val="Arial"/>
      <family val="2"/>
    </font>
    <font>
      <sz val="8"/>
      <name val="Arial"/>
      <family val="2"/>
    </font>
    <font>
      <b/>
      <sz val="11"/>
      <name val="Arial"/>
      <family val="2"/>
    </font>
    <font>
      <b/>
      <sz val="12"/>
      <name val="Arial"/>
      <family val="2"/>
    </font>
    <font>
      <sz val="8"/>
      <color rgb="FFFF0000"/>
      <name val="Arial"/>
      <family val="2"/>
    </font>
    <font>
      <b/>
      <sz val="9"/>
      <name val="Arial"/>
      <family val="2"/>
    </font>
    <font>
      <sz val="8"/>
      <name val="Calibri"/>
      <family val="2"/>
      <scheme val="minor"/>
    </font>
    <font>
      <sz val="8"/>
      <color rgb="FF000000"/>
      <name val="Arial"/>
      <family val="2"/>
    </font>
    <font>
      <b/>
      <sz val="10"/>
      <name val="Arial"/>
      <family val="2"/>
    </font>
    <font>
      <sz val="8"/>
      <color theme="1"/>
      <name val="Arial"/>
      <family val="2"/>
    </font>
    <font>
      <sz val="8"/>
      <color rgb="FF00B050"/>
      <name val="Arial"/>
      <family val="2"/>
    </font>
    <font>
      <b/>
      <sz val="8"/>
      <color rgb="FFFF0000"/>
      <name val="Arial"/>
      <family val="2"/>
    </font>
    <font>
      <sz val="9"/>
      <color indexed="81"/>
      <name val="Tahoma"/>
      <family val="2"/>
    </font>
    <font>
      <b/>
      <sz val="9"/>
      <color indexed="81"/>
      <name val="Tahoma"/>
      <family val="2"/>
    </font>
    <font>
      <b/>
      <sz val="8"/>
      <color rgb="FFFF0000"/>
      <name val="verdana"/>
      <family val="2"/>
    </font>
    <font>
      <sz val="11"/>
      <name val="Calibri"/>
      <family val="2"/>
      <scheme val="minor"/>
    </font>
    <font>
      <b/>
      <sz val="8"/>
      <color theme="1"/>
      <name val="Arial"/>
      <family val="2"/>
    </font>
    <font>
      <b/>
      <sz val="8"/>
      <color rgb="FF000000"/>
      <name val="Arial"/>
      <family val="2"/>
    </font>
    <font>
      <b/>
      <sz val="12"/>
      <color rgb="FF000000"/>
      <name val="Arial"/>
      <family val="2"/>
    </font>
    <font>
      <b/>
      <sz val="14"/>
      <color rgb="FF000000"/>
      <name val="Arial"/>
      <family val="2"/>
    </font>
    <font>
      <b/>
      <sz val="12"/>
      <color theme="1"/>
      <name val="Calibri"/>
      <family val="2"/>
      <scheme val="minor"/>
    </font>
    <font>
      <b/>
      <sz val="14"/>
      <color theme="1"/>
      <name val="Arial"/>
      <family val="2"/>
    </font>
    <font>
      <b/>
      <sz val="14"/>
      <name val="Arial"/>
      <family val="2"/>
    </font>
    <font>
      <b/>
      <sz val="16"/>
      <name val="Arial"/>
      <family val="2"/>
    </font>
    <font>
      <b/>
      <sz val="16"/>
      <name val="Calibri"/>
      <family val="2"/>
      <scheme val="minor"/>
    </font>
    <font>
      <b/>
      <sz val="14"/>
      <name val="Calibri"/>
      <family val="2"/>
      <scheme val="minor"/>
    </font>
    <font>
      <b/>
      <sz val="12"/>
      <name val="Calibri"/>
      <family val="2"/>
      <scheme val="minor"/>
    </font>
    <font>
      <b/>
      <sz val="11"/>
      <name val="Calibri"/>
      <family val="2"/>
      <scheme val="minor"/>
    </font>
    <font>
      <b/>
      <sz val="18"/>
      <name val="Calibri"/>
      <family val="2"/>
      <scheme val="minor"/>
    </font>
    <font>
      <b/>
      <sz val="11"/>
      <color theme="1"/>
      <name val="Calibri"/>
      <family val="2"/>
      <scheme val="minor"/>
    </font>
    <font>
      <sz val="10"/>
      <color theme="1"/>
      <name val="Calibri"/>
      <family val="2"/>
      <scheme val="minor"/>
    </font>
    <font>
      <b/>
      <sz val="9"/>
      <color rgb="FF000000"/>
      <name val="Calibri"/>
      <family val="2"/>
      <scheme val="minor"/>
    </font>
    <font>
      <sz val="9"/>
      <color rgb="FF000000"/>
      <name val="Calibri"/>
      <family val="2"/>
      <scheme val="minor"/>
    </font>
    <font>
      <sz val="8"/>
      <color theme="1"/>
      <name val="Calibri"/>
      <family val="2"/>
      <scheme val="minor"/>
    </font>
    <font>
      <b/>
      <sz val="8"/>
      <color theme="1"/>
      <name val="verdana"/>
      <family val="2"/>
    </font>
    <font>
      <b/>
      <sz val="9"/>
      <color theme="1"/>
      <name val="Arial"/>
      <family val="2"/>
    </font>
    <font>
      <b/>
      <sz val="12"/>
      <color theme="1"/>
      <name val="Arial"/>
      <family val="2"/>
    </font>
    <font>
      <sz val="9"/>
      <color theme="1"/>
      <name val="Arial"/>
      <family val="2"/>
    </font>
    <font>
      <b/>
      <sz val="10"/>
      <color theme="1"/>
      <name val="Arial"/>
      <family val="2"/>
    </font>
    <font>
      <sz val="11"/>
      <color theme="1"/>
      <name val="Arial"/>
      <family val="2"/>
    </font>
    <font>
      <sz val="7"/>
      <color theme="1"/>
      <name val="Arial"/>
      <family val="2"/>
    </font>
    <font>
      <sz val="10"/>
      <color theme="1"/>
      <name val="Arial"/>
      <family val="2"/>
    </font>
    <font>
      <sz val="8"/>
      <color theme="1"/>
      <name val="verdana"/>
      <family val="2"/>
    </font>
    <font>
      <b/>
      <sz val="8"/>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
      <patternFill patternType="solid">
        <fgColor rgb="FFFFFF00"/>
        <bgColor rgb="FF000000"/>
      </patternFill>
    </fill>
    <fill>
      <patternFill patternType="solid">
        <fgColor rgb="FFFF0000"/>
        <bgColor indexed="64"/>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88">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9" fontId="2" fillId="2" borderId="1" xfId="3" applyFont="1" applyFill="1" applyBorder="1" applyAlignment="1">
      <alignment horizontal="center" vertical="center" wrapText="1"/>
    </xf>
    <xf numFmtId="0" fontId="3" fillId="2" borderId="1" xfId="0" applyFont="1" applyFill="1" applyBorder="1" applyAlignment="1">
      <alignment horizontal="center" vertical="center" wrapText="1"/>
    </xf>
    <xf numFmtId="9" fontId="3" fillId="2" borderId="1" xfId="3" applyFont="1" applyFill="1" applyBorder="1" applyAlignment="1">
      <alignment horizontal="center" vertical="center" wrapText="1"/>
    </xf>
    <xf numFmtId="4" fontId="2" fillId="5"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3" fontId="3" fillId="6" borderId="1" xfId="0" applyNumberFormat="1" applyFont="1" applyFill="1" applyBorder="1" applyAlignment="1">
      <alignment horizontal="center" vertical="center" wrapText="1"/>
    </xf>
    <xf numFmtId="3" fontId="4" fillId="6" borderId="1" xfId="0" applyNumberFormat="1" applyFont="1" applyFill="1" applyBorder="1" applyAlignment="1">
      <alignment horizontal="center" vertical="center" wrapText="1"/>
    </xf>
    <xf numFmtId="4" fontId="4" fillId="6" borderId="1" xfId="0" applyNumberFormat="1" applyFont="1" applyFill="1" applyBorder="1" applyAlignment="1">
      <alignment horizontal="center" vertical="center" wrapText="1"/>
    </xf>
    <xf numFmtId="9" fontId="3" fillId="6" borderId="1" xfId="3" applyFont="1" applyFill="1" applyBorder="1" applyAlignment="1">
      <alignment horizontal="center" vertical="center" wrapText="1"/>
    </xf>
    <xf numFmtId="9" fontId="5" fillId="6" borderId="1" xfId="3" applyFont="1" applyFill="1" applyBorder="1" applyAlignment="1">
      <alignment horizontal="center" vertical="center" wrapText="1"/>
    </xf>
    <xf numFmtId="9" fontId="6" fillId="6" borderId="1" xfId="3" applyFont="1" applyFill="1" applyBorder="1" applyAlignment="1">
      <alignment horizontal="center" vertical="center" wrapText="1"/>
    </xf>
    <xf numFmtId="0" fontId="3" fillId="2" borderId="1" xfId="0" applyFont="1" applyFill="1" applyBorder="1" applyAlignment="1">
      <alignment horizontal="left" vertical="center" wrapText="1"/>
    </xf>
    <xf numFmtId="3"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9" fontId="4" fillId="2" borderId="1" xfId="3" applyFont="1" applyFill="1" applyBorder="1" applyAlignment="1">
      <alignment horizontal="center" vertical="center" wrapText="1"/>
    </xf>
    <xf numFmtId="9" fontId="5" fillId="2" borderId="1" xfId="3" applyFont="1" applyFill="1" applyBorder="1" applyAlignment="1">
      <alignment horizontal="center" vertical="center" wrapText="1"/>
    </xf>
    <xf numFmtId="9" fontId="6" fillId="2" borderId="1" xfId="3"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3" fontId="3" fillId="7" borderId="1" xfId="0" applyNumberFormat="1" applyFont="1" applyFill="1" applyBorder="1" applyAlignment="1">
      <alignment horizontal="center" vertical="center" wrapText="1"/>
    </xf>
    <xf numFmtId="3" fontId="4" fillId="7" borderId="1" xfId="0" applyNumberFormat="1" applyFont="1" applyFill="1" applyBorder="1" applyAlignment="1">
      <alignment horizontal="center" vertical="center" wrapText="1"/>
    </xf>
    <xf numFmtId="9" fontId="4" fillId="7" borderId="1" xfId="3" applyFont="1" applyFill="1" applyBorder="1" applyAlignment="1">
      <alignment horizontal="center" vertical="center" wrapText="1"/>
    </xf>
    <xf numFmtId="4" fontId="4" fillId="7" borderId="1" xfId="0" applyNumberFormat="1" applyFont="1" applyFill="1" applyBorder="1" applyAlignment="1">
      <alignment horizontal="center" vertical="center" wrapText="1"/>
    </xf>
    <xf numFmtId="9" fontId="3" fillId="7" borderId="1" xfId="3" applyFont="1" applyFill="1" applyBorder="1" applyAlignment="1">
      <alignment horizontal="center" vertical="center" wrapText="1"/>
    </xf>
    <xf numFmtId="9" fontId="5" fillId="7" borderId="1" xfId="3" applyFont="1" applyFill="1" applyBorder="1" applyAlignment="1">
      <alignment horizontal="center" vertical="center" wrapText="1"/>
    </xf>
    <xf numFmtId="9" fontId="6" fillId="7" borderId="1" xfId="3"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3" fontId="3" fillId="8" borderId="1" xfId="0" applyNumberFormat="1" applyFont="1" applyFill="1" applyBorder="1" applyAlignment="1">
      <alignment horizontal="center" vertical="center" wrapText="1"/>
    </xf>
    <xf numFmtId="3" fontId="4" fillId="8" borderId="1" xfId="0" applyNumberFormat="1" applyFont="1" applyFill="1" applyBorder="1" applyAlignment="1">
      <alignment horizontal="center" vertical="center" wrapText="1"/>
    </xf>
    <xf numFmtId="9" fontId="4" fillId="8" borderId="1" xfId="3" applyFont="1" applyFill="1" applyBorder="1" applyAlignment="1">
      <alignment horizontal="center" vertical="center" wrapText="1"/>
    </xf>
    <xf numFmtId="4" fontId="4" fillId="8" borderId="1" xfId="0" applyNumberFormat="1" applyFont="1" applyFill="1" applyBorder="1" applyAlignment="1">
      <alignment horizontal="center" vertical="center" wrapText="1"/>
    </xf>
    <xf numFmtId="9" fontId="3" fillId="8" borderId="1" xfId="3" applyFont="1" applyFill="1" applyBorder="1" applyAlignment="1">
      <alignment horizontal="center" vertical="center" wrapText="1"/>
    </xf>
    <xf numFmtId="9" fontId="5" fillId="8" borderId="1" xfId="3" applyFont="1" applyFill="1" applyBorder="1" applyAlignment="1">
      <alignment horizontal="center" vertical="center" wrapText="1"/>
    </xf>
    <xf numFmtId="9" fontId="6" fillId="8" borderId="1" xfId="3"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3" fontId="4" fillId="0" borderId="1" xfId="1"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4" fontId="3" fillId="8" borderId="1" xfId="0" applyNumberFormat="1" applyFont="1" applyFill="1" applyBorder="1" applyAlignment="1">
      <alignment horizontal="center" vertical="center" wrapText="1"/>
    </xf>
    <xf numFmtId="9" fontId="8" fillId="8" borderId="1" xfId="3"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3" fontId="9" fillId="0" borderId="1" xfId="0" applyNumberFormat="1" applyFont="1" applyFill="1" applyBorder="1" applyAlignment="1">
      <alignment horizontal="center" vertical="center"/>
    </xf>
    <xf numFmtId="3" fontId="4" fillId="5" borderId="1" xfId="1" applyNumberFormat="1" applyFont="1" applyFill="1" applyBorder="1" applyAlignment="1">
      <alignment horizontal="center" vertical="center" wrapText="1"/>
    </xf>
    <xf numFmtId="4" fontId="3" fillId="8" borderId="1" xfId="0" applyNumberFormat="1" applyFont="1" applyFill="1" applyBorder="1" applyAlignment="1">
      <alignment vertical="center" wrapText="1"/>
    </xf>
    <xf numFmtId="0" fontId="4" fillId="5"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4" fontId="3" fillId="7" borderId="1" xfId="0" applyNumberFormat="1" applyFont="1" applyFill="1" applyBorder="1" applyAlignment="1">
      <alignment horizontal="center" vertical="center" wrapText="1"/>
    </xf>
    <xf numFmtId="4" fontId="3" fillId="7" borderId="1" xfId="0" applyNumberFormat="1" applyFont="1" applyFill="1" applyBorder="1" applyAlignment="1">
      <alignment vertical="center" wrapText="1"/>
    </xf>
    <xf numFmtId="9" fontId="8" fillId="7" borderId="1" xfId="3" applyFont="1" applyFill="1" applyBorder="1" applyAlignment="1">
      <alignment horizontal="center" vertical="center" wrapText="1"/>
    </xf>
    <xf numFmtId="4" fontId="4" fillId="0" borderId="1" xfId="0" applyNumberFormat="1" applyFont="1" applyFill="1" applyBorder="1" applyAlignment="1" applyProtection="1">
      <alignment horizontal="center" vertical="center" wrapText="1"/>
      <protection locked="0"/>
    </xf>
    <xf numFmtId="3" fontId="11" fillId="8" borderId="1" xfId="0" applyNumberFormat="1" applyFont="1" applyFill="1" applyBorder="1" applyAlignment="1">
      <alignment horizontal="center" vertical="center" wrapText="1"/>
    </xf>
    <xf numFmtId="3" fontId="8" fillId="8" borderId="1" xfId="0" applyNumberFormat="1" applyFont="1" applyFill="1" applyBorder="1" applyAlignment="1">
      <alignment horizontal="center" vertical="center" wrapText="1"/>
    </xf>
    <xf numFmtId="0" fontId="8" fillId="8"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9" fontId="11" fillId="2" borderId="1" xfId="3"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9" fontId="11" fillId="7" borderId="1" xfId="3" applyFont="1" applyFill="1" applyBorder="1" applyAlignment="1">
      <alignment horizontal="center" vertical="center" wrapText="1"/>
    </xf>
    <xf numFmtId="3" fontId="8" fillId="7" borderId="1" xfId="0" applyNumberFormat="1" applyFont="1" applyFill="1" applyBorder="1" applyAlignment="1">
      <alignment horizontal="center" vertical="center" wrapText="1"/>
    </xf>
    <xf numFmtId="9" fontId="11" fillId="8" borderId="1" xfId="3"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xf>
    <xf numFmtId="0" fontId="4" fillId="0" borderId="1" xfId="0" applyFont="1" applyFill="1" applyBorder="1" applyAlignment="1">
      <alignment horizontal="center" wrapText="1"/>
    </xf>
    <xf numFmtId="3" fontId="1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37" fontId="4" fillId="0" borderId="1" xfId="1"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3" fontId="14" fillId="7" borderId="1" xfId="0" applyNumberFormat="1" applyFont="1" applyFill="1" applyBorder="1" applyAlignment="1">
      <alignment horizontal="center" vertical="center" wrapText="1"/>
    </xf>
    <xf numFmtId="4" fontId="4" fillId="7" borderId="1" xfId="0" applyNumberFormat="1" applyFont="1" applyFill="1" applyBorder="1" applyAlignment="1">
      <alignment vertical="center" wrapText="1"/>
    </xf>
    <xf numFmtId="3" fontId="14" fillId="8" borderId="1" xfId="0" applyNumberFormat="1" applyFont="1" applyFill="1" applyBorder="1" applyAlignment="1">
      <alignment horizontal="center" vertical="center" wrapText="1"/>
    </xf>
    <xf numFmtId="4" fontId="4" fillId="8" borderId="1" xfId="0" applyNumberFormat="1" applyFont="1" applyFill="1" applyBorder="1" applyAlignment="1">
      <alignment vertical="center" wrapText="1"/>
    </xf>
    <xf numFmtId="4" fontId="3" fillId="2" borderId="1" xfId="0" applyNumberFormat="1" applyFont="1" applyFill="1" applyBorder="1" applyAlignment="1">
      <alignment horizontal="center" vertical="center" wrapText="1"/>
    </xf>
    <xf numFmtId="3" fontId="3" fillId="8" borderId="1" xfId="0" applyNumberFormat="1" applyFont="1" applyFill="1" applyBorder="1" applyAlignment="1">
      <alignment horizontal="left" vertical="center" wrapText="1" indent="3"/>
    </xf>
    <xf numFmtId="3" fontId="12" fillId="0" borderId="1" xfId="0"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1" fontId="7" fillId="0" borderId="1" xfId="1"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0" fillId="0" borderId="0" xfId="0" applyFill="1"/>
    <xf numFmtId="4" fontId="12" fillId="0" borderId="1" xfId="0" applyNumberFormat="1" applyFont="1" applyFill="1" applyBorder="1" applyAlignment="1">
      <alignment horizontal="center" vertical="center" wrapText="1"/>
    </xf>
    <xf numFmtId="3" fontId="4" fillId="0" borderId="1" xfId="1" applyNumberFormat="1" applyFont="1" applyFill="1" applyBorder="1" applyAlignment="1" applyProtection="1">
      <alignment horizontal="center" vertical="center" wrapText="1"/>
      <protection locked="0"/>
    </xf>
    <xf numFmtId="4" fontId="17" fillId="5" borderId="1" xfId="0" applyNumberFormat="1" applyFont="1" applyFill="1" applyBorder="1" applyAlignment="1">
      <alignment horizontal="center" vertical="center" wrapText="1"/>
    </xf>
    <xf numFmtId="4" fontId="7" fillId="6" borderId="1" xfId="0" applyNumberFormat="1" applyFont="1" applyFill="1" applyBorder="1" applyAlignment="1">
      <alignment horizontal="center" vertical="center" wrapText="1"/>
    </xf>
    <xf numFmtId="4" fontId="7" fillId="8" borderId="1" xfId="0" applyNumberFormat="1" applyFont="1" applyFill="1" applyBorder="1" applyAlignment="1">
      <alignment horizontal="center" vertical="center" wrapText="1"/>
    </xf>
    <xf numFmtId="4" fontId="14" fillId="7" borderId="1" xfId="0" applyNumberFormat="1" applyFont="1" applyFill="1" applyBorder="1" applyAlignment="1">
      <alignment horizontal="center" vertical="center" wrapText="1"/>
    </xf>
    <xf numFmtId="4" fontId="14" fillId="8" borderId="1" xfId="0" applyNumberFormat="1" applyFont="1" applyFill="1" applyBorder="1" applyAlignment="1">
      <alignment horizontal="center" vertical="center" wrapText="1"/>
    </xf>
    <xf numFmtId="3" fontId="7" fillId="8" borderId="1" xfId="0" applyNumberFormat="1" applyFont="1" applyFill="1" applyBorder="1" applyAlignment="1">
      <alignment horizontal="center" vertical="center" wrapText="1"/>
    </xf>
    <xf numFmtId="9" fontId="14" fillId="7" borderId="1" xfId="3"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9" fontId="14" fillId="8" borderId="1" xfId="3" applyFont="1" applyFill="1" applyBorder="1" applyAlignment="1">
      <alignment horizontal="center" vertical="center" wrapText="1"/>
    </xf>
    <xf numFmtId="0" fontId="18" fillId="0" borderId="0" xfId="0" applyFont="1"/>
    <xf numFmtId="3" fontId="2" fillId="7" borderId="1" xfId="0"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4" fontId="2" fillId="6" borderId="1" xfId="0" applyNumberFormat="1" applyFont="1" applyFill="1" applyBorder="1" applyAlignment="1">
      <alignment horizontal="center" vertical="center" wrapText="1"/>
    </xf>
    <xf numFmtId="4" fontId="12" fillId="7" borderId="1" xfId="0" applyNumberFormat="1" applyFont="1" applyFill="1" applyBorder="1" applyAlignment="1">
      <alignment horizontal="center" vertical="center" wrapText="1"/>
    </xf>
    <xf numFmtId="4" fontId="12" fillId="8" borderId="1" xfId="0" applyNumberFormat="1" applyFont="1" applyFill="1" applyBorder="1" applyAlignment="1">
      <alignment horizontal="center" vertical="center" wrapText="1"/>
    </xf>
    <xf numFmtId="3" fontId="12" fillId="0" borderId="1" xfId="1" applyNumberFormat="1" applyFont="1" applyFill="1" applyBorder="1" applyAlignment="1">
      <alignment horizontal="center" vertical="center" wrapText="1"/>
    </xf>
    <xf numFmtId="4" fontId="19" fillId="8" borderId="1" xfId="0" applyNumberFormat="1" applyFont="1" applyFill="1" applyBorder="1" applyAlignment="1">
      <alignment horizontal="center" vertical="center" wrapText="1"/>
    </xf>
    <xf numFmtId="3" fontId="12" fillId="0" borderId="1" xfId="0" applyNumberFormat="1" applyFont="1" applyFill="1" applyBorder="1" applyAlignment="1" applyProtection="1">
      <alignment horizontal="center" vertical="center" wrapText="1"/>
      <protection locked="0"/>
    </xf>
    <xf numFmtId="4" fontId="12" fillId="2" borderId="1" xfId="0" applyNumberFormat="1" applyFont="1" applyFill="1" applyBorder="1" applyAlignment="1">
      <alignment horizontal="center" vertical="center" wrapText="1"/>
    </xf>
    <xf numFmtId="3" fontId="2" fillId="5" borderId="1" xfId="1" applyNumberFormat="1" applyFont="1" applyFill="1" applyBorder="1" applyAlignment="1">
      <alignment horizontal="center" vertical="center" wrapText="1"/>
    </xf>
    <xf numFmtId="3" fontId="4" fillId="0" borderId="1" xfId="3" applyNumberFormat="1"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9" fontId="20" fillId="0" borderId="2" xfId="3" applyFont="1" applyFill="1" applyBorder="1" applyAlignment="1">
      <alignment horizontal="center" vertical="center"/>
    </xf>
    <xf numFmtId="9" fontId="10" fillId="0" borderId="2" xfId="3" applyFont="1" applyFill="1" applyBorder="1" applyAlignment="1">
      <alignment horizontal="center" vertical="center"/>
    </xf>
    <xf numFmtId="9" fontId="20" fillId="0" borderId="2" xfId="3" applyNumberFormat="1" applyFont="1" applyFill="1" applyBorder="1" applyAlignment="1">
      <alignment horizontal="center" vertical="center"/>
    </xf>
    <xf numFmtId="9" fontId="4" fillId="0" borderId="1" xfId="3" applyFont="1" applyFill="1" applyBorder="1" applyAlignment="1">
      <alignment horizontal="center" vertical="center" wrapText="1"/>
    </xf>
    <xf numFmtId="9" fontId="3" fillId="0" borderId="1" xfId="3" applyFont="1" applyFill="1" applyBorder="1" applyAlignment="1">
      <alignment horizontal="center" vertical="center" wrapText="1"/>
    </xf>
    <xf numFmtId="4" fontId="4" fillId="0" borderId="1" xfId="1" applyNumberFormat="1" applyFont="1" applyFill="1" applyBorder="1" applyAlignment="1">
      <alignment horizontal="center" vertical="center" wrapText="1"/>
    </xf>
    <xf numFmtId="9" fontId="3" fillId="2" borderId="3" xfId="3" applyFont="1" applyFill="1" applyBorder="1" applyAlignment="1">
      <alignment horizontal="center" vertical="center" wrapText="1"/>
    </xf>
    <xf numFmtId="9" fontId="20" fillId="0" borderId="0" xfId="3" applyFont="1" applyFill="1" applyBorder="1" applyAlignment="1">
      <alignment horizontal="center" vertical="center"/>
    </xf>
    <xf numFmtId="9" fontId="20" fillId="0" borderId="6" xfId="3" applyFont="1" applyFill="1" applyBorder="1" applyAlignment="1">
      <alignment horizontal="center" vertical="center"/>
    </xf>
    <xf numFmtId="3" fontId="2" fillId="3" borderId="3" xfId="0" applyNumberFormat="1" applyFont="1" applyFill="1" applyBorder="1" applyAlignment="1">
      <alignment horizontal="center" vertical="center" wrapText="1"/>
    </xf>
    <xf numFmtId="0" fontId="4" fillId="0" borderId="6" xfId="0" applyFont="1" applyFill="1" applyBorder="1" applyAlignment="1" applyProtection="1">
      <alignment horizontal="center" vertical="center" wrapText="1"/>
      <protection locked="0"/>
    </xf>
    <xf numFmtId="3" fontId="4" fillId="0" borderId="0" xfId="1" applyNumberFormat="1" applyFont="1" applyFill="1" applyBorder="1" applyAlignment="1">
      <alignment horizontal="center" vertical="center" wrapText="1"/>
    </xf>
    <xf numFmtId="0" fontId="0" fillId="0" borderId="0" xfId="0" applyBorder="1"/>
    <xf numFmtId="0" fontId="4" fillId="0" borderId="5" xfId="0" applyFont="1" applyFill="1" applyBorder="1" applyAlignment="1" applyProtection="1">
      <alignment horizontal="center" vertical="center" wrapText="1"/>
      <protection locked="0"/>
    </xf>
    <xf numFmtId="9" fontId="21" fillId="0" borderId="1" xfId="3" applyFont="1" applyFill="1" applyBorder="1" applyAlignment="1">
      <alignment horizontal="center" vertical="center"/>
    </xf>
    <xf numFmtId="9" fontId="3" fillId="2" borderId="6" xfId="3" applyFont="1" applyFill="1" applyBorder="1" applyAlignment="1">
      <alignment horizontal="center" vertical="center" wrapText="1"/>
    </xf>
    <xf numFmtId="9" fontId="3" fillId="2" borderId="7" xfId="3" applyFont="1" applyFill="1" applyBorder="1" applyAlignment="1">
      <alignment horizontal="center" vertical="center" wrapText="1"/>
    </xf>
    <xf numFmtId="0" fontId="23" fillId="0" borderId="1" xfId="0" applyFont="1" applyBorder="1" applyAlignment="1">
      <alignment horizontal="center" vertical="center"/>
    </xf>
    <xf numFmtId="0" fontId="4" fillId="0" borderId="1" xfId="0" applyFont="1" applyFill="1" applyBorder="1" applyAlignment="1">
      <alignment horizontal="center" vertical="center"/>
    </xf>
    <xf numFmtId="3" fontId="6" fillId="0" borderId="1" xfId="1" applyNumberFormat="1" applyFont="1" applyFill="1" applyBorder="1" applyAlignment="1">
      <alignment horizontal="center" vertical="center" wrapText="1"/>
    </xf>
    <xf numFmtId="9" fontId="22" fillId="0" borderId="7" xfId="3" applyFont="1" applyFill="1" applyBorder="1" applyAlignment="1">
      <alignment horizontal="center" vertical="center"/>
    </xf>
    <xf numFmtId="3" fontId="24" fillId="0" borderId="1" xfId="1" applyNumberFormat="1" applyFont="1" applyFill="1" applyBorder="1" applyAlignment="1">
      <alignment horizontal="center" vertical="center" wrapText="1"/>
    </xf>
    <xf numFmtId="9" fontId="3" fillId="2" borderId="8" xfId="3" applyFont="1" applyFill="1" applyBorder="1" applyAlignment="1">
      <alignment horizontal="center" vertical="center" wrapText="1"/>
    </xf>
    <xf numFmtId="9" fontId="25" fillId="2" borderId="1" xfId="3" applyFont="1" applyFill="1" applyBorder="1" applyAlignment="1">
      <alignment horizontal="center" vertical="center" wrapText="1"/>
    </xf>
    <xf numFmtId="0" fontId="8" fillId="2" borderId="1" xfId="0" applyFont="1" applyFill="1" applyBorder="1" applyAlignment="1">
      <alignment horizontal="center" vertical="center" wrapText="1"/>
    </xf>
    <xf numFmtId="9" fontId="4" fillId="0" borderId="1" xfId="3" applyFont="1" applyFill="1" applyBorder="1" applyAlignment="1">
      <alignment horizontal="center" vertical="center" wrapText="1"/>
    </xf>
    <xf numFmtId="4" fontId="4" fillId="0" borderId="1" xfId="1" applyNumberFormat="1" applyFont="1" applyFill="1" applyBorder="1" applyAlignment="1">
      <alignment horizontal="center" vertical="center" wrapText="1"/>
    </xf>
    <xf numFmtId="9" fontId="3" fillId="0" borderId="1" xfId="3" applyFont="1" applyFill="1" applyBorder="1" applyAlignment="1">
      <alignment horizontal="center" vertical="center"/>
    </xf>
    <xf numFmtId="9" fontId="26" fillId="0" borderId="1" xfId="3" applyFont="1" applyFill="1" applyBorder="1" applyAlignment="1">
      <alignment horizontal="center" vertical="center"/>
    </xf>
    <xf numFmtId="0" fontId="27" fillId="0" borderId="1" xfId="0" applyFont="1" applyBorder="1" applyAlignment="1">
      <alignment horizontal="center" vertical="center"/>
    </xf>
    <xf numFmtId="9" fontId="3" fillId="0" borderId="0" xfId="3" applyFont="1" applyFill="1" applyBorder="1" applyAlignment="1">
      <alignment horizontal="center" vertical="center"/>
    </xf>
    <xf numFmtId="9" fontId="3" fillId="0" borderId="1" xfId="3" applyNumberFormat="1" applyFont="1" applyFill="1" applyBorder="1" applyAlignment="1">
      <alignment horizontal="center" vertical="center"/>
    </xf>
    <xf numFmtId="9" fontId="3" fillId="0" borderId="0" xfId="3" applyNumberFormat="1" applyFont="1" applyFill="1" applyBorder="1" applyAlignment="1">
      <alignment horizontal="center" vertical="center"/>
    </xf>
    <xf numFmtId="9" fontId="3" fillId="0" borderId="6" xfId="3" applyFont="1" applyFill="1" applyBorder="1" applyAlignment="1">
      <alignment horizontal="center" vertical="center"/>
    </xf>
    <xf numFmtId="9" fontId="8" fillId="0" borderId="1" xfId="3" applyFont="1" applyFill="1" applyBorder="1" applyAlignment="1">
      <alignment horizontal="center" vertical="center"/>
    </xf>
    <xf numFmtId="9" fontId="6" fillId="0" borderId="1" xfId="3" applyFont="1" applyFill="1" applyBorder="1" applyAlignment="1">
      <alignment horizontal="center" vertical="center"/>
    </xf>
    <xf numFmtId="9" fontId="4" fillId="0" borderId="0" xfId="3" applyFont="1" applyFill="1" applyBorder="1" applyAlignment="1">
      <alignment horizontal="center" vertical="center"/>
    </xf>
    <xf numFmtId="0" fontId="18" fillId="0" borderId="0" xfId="0" applyFont="1" applyBorder="1"/>
    <xf numFmtId="9" fontId="25" fillId="0" borderId="1" xfId="3" applyFont="1" applyFill="1" applyBorder="1" applyAlignment="1">
      <alignment horizontal="center" vertical="center"/>
    </xf>
    <xf numFmtId="9" fontId="5" fillId="0" borderId="1" xfId="3" applyFont="1" applyFill="1" applyBorder="1" applyAlignment="1">
      <alignment horizontal="center" vertical="center"/>
    </xf>
    <xf numFmtId="0" fontId="28" fillId="0" borderId="1" xfId="0" applyFont="1" applyBorder="1" applyAlignment="1">
      <alignment horizontal="center" vertical="center"/>
    </xf>
    <xf numFmtId="0" fontId="29" fillId="0" borderId="1" xfId="0" applyFont="1" applyBorder="1" applyAlignment="1">
      <alignment horizontal="center" vertical="center"/>
    </xf>
    <xf numFmtId="9" fontId="4" fillId="0" borderId="6" xfId="3" applyFont="1" applyFill="1" applyBorder="1" applyAlignment="1">
      <alignment horizontal="center" vertical="center"/>
    </xf>
    <xf numFmtId="0" fontId="18" fillId="0" borderId="0" xfId="0" applyFont="1" applyAlignment="1">
      <alignment horizontal="center" vertical="center"/>
    </xf>
    <xf numFmtId="0" fontId="30" fillId="0" borderId="1" xfId="0" applyFont="1" applyBorder="1" applyAlignment="1">
      <alignment horizontal="center" vertical="center"/>
    </xf>
    <xf numFmtId="9" fontId="6" fillId="0" borderId="9" xfId="3" applyFont="1" applyFill="1" applyBorder="1" applyAlignment="1">
      <alignment horizontal="center" vertical="center"/>
    </xf>
    <xf numFmtId="0" fontId="27" fillId="0" borderId="10" xfId="0" applyFont="1" applyBorder="1" applyAlignment="1">
      <alignment horizontal="center" vertical="center"/>
    </xf>
    <xf numFmtId="0" fontId="31" fillId="0" borderId="1" xfId="0" applyFont="1" applyBorder="1" applyAlignment="1">
      <alignment horizontal="center" vertical="center"/>
    </xf>
    <xf numFmtId="9" fontId="4" fillId="0" borderId="1" xfId="3" applyFont="1" applyFill="1" applyBorder="1" applyAlignment="1">
      <alignment horizontal="center" vertical="center" wrapText="1"/>
    </xf>
    <xf numFmtId="9" fontId="25" fillId="0" borderId="7" xfId="3" applyFont="1" applyFill="1" applyBorder="1" applyAlignment="1">
      <alignment horizontal="center" vertical="center"/>
    </xf>
    <xf numFmtId="3" fontId="25" fillId="0" borderId="1" xfId="1" applyNumberFormat="1" applyFont="1" applyFill="1" applyBorder="1" applyAlignment="1">
      <alignment horizontal="center" vertical="center" wrapText="1"/>
    </xf>
    <xf numFmtId="0" fontId="34" fillId="0" borderId="0" xfId="0" applyFont="1" applyFill="1" applyBorder="1"/>
    <xf numFmtId="9" fontId="32" fillId="0" borderId="0" xfId="0" applyNumberFormat="1" applyFont="1" applyBorder="1"/>
    <xf numFmtId="0" fontId="34" fillId="5" borderId="11" xfId="0" applyFont="1" applyFill="1" applyBorder="1" applyAlignment="1">
      <alignment horizontal="center"/>
    </xf>
    <xf numFmtId="0" fontId="35" fillId="0" borderId="12" xfId="0" applyFont="1" applyBorder="1"/>
    <xf numFmtId="0" fontId="35" fillId="0" borderId="12" xfId="0" applyFont="1" applyFill="1" applyBorder="1"/>
    <xf numFmtId="0" fontId="35" fillId="0" borderId="13" xfId="0" applyFont="1" applyBorder="1"/>
    <xf numFmtId="0" fontId="33" fillId="5" borderId="14" xfId="0" applyFont="1" applyFill="1" applyBorder="1"/>
    <xf numFmtId="9" fontId="0" fillId="0" borderId="15" xfId="0" applyNumberFormat="1" applyBorder="1"/>
    <xf numFmtId="9" fontId="0" fillId="0" borderId="16" xfId="0" applyNumberFormat="1" applyBorder="1"/>
    <xf numFmtId="10" fontId="0" fillId="0" borderId="0" xfId="0" applyNumberFormat="1"/>
    <xf numFmtId="3" fontId="36" fillId="0" borderId="1" xfId="0" applyNumberFormat="1" applyFont="1" applyFill="1" applyBorder="1" applyAlignment="1">
      <alignment horizontal="center" vertical="center"/>
    </xf>
    <xf numFmtId="3" fontId="37" fillId="3" borderId="1" xfId="0" applyNumberFormat="1" applyFont="1" applyFill="1" applyBorder="1" applyAlignment="1">
      <alignment horizontal="center" vertical="center" wrapText="1"/>
    </xf>
    <xf numFmtId="0" fontId="37" fillId="3" borderId="1" xfId="0" applyFont="1" applyFill="1" applyBorder="1" applyAlignment="1">
      <alignment horizontal="center" vertical="center" wrapText="1"/>
    </xf>
    <xf numFmtId="4" fontId="37" fillId="2" borderId="1" xfId="0" applyNumberFormat="1" applyFont="1" applyFill="1" applyBorder="1" applyAlignment="1">
      <alignment horizontal="center" vertical="center" wrapText="1"/>
    </xf>
    <xf numFmtId="9" fontId="37" fillId="2" borderId="1" xfId="3" applyFont="1" applyFill="1" applyBorder="1" applyAlignment="1">
      <alignment horizontal="center" vertical="center" wrapText="1"/>
    </xf>
    <xf numFmtId="9" fontId="19" fillId="2" borderId="1" xfId="3" applyFont="1" applyFill="1" applyBorder="1" applyAlignment="1">
      <alignment horizontal="center" vertical="center" wrapText="1"/>
    </xf>
    <xf numFmtId="0" fontId="0" fillId="0" borderId="0" xfId="0" applyFont="1"/>
    <xf numFmtId="3" fontId="12" fillId="6" borderId="1" xfId="0" applyNumberFormat="1" applyFont="1" applyFill="1" applyBorder="1" applyAlignment="1">
      <alignment horizontal="center" vertical="center" wrapText="1"/>
    </xf>
    <xf numFmtId="9" fontId="12" fillId="6" borderId="1" xfId="3" applyFont="1" applyFill="1" applyBorder="1" applyAlignment="1">
      <alignment horizontal="center" vertical="center" wrapText="1"/>
    </xf>
    <xf numFmtId="0" fontId="12" fillId="6" borderId="1" xfId="0" applyFont="1" applyFill="1" applyBorder="1" applyAlignment="1">
      <alignment horizontal="center" vertical="center" wrapText="1"/>
    </xf>
    <xf numFmtId="4" fontId="12" fillId="6" borderId="1" xfId="0" applyNumberFormat="1" applyFont="1" applyFill="1" applyBorder="1" applyAlignment="1">
      <alignment horizontal="center" vertical="center" wrapText="1"/>
    </xf>
    <xf numFmtId="9" fontId="19" fillId="6" borderId="1" xfId="3" applyFont="1" applyFill="1" applyBorder="1" applyAlignment="1">
      <alignment horizontal="center" vertical="center" wrapText="1"/>
    </xf>
    <xf numFmtId="9" fontId="39" fillId="6" borderId="1" xfId="3"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9" fontId="12" fillId="2" borderId="1" xfId="3" applyFont="1" applyFill="1" applyBorder="1" applyAlignment="1">
      <alignment horizontal="center" vertical="center" wrapText="1"/>
    </xf>
    <xf numFmtId="9" fontId="39" fillId="2" borderId="1" xfId="3" applyFont="1" applyFill="1" applyBorder="1" applyAlignment="1">
      <alignment horizontal="center" vertical="center" wrapText="1"/>
    </xf>
    <xf numFmtId="3" fontId="12" fillId="7" borderId="1" xfId="0" applyNumberFormat="1" applyFont="1" applyFill="1" applyBorder="1" applyAlignment="1">
      <alignment horizontal="center" vertical="center" wrapText="1"/>
    </xf>
    <xf numFmtId="9" fontId="12" fillId="7" borderId="1" xfId="3" applyFont="1" applyFill="1" applyBorder="1" applyAlignment="1">
      <alignment horizontal="center" vertical="center" wrapText="1"/>
    </xf>
    <xf numFmtId="0" fontId="12" fillId="7" borderId="1" xfId="0" applyFont="1" applyFill="1" applyBorder="1" applyAlignment="1">
      <alignment horizontal="center" vertical="center" wrapText="1"/>
    </xf>
    <xf numFmtId="9" fontId="19" fillId="7" borderId="1" xfId="3" applyFont="1" applyFill="1" applyBorder="1" applyAlignment="1">
      <alignment horizontal="center" vertical="center" wrapText="1"/>
    </xf>
    <xf numFmtId="9" fontId="38" fillId="7" borderId="1" xfId="3" applyFont="1" applyFill="1" applyBorder="1" applyAlignment="1">
      <alignment horizontal="center" vertical="center" wrapText="1"/>
    </xf>
    <xf numFmtId="9" fontId="39" fillId="7" borderId="1" xfId="3" applyFont="1" applyFill="1" applyBorder="1" applyAlignment="1">
      <alignment horizontal="center" vertical="center" wrapText="1"/>
    </xf>
    <xf numFmtId="3" fontId="19" fillId="8" borderId="1" xfId="0" applyNumberFormat="1" applyFont="1" applyFill="1" applyBorder="1" applyAlignment="1">
      <alignment horizontal="center" vertical="center" wrapText="1"/>
    </xf>
    <xf numFmtId="3" fontId="12" fillId="8" borderId="1" xfId="0" applyNumberFormat="1" applyFont="1" applyFill="1" applyBorder="1" applyAlignment="1">
      <alignment horizontal="center" vertical="center" wrapText="1"/>
    </xf>
    <xf numFmtId="9" fontId="12" fillId="8" borderId="1" xfId="3" applyFont="1" applyFill="1" applyBorder="1" applyAlignment="1">
      <alignment horizontal="center" vertical="center" wrapText="1"/>
    </xf>
    <xf numFmtId="0" fontId="12" fillId="8" borderId="1" xfId="0" applyFont="1" applyFill="1" applyBorder="1" applyAlignment="1">
      <alignment horizontal="center" vertical="center" wrapText="1"/>
    </xf>
    <xf numFmtId="9" fontId="19" fillId="8" borderId="1" xfId="3" applyFont="1" applyFill="1" applyBorder="1" applyAlignment="1">
      <alignment horizontal="center" vertical="center" wrapText="1"/>
    </xf>
    <xf numFmtId="9" fontId="38" fillId="8" borderId="1" xfId="3" applyFont="1" applyFill="1" applyBorder="1" applyAlignment="1">
      <alignment horizontal="center" vertical="center" wrapText="1"/>
    </xf>
    <xf numFmtId="9" fontId="39" fillId="8" borderId="1" xfId="3" applyFont="1" applyFill="1" applyBorder="1" applyAlignment="1">
      <alignment horizontal="center" vertical="center" wrapText="1"/>
    </xf>
    <xf numFmtId="0" fontId="12" fillId="0" borderId="1" xfId="0" applyFont="1" applyFill="1" applyBorder="1" applyAlignment="1">
      <alignment horizontal="left" vertical="center" wrapText="1"/>
    </xf>
    <xf numFmtId="9" fontId="40" fillId="0" borderId="2" xfId="3" applyFont="1" applyFill="1" applyBorder="1" applyAlignment="1">
      <alignment horizontal="center" vertical="center"/>
    </xf>
    <xf numFmtId="0" fontId="12" fillId="0" borderId="1" xfId="0" applyFont="1" applyFill="1" applyBorder="1" applyAlignment="1" applyProtection="1">
      <alignment horizontal="center" vertical="center" wrapText="1"/>
      <protection locked="0"/>
    </xf>
    <xf numFmtId="9" fontId="19" fillId="0" borderId="2" xfId="3" applyFont="1" applyFill="1" applyBorder="1" applyAlignment="1">
      <alignment horizontal="center" vertical="center"/>
    </xf>
    <xf numFmtId="3" fontId="12" fillId="5" borderId="1" xfId="0" applyNumberFormat="1" applyFont="1" applyFill="1" applyBorder="1" applyAlignment="1">
      <alignment horizontal="center" vertical="center" wrapText="1"/>
    </xf>
    <xf numFmtId="4" fontId="12" fillId="5" borderId="1" xfId="0" applyNumberFormat="1" applyFont="1" applyFill="1" applyBorder="1" applyAlignment="1">
      <alignment horizontal="center" vertical="center" wrapText="1"/>
    </xf>
    <xf numFmtId="17" fontId="12" fillId="0" borderId="1" xfId="0" applyNumberFormat="1" applyFont="1" applyFill="1" applyBorder="1" applyAlignment="1" applyProtection="1">
      <alignment horizontal="center" vertical="center" wrapText="1"/>
      <protection locked="0"/>
    </xf>
    <xf numFmtId="0" fontId="36" fillId="0" borderId="1" xfId="0" applyFont="1" applyFill="1" applyBorder="1" applyAlignment="1">
      <alignment vertical="center" wrapText="1"/>
    </xf>
    <xf numFmtId="0" fontId="12" fillId="0" borderId="1" xfId="0" applyFont="1" applyFill="1" applyBorder="1" applyAlignment="1">
      <alignment horizontal="justify" vertical="center" wrapText="1"/>
    </xf>
    <xf numFmtId="3" fontId="12" fillId="5" borderId="1" xfId="1" applyNumberFormat="1" applyFont="1" applyFill="1" applyBorder="1" applyAlignment="1">
      <alignment horizontal="center" vertical="center" wrapText="1"/>
    </xf>
    <xf numFmtId="0" fontId="12" fillId="5" borderId="1" xfId="0" applyFont="1" applyFill="1" applyBorder="1" applyAlignment="1" applyProtection="1">
      <alignment horizontal="center" vertical="center" wrapText="1"/>
      <protection locked="0"/>
    </xf>
    <xf numFmtId="3" fontId="12" fillId="5" borderId="1" xfId="0" applyNumberFormat="1" applyFont="1" applyFill="1" applyBorder="1" applyAlignment="1" applyProtection="1">
      <alignment horizontal="center" vertical="center" wrapText="1"/>
      <protection locked="0"/>
    </xf>
    <xf numFmtId="0" fontId="12" fillId="5" borderId="1" xfId="0" applyFont="1" applyFill="1" applyBorder="1" applyAlignment="1">
      <alignment horizontal="justify" vertical="center" wrapText="1"/>
    </xf>
    <xf numFmtId="17" fontId="12" fillId="5" borderId="1" xfId="0" applyNumberFormat="1" applyFont="1" applyFill="1" applyBorder="1" applyAlignment="1" applyProtection="1">
      <alignment horizontal="center" vertical="center" wrapText="1"/>
      <protection locked="0"/>
    </xf>
    <xf numFmtId="0" fontId="12" fillId="9" borderId="1" xfId="0" applyFont="1" applyFill="1" applyBorder="1" applyAlignment="1">
      <alignment horizontal="center" vertical="center" wrapText="1"/>
    </xf>
    <xf numFmtId="15" fontId="12" fillId="0" borderId="1" xfId="0" applyNumberFormat="1" applyFont="1" applyFill="1" applyBorder="1" applyAlignment="1" applyProtection="1">
      <alignment horizontal="center" vertical="center" wrapText="1"/>
      <protection locked="0"/>
    </xf>
    <xf numFmtId="4" fontId="19" fillId="7" borderId="1" xfId="0" applyNumberFormat="1" applyFont="1" applyFill="1" applyBorder="1" applyAlignment="1">
      <alignment horizontal="center" vertical="center" wrapText="1"/>
    </xf>
    <xf numFmtId="4" fontId="12" fillId="0" borderId="1" xfId="0" applyNumberFormat="1" applyFont="1" applyFill="1" applyBorder="1" applyAlignment="1" applyProtection="1">
      <alignment horizontal="center" vertical="center" wrapText="1"/>
      <protection locked="0"/>
    </xf>
    <xf numFmtId="3" fontId="12" fillId="0" borderId="1" xfId="3" applyNumberFormat="1" applyFont="1" applyFill="1" applyBorder="1" applyAlignment="1">
      <alignment horizontal="center" vertical="center" wrapText="1"/>
    </xf>
    <xf numFmtId="0" fontId="12" fillId="0" borderId="0" xfId="0" applyFont="1" applyFill="1" applyAlignment="1">
      <alignment horizontal="justify"/>
    </xf>
    <xf numFmtId="0" fontId="12" fillId="0" borderId="1" xfId="0" applyFont="1" applyFill="1" applyBorder="1" applyAlignment="1">
      <alignment horizontal="justify"/>
    </xf>
    <xf numFmtId="3" fontId="12" fillId="0" borderId="0" xfId="0" applyNumberFormat="1" applyFont="1" applyFill="1" applyAlignment="1">
      <alignment horizontal="center" vertical="center"/>
    </xf>
    <xf numFmtId="3" fontId="12" fillId="0" borderId="1" xfId="0" applyNumberFormat="1" applyFont="1" applyFill="1" applyBorder="1" applyAlignment="1">
      <alignment vertical="center"/>
    </xf>
    <xf numFmtId="0" fontId="12" fillId="0" borderId="0" xfId="0" applyFont="1" applyFill="1" applyAlignment="1">
      <alignment horizontal="center" vertical="center" wrapText="1"/>
    </xf>
    <xf numFmtId="0" fontId="40" fillId="0" borderId="0" xfId="0" applyFont="1" applyAlignment="1">
      <alignment horizontal="center" vertical="center" wrapText="1"/>
    </xf>
    <xf numFmtId="0" fontId="12" fillId="0" borderId="1" xfId="0" applyFont="1" applyFill="1" applyBorder="1" applyAlignment="1" applyProtection="1">
      <alignment horizontal="justify" vertical="center" wrapText="1"/>
      <protection locked="0"/>
    </xf>
    <xf numFmtId="14" fontId="12" fillId="0" borderId="1" xfId="0" applyNumberFormat="1" applyFont="1" applyFill="1" applyBorder="1" applyAlignment="1" applyProtection="1">
      <alignment horizontal="center" vertical="center" wrapText="1"/>
      <protection locked="0"/>
    </xf>
    <xf numFmtId="164" fontId="12" fillId="0" borderId="1" xfId="1" applyNumberFormat="1" applyFont="1" applyFill="1" applyBorder="1" applyAlignment="1" applyProtection="1">
      <alignment horizontal="center" vertical="center" wrapText="1"/>
      <protection locked="0"/>
    </xf>
    <xf numFmtId="4" fontId="12" fillId="10" borderId="1" xfId="0" applyNumberFormat="1" applyFont="1" applyFill="1" applyBorder="1" applyAlignment="1">
      <alignment horizontal="center" vertical="center" wrapText="1"/>
    </xf>
    <xf numFmtId="164" fontId="12" fillId="0" borderId="1" xfId="1" applyNumberFormat="1" applyFont="1" applyFill="1" applyBorder="1" applyAlignment="1">
      <alignment horizontal="center" vertical="center" wrapText="1"/>
    </xf>
    <xf numFmtId="165" fontId="12" fillId="0" borderId="1" xfId="1" applyNumberFormat="1" applyFont="1" applyFill="1" applyBorder="1" applyAlignment="1">
      <alignment horizontal="center" vertical="center" wrapText="1"/>
    </xf>
    <xf numFmtId="43" fontId="12" fillId="0" borderId="1" xfId="1" applyFont="1" applyFill="1" applyBorder="1" applyAlignment="1">
      <alignment horizontal="center" vertical="center" wrapText="1"/>
    </xf>
    <xf numFmtId="9" fontId="12" fillId="2" borderId="1" xfId="3" applyFont="1" applyFill="1" applyBorder="1" applyAlignment="1">
      <alignment vertical="center" wrapText="1"/>
    </xf>
    <xf numFmtId="9" fontId="41" fillId="2" borderId="1" xfId="3" applyFont="1" applyFill="1" applyBorder="1" applyAlignment="1">
      <alignment horizontal="center" vertical="center" wrapText="1"/>
    </xf>
    <xf numFmtId="9" fontId="12" fillId="7" borderId="1" xfId="3" applyFont="1" applyFill="1" applyBorder="1" applyAlignment="1">
      <alignment vertical="center" wrapText="1"/>
    </xf>
    <xf numFmtId="9" fontId="41" fillId="7" borderId="1" xfId="3" applyFont="1" applyFill="1" applyBorder="1" applyAlignment="1">
      <alignment horizontal="center" vertical="center" wrapText="1"/>
    </xf>
    <xf numFmtId="9" fontId="12" fillId="8" borderId="1" xfId="3" applyFont="1" applyFill="1" applyBorder="1" applyAlignment="1">
      <alignment vertical="center" wrapText="1"/>
    </xf>
    <xf numFmtId="9" fontId="41" fillId="8" borderId="1" xfId="3" applyFont="1" applyFill="1" applyBorder="1" applyAlignment="1">
      <alignment horizontal="center" vertical="center" wrapText="1"/>
    </xf>
    <xf numFmtId="0" fontId="12" fillId="0" borderId="1" xfId="0" applyFont="1" applyFill="1" applyBorder="1" applyAlignment="1">
      <alignment horizontal="left" vertical="center"/>
    </xf>
    <xf numFmtId="0" fontId="12" fillId="0" borderId="1" xfId="0" applyFont="1" applyFill="1" applyBorder="1" applyAlignment="1">
      <alignment horizontal="left"/>
    </xf>
    <xf numFmtId="0" fontId="12" fillId="0" borderId="1" xfId="0" applyFont="1" applyFill="1" applyBorder="1" applyAlignment="1">
      <alignment horizontal="center" wrapText="1"/>
    </xf>
    <xf numFmtId="4" fontId="12" fillId="11" borderId="1" xfId="0" applyNumberFormat="1" applyFont="1" applyFill="1" applyBorder="1" applyAlignment="1">
      <alignment horizontal="center" vertical="center" wrapText="1"/>
    </xf>
    <xf numFmtId="9" fontId="42" fillId="0" borderId="2" xfId="3" applyFont="1" applyFill="1" applyBorder="1" applyAlignment="1">
      <alignment horizontal="center" vertical="center"/>
    </xf>
    <xf numFmtId="43" fontId="12" fillId="5" borderId="1" xfId="1" applyFont="1" applyFill="1" applyBorder="1" applyAlignment="1" applyProtection="1">
      <alignment horizontal="center" vertical="center" wrapText="1"/>
      <protection locked="0"/>
    </xf>
    <xf numFmtId="9" fontId="19" fillId="0" borderId="2" xfId="3" applyNumberFormat="1" applyFont="1" applyFill="1" applyBorder="1" applyAlignment="1">
      <alignment horizontal="center" vertical="center"/>
    </xf>
    <xf numFmtId="0" fontId="36"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39" fontId="12" fillId="0" borderId="1" xfId="1" applyNumberFormat="1" applyFont="1" applyFill="1" applyBorder="1" applyAlignment="1">
      <alignment horizontal="center" vertical="center" wrapText="1"/>
    </xf>
    <xf numFmtId="37" fontId="12" fillId="0" borderId="1" xfId="1" applyNumberFormat="1" applyFont="1" applyFill="1" applyBorder="1" applyAlignment="1">
      <alignment horizontal="center" vertical="center" wrapText="1"/>
    </xf>
    <xf numFmtId="0" fontId="43" fillId="0" borderId="1" xfId="0" applyFont="1" applyFill="1" applyBorder="1" applyAlignment="1" applyProtection="1">
      <alignment horizontal="center" vertical="center" wrapText="1"/>
      <protection locked="0"/>
    </xf>
    <xf numFmtId="0" fontId="43" fillId="0" borderId="1" xfId="0" applyFont="1" applyFill="1" applyBorder="1" applyAlignment="1" applyProtection="1">
      <alignment horizontal="center" vertical="top" wrapText="1"/>
      <protection locked="0"/>
    </xf>
    <xf numFmtId="39" fontId="12" fillId="5" borderId="1" xfId="1" applyNumberFormat="1" applyFont="1" applyFill="1" applyBorder="1" applyAlignment="1">
      <alignment horizontal="center" vertical="center" wrapText="1"/>
    </xf>
    <xf numFmtId="4" fontId="43" fillId="0" borderId="1" xfId="0" applyNumberFormat="1" applyFont="1" applyFill="1" applyBorder="1" applyAlignment="1" applyProtection="1">
      <alignment horizontal="center" vertical="center" wrapText="1"/>
      <protection locked="0"/>
    </xf>
    <xf numFmtId="4" fontId="12" fillId="7" borderId="1" xfId="0" applyNumberFormat="1" applyFont="1" applyFill="1" applyBorder="1" applyAlignment="1">
      <alignment vertical="center" wrapText="1"/>
    </xf>
    <xf numFmtId="4" fontId="12" fillId="8" borderId="1" xfId="0" applyNumberFormat="1" applyFont="1" applyFill="1" applyBorder="1" applyAlignment="1">
      <alignment vertical="center" wrapText="1"/>
    </xf>
    <xf numFmtId="0"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4" fontId="12" fillId="0" borderId="1" xfId="0" applyNumberFormat="1" applyFont="1" applyFill="1" applyBorder="1" applyAlignment="1">
      <alignment horizontal="center" wrapText="1"/>
    </xf>
    <xf numFmtId="43" fontId="12" fillId="0" borderId="1" xfId="1" applyFont="1" applyFill="1" applyBorder="1" applyAlignment="1">
      <alignment horizontal="center" wrapText="1"/>
    </xf>
    <xf numFmtId="0" fontId="12" fillId="0" borderId="0" xfId="0" applyFont="1" applyAlignment="1">
      <alignment horizontal="justify" vertical="center"/>
    </xf>
    <xf numFmtId="0" fontId="12" fillId="0" borderId="1" xfId="0" applyFont="1" applyBorder="1" applyAlignment="1">
      <alignment horizontal="justify" vertical="center"/>
    </xf>
    <xf numFmtId="0" fontId="44" fillId="0" borderId="0" xfId="0" applyFont="1" applyAlignment="1">
      <alignment vertical="center"/>
    </xf>
    <xf numFmtId="0" fontId="44" fillId="0" borderId="1" xfId="0" applyFont="1" applyBorder="1" applyAlignment="1">
      <alignment vertical="center"/>
    </xf>
    <xf numFmtId="4" fontId="19" fillId="2" borderId="1" xfId="0" applyNumberFormat="1" applyFont="1" applyFill="1" applyBorder="1" applyAlignment="1">
      <alignment horizontal="center" vertical="center" wrapText="1"/>
    </xf>
    <xf numFmtId="166" fontId="12" fillId="0" borderId="1" xfId="2" applyNumberFormat="1" applyFont="1" applyFill="1" applyBorder="1" applyAlignment="1">
      <alignment horizontal="center" vertical="center" wrapText="1"/>
    </xf>
    <xf numFmtId="3" fontId="12" fillId="0" borderId="1" xfId="2" applyNumberFormat="1" applyFont="1" applyFill="1" applyBorder="1" applyAlignment="1">
      <alignment horizontal="center" vertical="center" wrapText="1"/>
    </xf>
    <xf numFmtId="4" fontId="12" fillId="9" borderId="1" xfId="0" applyNumberFormat="1" applyFont="1" applyFill="1" applyBorder="1" applyAlignment="1">
      <alignment horizontal="center" vertical="center" wrapText="1"/>
    </xf>
    <xf numFmtId="166" fontId="12" fillId="0" borderId="1" xfId="2" applyNumberFormat="1" applyFont="1" applyFill="1" applyBorder="1" applyAlignment="1" applyProtection="1">
      <alignment horizontal="center" vertical="center" wrapText="1"/>
      <protection locked="0"/>
    </xf>
    <xf numFmtId="0" fontId="12" fillId="9" borderId="1" xfId="0" applyFont="1" applyFill="1" applyBorder="1" applyAlignment="1" applyProtection="1">
      <alignment horizontal="center" vertical="center" wrapText="1"/>
      <protection locked="0"/>
    </xf>
    <xf numFmtId="0" fontId="12" fillId="9" borderId="3" xfId="0" applyFont="1" applyFill="1" applyBorder="1" applyAlignment="1" applyProtection="1">
      <alignment horizontal="center" vertical="center" wrapText="1"/>
      <protection locked="0"/>
    </xf>
    <xf numFmtId="43" fontId="12" fillId="0" borderId="1" xfId="1" applyFont="1" applyFill="1" applyBorder="1" applyAlignment="1" applyProtection="1">
      <alignment horizontal="center" vertical="center" wrapText="1"/>
      <protection locked="0"/>
    </xf>
    <xf numFmtId="3" fontId="12" fillId="0" borderId="1" xfId="1" applyNumberFormat="1" applyFont="1" applyFill="1" applyBorder="1" applyAlignment="1" applyProtection="1">
      <alignment horizontal="center" vertical="center" wrapText="1"/>
      <protection locked="0"/>
    </xf>
    <xf numFmtId="0" fontId="12" fillId="12" borderId="1" xfId="0" applyFont="1" applyFill="1" applyBorder="1" applyAlignment="1" applyProtection="1">
      <alignment horizontal="center" vertical="center" wrapText="1"/>
      <protection locked="0"/>
    </xf>
    <xf numFmtId="0" fontId="0" fillId="0" borderId="0" xfId="0" applyFont="1" applyFill="1"/>
    <xf numFmtId="0" fontId="36" fillId="0" borderId="1" xfId="0" applyNumberFormat="1"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center" vertical="center" wrapText="1"/>
      <protection locked="0"/>
    </xf>
    <xf numFmtId="14" fontId="36" fillId="0" borderId="1" xfId="0" applyNumberFormat="1" applyFont="1" applyFill="1" applyBorder="1" applyAlignment="1" applyProtection="1">
      <alignment horizontal="center" vertical="center"/>
      <protection locked="0"/>
    </xf>
    <xf numFmtId="44" fontId="36" fillId="0" borderId="1" xfId="2" applyFont="1" applyFill="1" applyBorder="1" applyAlignment="1" applyProtection="1">
      <alignment vertical="center"/>
      <protection locked="0"/>
    </xf>
    <xf numFmtId="0" fontId="12" fillId="0" borderId="0" xfId="0" applyFont="1" applyFill="1" applyAlignment="1">
      <alignment horizontal="justify" vertical="center"/>
    </xf>
    <xf numFmtId="9" fontId="19" fillId="0" borderId="6" xfId="3" applyFont="1" applyFill="1" applyBorder="1" applyAlignment="1">
      <alignment horizontal="center" vertical="center"/>
    </xf>
    <xf numFmtId="2" fontId="12" fillId="0" borderId="1" xfId="1" applyNumberFormat="1" applyFont="1" applyFill="1" applyBorder="1" applyAlignment="1">
      <alignment horizontal="center" vertical="center" wrapText="1"/>
    </xf>
    <xf numFmtId="1" fontId="12" fillId="0" borderId="1" xfId="1" applyNumberFormat="1"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3" fontId="0" fillId="0" borderId="0" xfId="0" applyNumberFormat="1" applyFont="1" applyAlignment="1">
      <alignment horizontal="center" vertical="center"/>
    </xf>
    <xf numFmtId="3" fontId="0" fillId="0" borderId="0" xfId="0" applyNumberFormat="1" applyFont="1"/>
    <xf numFmtId="9" fontId="12" fillId="0" borderId="1" xfId="3" applyFont="1" applyFill="1" applyBorder="1" applyAlignment="1">
      <alignment horizontal="center" vertical="center" wrapText="1"/>
    </xf>
    <xf numFmtId="9" fontId="19" fillId="0" borderId="1" xfId="3" applyFont="1" applyFill="1" applyBorder="1" applyAlignment="1">
      <alignment horizontal="center" vertical="center" wrapText="1"/>
    </xf>
    <xf numFmtId="4" fontId="12" fillId="0" borderId="1" xfId="1" applyNumberFormat="1" applyFont="1" applyFill="1" applyBorder="1" applyAlignment="1">
      <alignment horizontal="center" vertical="center" wrapText="1"/>
    </xf>
    <xf numFmtId="9" fontId="12" fillId="5" borderId="1" xfId="3" applyFont="1" applyFill="1" applyBorder="1" applyAlignment="1">
      <alignment horizontal="center" vertical="center" wrapText="1"/>
    </xf>
    <xf numFmtId="9" fontId="12" fillId="0" borderId="1" xfId="3" applyNumberFormat="1" applyFont="1" applyFill="1" applyBorder="1" applyAlignment="1">
      <alignment horizontal="center" vertical="center" wrapText="1"/>
    </xf>
    <xf numFmtId="0" fontId="12" fillId="6"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8" borderId="1" xfId="0" applyFont="1" applyFill="1" applyBorder="1" applyAlignment="1">
      <alignment horizontal="left" vertical="center" wrapText="1"/>
    </xf>
    <xf numFmtId="0" fontId="32" fillId="0" borderId="0" xfId="0" applyFont="1"/>
    <xf numFmtId="9" fontId="42" fillId="6" borderId="1" xfId="3" applyFont="1" applyFill="1" applyBorder="1" applyAlignment="1">
      <alignment horizontal="center" vertical="center" wrapText="1"/>
    </xf>
    <xf numFmtId="9" fontId="40" fillId="6" borderId="1" xfId="3" applyFont="1" applyFill="1" applyBorder="1" applyAlignment="1">
      <alignment horizontal="center" vertical="center" wrapText="1"/>
    </xf>
    <xf numFmtId="9" fontId="42" fillId="2" borderId="1" xfId="3" applyFont="1" applyFill="1" applyBorder="1" applyAlignment="1">
      <alignment horizontal="center" vertical="center" wrapText="1"/>
    </xf>
    <xf numFmtId="9" fontId="40" fillId="2" borderId="1" xfId="3" applyFont="1" applyFill="1" applyBorder="1" applyAlignment="1">
      <alignment horizontal="center" vertical="center" wrapText="1"/>
    </xf>
    <xf numFmtId="9" fontId="42" fillId="7" borderId="1" xfId="3" applyFont="1" applyFill="1" applyBorder="1" applyAlignment="1">
      <alignment horizontal="center" vertical="center" wrapText="1"/>
    </xf>
    <xf numFmtId="9" fontId="40" fillId="7" borderId="1" xfId="3" applyFont="1" applyFill="1" applyBorder="1" applyAlignment="1">
      <alignment horizontal="center" vertical="center" wrapText="1"/>
    </xf>
    <xf numFmtId="9" fontId="42" fillId="8" borderId="1" xfId="3" applyFont="1" applyFill="1" applyBorder="1" applyAlignment="1">
      <alignment horizontal="center" vertical="center" wrapText="1"/>
    </xf>
    <xf numFmtId="9" fontId="40" fillId="8" borderId="1" xfId="3" applyFont="1" applyFill="1" applyBorder="1" applyAlignment="1">
      <alignment horizontal="center" vertical="center" wrapText="1"/>
    </xf>
    <xf numFmtId="0" fontId="45" fillId="2" borderId="1" xfId="0" applyFont="1" applyFill="1" applyBorder="1" applyAlignment="1">
      <alignment horizontal="center" vertical="center" wrapText="1"/>
    </xf>
    <xf numFmtId="0" fontId="45" fillId="2" borderId="1" xfId="0" applyFont="1" applyFill="1" applyBorder="1" applyAlignment="1">
      <alignment horizontal="left" vertical="center" wrapText="1"/>
    </xf>
    <xf numFmtId="3" fontId="45" fillId="2" borderId="1" xfId="0" applyNumberFormat="1" applyFont="1" applyFill="1" applyBorder="1" applyAlignment="1">
      <alignment horizontal="center" vertical="center" wrapText="1"/>
    </xf>
    <xf numFmtId="3" fontId="45" fillId="3" borderId="1" xfId="0" applyNumberFormat="1" applyFont="1" applyFill="1" applyBorder="1" applyAlignment="1">
      <alignment horizontal="center" vertical="center" wrapText="1"/>
    </xf>
    <xf numFmtId="0" fontId="45" fillId="3" borderId="1" xfId="0" applyFont="1" applyFill="1" applyBorder="1" applyAlignment="1">
      <alignment horizontal="center" vertical="center" wrapText="1"/>
    </xf>
    <xf numFmtId="3" fontId="45" fillId="7" borderId="1" xfId="0" applyNumberFormat="1" applyFont="1" applyFill="1" applyBorder="1" applyAlignment="1">
      <alignment horizontal="center" vertical="center" wrapText="1"/>
    </xf>
    <xf numFmtId="3" fontId="45" fillId="4" borderId="1" xfId="0" applyNumberFormat="1" applyFont="1" applyFill="1" applyBorder="1" applyAlignment="1">
      <alignment horizontal="center" vertical="center" wrapText="1"/>
    </xf>
    <xf numFmtId="4" fontId="45" fillId="2" borderId="1" xfId="0" applyNumberFormat="1" applyFont="1" applyFill="1" applyBorder="1" applyAlignment="1">
      <alignment horizontal="center" vertical="center" wrapText="1"/>
    </xf>
    <xf numFmtId="9" fontId="45" fillId="2" borderId="1" xfId="3" applyFont="1" applyFill="1" applyBorder="1" applyAlignment="1">
      <alignment horizontal="center" vertical="center" wrapText="1"/>
    </xf>
    <xf numFmtId="3" fontId="45" fillId="6" borderId="1" xfId="0" applyNumberFormat="1" applyFont="1" applyFill="1" applyBorder="1" applyAlignment="1">
      <alignment horizontal="center" vertical="center" wrapText="1"/>
    </xf>
    <xf numFmtId="4" fontId="45" fillId="4" borderId="1" xfId="0" applyNumberFormat="1" applyFont="1" applyFill="1" applyBorder="1" applyAlignment="1">
      <alignment horizontal="center" vertical="center" wrapText="1"/>
    </xf>
    <xf numFmtId="4" fontId="45" fillId="6" borderId="1" xfId="0" applyNumberFormat="1" applyFont="1" applyFill="1" applyBorder="1" applyAlignment="1">
      <alignment horizontal="center" vertical="center" wrapText="1"/>
    </xf>
    <xf numFmtId="2" fontId="45" fillId="3" borderId="1" xfId="0" applyNumberFormat="1" applyFont="1" applyFill="1" applyBorder="1" applyAlignment="1">
      <alignment horizontal="center" vertical="center" wrapText="1"/>
    </xf>
    <xf numFmtId="2" fontId="45" fillId="2" borderId="1" xfId="0" applyNumberFormat="1" applyFont="1" applyFill="1" applyBorder="1" applyAlignment="1">
      <alignment horizontal="center" vertical="center" wrapText="1"/>
    </xf>
    <xf numFmtId="2" fontId="45" fillId="5" borderId="1" xfId="0" applyNumberFormat="1" applyFont="1" applyFill="1" applyBorder="1" applyAlignment="1">
      <alignment horizontal="center" vertical="center" wrapText="1"/>
    </xf>
    <xf numFmtId="3" fontId="45" fillId="5" borderId="1" xfId="0" applyNumberFormat="1" applyFont="1" applyFill="1" applyBorder="1" applyAlignment="1">
      <alignment horizontal="center" vertical="center" wrapText="1"/>
    </xf>
    <xf numFmtId="4" fontId="45" fillId="13" borderId="1" xfId="0" applyNumberFormat="1" applyFont="1" applyFill="1" applyBorder="1" applyAlignment="1">
      <alignment horizontal="center" vertical="center" wrapText="1"/>
    </xf>
    <xf numFmtId="4" fontId="45" fillId="5" borderId="1" xfId="0" applyNumberFormat="1" applyFont="1" applyFill="1" applyBorder="1" applyAlignment="1">
      <alignment horizontal="center" vertical="center" wrapText="1"/>
    </xf>
    <xf numFmtId="3" fontId="45" fillId="5" borderId="1" xfId="1" applyNumberFormat="1" applyFont="1" applyFill="1" applyBorder="1" applyAlignment="1">
      <alignment horizontal="center" vertical="center" wrapText="1"/>
    </xf>
    <xf numFmtId="3" fontId="44" fillId="8" borderId="1" xfId="0" applyNumberFormat="1" applyFont="1" applyFill="1" applyBorder="1" applyAlignment="1">
      <alignment horizontal="center" vertical="center" wrapText="1"/>
    </xf>
    <xf numFmtId="3" fontId="40" fillId="8" borderId="1" xfId="0" applyNumberFormat="1" applyFont="1" applyFill="1" applyBorder="1" applyAlignment="1">
      <alignment horizontal="center" vertical="center" wrapText="1"/>
    </xf>
    <xf numFmtId="0" fontId="40" fillId="8" borderId="1" xfId="0" applyFont="1" applyFill="1" applyBorder="1" applyAlignment="1">
      <alignment horizontal="center" vertical="center" wrapText="1"/>
    </xf>
    <xf numFmtId="9" fontId="44" fillId="2" borderId="1" xfId="3" applyFont="1" applyFill="1" applyBorder="1" applyAlignment="1">
      <alignment horizontal="center" vertical="center" wrapText="1"/>
    </xf>
    <xf numFmtId="3" fontId="40" fillId="2" borderId="1" xfId="0" applyNumberFormat="1" applyFont="1" applyFill="1" applyBorder="1" applyAlignment="1">
      <alignment horizontal="center" vertical="center" wrapText="1"/>
    </xf>
    <xf numFmtId="9" fontId="44" fillId="7" borderId="1" xfId="3" applyFont="1" applyFill="1" applyBorder="1" applyAlignment="1">
      <alignment horizontal="center" vertical="center" wrapText="1"/>
    </xf>
    <xf numFmtId="3" fontId="40" fillId="7" borderId="1" xfId="0" applyNumberFormat="1" applyFont="1" applyFill="1" applyBorder="1" applyAlignment="1">
      <alignment horizontal="center" vertical="center" wrapText="1"/>
    </xf>
    <xf numFmtId="9" fontId="44" fillId="8" borderId="1" xfId="3" applyFont="1" applyFill="1" applyBorder="1" applyAlignment="1">
      <alignment horizontal="center" vertical="center" wrapText="1"/>
    </xf>
    <xf numFmtId="3" fontId="12" fillId="8" borderId="1" xfId="0" applyNumberFormat="1" applyFont="1" applyFill="1" applyBorder="1" applyAlignment="1">
      <alignment horizontal="left" vertical="center" wrapText="1" indent="3"/>
    </xf>
    <xf numFmtId="43" fontId="12" fillId="8" borderId="1" xfId="1" applyFont="1" applyFill="1" applyBorder="1" applyAlignment="1">
      <alignment vertical="center" wrapText="1"/>
    </xf>
    <xf numFmtId="0" fontId="46" fillId="0" borderId="0" xfId="0" applyFont="1"/>
    <xf numFmtId="3" fontId="19" fillId="0" borderId="1" xfId="1" applyNumberFormat="1" applyFont="1" applyFill="1" applyBorder="1" applyAlignment="1">
      <alignment horizontal="center" vertical="center" wrapText="1"/>
    </xf>
    <xf numFmtId="9" fontId="12" fillId="0" borderId="1" xfId="3" applyFont="1" applyFill="1" applyBorder="1" applyAlignment="1">
      <alignment horizontal="center" vertical="center" wrapText="1"/>
    </xf>
    <xf numFmtId="9" fontId="19" fillId="0" borderId="1" xfId="3" applyFont="1" applyFill="1" applyBorder="1" applyAlignment="1">
      <alignment horizontal="center" vertical="center" wrapText="1"/>
    </xf>
    <xf numFmtId="9" fontId="12" fillId="0" borderId="3" xfId="3" applyFont="1" applyFill="1" applyBorder="1" applyAlignment="1">
      <alignment horizontal="center" vertical="center" wrapText="1"/>
    </xf>
    <xf numFmtId="9" fontId="12" fillId="0" borderId="4" xfId="3" applyFont="1" applyFill="1" applyBorder="1" applyAlignment="1">
      <alignment horizontal="center" vertical="center" wrapText="1"/>
    </xf>
    <xf numFmtId="9" fontId="12" fillId="0" borderId="5" xfId="3" applyFont="1" applyFill="1" applyBorder="1" applyAlignment="1">
      <alignment horizontal="center" vertical="center" wrapText="1"/>
    </xf>
    <xf numFmtId="9" fontId="19" fillId="0" borderId="17" xfId="3" applyFont="1" applyFill="1" applyBorder="1" applyAlignment="1">
      <alignment horizontal="center" vertical="center" wrapText="1"/>
    </xf>
    <xf numFmtId="9" fontId="19" fillId="0" borderId="18" xfId="3" applyFont="1" applyFill="1" applyBorder="1" applyAlignment="1">
      <alignment horizontal="center" vertical="center" wrapText="1"/>
    </xf>
    <xf numFmtId="9" fontId="19" fillId="0" borderId="3" xfId="3" applyFont="1" applyFill="1" applyBorder="1" applyAlignment="1">
      <alignment horizontal="center" vertical="center" wrapText="1"/>
    </xf>
    <xf numFmtId="9" fontId="19" fillId="0" borderId="5" xfId="3" applyFont="1" applyFill="1" applyBorder="1" applyAlignment="1">
      <alignment horizontal="center" vertical="center" wrapText="1"/>
    </xf>
    <xf numFmtId="9" fontId="19" fillId="0" borderId="19" xfId="3" applyFont="1" applyFill="1" applyBorder="1" applyAlignment="1">
      <alignment horizontal="center" vertical="center" wrapText="1"/>
    </xf>
    <xf numFmtId="9" fontId="19" fillId="0" borderId="1" xfId="1" applyNumberFormat="1" applyFont="1" applyFill="1" applyBorder="1" applyAlignment="1">
      <alignment horizontal="center" vertical="center" wrapText="1"/>
    </xf>
    <xf numFmtId="4" fontId="19" fillId="0" borderId="1" xfId="1" applyNumberFormat="1" applyFont="1" applyFill="1" applyBorder="1" applyAlignment="1">
      <alignment horizontal="center" vertical="center" wrapText="1"/>
    </xf>
    <xf numFmtId="9" fontId="19" fillId="0" borderId="4" xfId="3" applyFont="1" applyFill="1" applyBorder="1" applyAlignment="1">
      <alignment horizontal="center" vertical="center" wrapText="1"/>
    </xf>
    <xf numFmtId="0" fontId="36" fillId="0" borderId="1" xfId="0" applyFont="1" applyFill="1" applyBorder="1"/>
    <xf numFmtId="9" fontId="19" fillId="0" borderId="1" xfId="3" applyNumberFormat="1" applyFont="1" applyFill="1" applyBorder="1" applyAlignment="1">
      <alignment horizontal="center" vertical="center" wrapText="1"/>
    </xf>
    <xf numFmtId="9" fontId="12" fillId="0" borderId="1" xfId="1" applyNumberFormat="1" applyFont="1" applyFill="1" applyBorder="1" applyAlignment="1">
      <alignment horizontal="center" vertical="center" wrapText="1"/>
    </xf>
    <xf numFmtId="4" fontId="12" fillId="0" borderId="1" xfId="1" applyNumberFormat="1" applyFont="1" applyFill="1" applyBorder="1" applyAlignment="1">
      <alignment horizontal="center" vertical="center" wrapText="1"/>
    </xf>
    <xf numFmtId="3" fontId="12" fillId="0" borderId="3" xfId="1" applyNumberFormat="1" applyFont="1" applyFill="1" applyBorder="1" applyAlignment="1">
      <alignment horizontal="center" vertical="center" wrapText="1"/>
    </xf>
    <xf numFmtId="3" fontId="12" fillId="0" borderId="4" xfId="1" applyNumberFormat="1" applyFont="1" applyFill="1" applyBorder="1" applyAlignment="1">
      <alignment horizontal="center" vertical="center" wrapText="1"/>
    </xf>
    <xf numFmtId="3" fontId="12" fillId="0" borderId="5" xfId="1" applyNumberFormat="1" applyFont="1" applyFill="1" applyBorder="1" applyAlignment="1">
      <alignment horizontal="center" vertical="center" wrapText="1"/>
    </xf>
    <xf numFmtId="9" fontId="12" fillId="5" borderId="1" xfId="3" applyFont="1" applyFill="1" applyBorder="1" applyAlignment="1">
      <alignment horizontal="center" vertical="center" wrapText="1"/>
    </xf>
    <xf numFmtId="9" fontId="12" fillId="0" borderId="1" xfId="3" applyNumberFormat="1" applyFont="1" applyFill="1" applyBorder="1" applyAlignment="1">
      <alignment horizontal="center" vertical="center" wrapText="1"/>
    </xf>
    <xf numFmtId="9" fontId="3" fillId="0" borderId="1" xfId="3" applyFont="1" applyFill="1" applyBorder="1" applyAlignment="1">
      <alignment horizontal="center" vertical="center" wrapText="1"/>
    </xf>
    <xf numFmtId="9" fontId="4" fillId="0" borderId="1" xfId="3" applyFont="1" applyFill="1" applyBorder="1" applyAlignment="1">
      <alignment horizontal="center" vertical="center" wrapText="1"/>
    </xf>
    <xf numFmtId="9" fontId="3" fillId="0" borderId="1" xfId="1" applyNumberFormat="1" applyFont="1" applyFill="1" applyBorder="1" applyAlignment="1">
      <alignment horizontal="center" vertical="center" wrapText="1"/>
    </xf>
    <xf numFmtId="4" fontId="3" fillId="0" borderId="1" xfId="1" applyNumberFormat="1" applyFont="1" applyFill="1" applyBorder="1" applyAlignment="1">
      <alignment horizontal="center" vertical="center" wrapText="1"/>
    </xf>
    <xf numFmtId="9" fontId="3" fillId="0" borderId="3" xfId="3" applyFont="1" applyFill="1" applyBorder="1" applyAlignment="1">
      <alignment horizontal="center" vertical="center" wrapText="1"/>
    </xf>
    <xf numFmtId="9" fontId="3" fillId="0" borderId="4" xfId="3" applyFont="1" applyFill="1" applyBorder="1" applyAlignment="1">
      <alignment horizontal="center" vertical="center" wrapText="1"/>
    </xf>
    <xf numFmtId="9" fontId="3" fillId="0" borderId="5" xfId="3" applyFont="1" applyFill="1" applyBorder="1" applyAlignment="1">
      <alignment horizontal="center" vertical="center" wrapText="1"/>
    </xf>
    <xf numFmtId="9" fontId="4" fillId="0" borderId="3" xfId="3" applyFont="1" applyFill="1" applyBorder="1" applyAlignment="1">
      <alignment horizontal="center" vertical="center" wrapText="1"/>
    </xf>
    <xf numFmtId="9" fontId="4" fillId="0" borderId="4" xfId="3" applyFont="1" applyFill="1" applyBorder="1" applyAlignment="1">
      <alignment horizontal="center" vertical="center" wrapText="1"/>
    </xf>
    <xf numFmtId="9" fontId="4" fillId="0" borderId="5" xfId="3" applyFont="1" applyFill="1" applyBorder="1" applyAlignment="1">
      <alignment horizontal="center" vertical="center" wrapText="1"/>
    </xf>
    <xf numFmtId="0" fontId="9" fillId="0" borderId="1" xfId="0" applyFont="1" applyFill="1" applyBorder="1"/>
    <xf numFmtId="9" fontId="3" fillId="0" borderId="1" xfId="3" applyNumberFormat="1" applyFont="1" applyFill="1" applyBorder="1" applyAlignment="1">
      <alignment horizontal="center" vertical="center" wrapText="1"/>
    </xf>
  </cellXfs>
  <cellStyles count="4">
    <cellStyle name="Millares" xfId="1" builtinId="3"/>
    <cellStyle name="Moneda" xfId="2" builtinId="4"/>
    <cellStyle name="Normal" xfId="0" builtinId="0"/>
    <cellStyle name="Porcentual"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c:lang val="es-CO"/>
  <c:style val="8"/>
  <c:chart>
    <c:view3D>
      <c:rAngAx val="1"/>
    </c:view3D>
    <c:plotArea>
      <c:layout>
        <c:manualLayout>
          <c:layoutTarget val="inner"/>
          <c:xMode val="edge"/>
          <c:yMode val="edge"/>
          <c:x val="0.5075502062949101"/>
          <c:y val="0.17884233785560719"/>
          <c:w val="0.42932577242589842"/>
          <c:h val="0.71742634006649242"/>
        </c:manualLayout>
      </c:layout>
      <c:bar3DChart>
        <c:barDir val="bar"/>
        <c:grouping val="clustered"/>
        <c:ser>
          <c:idx val="0"/>
          <c:order val="0"/>
          <c:spPr>
            <a:solidFill>
              <a:srgbClr val="FFFF00"/>
            </a:solidFill>
          </c:spPr>
          <c:dPt>
            <c:idx val="0"/>
            <c:spPr>
              <a:solidFill>
                <a:srgbClr val="00B050"/>
              </a:solidFill>
            </c:spPr>
          </c:dPt>
          <c:dPt>
            <c:idx val="3"/>
            <c:spPr>
              <a:solidFill>
                <a:srgbClr val="00B050"/>
              </a:solidFill>
            </c:spPr>
          </c:dPt>
          <c:dPt>
            <c:idx val="4"/>
            <c:spPr>
              <a:solidFill>
                <a:srgbClr val="00B050"/>
              </a:solidFill>
            </c:spPr>
          </c:dPt>
          <c:dLbls>
            <c:dLbl>
              <c:idx val="0"/>
              <c:layout>
                <c:manualLayout>
                  <c:x val="1.3223142790506549E-2"/>
                  <c:y val="-1.2774452703971918E-2"/>
                </c:manualLayout>
              </c:layout>
              <c:showVal val="1"/>
            </c:dLbl>
            <c:dLbl>
              <c:idx val="1"/>
              <c:layout>
                <c:manualLayout>
                  <c:x val="2.203857131751101E-2"/>
                  <c:y val="-9.5808395279790952E-3"/>
                </c:manualLayout>
              </c:layout>
              <c:showVal val="1"/>
            </c:dLbl>
            <c:dLbl>
              <c:idx val="2"/>
              <c:layout>
                <c:manualLayout>
                  <c:x val="2.203857131751101E-2"/>
                  <c:y val="-9.5808395279790952E-3"/>
                </c:manualLayout>
              </c:layout>
              <c:showVal val="1"/>
            </c:dLbl>
            <c:dLbl>
              <c:idx val="3"/>
              <c:layout>
                <c:manualLayout>
                  <c:x val="1.1019285658755465E-2"/>
                  <c:y val="-6.3872263519859623E-3"/>
                </c:manualLayout>
              </c:layout>
              <c:showVal val="1"/>
            </c:dLbl>
            <c:dLbl>
              <c:idx val="4"/>
              <c:layout>
                <c:manualLayout>
                  <c:x val="1.3223142790506549E-2"/>
                  <c:y val="-6.3872263519859813E-3"/>
                </c:manualLayout>
              </c:layout>
              <c:showVal val="1"/>
            </c:dLbl>
            <c:spPr>
              <a:noFill/>
            </c:spPr>
            <c:txPr>
              <a:bodyPr/>
              <a:lstStyle/>
              <a:p>
                <a:pPr>
                  <a:defRPr sz="1200" b="1"/>
                </a:pPr>
                <a:endParaRPr lang="es-CO"/>
              </a:p>
            </c:txPr>
            <c:showVal val="1"/>
          </c:dLbls>
          <c:cat>
            <c:strRef>
              <c:f>'RESUMEN OE'!$C$2:$C$6</c:f>
              <c:strCache>
                <c:ptCount val="5"/>
                <c:pt idx="0">
                  <c:v>1. UNA SOCIEDAD EN ARMONIA PARA TODOS</c:v>
                </c:pt>
                <c:pt idx="1">
                  <c:v>2. BOLIVAR TERRITORIO QUE NOS INTEGRA A TODOS</c:v>
                </c:pt>
                <c:pt idx="2">
                  <c:v>3. BOLIVAR TERRITORIO CULTURAL</c:v>
                </c:pt>
                <c:pt idx="3">
                  <c:v>4. BOLIVAR CON ECONOMIA REGIONAL Y COMPETITIVA</c:v>
                </c:pt>
                <c:pt idx="4">
                  <c:v>5. UN GOBIERNO PARA TODOS </c:v>
                </c:pt>
              </c:strCache>
            </c:strRef>
          </c:cat>
          <c:val>
            <c:numRef>
              <c:f>'RESUMEN OE'!$D$2:$D$6</c:f>
              <c:numCache>
                <c:formatCode>0%</c:formatCode>
                <c:ptCount val="5"/>
                <c:pt idx="0">
                  <c:v>0.78120197917354639</c:v>
                </c:pt>
                <c:pt idx="1">
                  <c:v>0.67221983468249291</c:v>
                </c:pt>
                <c:pt idx="2">
                  <c:v>0.74596774193548387</c:v>
                </c:pt>
                <c:pt idx="3">
                  <c:v>0.76491565157753882</c:v>
                </c:pt>
                <c:pt idx="4">
                  <c:v>0.83667109500805137</c:v>
                </c:pt>
              </c:numCache>
            </c:numRef>
          </c:val>
        </c:ser>
        <c:shape val="box"/>
        <c:axId val="73151616"/>
        <c:axId val="73153152"/>
        <c:axId val="0"/>
      </c:bar3DChart>
      <c:catAx>
        <c:axId val="73151616"/>
        <c:scaling>
          <c:orientation val="minMax"/>
        </c:scaling>
        <c:axPos val="l"/>
        <c:tickLblPos val="nextTo"/>
        <c:txPr>
          <a:bodyPr/>
          <a:lstStyle/>
          <a:p>
            <a:pPr>
              <a:defRPr b="1"/>
            </a:pPr>
            <a:endParaRPr lang="es-CO"/>
          </a:p>
        </c:txPr>
        <c:crossAx val="73153152"/>
        <c:crosses val="autoZero"/>
        <c:auto val="1"/>
        <c:lblAlgn val="ctr"/>
        <c:lblOffset val="100"/>
      </c:catAx>
      <c:valAx>
        <c:axId val="73153152"/>
        <c:scaling>
          <c:orientation val="minMax"/>
        </c:scaling>
        <c:axPos val="b"/>
        <c:majorGridlines/>
        <c:numFmt formatCode="0%" sourceLinked="1"/>
        <c:tickLblPos val="nextTo"/>
        <c:spPr>
          <a:noFill/>
        </c:spPr>
        <c:crossAx val="73151616"/>
        <c:crosses val="autoZero"/>
        <c:crossBetween val="between"/>
      </c:valAx>
    </c:plotArea>
    <c:plotVisOnly val="1"/>
  </c:chart>
  <c:printSettings>
    <c:headerFooter/>
    <c:pageMargins b="0.75000000000000511" l="0.70000000000000062" r="0.70000000000000062" t="0.750000000000005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6518285214348232"/>
          <c:y val="0.16187648602748314"/>
          <c:w val="0.48025459317585839"/>
          <c:h val="0.70107364520611393"/>
        </c:manualLayout>
      </c:layout>
      <c:bar3DChart>
        <c:barDir val="bar"/>
        <c:grouping val="clustered"/>
        <c:ser>
          <c:idx val="0"/>
          <c:order val="0"/>
          <c:spPr>
            <a:solidFill>
              <a:srgbClr val="FFFF00"/>
            </a:solidFill>
          </c:spPr>
          <c:dPt>
            <c:idx val="2"/>
            <c:spPr>
              <a:solidFill>
                <a:srgbClr val="00B050"/>
              </a:solidFill>
            </c:spPr>
          </c:dPt>
          <c:dLbls>
            <c:txPr>
              <a:bodyPr/>
              <a:lstStyle/>
              <a:p>
                <a:pPr>
                  <a:defRPr sz="1100" b="1"/>
                </a:pPr>
                <a:endParaRPr lang="es-CO"/>
              </a:p>
            </c:txPr>
            <c:showVal val="1"/>
          </c:dLbls>
          <c:cat>
            <c:strRef>
              <c:f>'GRAFICOS POR ESTRATEGIAS '!$C$21:$C$25</c:f>
              <c:strCache>
                <c:ptCount val="5"/>
                <c:pt idx="0">
                  <c:v>INFRAESTRUCTURA FISICA PARA LA INTEGRACION</c:v>
                </c:pt>
                <c:pt idx="1">
                  <c:v>INFRAESTRUCTURA PARA EL DESARROLLO Y LA COMPETITIVIDAD</c:v>
                </c:pt>
                <c:pt idx="2">
                  <c:v>AGUAS PARA LA PROSPERIDAD</c:v>
                </c:pt>
                <c:pt idx="3">
                  <c:v>VIVIENDA</c:v>
                </c:pt>
                <c:pt idx="4">
                  <c:v>TIC S PARA LA INTEGRACION</c:v>
                </c:pt>
              </c:strCache>
            </c:strRef>
          </c:cat>
          <c:val>
            <c:numRef>
              <c:f>'GRAFICOS POR ESTRATEGIAS '!$D$21:$D$25</c:f>
              <c:numCache>
                <c:formatCode>0%</c:formatCode>
                <c:ptCount val="5"/>
                <c:pt idx="0">
                  <c:v>0.67263045935401533</c:v>
                </c:pt>
                <c:pt idx="1">
                  <c:v>0.74136095402827873</c:v>
                </c:pt>
                <c:pt idx="2">
                  <c:v>0.8090280294102421</c:v>
                </c:pt>
                <c:pt idx="3">
                  <c:v>0.56440860215053767</c:v>
                </c:pt>
                <c:pt idx="4">
                  <c:v>0.68186666666666662</c:v>
                </c:pt>
              </c:numCache>
            </c:numRef>
          </c:val>
        </c:ser>
        <c:shape val="box"/>
        <c:axId val="83948672"/>
        <c:axId val="83950208"/>
        <c:axId val="0"/>
      </c:bar3DChart>
      <c:catAx>
        <c:axId val="83948672"/>
        <c:scaling>
          <c:orientation val="minMax"/>
        </c:scaling>
        <c:axPos val="l"/>
        <c:tickLblPos val="nextTo"/>
        <c:txPr>
          <a:bodyPr/>
          <a:lstStyle/>
          <a:p>
            <a:pPr>
              <a:defRPr sz="900"/>
            </a:pPr>
            <a:endParaRPr lang="es-CO"/>
          </a:p>
        </c:txPr>
        <c:crossAx val="83950208"/>
        <c:crosses val="autoZero"/>
        <c:auto val="1"/>
        <c:lblAlgn val="ctr"/>
        <c:lblOffset val="100"/>
      </c:catAx>
      <c:valAx>
        <c:axId val="83950208"/>
        <c:scaling>
          <c:orientation val="minMax"/>
        </c:scaling>
        <c:axPos val="b"/>
        <c:majorGridlines/>
        <c:numFmt formatCode="0%" sourceLinked="1"/>
        <c:tickLblPos val="nextTo"/>
        <c:crossAx val="83948672"/>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6959279212905741"/>
          <c:y val="0.17592592592592593"/>
          <c:w val="0.45856180258169477"/>
          <c:h val="0.67369969378829075"/>
        </c:manualLayout>
      </c:layout>
      <c:bar3DChart>
        <c:barDir val="bar"/>
        <c:grouping val="clustered"/>
        <c:ser>
          <c:idx val="0"/>
          <c:order val="0"/>
          <c:spPr>
            <a:solidFill>
              <a:srgbClr val="FFFF00"/>
            </a:solidFill>
          </c:spPr>
          <c:dLbls>
            <c:dLbl>
              <c:idx val="0"/>
              <c:layout>
                <c:manualLayout>
                  <c:x val="2.3391812865497082E-2"/>
                  <c:y val="-8.4875562720137511E-17"/>
                </c:manualLayout>
              </c:layout>
              <c:showVal val="1"/>
            </c:dLbl>
            <c:dLbl>
              <c:idx val="1"/>
              <c:layout>
                <c:manualLayout>
                  <c:x val="2.8589993502274463E-2"/>
                  <c:y val="0"/>
                </c:manualLayout>
              </c:layout>
              <c:showVal val="1"/>
            </c:dLbl>
            <c:txPr>
              <a:bodyPr/>
              <a:lstStyle/>
              <a:p>
                <a:pPr>
                  <a:defRPr sz="1100" b="1"/>
                </a:pPr>
                <a:endParaRPr lang="es-CO"/>
              </a:p>
            </c:txPr>
            <c:showVal val="1"/>
          </c:dLbls>
          <c:cat>
            <c:strRef>
              <c:f>'GRAFICOS POR ESTRATEGIAS '!$C$27:$C$28</c:f>
              <c:strCache>
                <c:ptCount val="2"/>
                <c:pt idx="0">
                  <c:v>APOYO A LA GESTION AMBIENTAL DEPARTAMENTAL</c:v>
                </c:pt>
                <c:pt idx="1">
                  <c:v>GESTIÓN INTEGRAL DEL RIESGO DE DESASTRES</c:v>
                </c:pt>
              </c:strCache>
            </c:strRef>
          </c:cat>
          <c:val>
            <c:numRef>
              <c:f>'GRAFICOS POR ESTRATEGIAS '!$D$27:$D$28</c:f>
              <c:numCache>
                <c:formatCode>0%</c:formatCode>
                <c:ptCount val="2"/>
                <c:pt idx="0">
                  <c:v>0.42499999999999999</c:v>
                </c:pt>
                <c:pt idx="1">
                  <c:v>0.52777777777777779</c:v>
                </c:pt>
              </c:numCache>
            </c:numRef>
          </c:val>
        </c:ser>
        <c:shape val="box"/>
        <c:axId val="83974400"/>
        <c:axId val="83996672"/>
        <c:axId val="0"/>
      </c:bar3DChart>
      <c:catAx>
        <c:axId val="83974400"/>
        <c:scaling>
          <c:orientation val="minMax"/>
        </c:scaling>
        <c:axPos val="l"/>
        <c:tickLblPos val="nextTo"/>
        <c:crossAx val="83996672"/>
        <c:crosses val="autoZero"/>
        <c:auto val="1"/>
        <c:lblAlgn val="ctr"/>
        <c:lblOffset val="100"/>
      </c:catAx>
      <c:valAx>
        <c:axId val="83996672"/>
        <c:scaling>
          <c:orientation val="minMax"/>
        </c:scaling>
        <c:axPos val="b"/>
        <c:majorGridlines/>
        <c:numFmt formatCode="0%" sourceLinked="1"/>
        <c:tickLblPos val="nextTo"/>
        <c:crossAx val="83974400"/>
        <c:crosses val="autoZero"/>
        <c:crossBetween val="between"/>
      </c:valAx>
    </c:plotArea>
    <c:plotVisOnly val="1"/>
  </c:chart>
  <c:printSettings>
    <c:headerFooter/>
    <c:pageMargins b="0.75000000000000488" l="0.70000000000000062" r="0.70000000000000062" t="0.75000000000000488"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5002315179858966"/>
          <c:y val="0.21350769852562182"/>
          <c:w val="0.44927547009524732"/>
          <c:h val="0.64496342441233923"/>
        </c:manualLayout>
      </c:layout>
      <c:bar3DChart>
        <c:barDir val="bar"/>
        <c:grouping val="clustered"/>
        <c:ser>
          <c:idx val="0"/>
          <c:order val="0"/>
          <c:spPr>
            <a:solidFill>
              <a:srgbClr val="FFFF00"/>
            </a:solidFill>
          </c:spPr>
          <c:dPt>
            <c:idx val="0"/>
            <c:spPr>
              <a:solidFill>
                <a:srgbClr val="00B050"/>
              </a:solidFill>
            </c:spPr>
          </c:dPt>
          <c:dPt>
            <c:idx val="1"/>
            <c:spPr>
              <a:solidFill>
                <a:srgbClr val="00B050"/>
              </a:solidFill>
            </c:spPr>
          </c:dPt>
          <c:dPt>
            <c:idx val="2"/>
            <c:spPr>
              <a:solidFill>
                <a:srgbClr val="00B050"/>
              </a:solidFill>
            </c:spPr>
          </c:dPt>
          <c:dLbls>
            <c:txPr>
              <a:bodyPr/>
              <a:lstStyle/>
              <a:p>
                <a:pPr>
                  <a:defRPr sz="1050" b="1"/>
                </a:pPr>
                <a:endParaRPr lang="es-CO"/>
              </a:p>
            </c:txPr>
            <c:showVal val="1"/>
          </c:dLbls>
          <c:cat>
            <c:strRef>
              <c:f>'GRAFICOS POR ESTRATEGIAS '!$C$37:$C$42</c:f>
              <c:strCache>
                <c:ptCount val="6"/>
                <c:pt idx="0">
                  <c:v>TECNIFICACION DEL CAMPO Y DESARROLLO AGROINDUSTRIAL</c:v>
                </c:pt>
                <c:pt idx="1">
                  <c:v>DESARROLLO MINERO Y ENERGETICO DEL DEPARTAMENTO</c:v>
                </c:pt>
                <c:pt idx="2">
                  <c:v>BOLIVAR DESTINO TURISTICO, SOSTENIBLE Y COMPETITIVO</c:v>
                </c:pt>
                <c:pt idx="3">
                  <c:v>ARTESANOS DE BOLIVAR</c:v>
                </c:pt>
                <c:pt idx="4">
                  <c:v>ESTIMULO PARA LA CREACION DE EMPRESAS </c:v>
                </c:pt>
                <c:pt idx="5">
                  <c:v>CIENCIA TECNOLOGIA E INNOVACION</c:v>
                </c:pt>
              </c:strCache>
            </c:strRef>
          </c:cat>
          <c:val>
            <c:numRef>
              <c:f>'GRAFICOS POR ESTRATEGIAS '!$D$37:$D$42</c:f>
              <c:numCache>
                <c:formatCode>0%</c:formatCode>
                <c:ptCount val="6"/>
                <c:pt idx="0">
                  <c:v>0.91666666666666663</c:v>
                </c:pt>
                <c:pt idx="1">
                  <c:v>0.93259259259259253</c:v>
                </c:pt>
                <c:pt idx="2">
                  <c:v>0.84615384615384615</c:v>
                </c:pt>
                <c:pt idx="3">
                  <c:v>0.65104166666666663</c:v>
                </c:pt>
                <c:pt idx="4">
                  <c:v>0.7142857142857143</c:v>
                </c:pt>
                <c:pt idx="5">
                  <c:v>0.60624999999999996</c:v>
                </c:pt>
              </c:numCache>
            </c:numRef>
          </c:val>
        </c:ser>
        <c:shape val="box"/>
        <c:axId val="84022016"/>
        <c:axId val="84023552"/>
        <c:axId val="0"/>
      </c:bar3DChart>
      <c:catAx>
        <c:axId val="84022016"/>
        <c:scaling>
          <c:orientation val="minMax"/>
        </c:scaling>
        <c:axPos val="l"/>
        <c:tickLblPos val="nextTo"/>
        <c:txPr>
          <a:bodyPr/>
          <a:lstStyle/>
          <a:p>
            <a:pPr>
              <a:defRPr sz="800"/>
            </a:pPr>
            <a:endParaRPr lang="es-CO"/>
          </a:p>
        </c:txPr>
        <c:crossAx val="84023552"/>
        <c:crosses val="autoZero"/>
        <c:auto val="1"/>
        <c:lblAlgn val="ctr"/>
        <c:lblOffset val="100"/>
      </c:catAx>
      <c:valAx>
        <c:axId val="84023552"/>
        <c:scaling>
          <c:orientation val="minMax"/>
        </c:scaling>
        <c:axPos val="b"/>
        <c:majorGridlines/>
        <c:numFmt formatCode="0%" sourceLinked="1"/>
        <c:tickLblPos val="nextTo"/>
        <c:crossAx val="84022016"/>
        <c:crosses val="autoZero"/>
        <c:crossBetween val="between"/>
      </c:valAx>
    </c:plotArea>
    <c:plotVisOnly val="1"/>
  </c:chart>
  <c:printSettings>
    <c:headerFooter/>
    <c:pageMargins b="0.75000000000000488" l="0.70000000000000062" r="0.70000000000000062" t="0.75000000000000488" header="0.30000000000000032" footer="0.30000000000000032"/>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1322462817147881"/>
          <c:y val="0.15740740740741097"/>
          <c:w val="0.52517125984251967"/>
          <c:h val="0.69221821230680114"/>
        </c:manualLayout>
      </c:layout>
      <c:bar3DChart>
        <c:barDir val="bar"/>
        <c:grouping val="clustered"/>
        <c:ser>
          <c:idx val="0"/>
          <c:order val="0"/>
          <c:spPr>
            <a:solidFill>
              <a:srgbClr val="00B050"/>
            </a:solidFill>
          </c:spPr>
          <c:dPt>
            <c:idx val="1"/>
            <c:spPr>
              <a:solidFill>
                <a:srgbClr val="FFFF00"/>
              </a:solidFill>
            </c:spPr>
          </c:dPt>
          <c:dPt>
            <c:idx val="2"/>
            <c:spPr>
              <a:solidFill>
                <a:srgbClr val="FFFF00"/>
              </a:solidFill>
            </c:spPr>
          </c:dPt>
          <c:dLbls>
            <c:txPr>
              <a:bodyPr/>
              <a:lstStyle/>
              <a:p>
                <a:pPr>
                  <a:defRPr sz="1050" b="1"/>
                </a:pPr>
                <a:endParaRPr lang="es-CO"/>
              </a:p>
            </c:txPr>
            <c:showVal val="1"/>
          </c:dLbls>
          <c:cat>
            <c:strRef>
              <c:f>'GRAFICOS POR ESTRATEGIAS '!$C$44:$C$47</c:f>
              <c:strCache>
                <c:ptCount val="4"/>
                <c:pt idx="0">
                  <c:v>GESTION EFICIENTE Y TRANSPARENTE</c:v>
                </c:pt>
                <c:pt idx="1">
                  <c:v>COBERTURA EDUCATIVA</c:v>
                </c:pt>
                <c:pt idx="2">
                  <c:v>CALIDAD EDUCATIVA</c:v>
                </c:pt>
                <c:pt idx="3">
                  <c:v>EDUCACION SUPERIOR</c:v>
                </c:pt>
              </c:strCache>
            </c:strRef>
          </c:cat>
          <c:val>
            <c:numRef>
              <c:f>'GRAFICOS POR ESTRATEGIAS '!$D$44:$D$47</c:f>
              <c:numCache>
                <c:formatCode>0%</c:formatCode>
                <c:ptCount val="4"/>
                <c:pt idx="0">
                  <c:v>1</c:v>
                </c:pt>
                <c:pt idx="1">
                  <c:v>0.6417277276558021</c:v>
                </c:pt>
                <c:pt idx="2">
                  <c:v>0.49680650689760936</c:v>
                </c:pt>
                <c:pt idx="3">
                  <c:v>0.91666666666666663</c:v>
                </c:pt>
              </c:numCache>
            </c:numRef>
          </c:val>
        </c:ser>
        <c:shape val="box"/>
        <c:axId val="84048512"/>
        <c:axId val="84054400"/>
        <c:axId val="0"/>
      </c:bar3DChart>
      <c:catAx>
        <c:axId val="84048512"/>
        <c:scaling>
          <c:orientation val="minMax"/>
        </c:scaling>
        <c:axPos val="l"/>
        <c:tickLblPos val="nextTo"/>
        <c:txPr>
          <a:bodyPr/>
          <a:lstStyle/>
          <a:p>
            <a:pPr>
              <a:defRPr sz="800"/>
            </a:pPr>
            <a:endParaRPr lang="es-CO"/>
          </a:p>
        </c:txPr>
        <c:crossAx val="84054400"/>
        <c:crosses val="autoZero"/>
        <c:auto val="1"/>
        <c:lblAlgn val="ctr"/>
        <c:lblOffset val="100"/>
      </c:catAx>
      <c:valAx>
        <c:axId val="84054400"/>
        <c:scaling>
          <c:orientation val="minMax"/>
        </c:scaling>
        <c:axPos val="b"/>
        <c:majorGridlines/>
        <c:numFmt formatCode="0%" sourceLinked="1"/>
        <c:tickLblPos val="nextTo"/>
        <c:crossAx val="84048512"/>
        <c:crosses val="autoZero"/>
        <c:crossBetween val="between"/>
      </c:valAx>
    </c:plotArea>
    <c:plotVisOnly val="1"/>
  </c:chart>
  <c:printSettings>
    <c:headerFooter/>
    <c:pageMargins b="0.75000000000000488" l="0.70000000000000062" r="0.70000000000000062" t="0.75000000000000488" header="0.30000000000000032" footer="0.30000000000000032"/>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8788429571304021"/>
          <c:y val="0.21021283230685398"/>
          <c:w val="0.45606714785651775"/>
          <c:h val="0.63941304366657759"/>
        </c:manualLayout>
      </c:layout>
      <c:bar3DChart>
        <c:barDir val="bar"/>
        <c:grouping val="clustered"/>
        <c:ser>
          <c:idx val="0"/>
          <c:order val="0"/>
          <c:spPr>
            <a:solidFill>
              <a:srgbClr val="00B050"/>
            </a:solidFill>
          </c:spPr>
          <c:dPt>
            <c:idx val="3"/>
            <c:spPr>
              <a:solidFill>
                <a:srgbClr val="FFFF00"/>
              </a:solidFill>
            </c:spPr>
          </c:dPt>
          <c:dLbls>
            <c:txPr>
              <a:bodyPr/>
              <a:lstStyle/>
              <a:p>
                <a:pPr>
                  <a:defRPr sz="1050" b="1"/>
                </a:pPr>
                <a:endParaRPr lang="es-CO"/>
              </a:p>
            </c:txPr>
            <c:showVal val="1"/>
          </c:dLbls>
          <c:cat>
            <c:strRef>
              <c:f>'GRAFICOS POR ESTRATEGIAS '!$C$49:$C$54</c:f>
              <c:strCache>
                <c:ptCount val="6"/>
                <c:pt idx="0">
                  <c:v>ASEGURAMIENTO</c:v>
                </c:pt>
                <c:pt idx="1">
                  <c:v>PRESTACION Y DESARROLLO DE SERVICIOS DE SALUD</c:v>
                </c:pt>
                <c:pt idx="2">
                  <c:v>SALUD PUBLICA</c:v>
                </c:pt>
                <c:pt idx="3">
                  <c:v>PROMOCION SOCIAL </c:v>
                </c:pt>
                <c:pt idx="4">
                  <c:v>PREVENCION, VIGILANCIA Y CONTROL DE RIESGOS PROFESIONALES</c:v>
                </c:pt>
                <c:pt idx="5">
                  <c:v>SALUD PUBLICA EN EMERGENCIA Y DESASTRES </c:v>
                </c:pt>
              </c:strCache>
            </c:strRef>
          </c:cat>
          <c:val>
            <c:numRef>
              <c:f>'GRAFICOS POR ESTRATEGIAS '!$D$49:$D$54</c:f>
              <c:numCache>
                <c:formatCode>0%</c:formatCode>
                <c:ptCount val="6"/>
                <c:pt idx="0">
                  <c:v>1</c:v>
                </c:pt>
                <c:pt idx="1">
                  <c:v>0.80358024691358021</c:v>
                </c:pt>
                <c:pt idx="2">
                  <c:v>0.85357075023741691</c:v>
                </c:pt>
                <c:pt idx="3">
                  <c:v>0.71868975014755065</c:v>
                </c:pt>
                <c:pt idx="4">
                  <c:v>1</c:v>
                </c:pt>
                <c:pt idx="5">
                  <c:v>0.9650793650793652</c:v>
                </c:pt>
              </c:numCache>
            </c:numRef>
          </c:val>
        </c:ser>
        <c:shape val="box"/>
        <c:axId val="84083072"/>
        <c:axId val="84084608"/>
        <c:axId val="0"/>
      </c:bar3DChart>
      <c:catAx>
        <c:axId val="84083072"/>
        <c:scaling>
          <c:orientation val="minMax"/>
        </c:scaling>
        <c:axPos val="l"/>
        <c:tickLblPos val="nextTo"/>
        <c:txPr>
          <a:bodyPr/>
          <a:lstStyle/>
          <a:p>
            <a:pPr>
              <a:defRPr sz="800"/>
            </a:pPr>
            <a:endParaRPr lang="es-CO"/>
          </a:p>
        </c:txPr>
        <c:crossAx val="84084608"/>
        <c:crosses val="autoZero"/>
        <c:auto val="1"/>
        <c:lblAlgn val="ctr"/>
        <c:lblOffset val="100"/>
      </c:catAx>
      <c:valAx>
        <c:axId val="84084608"/>
        <c:scaling>
          <c:orientation val="minMax"/>
        </c:scaling>
        <c:axPos val="b"/>
        <c:majorGridlines/>
        <c:numFmt formatCode="0%" sourceLinked="1"/>
        <c:tickLblPos val="nextTo"/>
        <c:crossAx val="84083072"/>
        <c:crosses val="autoZero"/>
        <c:crossBetween val="between"/>
      </c:valAx>
    </c:plotArea>
    <c:plotVisOnly val="1"/>
  </c:chart>
  <c:printSettings>
    <c:headerFooter/>
    <c:pageMargins b="0.75000000000000488" l="0.70000000000000062" r="0.70000000000000062" t="0.75000000000000488" header="0.30000000000000032" footer="0.30000000000000032"/>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98766185476818"/>
          <c:y val="0.13425925925925927"/>
          <c:w val="0.43962970253718286"/>
          <c:h val="0.71536636045493707"/>
        </c:manualLayout>
      </c:layout>
      <c:bar3DChart>
        <c:barDir val="bar"/>
        <c:grouping val="clustered"/>
        <c:ser>
          <c:idx val="0"/>
          <c:order val="0"/>
          <c:spPr>
            <a:solidFill>
              <a:srgbClr val="00B050"/>
            </a:solidFill>
          </c:spPr>
          <c:dPt>
            <c:idx val="1"/>
            <c:spPr>
              <a:solidFill>
                <a:srgbClr val="FFFF00"/>
              </a:solidFill>
            </c:spPr>
          </c:dPt>
          <c:dLbls>
            <c:txPr>
              <a:bodyPr/>
              <a:lstStyle/>
              <a:p>
                <a:pPr>
                  <a:defRPr sz="1000" b="1"/>
                </a:pPr>
                <a:endParaRPr lang="es-CO"/>
              </a:p>
            </c:txPr>
            <c:showVal val="1"/>
          </c:dLbls>
          <c:cat>
            <c:strRef>
              <c:f>'GRAFICOS POR ESTRATEGIAS '!$C$57:$C$59</c:f>
              <c:strCache>
                <c:ptCount val="3"/>
                <c:pt idx="0">
                  <c:v>FORTALECIMIENTO Y DESARROLLO INSTITUCIONAL</c:v>
                </c:pt>
                <c:pt idx="1">
                  <c:v>LA PARTICIPACION CIUDADANA COMO ESTRATEGIA DE DESARROLLO</c:v>
                </c:pt>
                <c:pt idx="2">
                  <c:v>COOPERACION NACIONAL E INTERNACIONAL PARA EL DESARROLLO</c:v>
                </c:pt>
              </c:strCache>
            </c:strRef>
          </c:cat>
          <c:val>
            <c:numRef>
              <c:f>'GRAFICOS POR ESTRATEGIAS '!$D$57:$D$59</c:f>
              <c:numCache>
                <c:formatCode>0%</c:formatCode>
                <c:ptCount val="3"/>
                <c:pt idx="0">
                  <c:v>0.78484979423868306</c:v>
                </c:pt>
                <c:pt idx="1">
                  <c:v>0.75</c:v>
                </c:pt>
                <c:pt idx="2">
                  <c:v>1</c:v>
                </c:pt>
              </c:numCache>
            </c:numRef>
          </c:val>
        </c:ser>
        <c:shape val="box"/>
        <c:axId val="84137856"/>
        <c:axId val="84139392"/>
        <c:axId val="0"/>
      </c:bar3DChart>
      <c:catAx>
        <c:axId val="84137856"/>
        <c:scaling>
          <c:orientation val="minMax"/>
        </c:scaling>
        <c:axPos val="l"/>
        <c:tickLblPos val="nextTo"/>
        <c:txPr>
          <a:bodyPr/>
          <a:lstStyle/>
          <a:p>
            <a:pPr>
              <a:defRPr sz="900" b="1"/>
            </a:pPr>
            <a:endParaRPr lang="es-CO"/>
          </a:p>
        </c:txPr>
        <c:crossAx val="84139392"/>
        <c:crosses val="autoZero"/>
        <c:auto val="1"/>
        <c:lblAlgn val="ctr"/>
        <c:lblOffset val="100"/>
      </c:catAx>
      <c:valAx>
        <c:axId val="84139392"/>
        <c:scaling>
          <c:orientation val="minMax"/>
        </c:scaling>
        <c:axPos val="b"/>
        <c:majorGridlines/>
        <c:numFmt formatCode="0%" sourceLinked="1"/>
        <c:tickLblPos val="nextTo"/>
        <c:crossAx val="84137856"/>
        <c:crosses val="autoZero"/>
        <c:crossBetween val="between"/>
      </c:valAx>
    </c:plotArea>
    <c:plotVisOnly val="1"/>
  </c:chart>
  <c:printSettings>
    <c:headerFooter/>
    <c:pageMargins b="0.75000000000000488" l="0.70000000000000062" r="0.70000000000000062" t="0.75000000000000488"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6114107611548555"/>
          <c:y val="0.16570327552986541"/>
          <c:w val="0.48429636920385094"/>
          <c:h val="0.7091296102438096"/>
        </c:manualLayout>
      </c:layout>
      <c:bar3DChart>
        <c:barDir val="bar"/>
        <c:grouping val="clustered"/>
        <c:ser>
          <c:idx val="0"/>
          <c:order val="0"/>
          <c:spPr>
            <a:solidFill>
              <a:srgbClr val="00B050"/>
            </a:solidFill>
          </c:spPr>
          <c:dLbls>
            <c:dLbl>
              <c:idx val="0"/>
              <c:layout>
                <c:manualLayout>
                  <c:x val="3.333333333333334E-2"/>
                  <c:y val="0"/>
                </c:manualLayout>
              </c:layout>
              <c:spPr/>
              <c:txPr>
                <a:bodyPr/>
                <a:lstStyle/>
                <a:p>
                  <a:pPr>
                    <a:defRPr sz="1200" b="1">
                      <a:solidFill>
                        <a:sysClr val="windowText" lastClr="000000"/>
                      </a:solidFill>
                    </a:defRPr>
                  </a:pPr>
                  <a:endParaRPr lang="es-CO"/>
                </a:p>
              </c:txPr>
              <c:showVal val="1"/>
            </c:dLbl>
            <c:dLbl>
              <c:idx val="1"/>
              <c:layout>
                <c:manualLayout>
                  <c:x val="1.6666666666666583E-2"/>
                  <c:y val="0"/>
                </c:manualLayout>
              </c:layout>
              <c:spPr/>
              <c:txPr>
                <a:bodyPr/>
                <a:lstStyle/>
                <a:p>
                  <a:pPr>
                    <a:defRPr sz="1200" b="1"/>
                  </a:pPr>
                  <a:endParaRPr lang="es-CO"/>
                </a:p>
              </c:txPr>
              <c:showVal val="1"/>
            </c:dLbl>
            <c:txPr>
              <a:bodyPr/>
              <a:lstStyle/>
              <a:p>
                <a:pPr>
                  <a:defRPr sz="1200"/>
                </a:pPr>
                <a:endParaRPr lang="es-CO"/>
              </a:p>
            </c:txPr>
            <c:showVal val="1"/>
          </c:dLbls>
          <c:cat>
            <c:strRef>
              <c:f>'GRAFICOS POR ESTRATEGIAS '!$C$61:$C$62</c:f>
              <c:strCache>
                <c:ptCount val="2"/>
                <c:pt idx="0">
                  <c:v>PLANEACION SOSTENIBLE DEL DESARROLLO REGIONAL Y LOCAL</c:v>
                </c:pt>
                <c:pt idx="1">
                  <c:v>CONSOLIDACION DE LAS FINANZAS PUBLICAS</c:v>
                </c:pt>
              </c:strCache>
            </c:strRef>
          </c:cat>
          <c:val>
            <c:numRef>
              <c:f>'GRAFICOS POR ESTRATEGIAS '!$D$61:$D$62</c:f>
              <c:numCache>
                <c:formatCode>0%</c:formatCode>
                <c:ptCount val="2"/>
                <c:pt idx="0">
                  <c:v>0.8520962732919255</c:v>
                </c:pt>
                <c:pt idx="1">
                  <c:v>0.87333333333333329</c:v>
                </c:pt>
              </c:numCache>
            </c:numRef>
          </c:val>
        </c:ser>
        <c:shape val="box"/>
        <c:axId val="84193280"/>
        <c:axId val="84194816"/>
        <c:axId val="0"/>
      </c:bar3DChart>
      <c:catAx>
        <c:axId val="84193280"/>
        <c:scaling>
          <c:orientation val="minMax"/>
        </c:scaling>
        <c:axPos val="l"/>
        <c:tickLblPos val="nextTo"/>
        <c:txPr>
          <a:bodyPr/>
          <a:lstStyle/>
          <a:p>
            <a:pPr>
              <a:defRPr b="1"/>
            </a:pPr>
            <a:endParaRPr lang="es-CO"/>
          </a:p>
        </c:txPr>
        <c:crossAx val="84194816"/>
        <c:crosses val="autoZero"/>
        <c:auto val="1"/>
        <c:lblAlgn val="ctr"/>
        <c:lblOffset val="100"/>
      </c:catAx>
      <c:valAx>
        <c:axId val="84194816"/>
        <c:scaling>
          <c:orientation val="minMax"/>
        </c:scaling>
        <c:axPos val="b"/>
        <c:majorGridlines/>
        <c:numFmt formatCode="0%" sourceLinked="1"/>
        <c:tickLblPos val="nextTo"/>
        <c:crossAx val="84193280"/>
        <c:crosses val="autoZero"/>
        <c:crossBetween val="between"/>
      </c:valAx>
    </c:plotArea>
    <c:plotVisOnly val="1"/>
  </c:chart>
  <c:printSettings>
    <c:headerFooter/>
    <c:pageMargins b="0.75000000000000155" l="0.70000000000000062" r="0.70000000000000062" t="0.75000000000000155" header="0.30000000000000032" footer="0.3000000000000003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n-US" sz="1400"/>
              <a:t>% CUMPLIMIENTO</a:t>
            </a:r>
            <a:r>
              <a:rPr lang="en-US" sz="1400" baseline="0"/>
              <a:t> POR SECRETARIA METAS DEL PLAN DE DESARROLLO "BOLIVAR GANADOR 2012-2015</a:t>
            </a:r>
            <a:r>
              <a:rPr lang="en-US" sz="1600" baseline="0"/>
              <a:t>"</a:t>
            </a:r>
            <a:r>
              <a:rPr lang="en-US"/>
              <a:t> </a:t>
            </a:r>
          </a:p>
        </c:rich>
      </c:tx>
    </c:title>
    <c:view3D>
      <c:rAngAx val="1"/>
    </c:view3D>
    <c:plotArea>
      <c:layout/>
      <c:bar3DChart>
        <c:barDir val="bar"/>
        <c:grouping val="clustered"/>
        <c:ser>
          <c:idx val="0"/>
          <c:order val="0"/>
          <c:tx>
            <c:strRef>
              <c:f>resumenporsec!$B$2</c:f>
              <c:strCache>
                <c:ptCount val="1"/>
                <c:pt idx="0">
                  <c:v>% CUMPLIMIENTO </c:v>
                </c:pt>
              </c:strCache>
            </c:strRef>
          </c:tx>
          <c:spPr>
            <a:solidFill>
              <a:srgbClr val="00B050"/>
            </a:solidFill>
          </c:spPr>
          <c:dPt>
            <c:idx val="1"/>
            <c:spPr>
              <a:solidFill>
                <a:srgbClr val="FFFF00"/>
              </a:solidFill>
            </c:spPr>
          </c:dPt>
          <c:dPt>
            <c:idx val="8"/>
            <c:spPr>
              <a:solidFill>
                <a:srgbClr val="FFFF00"/>
              </a:solidFill>
            </c:spPr>
          </c:dPt>
          <c:dPt>
            <c:idx val="9"/>
            <c:spPr>
              <a:solidFill>
                <a:srgbClr val="FFFF00"/>
              </a:solidFill>
            </c:spPr>
          </c:dPt>
          <c:dPt>
            <c:idx val="12"/>
            <c:spPr>
              <a:solidFill>
                <a:srgbClr val="FFFF00"/>
              </a:solidFill>
            </c:spPr>
          </c:dPt>
          <c:dPt>
            <c:idx val="14"/>
            <c:spPr>
              <a:solidFill>
                <a:srgbClr val="FFFF00"/>
              </a:solidFill>
            </c:spPr>
          </c:dPt>
          <c:dPt>
            <c:idx val="18"/>
            <c:spPr>
              <a:solidFill>
                <a:srgbClr val="FFFF00"/>
              </a:solidFill>
            </c:spPr>
          </c:dPt>
          <c:dLbls>
            <c:dLbl>
              <c:idx val="20"/>
              <c:spPr/>
              <c:txPr>
                <a:bodyPr/>
                <a:lstStyle/>
                <a:p>
                  <a:pPr>
                    <a:defRPr sz="1400" b="1">
                      <a:solidFill>
                        <a:sysClr val="windowText" lastClr="000000"/>
                      </a:solidFill>
                    </a:defRPr>
                  </a:pPr>
                  <a:endParaRPr lang="es-CO"/>
                </a:p>
              </c:txPr>
            </c:dLbl>
            <c:txPr>
              <a:bodyPr/>
              <a:lstStyle/>
              <a:p>
                <a:pPr>
                  <a:defRPr b="1"/>
                </a:pPr>
                <a:endParaRPr lang="es-CO"/>
              </a:p>
            </c:txPr>
            <c:showVal val="1"/>
          </c:dLbls>
          <c:cat>
            <c:strRef>
              <c:f>resumenporsec!$A$3:$A$23</c:f>
              <c:strCache>
                <c:ptCount val="21"/>
                <c:pt idx="0">
                  <c:v>AGUAS DE BOLIVAR </c:v>
                </c:pt>
                <c:pt idx="1">
                  <c:v>DIRECCION DE DESARROLLO SOCIAL </c:v>
                </c:pt>
                <c:pt idx="2">
                  <c:v>DIRECCION DE SEGURIDAD Y CONVIVENCIA</c:v>
                </c:pt>
                <c:pt idx="3">
                  <c:v>IDERBOL</c:v>
                </c:pt>
                <c:pt idx="4">
                  <c:v>ICULTUR</c:v>
                </c:pt>
                <c:pt idx="5">
                  <c:v>LOTERIA LA MILLONARIA</c:v>
                </c:pt>
                <c:pt idx="6">
                  <c:v>SECRETARIA DE HACIENDA</c:v>
                </c:pt>
                <c:pt idx="7">
                  <c:v>SECRETARIA DE AGRICULTURA</c:v>
                </c:pt>
                <c:pt idx="8">
                  <c:v>SECRETARIA DE EDUCACION</c:v>
                </c:pt>
                <c:pt idx="9">
                  <c:v>SECRETARIA DE HABITAT </c:v>
                </c:pt>
                <c:pt idx="10">
                  <c:v>SECRETARIA DE INFRAESTRUCTURA</c:v>
                </c:pt>
                <c:pt idx="11">
                  <c:v>SECRETARIA DE MINAS Y ENERGIA</c:v>
                </c:pt>
                <c:pt idx="12">
                  <c:v>SECRETARIA DE PLANEACION </c:v>
                </c:pt>
                <c:pt idx="13">
                  <c:v>SECRETARIA DE SALUD</c:v>
                </c:pt>
                <c:pt idx="14">
                  <c:v>SECRETARIA DE TRANSITO</c:v>
                </c:pt>
                <c:pt idx="15">
                  <c:v>SECRETARIA DE VICTIMAS</c:v>
                </c:pt>
                <c:pt idx="16">
                  <c:v>SECRETARIA DE INTERIOR</c:v>
                </c:pt>
                <c:pt idx="17">
                  <c:v>SECRETARIA GENERAL</c:v>
                </c:pt>
                <c:pt idx="18">
                  <c:v>SECRETARIA PRIVADA</c:v>
                </c:pt>
                <c:pt idx="19">
                  <c:v>UNIBAC</c:v>
                </c:pt>
                <c:pt idx="20">
                  <c:v>TOTAL CUMPLIMIENTO</c:v>
                </c:pt>
              </c:strCache>
            </c:strRef>
          </c:cat>
          <c:val>
            <c:numRef>
              <c:f>resumenporsec!$B$3:$B$23</c:f>
              <c:numCache>
                <c:formatCode>0%</c:formatCode>
                <c:ptCount val="21"/>
                <c:pt idx="0">
                  <c:v>0.87847261764466611</c:v>
                </c:pt>
                <c:pt idx="1">
                  <c:v>0.71116666666666672</c:v>
                </c:pt>
                <c:pt idx="2">
                  <c:v>0.9</c:v>
                </c:pt>
                <c:pt idx="3">
                  <c:v>0.87811437074829934</c:v>
                </c:pt>
                <c:pt idx="4">
                  <c:v>0.77556818181818177</c:v>
                </c:pt>
                <c:pt idx="5">
                  <c:v>0.83333333333333337</c:v>
                </c:pt>
                <c:pt idx="6">
                  <c:v>0.83720833333333344</c:v>
                </c:pt>
                <c:pt idx="7">
                  <c:v>0.91666666666666663</c:v>
                </c:pt>
                <c:pt idx="8">
                  <c:v>0.57457334020460926</c:v>
                </c:pt>
                <c:pt idx="9">
                  <c:v>0.5547043010752688</c:v>
                </c:pt>
                <c:pt idx="10">
                  <c:v>0.77692307692307694</c:v>
                </c:pt>
                <c:pt idx="11">
                  <c:v>0.93259259259259253</c:v>
                </c:pt>
                <c:pt idx="12">
                  <c:v>0.69577768305389798</c:v>
                </c:pt>
                <c:pt idx="13">
                  <c:v>0.87159435313825762</c:v>
                </c:pt>
                <c:pt idx="14">
                  <c:v>0.5</c:v>
                </c:pt>
                <c:pt idx="15">
                  <c:v>0.94499999999999995</c:v>
                </c:pt>
                <c:pt idx="16">
                  <c:v>0.78350168350168348</c:v>
                </c:pt>
                <c:pt idx="17">
                  <c:v>0.92785000000000006</c:v>
                </c:pt>
                <c:pt idx="18">
                  <c:v>0.5</c:v>
                </c:pt>
                <c:pt idx="19">
                  <c:v>0.91666666666666663</c:v>
                </c:pt>
                <c:pt idx="20">
                  <c:v>0.76605255775548664</c:v>
                </c:pt>
              </c:numCache>
            </c:numRef>
          </c:val>
        </c:ser>
        <c:shape val="box"/>
        <c:axId val="92832512"/>
        <c:axId val="92834048"/>
        <c:axId val="0"/>
      </c:bar3DChart>
      <c:catAx>
        <c:axId val="92832512"/>
        <c:scaling>
          <c:orientation val="minMax"/>
        </c:scaling>
        <c:axPos val="l"/>
        <c:tickLblPos val="nextTo"/>
        <c:txPr>
          <a:bodyPr/>
          <a:lstStyle/>
          <a:p>
            <a:pPr>
              <a:defRPr sz="900"/>
            </a:pPr>
            <a:endParaRPr lang="es-CO"/>
          </a:p>
        </c:txPr>
        <c:crossAx val="92834048"/>
        <c:crosses val="autoZero"/>
        <c:auto val="1"/>
        <c:lblAlgn val="ctr"/>
        <c:lblOffset val="100"/>
      </c:catAx>
      <c:valAx>
        <c:axId val="92834048"/>
        <c:scaling>
          <c:orientation val="minMax"/>
        </c:scaling>
        <c:axPos val="b"/>
        <c:majorGridlines/>
        <c:numFmt formatCode="0%" sourceLinked="1"/>
        <c:tickLblPos val="nextTo"/>
        <c:crossAx val="92832512"/>
        <c:crosses val="autoZero"/>
        <c:crossBetween val="between"/>
      </c:valAx>
    </c:plotArea>
    <c:plotVisOnly val="1"/>
  </c:chart>
  <c:printSettings>
    <c:headerFooter/>
    <c:pageMargins b="0.75000000000000278" l="0.70000000000000062" r="0.70000000000000062" t="0.75000000000000278"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spPr>
            <a:solidFill>
              <a:srgbClr val="00B050"/>
            </a:solidFill>
          </c:spPr>
          <c:dPt>
            <c:idx val="1"/>
            <c:spPr>
              <a:solidFill>
                <a:srgbClr val="FFFF00"/>
              </a:solidFill>
            </c:spPr>
          </c:dPt>
          <c:dLbls>
            <c:showVal val="1"/>
            <c:showLeaderLines val="1"/>
          </c:dLbls>
          <c:cat>
            <c:strRef>
              <c:f>'AGUAS DE BOLIVAR'!$C$14:$C$15</c:f>
              <c:strCache>
                <c:ptCount val="2"/>
                <c:pt idx="0">
                  <c:v>METAS CUMPLIDAS </c:v>
                </c:pt>
                <c:pt idx="1">
                  <c:v>METAS EN EJECUCION </c:v>
                </c:pt>
              </c:strCache>
            </c:strRef>
          </c:cat>
          <c:val>
            <c:numRef>
              <c:f>'AGUAS DE BOLIVAR'!$D$14:$D$15</c:f>
              <c:numCache>
                <c:formatCode>General</c:formatCode>
                <c:ptCount val="2"/>
                <c:pt idx="0">
                  <c:v>6</c:v>
                </c:pt>
                <c:pt idx="1">
                  <c:v>1</c:v>
                </c:pt>
              </c:numCache>
            </c:numRef>
          </c:val>
        </c:ser>
        <c:firstSliceAng val="0"/>
        <c:holeSize val="50"/>
      </c:doughnutChart>
    </c:plotArea>
    <c:legend>
      <c:legendPos val="r"/>
    </c:legend>
    <c:plotVisOnly val="1"/>
  </c:chart>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spPr>
            <a:solidFill>
              <a:srgbClr val="00B050"/>
            </a:solidFill>
          </c:spPr>
          <c:dPt>
            <c:idx val="1"/>
            <c:spPr>
              <a:solidFill>
                <a:srgbClr val="FF0000"/>
              </a:solidFill>
            </c:spPr>
          </c:dPt>
          <c:dLbls>
            <c:txPr>
              <a:bodyPr/>
              <a:lstStyle/>
              <a:p>
                <a:pPr>
                  <a:defRPr sz="1200" b="1"/>
                </a:pPr>
                <a:endParaRPr lang="es-CO"/>
              </a:p>
            </c:txPr>
            <c:showVal val="1"/>
            <c:showLeaderLines val="1"/>
          </c:dLbls>
          <c:cat>
            <c:strRef>
              <c:f>'SEGURIDAD Y CONV'!$C$22:$C$23</c:f>
              <c:strCache>
                <c:ptCount val="2"/>
                <c:pt idx="0">
                  <c:v>CUMPLIDAS</c:v>
                </c:pt>
                <c:pt idx="1">
                  <c:v>INCUMPLIDAS</c:v>
                </c:pt>
              </c:strCache>
            </c:strRef>
          </c:cat>
          <c:val>
            <c:numRef>
              <c:f>'SEGURIDAD Y CONV'!$D$22:$D$23</c:f>
              <c:numCache>
                <c:formatCode>General</c:formatCode>
                <c:ptCount val="2"/>
                <c:pt idx="0">
                  <c:v>9</c:v>
                </c:pt>
                <c:pt idx="1">
                  <c:v>1</c:v>
                </c:pt>
              </c:numCache>
            </c:numRef>
          </c:val>
        </c:ser>
        <c:firstSliceAng val="0"/>
        <c:holeSize val="50"/>
      </c:doughnutChart>
    </c:plotArea>
    <c:legend>
      <c:legendPos val="r"/>
    </c:legend>
    <c:plotVisOnly val="1"/>
  </c:chart>
  <c:printSettings>
    <c:headerFooter/>
    <c:pageMargins b="0.75000000000000311" l="0.70000000000000062" r="0.70000000000000062" t="0.750000000000003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8029396325459583"/>
          <c:y val="0.12601630049814391"/>
          <c:w val="0.44014348206474191"/>
          <c:h val="0.74194761601294212"/>
        </c:manualLayout>
      </c:layout>
      <c:bar3DChart>
        <c:barDir val="bar"/>
        <c:grouping val="clustered"/>
        <c:ser>
          <c:idx val="0"/>
          <c:order val="0"/>
          <c:spPr>
            <a:solidFill>
              <a:srgbClr val="00B050"/>
            </a:solidFill>
          </c:spPr>
          <c:dPt>
            <c:idx val="0"/>
            <c:spPr>
              <a:solidFill>
                <a:srgbClr val="FFFF00"/>
              </a:solidFill>
            </c:spPr>
          </c:dPt>
          <c:dLbls>
            <c:dLbl>
              <c:idx val="0"/>
              <c:layout>
                <c:manualLayout>
                  <c:x val="2.4999999999999897E-2"/>
                  <c:y val="-7.8096364419806686E-17"/>
                </c:manualLayout>
              </c:layout>
              <c:spPr>
                <a:noFill/>
              </c:spPr>
              <c:txPr>
                <a:bodyPr/>
                <a:lstStyle/>
                <a:p>
                  <a:pPr>
                    <a:defRPr sz="1050" b="1"/>
                  </a:pPr>
                  <a:endParaRPr lang="es-CO"/>
                </a:p>
              </c:txPr>
              <c:showVal val="1"/>
            </c:dLbl>
            <c:dLbl>
              <c:idx val="1"/>
              <c:layout>
                <c:manualLayout>
                  <c:x val="1.9444444444444445E-2"/>
                  <c:y val="-1.2779552715654953E-2"/>
                </c:manualLayout>
              </c:layout>
              <c:showVal val="1"/>
            </c:dLbl>
            <c:dLbl>
              <c:idx val="2"/>
              <c:layout>
                <c:manualLayout>
                  <c:x val="1.9444444444444445E-2"/>
                  <c:y val="0"/>
                </c:manualLayout>
              </c:layout>
              <c:showVal val="1"/>
            </c:dLbl>
            <c:txPr>
              <a:bodyPr/>
              <a:lstStyle/>
              <a:p>
                <a:pPr>
                  <a:defRPr sz="1050" b="1"/>
                </a:pPr>
                <a:endParaRPr lang="es-CO"/>
              </a:p>
            </c:txPr>
            <c:showVal val="1"/>
          </c:dLbls>
          <c:cat>
            <c:strRef>
              <c:f>'1. UNA SOCIEDAD EN ARM PARA T'!$C$3:$C$5</c:f>
              <c:strCache>
                <c:ptCount val="3"/>
                <c:pt idx="0">
                  <c:v>UN DEPARTAMENTO CON INCLUSION PARA TODOS</c:v>
                </c:pt>
                <c:pt idx="1">
                  <c:v>SEGURIDAD Y CONVIVENCIA DEPARTAMENTAL</c:v>
                </c:pt>
                <c:pt idx="2">
                  <c:v>FOMENTO DEL DEPORTE</c:v>
                </c:pt>
              </c:strCache>
            </c:strRef>
          </c:cat>
          <c:val>
            <c:numRef>
              <c:f>'1. UNA SOCIEDAD EN ARM PARA T'!$D$3:$D$5</c:f>
              <c:numCache>
                <c:formatCode>0%</c:formatCode>
                <c:ptCount val="3"/>
                <c:pt idx="0">
                  <c:v>0.73828125</c:v>
                </c:pt>
                <c:pt idx="1">
                  <c:v>0.84480286738351262</c:v>
                </c:pt>
                <c:pt idx="2">
                  <c:v>0.87811437074829934</c:v>
                </c:pt>
              </c:numCache>
            </c:numRef>
          </c:val>
        </c:ser>
        <c:shape val="box"/>
        <c:axId val="76529664"/>
        <c:axId val="76531200"/>
        <c:axId val="0"/>
      </c:bar3DChart>
      <c:catAx>
        <c:axId val="76529664"/>
        <c:scaling>
          <c:orientation val="minMax"/>
        </c:scaling>
        <c:axPos val="l"/>
        <c:tickLblPos val="nextTo"/>
        <c:txPr>
          <a:bodyPr/>
          <a:lstStyle/>
          <a:p>
            <a:pPr>
              <a:defRPr b="1"/>
            </a:pPr>
            <a:endParaRPr lang="es-CO"/>
          </a:p>
        </c:txPr>
        <c:crossAx val="76531200"/>
        <c:crosses val="autoZero"/>
        <c:auto val="1"/>
        <c:lblAlgn val="ctr"/>
        <c:lblOffset val="100"/>
      </c:catAx>
      <c:valAx>
        <c:axId val="76531200"/>
        <c:scaling>
          <c:orientation val="minMax"/>
        </c:scaling>
        <c:axPos val="b"/>
        <c:majorGridlines/>
        <c:numFmt formatCode="0%" sourceLinked="1"/>
        <c:tickLblPos val="nextTo"/>
        <c:crossAx val="76529664"/>
        <c:crosses val="autoZero"/>
        <c:crossBetween val="between"/>
      </c:valAx>
      <c:spPr>
        <a:noFill/>
        <a:ln w="25400">
          <a:noFill/>
        </a:ln>
      </c:spPr>
    </c:plotArea>
    <c:plotVisOnly val="1"/>
  </c:chart>
  <c:printSettings>
    <c:headerFooter/>
    <c:pageMargins b="0.75000000000000511" l="0.70000000000000062" r="0.70000000000000062" t="0.75000000000000511" header="0.30000000000000032" footer="0.30000000000000032"/>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spPr>
            <a:solidFill>
              <a:srgbClr val="00B050"/>
            </a:solidFill>
          </c:spPr>
          <c:dPt>
            <c:idx val="1"/>
            <c:spPr>
              <a:solidFill>
                <a:srgbClr val="FFFF00"/>
              </a:solidFill>
            </c:spPr>
          </c:dPt>
          <c:dLbls>
            <c:dLbl>
              <c:idx val="0"/>
              <c:showVal val="1"/>
            </c:dLbl>
            <c:dLbl>
              <c:idx val="1"/>
              <c:showVal val="1"/>
            </c:dLbl>
            <c:delete val="1"/>
          </c:dLbls>
          <c:cat>
            <c:strRef>
              <c:f>IDERBOL!$C$14:$C$15</c:f>
              <c:strCache>
                <c:ptCount val="2"/>
                <c:pt idx="0">
                  <c:v>CUMPLIDAS </c:v>
                </c:pt>
                <c:pt idx="1">
                  <c:v>EN EJECUCION </c:v>
                </c:pt>
              </c:strCache>
            </c:strRef>
          </c:cat>
          <c:val>
            <c:numRef>
              <c:f>IDERBOL!$D$14:$D$15</c:f>
              <c:numCache>
                <c:formatCode>General</c:formatCode>
                <c:ptCount val="2"/>
                <c:pt idx="0">
                  <c:v>5</c:v>
                </c:pt>
                <c:pt idx="1">
                  <c:v>3</c:v>
                </c:pt>
              </c:numCache>
            </c:numRef>
          </c:val>
        </c:ser>
        <c:firstSliceAng val="0"/>
        <c:holeSize val="50"/>
      </c:doughnutChart>
    </c:plotArea>
    <c:legend>
      <c:legendPos val="r"/>
    </c:legend>
    <c:plotVisOnly val="1"/>
  </c:chart>
  <c:printSettings>
    <c:headerFooter/>
    <c:pageMargins b="0.75000000000000311" l="0.70000000000000062" r="0.70000000000000062" t="0.75000000000000311"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CO"/>
  <c:chart>
    <c:plotArea>
      <c:layout>
        <c:manualLayout>
          <c:layoutTarget val="inner"/>
          <c:xMode val="edge"/>
          <c:yMode val="edge"/>
          <c:x val="0.23545914273899127"/>
          <c:y val="0.11334417432548309"/>
          <c:w val="0.54204096376874633"/>
          <c:h val="0.77331165134903401"/>
        </c:manualLayout>
      </c:layout>
      <c:doughnutChart>
        <c:varyColors val="1"/>
        <c:ser>
          <c:idx val="0"/>
          <c:order val="0"/>
          <c:spPr>
            <a:solidFill>
              <a:srgbClr val="00B050"/>
            </a:solidFill>
          </c:spPr>
          <c:dPt>
            <c:idx val="1"/>
            <c:spPr>
              <a:solidFill>
                <a:srgbClr val="FF0000"/>
              </a:solidFill>
            </c:spPr>
          </c:dPt>
          <c:dLbls>
            <c:dLbl>
              <c:idx val="0"/>
              <c:showVal val="1"/>
            </c:dLbl>
            <c:dLbl>
              <c:idx val="1"/>
              <c:showVal val="1"/>
            </c:dLbl>
            <c:delete val="1"/>
          </c:dLbls>
          <c:val>
            <c:numRef>
              <c:f>'LOTERIA LA MI'!$AA$12:$AA$13</c:f>
              <c:numCache>
                <c:formatCode>General</c:formatCode>
                <c:ptCount val="2"/>
                <c:pt idx="0">
                  <c:v>5</c:v>
                </c:pt>
                <c:pt idx="1">
                  <c:v>1</c:v>
                </c:pt>
              </c:numCache>
            </c:numRef>
          </c:val>
        </c:ser>
        <c:firstSliceAng val="0"/>
        <c:holeSize val="50"/>
      </c:doughnutChart>
    </c:plotArea>
    <c:plotVisOnly val="1"/>
  </c:chart>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dPt>
            <c:idx val="0"/>
            <c:spPr>
              <a:solidFill>
                <a:srgbClr val="00B050"/>
              </a:solidFill>
            </c:spPr>
          </c:dPt>
          <c:dPt>
            <c:idx val="1"/>
            <c:spPr>
              <a:solidFill>
                <a:srgbClr val="FF0000"/>
              </a:solidFill>
            </c:spPr>
          </c:dPt>
          <c:dLbls>
            <c:showVal val="1"/>
            <c:showLeaderLines val="1"/>
          </c:dLbls>
          <c:cat>
            <c:strRef>
              <c:f>TRANS!$B$7:$B$8</c:f>
              <c:strCache>
                <c:ptCount val="2"/>
                <c:pt idx="0">
                  <c:v>CUMPLIDA </c:v>
                </c:pt>
                <c:pt idx="1">
                  <c:v>INCUMPLIDA </c:v>
                </c:pt>
              </c:strCache>
            </c:strRef>
          </c:cat>
          <c:val>
            <c:numRef>
              <c:f>TRANS!$C$7:$C$8</c:f>
              <c:numCache>
                <c:formatCode>General</c:formatCode>
                <c:ptCount val="2"/>
                <c:pt idx="0">
                  <c:v>1</c:v>
                </c:pt>
                <c:pt idx="1">
                  <c:v>1</c:v>
                </c:pt>
              </c:numCache>
            </c:numRef>
          </c:val>
        </c:ser>
        <c:firstSliceAng val="0"/>
        <c:holeSize val="50"/>
      </c:doughnutChart>
    </c:plotArea>
    <c:legend>
      <c:legendPos val="l"/>
      <c:layout>
        <c:manualLayout>
          <c:xMode val="edge"/>
          <c:yMode val="edge"/>
          <c:x val="0.12222222222222262"/>
          <c:y val="0.38850503062117225"/>
          <c:w val="0.22535678367306888"/>
          <c:h val="0.18060337963372555"/>
        </c:manualLayout>
      </c:layout>
    </c:legend>
    <c:plotVisOnly val="1"/>
  </c:chart>
  <c:printSettings>
    <c:headerFooter/>
    <c:pageMargins b="0.75000000000000133" l="0.70000000000000062" r="0.70000000000000062" t="0.75000000000000133"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dPt>
            <c:idx val="0"/>
            <c:spPr>
              <a:solidFill>
                <a:srgbClr val="00B050"/>
              </a:solidFill>
            </c:spPr>
          </c:dPt>
          <c:dPt>
            <c:idx val="1"/>
            <c:spPr>
              <a:solidFill>
                <a:srgbClr val="FFFF00"/>
              </a:solidFill>
            </c:spPr>
          </c:dPt>
          <c:dPt>
            <c:idx val="2"/>
            <c:spPr>
              <a:solidFill>
                <a:srgbClr val="FF0000"/>
              </a:solidFill>
            </c:spPr>
          </c:dPt>
          <c:dLbls>
            <c:dLbl>
              <c:idx val="0"/>
              <c:spPr>
                <a:solidFill>
                  <a:srgbClr val="00B050"/>
                </a:solidFill>
              </c:spPr>
              <c:txPr>
                <a:bodyPr/>
                <a:lstStyle/>
                <a:p>
                  <a:pPr>
                    <a:defRPr/>
                  </a:pPr>
                  <a:endParaRPr lang="es-CO"/>
                </a:p>
              </c:txPr>
              <c:showVal val="1"/>
            </c:dLbl>
            <c:dLbl>
              <c:idx val="1"/>
              <c:showVal val="1"/>
            </c:dLbl>
            <c:dLbl>
              <c:idx val="2"/>
              <c:showVal val="1"/>
            </c:dLbl>
            <c:delete val="1"/>
          </c:dLbls>
          <c:cat>
            <c:strRef>
              <c:f>INTER!$B$48:$B$50</c:f>
              <c:strCache>
                <c:ptCount val="3"/>
                <c:pt idx="0">
                  <c:v>CUMPLIDAS </c:v>
                </c:pt>
                <c:pt idx="1">
                  <c:v>EN EJECUCION </c:v>
                </c:pt>
                <c:pt idx="2">
                  <c:v>INCUMPLIDAS</c:v>
                </c:pt>
              </c:strCache>
            </c:strRef>
          </c:cat>
          <c:val>
            <c:numRef>
              <c:f>INTER!$C$48:$C$50</c:f>
              <c:numCache>
                <c:formatCode>General</c:formatCode>
                <c:ptCount val="3"/>
                <c:pt idx="0">
                  <c:v>16</c:v>
                </c:pt>
                <c:pt idx="1">
                  <c:v>3</c:v>
                </c:pt>
                <c:pt idx="2">
                  <c:v>14</c:v>
                </c:pt>
              </c:numCache>
            </c:numRef>
          </c:val>
        </c:ser>
        <c:firstSliceAng val="0"/>
        <c:holeSize val="50"/>
      </c:doughnutChart>
    </c:plotArea>
    <c:legend>
      <c:legendPos val="b"/>
    </c:legend>
    <c:plotVisOnly val="1"/>
  </c:chart>
  <c:printSettings>
    <c:headerFooter/>
    <c:pageMargins b="0.75000000000000322" l="0.70000000000000062" r="0.70000000000000062" t="0.7500000000000032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dPt>
            <c:idx val="0"/>
            <c:spPr>
              <a:solidFill>
                <a:srgbClr val="00B050"/>
              </a:solidFill>
            </c:spPr>
          </c:dPt>
          <c:dPt>
            <c:idx val="1"/>
            <c:spPr>
              <a:solidFill>
                <a:srgbClr val="FFFF00"/>
              </a:solidFill>
            </c:spPr>
          </c:dPt>
          <c:dPt>
            <c:idx val="2"/>
            <c:spPr>
              <a:solidFill>
                <a:srgbClr val="FF0000"/>
              </a:solidFill>
            </c:spPr>
          </c:dPt>
          <c:dLbls>
            <c:showVal val="1"/>
            <c:showLeaderLines val="1"/>
          </c:dLbls>
          <c:cat>
            <c:strRef>
              <c:f>GNER!$B$31:$B$33</c:f>
              <c:strCache>
                <c:ptCount val="2"/>
                <c:pt idx="0">
                  <c:v>CUMPLIDAS </c:v>
                </c:pt>
                <c:pt idx="1">
                  <c:v>INCUMPLIDAS</c:v>
                </c:pt>
              </c:strCache>
            </c:strRef>
          </c:cat>
          <c:val>
            <c:numRef>
              <c:f>GNER!$C$31:$C$33</c:f>
              <c:numCache>
                <c:formatCode>General</c:formatCode>
                <c:ptCount val="3"/>
                <c:pt idx="0">
                  <c:v>15</c:v>
                </c:pt>
                <c:pt idx="1">
                  <c:v>1</c:v>
                </c:pt>
              </c:numCache>
            </c:numRef>
          </c:val>
        </c:ser>
        <c:firstSliceAng val="0"/>
        <c:holeSize val="50"/>
      </c:doughnutChart>
    </c:plotArea>
    <c:legend>
      <c:legendPos val="b"/>
    </c:legend>
    <c:plotVisOnly val="1"/>
  </c:chart>
  <c:printSettings>
    <c:headerFooter/>
    <c:pageMargins b="0.75000000000000322" l="0.70000000000000062" r="0.70000000000000062" t="0.7500000000000032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dPt>
            <c:idx val="0"/>
            <c:spPr>
              <a:solidFill>
                <a:srgbClr val="00B050"/>
              </a:solidFill>
            </c:spPr>
          </c:dPt>
          <c:dPt>
            <c:idx val="1"/>
            <c:spPr>
              <a:solidFill>
                <a:srgbClr val="FFFF00"/>
              </a:solidFill>
            </c:spPr>
          </c:dPt>
          <c:dLbls>
            <c:showVal val="1"/>
            <c:showLeaderLines val="1"/>
          </c:dLbls>
          <c:cat>
            <c:strRef>
              <c:f>PRIV!$B$9:$B$10</c:f>
              <c:strCache>
                <c:ptCount val="2"/>
                <c:pt idx="0">
                  <c:v>CUMPLIDAS </c:v>
                </c:pt>
                <c:pt idx="1">
                  <c:v>INCUMPLIDAS</c:v>
                </c:pt>
              </c:strCache>
            </c:strRef>
          </c:cat>
          <c:val>
            <c:numRef>
              <c:f>PRIV!$C$9:$C$10</c:f>
              <c:numCache>
                <c:formatCode>General</c:formatCode>
                <c:ptCount val="2"/>
                <c:pt idx="0">
                  <c:v>1</c:v>
                </c:pt>
                <c:pt idx="1">
                  <c:v>2</c:v>
                </c:pt>
              </c:numCache>
            </c:numRef>
          </c:val>
        </c:ser>
        <c:firstSliceAng val="0"/>
        <c:holeSize val="50"/>
      </c:doughnutChart>
    </c:plotArea>
    <c:legend>
      <c:legendPos val="b"/>
    </c:legend>
    <c:plotVisOnly val="1"/>
  </c:chart>
  <c:printSettings>
    <c:headerFooter/>
    <c:pageMargins b="0.75000000000000311" l="0.70000000000000062" r="0.70000000000000062" t="0.75000000000000311"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CO"/>
  <c:chart>
    <c:plotArea>
      <c:layout/>
      <c:doughnutChart>
        <c:varyColors val="1"/>
        <c:ser>
          <c:idx val="0"/>
          <c:order val="0"/>
          <c:spPr>
            <a:solidFill>
              <a:srgbClr val="00B050"/>
            </a:solidFill>
          </c:spPr>
          <c:dPt>
            <c:idx val="1"/>
            <c:spPr>
              <a:solidFill>
                <a:srgbClr val="FFFF00"/>
              </a:solidFill>
            </c:spPr>
          </c:dPt>
          <c:dLbls>
            <c:txPr>
              <a:bodyPr/>
              <a:lstStyle/>
              <a:p>
                <a:pPr>
                  <a:defRPr b="1"/>
                </a:pPr>
                <a:endParaRPr lang="es-CO"/>
              </a:p>
            </c:txPr>
            <c:showVal val="1"/>
            <c:showLeaderLines val="1"/>
          </c:dLbls>
          <c:cat>
            <c:strRef>
              <c:f>UNIBA!$B$8:$B$9</c:f>
              <c:strCache>
                <c:ptCount val="2"/>
                <c:pt idx="0">
                  <c:v>CUMPLIDAS</c:v>
                </c:pt>
                <c:pt idx="1">
                  <c:v>EN EJECUCION </c:v>
                </c:pt>
              </c:strCache>
            </c:strRef>
          </c:cat>
          <c:val>
            <c:numRef>
              <c:f>UNIBA!$C$8:$C$9</c:f>
              <c:numCache>
                <c:formatCode>General</c:formatCode>
                <c:ptCount val="2"/>
                <c:pt idx="0">
                  <c:v>3</c:v>
                </c:pt>
                <c:pt idx="1">
                  <c:v>1</c:v>
                </c:pt>
              </c:numCache>
            </c:numRef>
          </c:val>
        </c:ser>
        <c:firstSliceAng val="0"/>
        <c:holeSize val="50"/>
      </c:doughnutChart>
    </c:plotArea>
    <c:legend>
      <c:legendPos val="r"/>
    </c:legend>
    <c:plotVisOnly val="1"/>
  </c:chart>
  <c:printSettings>
    <c:headerFooter/>
    <c:pageMargins b="0.75000000000000311" l="0.70000000000000062" r="0.70000000000000062" t="0.750000000000003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5382174103237138"/>
          <c:y val="0.15226337448559837"/>
          <c:w val="0.49161570428696438"/>
          <c:h val="0.7346466413920486"/>
        </c:manualLayout>
      </c:layout>
      <c:bar3DChart>
        <c:barDir val="bar"/>
        <c:grouping val="clustered"/>
        <c:ser>
          <c:idx val="0"/>
          <c:order val="0"/>
          <c:spPr>
            <a:solidFill>
              <a:srgbClr val="FFFF00"/>
            </a:solidFill>
          </c:spPr>
          <c:dPt>
            <c:idx val="1"/>
            <c:spPr>
              <a:solidFill>
                <a:srgbClr val="00B050"/>
              </a:solidFill>
            </c:spPr>
          </c:dPt>
          <c:dPt>
            <c:idx val="2"/>
            <c:spPr>
              <a:solidFill>
                <a:srgbClr val="FF0000"/>
              </a:solidFill>
            </c:spPr>
          </c:dPt>
          <c:dLbls>
            <c:dLbl>
              <c:idx val="0"/>
              <c:layout>
                <c:manualLayout>
                  <c:x val="4.1666666666666664E-2"/>
                  <c:y val="0"/>
                </c:manualLayout>
              </c:layout>
              <c:showVal val="1"/>
            </c:dLbl>
            <c:dLbl>
              <c:idx val="1"/>
              <c:layout>
                <c:manualLayout>
                  <c:x val="2.5000000000000001E-2"/>
                  <c:y val="0"/>
                </c:manualLayout>
              </c:layout>
              <c:showVal val="1"/>
            </c:dLbl>
            <c:dLbl>
              <c:idx val="2"/>
              <c:layout>
                <c:manualLayout>
                  <c:x val="3.6111111111111212E-2"/>
                  <c:y val="-4.629629629629684E-3"/>
                </c:manualLayout>
              </c:layout>
              <c:showVal val="1"/>
            </c:dLbl>
            <c:txPr>
              <a:bodyPr/>
              <a:lstStyle/>
              <a:p>
                <a:pPr>
                  <a:defRPr sz="1100" b="1"/>
                </a:pPr>
                <a:endParaRPr lang="es-CO"/>
              </a:p>
            </c:txPr>
            <c:showVal val="1"/>
          </c:dLbls>
          <c:cat>
            <c:strRef>
              <c:f>'2.BOLIVAR TERRITORIO QUE NOS IN'!$C$3:$C$5</c:f>
              <c:strCache>
                <c:ptCount val="3"/>
                <c:pt idx="0">
                  <c:v>INFRAESTRUCTURA FISICA PARA LA INTEGRACION</c:v>
                </c:pt>
                <c:pt idx="1">
                  <c:v>SOSTENIBILIDAD AMBIENTAL Y GESTION INTEGRAL DEL RIESGO</c:v>
                </c:pt>
                <c:pt idx="2">
                  <c:v>DESARROLLO REGIONAL Y ORDENAMIENTO TERRITORIAL</c:v>
                </c:pt>
              </c:strCache>
            </c:strRef>
          </c:cat>
          <c:val>
            <c:numRef>
              <c:f>'2.BOLIVAR TERRITORIO QUE NOS IN'!$D$3:$D$5</c:f>
              <c:numCache>
                <c:formatCode>0%</c:formatCode>
                <c:ptCount val="3"/>
                <c:pt idx="0">
                  <c:v>0.67263045935401533</c:v>
                </c:pt>
                <c:pt idx="1">
                  <c:v>0.75777777777777777</c:v>
                </c:pt>
                <c:pt idx="2">
                  <c:v>4.3478260869565216E-2</c:v>
                </c:pt>
              </c:numCache>
            </c:numRef>
          </c:val>
        </c:ser>
        <c:shape val="box"/>
        <c:axId val="80693504"/>
        <c:axId val="80695296"/>
        <c:axId val="0"/>
      </c:bar3DChart>
      <c:catAx>
        <c:axId val="80693504"/>
        <c:scaling>
          <c:orientation val="minMax"/>
        </c:scaling>
        <c:axPos val="l"/>
        <c:tickLblPos val="nextTo"/>
        <c:txPr>
          <a:bodyPr/>
          <a:lstStyle/>
          <a:p>
            <a:pPr>
              <a:defRPr sz="900" b="1"/>
            </a:pPr>
            <a:endParaRPr lang="es-CO"/>
          </a:p>
        </c:txPr>
        <c:crossAx val="80695296"/>
        <c:crosses val="autoZero"/>
        <c:auto val="1"/>
        <c:lblAlgn val="ctr"/>
        <c:lblOffset val="100"/>
      </c:catAx>
      <c:valAx>
        <c:axId val="80695296"/>
        <c:scaling>
          <c:orientation val="minMax"/>
        </c:scaling>
        <c:axPos val="b"/>
        <c:majorGridlines/>
        <c:numFmt formatCode="0%" sourceLinked="1"/>
        <c:tickLblPos val="nextTo"/>
        <c:crossAx val="80693504"/>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es-CO"/>
  <c:chart>
    <c:autoTitleDeleted val="1"/>
    <c:view3D>
      <c:rAngAx val="1"/>
    </c:view3D>
    <c:plotArea>
      <c:layout>
        <c:manualLayout>
          <c:layoutTarget val="inner"/>
          <c:xMode val="edge"/>
          <c:yMode val="edge"/>
          <c:x val="0.18984951881014894"/>
          <c:y val="0.22614832599785722"/>
          <c:w val="0.60558792650919235"/>
          <c:h val="0.62082055931645064"/>
        </c:manualLayout>
      </c:layout>
      <c:bar3DChart>
        <c:barDir val="bar"/>
        <c:grouping val="clustered"/>
        <c:ser>
          <c:idx val="0"/>
          <c:order val="0"/>
          <c:tx>
            <c:strRef>
              <c:f>'3.BOLIVAR TERRITORIO CULTURA'!$C$3</c:f>
              <c:strCache>
                <c:ptCount val="1"/>
                <c:pt idx="0">
                  <c:v>CULTURA EJE DEL DESARROLLO E IDENTIDAD </c:v>
                </c:pt>
              </c:strCache>
            </c:strRef>
          </c:tx>
          <c:spPr>
            <a:solidFill>
              <a:srgbClr val="FFFF00"/>
            </a:solidFill>
          </c:spPr>
          <c:dLbls>
            <c:dLbl>
              <c:idx val="0"/>
              <c:layout>
                <c:manualLayout>
                  <c:x val="6.9444444444444572E-2"/>
                  <c:y val="-2.3188405797101377E-2"/>
                </c:manualLayout>
              </c:layout>
              <c:spPr/>
              <c:txPr>
                <a:bodyPr/>
                <a:lstStyle/>
                <a:p>
                  <a:pPr>
                    <a:defRPr sz="1100" b="1"/>
                  </a:pPr>
                  <a:endParaRPr lang="es-CO"/>
                </a:p>
              </c:txPr>
              <c:showVal val="1"/>
            </c:dLbl>
            <c:showVal val="1"/>
          </c:dLbls>
          <c:val>
            <c:numRef>
              <c:f>'3.BOLIVAR TERRITORIO CULTURA'!$D$3</c:f>
              <c:numCache>
                <c:formatCode>0%</c:formatCode>
                <c:ptCount val="1"/>
                <c:pt idx="0">
                  <c:v>0.74596774193548387</c:v>
                </c:pt>
              </c:numCache>
            </c:numRef>
          </c:val>
        </c:ser>
        <c:shape val="box"/>
        <c:axId val="79028608"/>
        <c:axId val="79030144"/>
        <c:axId val="0"/>
      </c:bar3DChart>
      <c:catAx>
        <c:axId val="79028608"/>
        <c:scaling>
          <c:orientation val="minMax"/>
        </c:scaling>
        <c:axPos val="l"/>
        <c:tickLblPos val="nextTo"/>
        <c:crossAx val="79030144"/>
        <c:crosses val="autoZero"/>
        <c:auto val="1"/>
        <c:lblAlgn val="ctr"/>
        <c:lblOffset val="100"/>
      </c:catAx>
      <c:valAx>
        <c:axId val="79030144"/>
        <c:scaling>
          <c:orientation val="minMax"/>
        </c:scaling>
        <c:axPos val="b"/>
        <c:majorGridlines/>
        <c:numFmt formatCode="0%" sourceLinked="1"/>
        <c:tickLblPos val="nextTo"/>
        <c:crossAx val="79028608"/>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5846062992126296"/>
          <c:y val="0.1892189218921925"/>
          <c:w val="0.49382414698163041"/>
          <c:h val="0.68985317429381221"/>
        </c:manualLayout>
      </c:layout>
      <c:bar3DChart>
        <c:barDir val="bar"/>
        <c:grouping val="clustered"/>
        <c:ser>
          <c:idx val="0"/>
          <c:order val="0"/>
          <c:dPt>
            <c:idx val="0"/>
            <c:spPr>
              <a:solidFill>
                <a:srgbClr val="00B050"/>
              </a:solidFill>
            </c:spPr>
          </c:dPt>
          <c:dPt>
            <c:idx val="1"/>
            <c:spPr>
              <a:solidFill>
                <a:srgbClr val="FFFF00"/>
              </a:solidFill>
            </c:spPr>
          </c:dPt>
          <c:dPt>
            <c:idx val="2"/>
            <c:spPr>
              <a:solidFill>
                <a:srgbClr val="00B050"/>
              </a:solidFill>
            </c:spPr>
          </c:dPt>
          <c:dLbls>
            <c:dLbl>
              <c:idx val="0"/>
              <c:layout>
                <c:manualLayout>
                  <c:x val="5.5555555555555455E-2"/>
                  <c:y val="-8.487556272013761E-17"/>
                </c:manualLayout>
              </c:layout>
              <c:showVal val="1"/>
            </c:dLbl>
            <c:dLbl>
              <c:idx val="1"/>
              <c:layout>
                <c:manualLayout>
                  <c:x val="5.8333333333334049E-2"/>
                  <c:y val="0"/>
                </c:manualLayout>
              </c:layout>
              <c:showVal val="1"/>
            </c:dLbl>
            <c:dLbl>
              <c:idx val="2"/>
              <c:layout>
                <c:manualLayout>
                  <c:x val="5.8333333333334049E-2"/>
                  <c:y val="0"/>
                </c:manualLayout>
              </c:layout>
              <c:showVal val="1"/>
            </c:dLbl>
            <c:txPr>
              <a:bodyPr/>
              <a:lstStyle/>
              <a:p>
                <a:pPr>
                  <a:defRPr sz="1100" b="1"/>
                </a:pPr>
                <a:endParaRPr lang="es-CO"/>
              </a:p>
            </c:txPr>
            <c:showVal val="1"/>
          </c:dLbls>
          <c:cat>
            <c:strRef>
              <c:f>'4.BOLIVAR CON ECONOMIA REGIONAL'!$C$3:$C$5</c:f>
              <c:strCache>
                <c:ptCount val="3"/>
                <c:pt idx="0">
                  <c:v>IMPULSO A LAS APUESTAS PRODUCTIVAS</c:v>
                </c:pt>
                <c:pt idx="1">
                  <c:v>EDUCACION INCLUYENTE Y DE EXCELENCIA </c:v>
                </c:pt>
                <c:pt idx="2">
                  <c:v>SALUD INCLUYENTE Y EQUITATIVA</c:v>
                </c:pt>
              </c:strCache>
            </c:strRef>
          </c:cat>
          <c:val>
            <c:numRef>
              <c:f>'4.BOLIVAR CON ECONOMIA REGIONAL'!$D$3:$D$5</c:f>
              <c:numCache>
                <c:formatCode>0%</c:formatCode>
                <c:ptCount val="3"/>
                <c:pt idx="0">
                  <c:v>0.80415740740740749</c:v>
                </c:pt>
                <c:pt idx="1">
                  <c:v>0.5941215302881554</c:v>
                </c:pt>
                <c:pt idx="2">
                  <c:v>0.87159435313825762</c:v>
                </c:pt>
              </c:numCache>
            </c:numRef>
          </c:val>
        </c:ser>
        <c:shape val="box"/>
        <c:axId val="81308672"/>
        <c:axId val="81384192"/>
        <c:axId val="0"/>
      </c:bar3DChart>
      <c:catAx>
        <c:axId val="81308672"/>
        <c:scaling>
          <c:orientation val="minMax"/>
        </c:scaling>
        <c:axPos val="l"/>
        <c:tickLblPos val="nextTo"/>
        <c:crossAx val="81384192"/>
        <c:crosses val="autoZero"/>
        <c:auto val="1"/>
        <c:lblAlgn val="ctr"/>
        <c:lblOffset val="100"/>
      </c:catAx>
      <c:valAx>
        <c:axId val="81384192"/>
        <c:scaling>
          <c:orientation val="minMax"/>
        </c:scaling>
        <c:axPos val="b"/>
        <c:majorGridlines/>
        <c:numFmt formatCode="0%" sourceLinked="1"/>
        <c:tickLblPos val="nextTo"/>
        <c:crossAx val="81308672"/>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8029150369219026"/>
          <c:y val="0.14012738853503348"/>
          <c:w val="0.45556538621392501"/>
          <c:h val="0.72194961298628579"/>
        </c:manualLayout>
      </c:layout>
      <c:bar3DChart>
        <c:barDir val="bar"/>
        <c:grouping val="clustered"/>
        <c:ser>
          <c:idx val="0"/>
          <c:order val="0"/>
          <c:spPr>
            <a:solidFill>
              <a:srgbClr val="00B050"/>
            </a:solidFill>
          </c:spPr>
          <c:dLbls>
            <c:dLbl>
              <c:idx val="0"/>
              <c:layout>
                <c:manualLayout>
                  <c:x val="2.7777777777778206E-2"/>
                  <c:y val="8.487556272013761E-17"/>
                </c:manualLayout>
              </c:layout>
              <c:spPr/>
              <c:txPr>
                <a:bodyPr/>
                <a:lstStyle/>
                <a:p>
                  <a:pPr>
                    <a:defRPr sz="1100" b="1"/>
                  </a:pPr>
                  <a:endParaRPr lang="es-CO"/>
                </a:p>
              </c:txPr>
              <c:showVal val="1"/>
            </c:dLbl>
            <c:dLbl>
              <c:idx val="1"/>
              <c:layout>
                <c:manualLayout>
                  <c:x val="1.3888888888889055E-2"/>
                  <c:y val="4.629629629629684E-3"/>
                </c:manualLayout>
              </c:layout>
              <c:spPr/>
              <c:txPr>
                <a:bodyPr/>
                <a:lstStyle/>
                <a:p>
                  <a:pPr>
                    <a:defRPr sz="1100"/>
                  </a:pPr>
                  <a:endParaRPr lang="es-CO"/>
                </a:p>
              </c:txPr>
              <c:showVal val="1"/>
            </c:dLbl>
            <c:showVal val="1"/>
          </c:dLbls>
          <c:cat>
            <c:strRef>
              <c:f>'5.UN GOBIERNO PARA TODOS '!$C$3:$C$4</c:f>
              <c:strCache>
                <c:ptCount val="2"/>
                <c:pt idx="0">
                  <c:v>MODERNIZACION ADMINISTRATIVA</c:v>
                </c:pt>
                <c:pt idx="1">
                  <c:v>PLANEACION Y FINANZAS PARA EL DESARROLLO</c:v>
                </c:pt>
              </c:strCache>
            </c:strRef>
          </c:cat>
          <c:val>
            <c:numRef>
              <c:f>'5.UN GOBIERNO PARA TODOS '!$D$3:$D$4</c:f>
              <c:numCache>
                <c:formatCode>0%</c:formatCode>
                <c:ptCount val="2"/>
                <c:pt idx="0">
                  <c:v>0.81597147147147142</c:v>
                </c:pt>
                <c:pt idx="1">
                  <c:v>0.86308095952024</c:v>
                </c:pt>
              </c:numCache>
            </c:numRef>
          </c:val>
        </c:ser>
        <c:shape val="box"/>
        <c:axId val="81528320"/>
        <c:axId val="81529856"/>
        <c:axId val="0"/>
      </c:bar3DChart>
      <c:catAx>
        <c:axId val="81528320"/>
        <c:scaling>
          <c:orientation val="minMax"/>
        </c:scaling>
        <c:axPos val="l"/>
        <c:tickLblPos val="nextTo"/>
        <c:txPr>
          <a:bodyPr/>
          <a:lstStyle/>
          <a:p>
            <a:pPr>
              <a:defRPr b="1"/>
            </a:pPr>
            <a:endParaRPr lang="es-CO"/>
          </a:p>
        </c:txPr>
        <c:crossAx val="81529856"/>
        <c:crosses val="autoZero"/>
        <c:auto val="1"/>
        <c:lblAlgn val="ctr"/>
        <c:lblOffset val="100"/>
      </c:catAx>
      <c:valAx>
        <c:axId val="81529856"/>
        <c:scaling>
          <c:orientation val="minMax"/>
        </c:scaling>
        <c:axPos val="b"/>
        <c:majorGridlines/>
        <c:numFmt formatCode="0%" sourceLinked="1"/>
        <c:tickLblPos val="nextTo"/>
        <c:crossAx val="81528320"/>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5431335029647735"/>
          <c:y val="0.1641701411115942"/>
          <c:w val="0.47098997862021036"/>
          <c:h val="0.71624134624374858"/>
        </c:manualLayout>
      </c:layout>
      <c:bar3DChart>
        <c:barDir val="bar"/>
        <c:grouping val="clustered"/>
        <c:ser>
          <c:idx val="0"/>
          <c:order val="0"/>
          <c:spPr>
            <a:solidFill>
              <a:srgbClr val="00B050"/>
            </a:solidFill>
          </c:spPr>
          <c:invertIfNegative val="1"/>
          <c:dPt>
            <c:idx val="1"/>
            <c:invertIfNegative val="1"/>
            <c:spPr>
              <a:solidFill>
                <a:srgbClr val="FFFF00"/>
              </a:solidFill>
            </c:spPr>
          </c:dPt>
          <c:dPt>
            <c:idx val="2"/>
            <c:invertIfNegative val="1"/>
            <c:spPr>
              <a:solidFill>
                <a:srgbClr val="FFFF00"/>
              </a:solidFill>
            </c:spPr>
          </c:dPt>
          <c:dPt>
            <c:idx val="6"/>
            <c:invertIfNegative val="1"/>
            <c:spPr>
              <a:solidFill>
                <a:srgbClr val="FFFF00"/>
              </a:solidFill>
            </c:spPr>
          </c:dPt>
          <c:dLbls>
            <c:txPr>
              <a:bodyPr/>
              <a:lstStyle/>
              <a:p>
                <a:pPr>
                  <a:defRPr sz="1050" b="1"/>
                </a:pPr>
                <a:endParaRPr lang="es-CO"/>
              </a:p>
            </c:txPr>
            <c:showVal val="1"/>
          </c:dLbls>
          <c:cat>
            <c:strRef>
              <c:f>'GRAFICOS POR ESTRATEGIAS '!$C$4:$C$11</c:f>
              <c:strCache>
                <c:ptCount val="8"/>
                <c:pt idx="0">
                  <c:v>PRIMERA INFANCIA INFANCIA Y ADOLESCENCIA </c:v>
                </c:pt>
                <c:pt idx="1">
                  <c:v>PLAN DEPARTAMENTAL DE DESARROLLO JUVENIL</c:v>
                </c:pt>
                <c:pt idx="2">
                  <c:v>BIENESTAR INTEGRAL PARA UN BOLIVAR GANADOR</c:v>
                </c:pt>
                <c:pt idx="3">
                  <c:v>EQUIDAD DE GENERO Y AUTONOMIA DE LA MUJER</c:v>
                </c:pt>
                <c:pt idx="4">
                  <c:v>ADULTO MAYOR Y DISCAPACIDAD</c:v>
                </c:pt>
                <c:pt idx="5">
                  <c:v>DIVERSIDAD Y DERECHOS SEXUALES DE LA POBLACION</c:v>
                </c:pt>
                <c:pt idx="6">
                  <c:v>INCLUSION ETNICA PARA EL DESARROLLO</c:v>
                </c:pt>
                <c:pt idx="7">
                  <c:v>ATENCION INTEGRAL DE VICTIMAS Y RESTITUCION DE TIERRAS</c:v>
                </c:pt>
              </c:strCache>
            </c:strRef>
          </c:cat>
          <c:val>
            <c:numRef>
              <c:f>'GRAFICOS POR ESTRATEGIAS '!$D$4:$D$11</c:f>
              <c:numCache>
                <c:formatCode>0%</c:formatCode>
                <c:ptCount val="8"/>
                <c:pt idx="0">
                  <c:v>0.8</c:v>
                </c:pt>
                <c:pt idx="1">
                  <c:v>0.34090909090909088</c:v>
                </c:pt>
                <c:pt idx="2">
                  <c:v>0.4</c:v>
                </c:pt>
                <c:pt idx="3">
                  <c:v>0.65</c:v>
                </c:pt>
                <c:pt idx="4">
                  <c:v>1</c:v>
                </c:pt>
                <c:pt idx="5">
                  <c:v>0.9</c:v>
                </c:pt>
                <c:pt idx="6">
                  <c:v>0.75</c:v>
                </c:pt>
                <c:pt idx="7">
                  <c:v>0.87777777777777777</c:v>
                </c:pt>
              </c:numCache>
            </c:numRef>
          </c:val>
        </c:ser>
        <c:shape val="box"/>
        <c:axId val="81486208"/>
        <c:axId val="81487744"/>
        <c:axId val="0"/>
      </c:bar3DChart>
      <c:catAx>
        <c:axId val="81486208"/>
        <c:scaling>
          <c:orientation val="minMax"/>
        </c:scaling>
        <c:axPos val="l"/>
        <c:tickLblPos val="nextTo"/>
        <c:txPr>
          <a:bodyPr/>
          <a:lstStyle/>
          <a:p>
            <a:pPr>
              <a:defRPr sz="700" b="1"/>
            </a:pPr>
            <a:endParaRPr lang="es-CO"/>
          </a:p>
        </c:txPr>
        <c:crossAx val="81487744"/>
        <c:crosses val="autoZero"/>
        <c:auto val="1"/>
        <c:lblAlgn val="ctr"/>
        <c:lblOffset val="100"/>
      </c:catAx>
      <c:valAx>
        <c:axId val="81487744"/>
        <c:scaling>
          <c:orientation val="minMax"/>
        </c:scaling>
        <c:axPos val="b"/>
        <c:majorGridlines/>
        <c:numFmt formatCode="0%" sourceLinked="1"/>
        <c:tickLblPos val="nextTo"/>
        <c:crossAx val="81486208"/>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4439107611548562"/>
          <c:y val="0.17233848984311192"/>
          <c:w val="0.48764501312335956"/>
          <c:h val="0.6958057573993035"/>
        </c:manualLayout>
      </c:layout>
      <c:bar3DChart>
        <c:barDir val="bar"/>
        <c:grouping val="clustered"/>
        <c:ser>
          <c:idx val="0"/>
          <c:order val="0"/>
          <c:spPr>
            <a:solidFill>
              <a:srgbClr val="00B050"/>
            </a:solidFill>
          </c:spPr>
          <c:dPt>
            <c:idx val="1"/>
            <c:spPr>
              <a:solidFill>
                <a:srgbClr val="FFFF00"/>
              </a:solidFill>
            </c:spPr>
          </c:dPt>
          <c:dLbls>
            <c:txPr>
              <a:bodyPr/>
              <a:lstStyle/>
              <a:p>
                <a:pPr>
                  <a:defRPr sz="1100" b="1"/>
                </a:pPr>
                <a:endParaRPr lang="es-CO"/>
              </a:p>
            </c:txPr>
            <c:showVal val="1"/>
          </c:dLbls>
          <c:cat>
            <c:strRef>
              <c:f>'GRAFICOS POR ESTRATEGIAS '!$C$17:$C$19</c:f>
              <c:strCache>
                <c:ptCount val="3"/>
                <c:pt idx="0">
                  <c:v>BOLIVAR GANADOR</c:v>
                </c:pt>
                <c:pt idx="1">
                  <c:v>DEPORTE SOCIAL COMUNITARIO</c:v>
                </c:pt>
                <c:pt idx="2">
                  <c:v>HABITOS Y ESTILOS DE VIDA SALUDABLE </c:v>
                </c:pt>
              </c:strCache>
            </c:strRef>
          </c:cat>
          <c:val>
            <c:numRef>
              <c:f>'GRAFICOS POR ESTRATEGIAS '!$D$17:$D$19</c:f>
              <c:numCache>
                <c:formatCode>0%</c:formatCode>
                <c:ptCount val="3"/>
                <c:pt idx="0">
                  <c:v>1.0013605442176872</c:v>
                </c:pt>
                <c:pt idx="1">
                  <c:v>0.62916666666666665</c:v>
                </c:pt>
                <c:pt idx="2">
                  <c:v>0.92083333333333339</c:v>
                </c:pt>
              </c:numCache>
            </c:numRef>
          </c:val>
        </c:ser>
        <c:shape val="box"/>
        <c:axId val="81516416"/>
        <c:axId val="81517952"/>
        <c:axId val="0"/>
      </c:bar3DChart>
      <c:catAx>
        <c:axId val="81516416"/>
        <c:scaling>
          <c:orientation val="minMax"/>
        </c:scaling>
        <c:axPos val="l"/>
        <c:tickLblPos val="nextTo"/>
        <c:crossAx val="81517952"/>
        <c:crosses val="autoZero"/>
        <c:auto val="1"/>
        <c:lblAlgn val="ctr"/>
        <c:lblOffset val="100"/>
      </c:catAx>
      <c:valAx>
        <c:axId val="81517952"/>
        <c:scaling>
          <c:orientation val="minMax"/>
        </c:scaling>
        <c:axPos val="b"/>
        <c:majorGridlines/>
        <c:numFmt formatCode="0%" sourceLinked="1"/>
        <c:tickLblPos val="nextTo"/>
        <c:crossAx val="81516416"/>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lang val="es-CO"/>
  <c:chart>
    <c:view3D>
      <c:rAngAx val="1"/>
    </c:view3D>
    <c:plotArea>
      <c:layout>
        <c:manualLayout>
          <c:layoutTarget val="inner"/>
          <c:xMode val="edge"/>
          <c:yMode val="edge"/>
          <c:x val="0.44875218722659665"/>
          <c:y val="0.2030303030303045"/>
          <c:w val="0.47575481189851282"/>
          <c:h val="0.68295895304753573"/>
        </c:manualLayout>
      </c:layout>
      <c:bar3DChart>
        <c:barDir val="bar"/>
        <c:grouping val="clustered"/>
        <c:ser>
          <c:idx val="0"/>
          <c:order val="0"/>
          <c:spPr>
            <a:solidFill>
              <a:srgbClr val="00B050"/>
            </a:solidFill>
          </c:spPr>
          <c:dPt>
            <c:idx val="1"/>
            <c:spPr>
              <a:solidFill>
                <a:srgbClr val="FFFF00"/>
              </a:solidFill>
            </c:spPr>
          </c:dPt>
          <c:dLbls>
            <c:txPr>
              <a:bodyPr/>
              <a:lstStyle/>
              <a:p>
                <a:pPr>
                  <a:defRPr sz="1050" b="1"/>
                </a:pPr>
                <a:endParaRPr lang="es-CO"/>
              </a:p>
            </c:txPr>
            <c:showVal val="1"/>
          </c:dLbls>
          <c:cat>
            <c:strRef>
              <c:f>'GRAFICOS POR ESTRATEGIAS '!$C$13:$C$15</c:f>
              <c:strCache>
                <c:ptCount val="3"/>
                <c:pt idx="0">
                  <c:v>DERECHOS HUMANOS</c:v>
                </c:pt>
                <c:pt idx="1">
                  <c:v>ORDEN PUBLICO, SEGURIDAD, JUSTICIA Y RESOCIALIZACION</c:v>
                </c:pt>
                <c:pt idx="2">
                  <c:v>DESARROLLO DE LA SOCIEDAD CIVIL</c:v>
                </c:pt>
              </c:strCache>
            </c:strRef>
          </c:cat>
          <c:val>
            <c:numRef>
              <c:f>'GRAFICOS POR ESTRATEGIAS '!$D$13:$D$15</c:f>
              <c:numCache>
                <c:formatCode>0%</c:formatCode>
                <c:ptCount val="3"/>
                <c:pt idx="0">
                  <c:v>1</c:v>
                </c:pt>
                <c:pt idx="1">
                  <c:v>0.59934640522875826</c:v>
                </c:pt>
                <c:pt idx="2">
                  <c:v>1</c:v>
                </c:pt>
              </c:numCache>
            </c:numRef>
          </c:val>
        </c:ser>
        <c:shape val="box"/>
        <c:axId val="83910016"/>
        <c:axId val="83924096"/>
        <c:axId val="0"/>
      </c:bar3DChart>
      <c:catAx>
        <c:axId val="83910016"/>
        <c:scaling>
          <c:orientation val="minMax"/>
        </c:scaling>
        <c:axPos val="l"/>
        <c:tickLblPos val="nextTo"/>
        <c:crossAx val="83924096"/>
        <c:crosses val="autoZero"/>
        <c:auto val="1"/>
        <c:lblAlgn val="ctr"/>
        <c:lblOffset val="100"/>
      </c:catAx>
      <c:valAx>
        <c:axId val="83924096"/>
        <c:scaling>
          <c:orientation val="minMax"/>
        </c:scaling>
        <c:axPos val="b"/>
        <c:majorGridlines/>
        <c:numFmt formatCode="0%" sourceLinked="1"/>
        <c:tickLblPos val="nextTo"/>
        <c:crossAx val="83910016"/>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userShapes r:id="rId1"/>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14.xml"/><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10" Type="http://schemas.openxmlformats.org/officeDocument/2006/relationships/chart" Target="../charts/chart16.xml"/><Relationship Id="rId4" Type="http://schemas.openxmlformats.org/officeDocument/2006/relationships/chart" Target="../charts/chart10.xml"/><Relationship Id="rId9"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69</xdr:col>
      <xdr:colOff>581025</xdr:colOff>
      <xdr:row>0</xdr:row>
      <xdr:rowOff>57150</xdr:rowOff>
    </xdr:from>
    <xdr:to>
      <xdr:col>69</xdr:col>
      <xdr:colOff>733425</xdr:colOff>
      <xdr:row>0</xdr:row>
      <xdr:rowOff>209550</xdr:rowOff>
    </xdr:to>
    <xdr:sp macro="" textlink="">
      <xdr:nvSpPr>
        <xdr:cNvPr id="12" name="11 Flecha abajo"/>
        <xdr:cNvSpPr/>
      </xdr:nvSpPr>
      <xdr:spPr>
        <a:xfrm>
          <a:off x="66970275" y="57150"/>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66</xdr:col>
      <xdr:colOff>476250</xdr:colOff>
      <xdr:row>0</xdr:row>
      <xdr:rowOff>114300</xdr:rowOff>
    </xdr:from>
    <xdr:to>
      <xdr:col>66</xdr:col>
      <xdr:colOff>628650</xdr:colOff>
      <xdr:row>0</xdr:row>
      <xdr:rowOff>266700</xdr:rowOff>
    </xdr:to>
    <xdr:sp macro="" textlink="">
      <xdr:nvSpPr>
        <xdr:cNvPr id="13" name="12 Flecha abajo"/>
        <xdr:cNvSpPr/>
      </xdr:nvSpPr>
      <xdr:spPr>
        <a:xfrm>
          <a:off x="58131075" y="114300"/>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68</xdr:col>
      <xdr:colOff>476250</xdr:colOff>
      <xdr:row>0</xdr:row>
      <xdr:rowOff>57150</xdr:rowOff>
    </xdr:from>
    <xdr:to>
      <xdr:col>68</xdr:col>
      <xdr:colOff>628650</xdr:colOff>
      <xdr:row>0</xdr:row>
      <xdr:rowOff>209550</xdr:rowOff>
    </xdr:to>
    <xdr:sp macro="" textlink="">
      <xdr:nvSpPr>
        <xdr:cNvPr id="14" name="13 Flecha abajo"/>
        <xdr:cNvSpPr/>
      </xdr:nvSpPr>
      <xdr:spPr>
        <a:xfrm>
          <a:off x="64484250" y="57150"/>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67</xdr:col>
      <xdr:colOff>542925</xdr:colOff>
      <xdr:row>0</xdr:row>
      <xdr:rowOff>85725</xdr:rowOff>
    </xdr:from>
    <xdr:to>
      <xdr:col>67</xdr:col>
      <xdr:colOff>695325</xdr:colOff>
      <xdr:row>0</xdr:row>
      <xdr:rowOff>238125</xdr:rowOff>
    </xdr:to>
    <xdr:sp macro="" textlink="">
      <xdr:nvSpPr>
        <xdr:cNvPr id="15" name="14 Flecha abajo"/>
        <xdr:cNvSpPr/>
      </xdr:nvSpPr>
      <xdr:spPr>
        <a:xfrm>
          <a:off x="61341000" y="85725"/>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70</xdr:col>
      <xdr:colOff>523875</xdr:colOff>
      <xdr:row>0</xdr:row>
      <xdr:rowOff>47625</xdr:rowOff>
    </xdr:from>
    <xdr:to>
      <xdr:col>70</xdr:col>
      <xdr:colOff>676275</xdr:colOff>
      <xdr:row>0</xdr:row>
      <xdr:rowOff>200025</xdr:rowOff>
    </xdr:to>
    <xdr:sp macro="" textlink="">
      <xdr:nvSpPr>
        <xdr:cNvPr id="16" name="15 Flecha abajo"/>
        <xdr:cNvSpPr/>
      </xdr:nvSpPr>
      <xdr:spPr>
        <a:xfrm>
          <a:off x="68341875" y="47625"/>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71</xdr:col>
      <xdr:colOff>523875</xdr:colOff>
      <xdr:row>0</xdr:row>
      <xdr:rowOff>47625</xdr:rowOff>
    </xdr:from>
    <xdr:to>
      <xdr:col>71</xdr:col>
      <xdr:colOff>676275</xdr:colOff>
      <xdr:row>0</xdr:row>
      <xdr:rowOff>200025</xdr:rowOff>
    </xdr:to>
    <xdr:sp macro="" textlink="">
      <xdr:nvSpPr>
        <xdr:cNvPr id="17" name="16 Flecha abajo"/>
        <xdr:cNvSpPr/>
      </xdr:nvSpPr>
      <xdr:spPr>
        <a:xfrm>
          <a:off x="69561075" y="47625"/>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72</xdr:col>
      <xdr:colOff>466725</xdr:colOff>
      <xdr:row>0</xdr:row>
      <xdr:rowOff>66675</xdr:rowOff>
    </xdr:from>
    <xdr:to>
      <xdr:col>72</xdr:col>
      <xdr:colOff>619125</xdr:colOff>
      <xdr:row>0</xdr:row>
      <xdr:rowOff>219075</xdr:rowOff>
    </xdr:to>
    <xdr:sp macro="" textlink="">
      <xdr:nvSpPr>
        <xdr:cNvPr id="18" name="17 Flecha abajo"/>
        <xdr:cNvSpPr/>
      </xdr:nvSpPr>
      <xdr:spPr>
        <a:xfrm>
          <a:off x="70723125" y="66675"/>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73</xdr:col>
      <xdr:colOff>533400</xdr:colOff>
      <xdr:row>0</xdr:row>
      <xdr:rowOff>76200</xdr:rowOff>
    </xdr:from>
    <xdr:to>
      <xdr:col>73</xdr:col>
      <xdr:colOff>685800</xdr:colOff>
      <xdr:row>0</xdr:row>
      <xdr:rowOff>228600</xdr:rowOff>
    </xdr:to>
    <xdr:sp macro="" textlink="">
      <xdr:nvSpPr>
        <xdr:cNvPr id="19" name="18 Flecha abajo"/>
        <xdr:cNvSpPr/>
      </xdr:nvSpPr>
      <xdr:spPr>
        <a:xfrm>
          <a:off x="72009000" y="76200"/>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74</xdr:col>
      <xdr:colOff>561975</xdr:colOff>
      <xdr:row>0</xdr:row>
      <xdr:rowOff>57150</xdr:rowOff>
    </xdr:from>
    <xdr:to>
      <xdr:col>74</xdr:col>
      <xdr:colOff>714375</xdr:colOff>
      <xdr:row>0</xdr:row>
      <xdr:rowOff>209550</xdr:rowOff>
    </xdr:to>
    <xdr:sp macro="" textlink="">
      <xdr:nvSpPr>
        <xdr:cNvPr id="20" name="19 Flecha abajo"/>
        <xdr:cNvSpPr/>
      </xdr:nvSpPr>
      <xdr:spPr>
        <a:xfrm>
          <a:off x="73256775" y="57150"/>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75</xdr:col>
      <xdr:colOff>542925</xdr:colOff>
      <xdr:row>0</xdr:row>
      <xdr:rowOff>47625</xdr:rowOff>
    </xdr:from>
    <xdr:to>
      <xdr:col>75</xdr:col>
      <xdr:colOff>695325</xdr:colOff>
      <xdr:row>0</xdr:row>
      <xdr:rowOff>200025</xdr:rowOff>
    </xdr:to>
    <xdr:sp macro="" textlink="">
      <xdr:nvSpPr>
        <xdr:cNvPr id="21" name="20 Flecha abajo"/>
        <xdr:cNvSpPr/>
      </xdr:nvSpPr>
      <xdr:spPr>
        <a:xfrm>
          <a:off x="74456925" y="47625"/>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76</xdr:col>
      <xdr:colOff>523875</xdr:colOff>
      <xdr:row>0</xdr:row>
      <xdr:rowOff>66675</xdr:rowOff>
    </xdr:from>
    <xdr:to>
      <xdr:col>76</xdr:col>
      <xdr:colOff>676275</xdr:colOff>
      <xdr:row>0</xdr:row>
      <xdr:rowOff>219075</xdr:rowOff>
    </xdr:to>
    <xdr:sp macro="" textlink="">
      <xdr:nvSpPr>
        <xdr:cNvPr id="22" name="21 Flecha abajo"/>
        <xdr:cNvSpPr/>
      </xdr:nvSpPr>
      <xdr:spPr>
        <a:xfrm>
          <a:off x="75409425" y="66675"/>
          <a:ext cx="152400" cy="1524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180975</xdr:colOff>
      <xdr:row>0</xdr:row>
      <xdr:rowOff>142875</xdr:rowOff>
    </xdr:from>
    <xdr:to>
      <xdr:col>12</xdr:col>
      <xdr:colOff>180975</xdr:colOff>
      <xdr:row>11</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0.03125</cdr:x>
      <cdr:y>0.01227</cdr:y>
    </cdr:from>
    <cdr:to>
      <cdr:x>0.975</cdr:x>
      <cdr:y>0.19018</cdr:y>
    </cdr:to>
    <cdr:sp macro="" textlink="">
      <cdr:nvSpPr>
        <cdr:cNvPr id="2" name="1 CuadroTexto"/>
        <cdr:cNvSpPr txBox="1"/>
      </cdr:nvSpPr>
      <cdr:spPr>
        <a:xfrm xmlns:a="http://schemas.openxmlformats.org/drawingml/2006/main">
          <a:off x="142874" y="38100"/>
          <a:ext cx="4314825" cy="552437"/>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4. BOLIVAR CON ECONOMIA REGIONAL Y COMPETITIVA</a:t>
          </a: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a:t>
          </a:r>
        </a:p>
        <a:p xmlns:a="http://schemas.openxmlformats.org/drawingml/2006/main">
          <a:pPr algn="ct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76% </a:t>
          </a:r>
          <a:endPar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6</xdr:col>
      <xdr:colOff>66675</xdr:colOff>
      <xdr:row>0</xdr:row>
      <xdr:rowOff>66675</xdr:rowOff>
    </xdr:from>
    <xdr:to>
      <xdr:col>11</xdr:col>
      <xdr:colOff>647700</xdr:colOff>
      <xdr:row>8</xdr:row>
      <xdr:rowOff>28575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0.15401</cdr:x>
      <cdr:y>0.01911</cdr:y>
    </cdr:from>
    <cdr:to>
      <cdr:x>0.90239</cdr:x>
      <cdr:y>0.12102</cdr:y>
    </cdr:to>
    <cdr:sp macro="" textlink="">
      <cdr:nvSpPr>
        <cdr:cNvPr id="2" name="1 CuadroTexto"/>
        <cdr:cNvSpPr txBox="1"/>
      </cdr:nvSpPr>
      <cdr:spPr>
        <a:xfrm xmlns:a="http://schemas.openxmlformats.org/drawingml/2006/main">
          <a:off x="676275" y="57155"/>
          <a:ext cx="3286142" cy="304798"/>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5.</a:t>
          </a: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UN GOBIERNO PARA TODOS </a:t>
          </a:r>
        </a:p>
        <a:p xmlns:a="http://schemas.openxmlformats.org/drawingml/2006/main">
          <a:pPr algn="ct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83 % </a:t>
          </a:r>
          <a:endPar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6</xdr:col>
      <xdr:colOff>314325</xdr:colOff>
      <xdr:row>0</xdr:row>
      <xdr:rowOff>57151</xdr:rowOff>
    </xdr:from>
    <xdr:to>
      <xdr:col>12</xdr:col>
      <xdr:colOff>742949</xdr:colOff>
      <xdr:row>6</xdr:row>
      <xdr:rowOff>9525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409575</xdr:colOff>
      <xdr:row>11</xdr:row>
      <xdr:rowOff>952501</xdr:rowOff>
    </xdr:from>
    <xdr:to>
      <xdr:col>12</xdr:col>
      <xdr:colOff>733425</xdr:colOff>
      <xdr:row>19</xdr:row>
      <xdr:rowOff>209550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447675</xdr:colOff>
      <xdr:row>6</xdr:row>
      <xdr:rowOff>104776</xdr:rowOff>
    </xdr:from>
    <xdr:to>
      <xdr:col>12</xdr:col>
      <xdr:colOff>714375</xdr:colOff>
      <xdr:row>11</xdr:row>
      <xdr:rowOff>819150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400050</xdr:colOff>
      <xdr:row>19</xdr:row>
      <xdr:rowOff>285749</xdr:rowOff>
    </xdr:from>
    <xdr:to>
      <xdr:col>12</xdr:col>
      <xdr:colOff>733424</xdr:colOff>
      <xdr:row>26</xdr:row>
      <xdr:rowOff>419100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466724</xdr:colOff>
      <xdr:row>27</xdr:row>
      <xdr:rowOff>133350</xdr:rowOff>
    </xdr:from>
    <xdr:to>
      <xdr:col>13</xdr:col>
      <xdr:colOff>19049</xdr:colOff>
      <xdr:row>33</xdr:row>
      <xdr:rowOff>28575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333375</xdr:colOff>
      <xdr:row>33</xdr:row>
      <xdr:rowOff>200025</xdr:rowOff>
    </xdr:from>
    <xdr:to>
      <xdr:col>12</xdr:col>
      <xdr:colOff>333374</xdr:colOff>
      <xdr:row>40</xdr:row>
      <xdr:rowOff>171450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342900</xdr:colOff>
      <xdr:row>40</xdr:row>
      <xdr:rowOff>314325</xdr:rowOff>
    </xdr:from>
    <xdr:to>
      <xdr:col>12</xdr:col>
      <xdr:colOff>342900</xdr:colOff>
      <xdr:row>50</xdr:row>
      <xdr:rowOff>9525</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438150</xdr:colOff>
      <xdr:row>50</xdr:row>
      <xdr:rowOff>276225</xdr:rowOff>
    </xdr:from>
    <xdr:to>
      <xdr:col>12</xdr:col>
      <xdr:colOff>438150</xdr:colOff>
      <xdr:row>58</xdr:row>
      <xdr:rowOff>161925</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619125</xdr:colOff>
      <xdr:row>58</xdr:row>
      <xdr:rowOff>304800</xdr:rowOff>
    </xdr:from>
    <xdr:to>
      <xdr:col>12</xdr:col>
      <xdr:colOff>619125</xdr:colOff>
      <xdr:row>70</xdr:row>
      <xdr:rowOff>95250</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1028700</xdr:colOff>
      <xdr:row>65</xdr:row>
      <xdr:rowOff>57151</xdr:rowOff>
    </xdr:from>
    <xdr:to>
      <xdr:col>6</xdr:col>
      <xdr:colOff>9525</xdr:colOff>
      <xdr:row>80</xdr:row>
      <xdr:rowOff>76200</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0.16458</cdr:x>
      <cdr:y>0.00898</cdr:y>
    </cdr:from>
    <cdr:to>
      <cdr:x>0.89882</cdr:x>
      <cdr:y>0.11976</cdr:y>
    </cdr:to>
    <cdr:sp macro="" textlink="">
      <cdr:nvSpPr>
        <cdr:cNvPr id="2" name="1 CuadroTexto"/>
        <cdr:cNvSpPr txBox="1"/>
      </cdr:nvSpPr>
      <cdr:spPr>
        <a:xfrm xmlns:a="http://schemas.openxmlformats.org/drawingml/2006/main">
          <a:off x="929620" y="33965"/>
          <a:ext cx="4147205" cy="4189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UN DEPARTAMETO CON INCLUSION PARA TODOS 74% </a:t>
          </a:r>
        </a:p>
      </cdr:txBody>
    </cdr:sp>
  </cdr:relSizeAnchor>
</c:userShapes>
</file>

<file path=xl/drawings/drawing16.xml><?xml version="1.0" encoding="utf-8"?>
<c:userShapes xmlns:c="http://schemas.openxmlformats.org/drawingml/2006/chart">
  <cdr:relSizeAnchor xmlns:cdr="http://schemas.openxmlformats.org/drawingml/2006/chartDrawing">
    <cdr:from>
      <cdr:x>0.17079</cdr:x>
      <cdr:y>0.01608</cdr:y>
    </cdr:from>
    <cdr:to>
      <cdr:x>0.84944</cdr:x>
      <cdr:y>0.14148</cdr:y>
    </cdr:to>
    <cdr:sp macro="" textlink="">
      <cdr:nvSpPr>
        <cdr:cNvPr id="2" name="1 CuadroTexto"/>
        <cdr:cNvSpPr txBox="1"/>
      </cdr:nvSpPr>
      <cdr:spPr>
        <a:xfrm xmlns:a="http://schemas.openxmlformats.org/drawingml/2006/main">
          <a:off x="723900" y="37525"/>
          <a:ext cx="2876550" cy="292636"/>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innerShdw blurRad="63500" dist="50800" dir="16200000">
                  <a:prstClr val="black">
                    <a:alpha val="50000"/>
                  </a:prstClr>
                </a:innerShdw>
              </a:effectLst>
            </a:rPr>
            <a:t>FOMENTO</a:t>
          </a:r>
          <a:r>
            <a:rPr lang="es-CO" sz="1400" b="1" cap="none" spc="0" baseline="0">
              <a:ln w="12700">
                <a:solidFill>
                  <a:schemeClr val="tx2">
                    <a:satMod val="155000"/>
                  </a:schemeClr>
                </a:solidFill>
                <a:prstDash val="solid"/>
              </a:ln>
              <a:solidFill>
                <a:sysClr val="windowText" lastClr="000000"/>
              </a:solidFill>
              <a:effectLst>
                <a:innerShdw blurRad="63500" dist="50800" dir="16200000">
                  <a:prstClr val="black">
                    <a:alpha val="50000"/>
                  </a:prstClr>
                </a:innerShdw>
              </a:effectLst>
            </a:rPr>
            <a:t> AL DEPORTE </a:t>
          </a:r>
        </a:p>
        <a:p xmlns:a="http://schemas.openxmlformats.org/drawingml/2006/main">
          <a:pPr algn="ctr"/>
          <a:r>
            <a:rPr lang="es-CO" sz="1600" b="1" cap="none" spc="0" baseline="0">
              <a:ln w="12700">
                <a:solidFill>
                  <a:schemeClr val="tx2">
                    <a:satMod val="155000"/>
                  </a:schemeClr>
                </a:solidFill>
                <a:prstDash val="solid"/>
              </a:ln>
              <a:solidFill>
                <a:sysClr val="windowText" lastClr="000000"/>
              </a:solidFill>
              <a:effectLst>
                <a:innerShdw blurRad="63500" dist="50800" dir="16200000">
                  <a:prstClr val="black">
                    <a:alpha val="50000"/>
                  </a:prstClr>
                </a:innerShdw>
              </a:effectLst>
            </a:rPr>
            <a:t>88% </a:t>
          </a:r>
        </a:p>
        <a:p xmlns:a="http://schemas.openxmlformats.org/drawingml/2006/main">
          <a:pPr algn="ctr"/>
          <a:endParaRPr lang="es-CO" sz="1400" b="1">
            <a:solidFill>
              <a:srgbClr val="FF0000"/>
            </a:solidFill>
            <a:effectLst>
              <a:innerShdw blurRad="63500" dist="50800" dir="16200000">
                <a:prstClr val="black">
                  <a:alpha val="50000"/>
                </a:prstClr>
              </a:innerShdw>
            </a:effectLst>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0.05714</cdr:x>
      <cdr:y>0.02727</cdr:y>
    </cdr:from>
    <cdr:to>
      <cdr:x>0.96923</cdr:x>
      <cdr:y>0.18182</cdr:y>
    </cdr:to>
    <cdr:sp macro="" textlink="">
      <cdr:nvSpPr>
        <cdr:cNvPr id="2" name="1 CuadroTexto"/>
        <cdr:cNvSpPr txBox="1"/>
      </cdr:nvSpPr>
      <cdr:spPr>
        <a:xfrm xmlns:a="http://schemas.openxmlformats.org/drawingml/2006/main">
          <a:off x="247650" y="71171"/>
          <a:ext cx="3952875" cy="403352"/>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SEGURIDAD</a:t>
          </a: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Y CONVIVENCIA DEPARTAMENTAL </a:t>
          </a:r>
        </a:p>
        <a:p xmlns:a="http://schemas.openxmlformats.org/drawingml/2006/main">
          <a:pPr algn="ct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84%</a:t>
          </a:r>
          <a:endParaRPr lang="es-CO" sz="1400" b="1" baseline="0">
            <a:ln w="12700">
              <a:solidFill>
                <a:sysClr val="windowText" lastClr="000000"/>
              </a:solidFill>
              <a:prstDash val="solid"/>
            </a:ln>
            <a:solidFill>
              <a:sysClr val="windowText" lastClr="000000"/>
            </a:solidFill>
          </a:endParaRPr>
        </a:p>
        <a:p xmlns:a="http://schemas.openxmlformats.org/drawingml/2006/main">
          <a:endParaRPr lang="es-CO" sz="1200">
            <a:solidFill>
              <a:sysClr val="windowText" lastClr="000000"/>
            </a:solidFill>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0.05911</cdr:x>
      <cdr:y>0.01582</cdr:y>
    </cdr:from>
    <cdr:to>
      <cdr:x>0.99869</cdr:x>
      <cdr:y>0.18824</cdr:y>
    </cdr:to>
    <cdr:sp macro="" textlink="">
      <cdr:nvSpPr>
        <cdr:cNvPr id="2" name="1 CuadroTexto"/>
        <cdr:cNvSpPr txBox="1"/>
      </cdr:nvSpPr>
      <cdr:spPr>
        <a:xfrm xmlns:a="http://schemas.openxmlformats.org/drawingml/2006/main">
          <a:off x="290514" y="51242"/>
          <a:ext cx="4617957" cy="558358"/>
        </a:xfrm>
        <a:prstGeom xmlns:a="http://schemas.openxmlformats.org/drawingml/2006/main" prst="rec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BOLIVAR TERRITORIO QUE NOS INTEGRA A TODOS  </a:t>
          </a:r>
        </a:p>
        <a:p xmlns:a="http://schemas.openxmlformats.org/drawingml/2006/main">
          <a:pPr algn="ctr"/>
          <a:r>
            <a:rPr lang="es-CO" sz="18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67 %</a:t>
          </a:r>
        </a:p>
      </cdr:txBody>
    </cdr:sp>
  </cdr:relSizeAnchor>
</c:userShapes>
</file>

<file path=xl/drawings/drawing19.xml><?xml version="1.0" encoding="utf-8"?>
<c:userShapes xmlns:c="http://schemas.openxmlformats.org/drawingml/2006/chart">
  <cdr:relSizeAnchor xmlns:cdr="http://schemas.openxmlformats.org/drawingml/2006/chartDrawing">
    <cdr:from>
      <cdr:x>0.05263</cdr:x>
      <cdr:y>0.02431</cdr:y>
    </cdr:from>
    <cdr:to>
      <cdr:x>0.90058</cdr:x>
      <cdr:y>0.12847</cdr:y>
    </cdr:to>
    <cdr:sp macro="" textlink="">
      <cdr:nvSpPr>
        <cdr:cNvPr id="2" name="1 CuadroTexto"/>
        <cdr:cNvSpPr txBox="1"/>
      </cdr:nvSpPr>
      <cdr:spPr>
        <a:xfrm xmlns:a="http://schemas.openxmlformats.org/drawingml/2006/main">
          <a:off x="257176" y="70392"/>
          <a:ext cx="4143375" cy="301606"/>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SOSTENIBILIDAD</a:t>
          </a: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AMBIENTAL Y GESTION INTEGRAL DEL RIESGO </a:t>
          </a:r>
        </a:p>
        <a:p xmlns:a="http://schemas.openxmlformats.org/drawingml/2006/main">
          <a:pPr algn="ct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76 % </a:t>
          </a:r>
          <a:endParaRPr lang="es-CO" sz="1100">
            <a:solidFill>
              <a:sysClr val="windowText" lastClr="000000"/>
            </a:solidFill>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535782</xdr:colOff>
      <xdr:row>0</xdr:row>
      <xdr:rowOff>261938</xdr:rowOff>
    </xdr:from>
    <xdr:to>
      <xdr:col>14</xdr:col>
      <xdr:colOff>202406</xdr:colOff>
      <xdr:row>12</xdr:row>
      <xdr:rowOff>130969</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0.04167</cdr:x>
      <cdr:y>0.01961</cdr:y>
    </cdr:from>
    <cdr:to>
      <cdr:x>0.92708</cdr:x>
      <cdr:y>0.1634</cdr:y>
    </cdr:to>
    <cdr:sp macro="" textlink="">
      <cdr:nvSpPr>
        <cdr:cNvPr id="2" name="1 CuadroTexto"/>
        <cdr:cNvSpPr txBox="1"/>
      </cdr:nvSpPr>
      <cdr:spPr>
        <a:xfrm xmlns:a="http://schemas.openxmlformats.org/drawingml/2006/main">
          <a:off x="190500" y="57150"/>
          <a:ext cx="4048125" cy="4191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IMPULSO A LAS APUESTAS PRODUCTIVAS </a:t>
          </a:r>
        </a:p>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80%</a:t>
          </a:r>
        </a:p>
      </cdr:txBody>
    </cdr:sp>
  </cdr:relSizeAnchor>
</c:userShapes>
</file>

<file path=xl/drawings/drawing21.xml><?xml version="1.0" encoding="utf-8"?>
<c:userShapes xmlns:c="http://schemas.openxmlformats.org/drawingml/2006/chart">
  <cdr:relSizeAnchor xmlns:cdr="http://schemas.openxmlformats.org/drawingml/2006/chartDrawing">
    <cdr:from>
      <cdr:x>0.04375</cdr:x>
      <cdr:y>0.00694</cdr:y>
    </cdr:from>
    <cdr:to>
      <cdr:x>0.95</cdr:x>
      <cdr:y>0.18403</cdr:y>
    </cdr:to>
    <cdr:sp macro="" textlink="">
      <cdr:nvSpPr>
        <cdr:cNvPr id="2" name="1 CuadroTexto"/>
        <cdr:cNvSpPr txBox="1"/>
      </cdr:nvSpPr>
      <cdr:spPr>
        <a:xfrm xmlns:a="http://schemas.openxmlformats.org/drawingml/2006/main">
          <a:off x="200025" y="19050"/>
          <a:ext cx="4143375" cy="48577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EDUCACION INCLUYENTE Y DE EXCELENCIA  </a:t>
          </a:r>
        </a:p>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59% </a:t>
          </a:r>
        </a:p>
      </cdr:txBody>
    </cdr:sp>
  </cdr:relSizeAnchor>
</c:userShapes>
</file>

<file path=xl/drawings/drawing22.xml><?xml version="1.0" encoding="utf-8"?>
<c:userShapes xmlns:c="http://schemas.openxmlformats.org/drawingml/2006/chart">
  <cdr:relSizeAnchor xmlns:cdr="http://schemas.openxmlformats.org/drawingml/2006/chartDrawing">
    <cdr:from>
      <cdr:x>0.05625</cdr:x>
      <cdr:y>0.0198</cdr:y>
    </cdr:from>
    <cdr:to>
      <cdr:x>0.95208</cdr:x>
      <cdr:y>0.11551</cdr:y>
    </cdr:to>
    <cdr:sp macro="" textlink="">
      <cdr:nvSpPr>
        <cdr:cNvPr id="2" name="1 CuadroTexto"/>
        <cdr:cNvSpPr txBox="1"/>
      </cdr:nvSpPr>
      <cdr:spPr>
        <a:xfrm xmlns:a="http://schemas.openxmlformats.org/drawingml/2006/main">
          <a:off x="257175" y="57150"/>
          <a:ext cx="4095750" cy="27622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0.03333</cdr:x>
      <cdr:y>0.0231</cdr:y>
    </cdr:from>
    <cdr:to>
      <cdr:x>0.97292</cdr:x>
      <cdr:y>0.14851</cdr:y>
    </cdr:to>
    <cdr:sp macro="" textlink="">
      <cdr:nvSpPr>
        <cdr:cNvPr id="3" name="2 CuadroTexto"/>
        <cdr:cNvSpPr txBox="1"/>
      </cdr:nvSpPr>
      <cdr:spPr>
        <a:xfrm xmlns:a="http://schemas.openxmlformats.org/drawingml/2006/main">
          <a:off x="152400" y="66675"/>
          <a:ext cx="4295775" cy="3619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SALUD INCLUYENTE Y EQUITATIVA </a:t>
          </a:r>
        </a:p>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87%</a:t>
          </a:r>
          <a:r>
            <a:rPr lang="es-CO" sz="1400" b="1" cap="none" spc="0">
              <a:ln w="12700">
                <a:solidFill>
                  <a:schemeClr val="tx2">
                    <a:satMod val="155000"/>
                  </a:schemeClr>
                </a:solidFill>
                <a:prstDash val="solid"/>
              </a:ln>
              <a:solidFill>
                <a:srgbClr val="00B050"/>
              </a:solidFill>
              <a:effectLst>
                <a:outerShdw blurRad="41275" dist="20320" dir="1800000" algn="tl" rotWithShape="0">
                  <a:srgbClr val="000000">
                    <a:alpha val="40000"/>
                  </a:srgbClr>
                </a:outerShdw>
              </a:effectLst>
            </a:rPr>
            <a:t> </a:t>
          </a:r>
        </a:p>
      </cdr:txBody>
    </cdr:sp>
  </cdr:relSizeAnchor>
</c:userShapes>
</file>

<file path=xl/drawings/drawing23.xml><?xml version="1.0" encoding="utf-8"?>
<c:userShapes xmlns:c="http://schemas.openxmlformats.org/drawingml/2006/chart">
  <cdr:relSizeAnchor xmlns:cdr="http://schemas.openxmlformats.org/drawingml/2006/chartDrawing">
    <cdr:from>
      <cdr:x>0.09375</cdr:x>
      <cdr:y>0.03472</cdr:y>
    </cdr:from>
    <cdr:to>
      <cdr:x>0.9375</cdr:x>
      <cdr:y>0.16319</cdr:y>
    </cdr:to>
    <cdr:sp macro="" textlink="">
      <cdr:nvSpPr>
        <cdr:cNvPr id="2" name="1 CuadroTexto"/>
        <cdr:cNvSpPr txBox="1"/>
      </cdr:nvSpPr>
      <cdr:spPr>
        <a:xfrm xmlns:a="http://schemas.openxmlformats.org/drawingml/2006/main">
          <a:off x="428625" y="95250"/>
          <a:ext cx="3857625" cy="35242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MODERNIZACION</a:t>
          </a: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ADMINISTRATIVA  </a:t>
          </a:r>
        </a:p>
        <a:p xmlns:a="http://schemas.openxmlformats.org/drawingml/2006/main">
          <a:pPr algn="ct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81%</a:t>
          </a:r>
          <a:endPar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endParaRPr>
        </a:p>
      </cdr:txBody>
    </cdr:sp>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0.84375</cdr:x>
      <cdr:y>0.13074</cdr:y>
    </cdr:to>
    <cdr:sp macro="" textlink="">
      <cdr:nvSpPr>
        <cdr:cNvPr id="2" name="1 CuadroTexto"/>
        <cdr:cNvSpPr txBox="1"/>
      </cdr:nvSpPr>
      <cdr:spPr>
        <a:xfrm xmlns:a="http://schemas.openxmlformats.org/drawingml/2006/main">
          <a:off x="0" y="0"/>
          <a:ext cx="3857625" cy="3524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s-CO" sz="1400" b="1" cap="none" spc="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rPr>
            <a:t>PLANEACION Y FINANZAS PARA EL DESARROLLO</a:t>
          </a:r>
          <a:endParaRPr lang="es-CO" sz="1400" b="1" cap="none" spc="0" baseline="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endParaRPr>
        </a:p>
        <a:p xmlns:a="http://schemas.openxmlformats.org/drawingml/2006/main">
          <a:pPr algn="ctr"/>
          <a:r>
            <a:rPr lang="es-CO" sz="1400" b="1" cap="none" spc="0" baseline="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rPr>
            <a:t>86%</a:t>
          </a:r>
          <a:endParaRPr lang="es-CO" sz="1400" b="1" cap="none" spc="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3</xdr:col>
      <xdr:colOff>9525</xdr:colOff>
      <xdr:row>0</xdr:row>
      <xdr:rowOff>190500</xdr:rowOff>
    </xdr:from>
    <xdr:to>
      <xdr:col>11</xdr:col>
      <xdr:colOff>123825</xdr:colOff>
      <xdr:row>27</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27</xdr:col>
      <xdr:colOff>604024</xdr:colOff>
      <xdr:row>11</xdr:row>
      <xdr:rowOff>92926</xdr:rowOff>
    </xdr:from>
    <xdr:to>
      <xdr:col>33</xdr:col>
      <xdr:colOff>58080</xdr:colOff>
      <xdr:row>26</xdr:row>
      <xdr:rowOff>46463</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833437</xdr:colOff>
      <xdr:row>18</xdr:row>
      <xdr:rowOff>0</xdr:rowOff>
    </xdr:from>
    <xdr:to>
      <xdr:col>30</xdr:col>
      <xdr:colOff>912812</xdr:colOff>
      <xdr:row>32</xdr:row>
      <xdr:rowOff>145522</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27</xdr:col>
      <xdr:colOff>495300</xdr:colOff>
      <xdr:row>19</xdr:row>
      <xdr:rowOff>63500</xdr:rowOff>
    </xdr:from>
    <xdr:to>
      <xdr:col>34</xdr:col>
      <xdr:colOff>63500</xdr:colOff>
      <xdr:row>33</xdr:row>
      <xdr:rowOff>139700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31</xdr:col>
      <xdr:colOff>158750</xdr:colOff>
      <xdr:row>4</xdr:row>
      <xdr:rowOff>769327</xdr:rowOff>
    </xdr:from>
    <xdr:to>
      <xdr:col>36</xdr:col>
      <xdr:colOff>293077</xdr:colOff>
      <xdr:row>9</xdr:row>
      <xdr:rowOff>24423</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0.03719</cdr:x>
      <cdr:y>0.00898</cdr:y>
    </cdr:from>
    <cdr:to>
      <cdr:x>0.97727</cdr:x>
      <cdr:y>0.23952</cdr:y>
    </cdr:to>
    <cdr:sp macro="" textlink="">
      <cdr:nvSpPr>
        <cdr:cNvPr id="2" name="1 CuadroTexto"/>
        <cdr:cNvSpPr txBox="1"/>
      </cdr:nvSpPr>
      <cdr:spPr>
        <a:xfrm xmlns:a="http://schemas.openxmlformats.org/drawingml/2006/main">
          <a:off x="214312" y="35711"/>
          <a:ext cx="5417328" cy="91678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6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CUMPLIMIENTO</a:t>
          </a:r>
          <a:r>
            <a:rPr lang="es-CO" sz="16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PLAN DE DESARROLLO </a:t>
          </a:r>
        </a:p>
        <a:p xmlns:a="http://schemas.openxmlformats.org/drawingml/2006/main">
          <a:pPr algn="ctr"/>
          <a:r>
            <a:rPr lang="es-CO" sz="16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"BOLIVAR GANADOR 2012-2015"  A SEPT DE 2015   </a:t>
          </a:r>
        </a:p>
        <a:p xmlns:a="http://schemas.openxmlformats.org/drawingml/2006/main">
          <a:pPr algn="ctr"/>
          <a:r>
            <a:rPr lang="es-CO" sz="16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77% </a:t>
          </a:r>
          <a:endParaRPr lang="es-CO" sz="16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endParaRPr>
        </a:p>
      </cdr:txBody>
    </cdr:sp>
  </cdr:relSizeAnchor>
</c:userShapes>
</file>

<file path=xl/drawings/drawing30.xml><?xml version="1.0" encoding="utf-8"?>
<xdr:wsDr xmlns:xdr="http://schemas.openxmlformats.org/drawingml/2006/spreadsheetDrawing" xmlns:a="http://schemas.openxmlformats.org/drawingml/2006/main">
  <xdr:twoCellAnchor>
    <xdr:from>
      <xdr:col>7</xdr:col>
      <xdr:colOff>581025</xdr:colOff>
      <xdr:row>0</xdr:row>
      <xdr:rowOff>838199</xdr:rowOff>
    </xdr:from>
    <xdr:to>
      <xdr:col>13</xdr:col>
      <xdr:colOff>85725</xdr:colOff>
      <xdr:row>6</xdr:row>
      <xdr:rowOff>85724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4</xdr:col>
      <xdr:colOff>247650</xdr:colOff>
      <xdr:row>43</xdr:row>
      <xdr:rowOff>285750</xdr:rowOff>
    </xdr:from>
    <xdr:to>
      <xdr:col>10</xdr:col>
      <xdr:colOff>276225</xdr:colOff>
      <xdr:row>54</xdr:row>
      <xdr:rowOff>28575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714375</xdr:colOff>
      <xdr:row>24</xdr:row>
      <xdr:rowOff>295275</xdr:rowOff>
    </xdr:from>
    <xdr:to>
      <xdr:col>11</xdr:col>
      <xdr:colOff>714375</xdr:colOff>
      <xdr:row>36</xdr:row>
      <xdr:rowOff>133350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3</xdr:col>
      <xdr:colOff>514350</xdr:colOff>
      <xdr:row>7</xdr:row>
      <xdr:rowOff>9525</xdr:rowOff>
    </xdr:from>
    <xdr:to>
      <xdr:col>9</xdr:col>
      <xdr:colOff>419100</xdr:colOff>
      <xdr:row>20</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3</xdr:col>
      <xdr:colOff>457200</xdr:colOff>
      <xdr:row>6</xdr:row>
      <xdr:rowOff>76200</xdr:rowOff>
    </xdr:from>
    <xdr:to>
      <xdr:col>9</xdr:col>
      <xdr:colOff>457200</xdr:colOff>
      <xdr:row>20</xdr:row>
      <xdr:rowOff>152400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638175</xdr:colOff>
      <xdr:row>0</xdr:row>
      <xdr:rowOff>238124</xdr:rowOff>
    </xdr:from>
    <xdr:to>
      <xdr:col>11</xdr:col>
      <xdr:colOff>638175</xdr:colOff>
      <xdr:row>8</xdr:row>
      <xdr:rowOff>180974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0.09167</cdr:x>
      <cdr:y>0.01678</cdr:y>
    </cdr:from>
    <cdr:to>
      <cdr:x>0.925</cdr:x>
      <cdr:y>0.18121</cdr:y>
    </cdr:to>
    <cdr:sp macro="" textlink="">
      <cdr:nvSpPr>
        <cdr:cNvPr id="2" name="1 CuadroTexto"/>
        <cdr:cNvSpPr txBox="1"/>
      </cdr:nvSpPr>
      <cdr:spPr>
        <a:xfrm xmlns:a="http://schemas.openxmlformats.org/drawingml/2006/main">
          <a:off x="419101" y="47624"/>
          <a:ext cx="3810000" cy="46672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1.  UNA SOCIEDAD EN ARMONIA PARA TODOS 78%  </a:t>
          </a:r>
        </a:p>
      </cdr:txBody>
    </cdr:sp>
  </cdr:relSizeAnchor>
</c:userShapes>
</file>

<file path=xl/drawings/drawing6.xml><?xml version="1.0" encoding="utf-8"?>
<xdr:wsDr xmlns:xdr="http://schemas.openxmlformats.org/drawingml/2006/spreadsheetDrawing" xmlns:a="http://schemas.openxmlformats.org/drawingml/2006/main">
  <xdr:twoCellAnchor>
    <xdr:from>
      <xdr:col>6</xdr:col>
      <xdr:colOff>28574</xdr:colOff>
      <xdr:row>0</xdr:row>
      <xdr:rowOff>295275</xdr:rowOff>
    </xdr:from>
    <xdr:to>
      <xdr:col>12</xdr:col>
      <xdr:colOff>247649</xdr:colOff>
      <xdr:row>13</xdr:row>
      <xdr:rowOff>9525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0.05368</cdr:x>
      <cdr:y>0.01198</cdr:y>
    </cdr:from>
    <cdr:to>
      <cdr:x>0.97614</cdr:x>
      <cdr:y>0.15432</cdr:y>
    </cdr:to>
    <cdr:sp macro="" textlink="">
      <cdr:nvSpPr>
        <cdr:cNvPr id="2" name="1 CuadroTexto"/>
        <cdr:cNvSpPr txBox="1"/>
      </cdr:nvSpPr>
      <cdr:spPr>
        <a:xfrm xmlns:a="http://schemas.openxmlformats.org/drawingml/2006/main">
          <a:off x="257176" y="38101"/>
          <a:ext cx="4419599" cy="452846"/>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pPr algn="ctr"/>
          <a:r>
            <a:rPr lang="es-CO" sz="14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2.</a:t>
          </a: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BOLIVAR TERRITORIO QUE NOS INTEGRA A TODOS</a:t>
          </a:r>
        </a:p>
        <a:p xmlns:a="http://schemas.openxmlformats.org/drawingml/2006/main">
          <a:pPr algn="ctr"/>
          <a:r>
            <a:rPr lang="es-CO" sz="1400" b="1" cap="none" spc="0" baseline="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67%  </a:t>
          </a:r>
          <a:r>
            <a:rPr lang="es-CO" sz="1200" baseline="0">
              <a:solidFill>
                <a:srgbClr val="FF0000"/>
              </a:solidFill>
            </a:rPr>
            <a:t> </a:t>
          </a:r>
          <a:endParaRPr lang="es-CO" sz="1200">
            <a:solidFill>
              <a:srgbClr val="FF0000"/>
            </a:solidFill>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6</xdr:col>
      <xdr:colOff>609600</xdr:colOff>
      <xdr:row>0</xdr:row>
      <xdr:rowOff>171449</xdr:rowOff>
    </xdr:from>
    <xdr:to>
      <xdr:col>12</xdr:col>
      <xdr:colOff>609600</xdr:colOff>
      <xdr:row>10</xdr:row>
      <xdr:rowOff>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0.8</cdr:x>
      <cdr:y>0.51237</cdr:y>
    </cdr:from>
    <cdr:to>
      <cdr:x>1</cdr:x>
      <cdr:y>0.85159</cdr:y>
    </cdr:to>
    <cdr:sp macro="" textlink="">
      <cdr:nvSpPr>
        <cdr:cNvPr id="3" name="2 CuadroTexto"/>
        <cdr:cNvSpPr txBox="1"/>
      </cdr:nvSpPr>
      <cdr:spPr>
        <a:xfrm xmlns:a="http://schemas.openxmlformats.org/drawingml/2006/main">
          <a:off x="3962400" y="1381126"/>
          <a:ext cx="914400" cy="9144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cdr:x>
      <cdr:y>0</cdr:y>
    </cdr:from>
    <cdr:to>
      <cdr:x>0.94375</cdr:x>
      <cdr:y>0.20494</cdr:y>
    </cdr:to>
    <cdr:sp macro="" textlink="">
      <cdr:nvSpPr>
        <cdr:cNvPr id="4" name="1 CuadroTexto"/>
        <cdr:cNvSpPr txBox="1"/>
      </cdr:nvSpPr>
      <cdr:spPr>
        <a:xfrm xmlns:a="http://schemas.openxmlformats.org/drawingml/2006/main">
          <a:off x="0" y="0"/>
          <a:ext cx="4314825" cy="552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s-CO" sz="1400" b="1" cap="none" spc="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rPr>
            <a:t>4. CULTURA EJE DE DESARROLLO E IDENTIDAD </a:t>
          </a:r>
        </a:p>
        <a:p xmlns:a="http://schemas.openxmlformats.org/drawingml/2006/main">
          <a:pPr algn="ctr"/>
          <a:r>
            <a:rPr lang="es-CO" sz="1400" b="1" cap="none" spc="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rPr>
            <a:t>75%</a:t>
          </a:r>
          <a:r>
            <a:rPr lang="es-CO" sz="1400" b="1" cap="none" spc="0" baseline="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rPr>
            <a:t> </a:t>
          </a:r>
        </a:p>
        <a:p xmlns:a="http://schemas.openxmlformats.org/drawingml/2006/main">
          <a:pPr algn="ctr"/>
          <a:endParaRPr lang="es-CO" sz="1400" b="1" cap="none" spc="0">
            <a:ln w="12700">
              <a:solidFill>
                <a:srgbClr val="1F497D">
                  <a:satMod val="155000"/>
                </a:srgbClr>
              </a:solidFill>
              <a:prstDash val="solid"/>
            </a:ln>
            <a:solidFill>
              <a:sysClr val="windowText" lastClr="000000"/>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6.xml"/><Relationship Id="rId1" Type="http://schemas.openxmlformats.org/officeDocument/2006/relationships/printerSettings" Target="../printerSettings/printerSettings3.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7.xml"/><Relationship Id="rId1" Type="http://schemas.openxmlformats.org/officeDocument/2006/relationships/printerSettings" Target="../printerSettings/printerSettings5.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8.xml"/><Relationship Id="rId1" Type="http://schemas.openxmlformats.org/officeDocument/2006/relationships/printerSettings" Target="../printerSettings/printerSettings6.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9.xml"/><Relationship Id="rId1" Type="http://schemas.openxmlformats.org/officeDocument/2006/relationships/printerSettings" Target="../printerSettings/printerSettings8.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0.x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drawing" Target="../drawings/drawing31.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33.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drawing" Target="../drawings/drawing34.xml"/></Relationships>
</file>

<file path=xl/worksheets/_rels/sheet42.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5.xml"/></Relationships>
</file>

<file path=xl/worksheets/sheet1.xml><?xml version="1.0" encoding="utf-8"?>
<worksheet xmlns="http://schemas.openxmlformats.org/spreadsheetml/2006/main" xmlns:r="http://schemas.openxmlformats.org/officeDocument/2006/relationships">
  <dimension ref="A1:CZ686"/>
  <sheetViews>
    <sheetView tabSelected="1" zoomScale="71" zoomScaleNormal="71" workbookViewId="0">
      <pane xSplit="8" ySplit="1" topLeftCell="J2" activePane="bottomRight" state="frozen"/>
      <selection pane="topRight" activeCell="I1" sqref="I1"/>
      <selection pane="bottomLeft" activeCell="A2" sqref="A2"/>
      <selection pane="bottomRight" activeCell="CD592" sqref="CD592"/>
    </sheetView>
  </sheetViews>
  <sheetFormatPr baseColWidth="10" defaultRowHeight="15"/>
  <cols>
    <col min="1" max="1" width="6.140625" style="194" customWidth="1"/>
    <col min="2" max="2" width="14" style="194" customWidth="1"/>
    <col min="3" max="3" width="20" style="194" customWidth="1"/>
    <col min="4" max="5" width="8.28515625" style="194" customWidth="1"/>
    <col min="6" max="6" width="7.42578125" style="194" customWidth="1"/>
    <col min="7" max="7" width="22.42578125" style="194" customWidth="1"/>
    <col min="8" max="8" width="24" style="194" customWidth="1"/>
    <col min="9" max="9" width="7.42578125" style="194" customWidth="1"/>
    <col min="10" max="10" width="6.7109375" style="194" customWidth="1"/>
    <col min="11" max="11" width="6.5703125" style="194" customWidth="1"/>
    <col min="12" max="16" width="11.42578125" style="194" hidden="1" customWidth="1"/>
    <col min="17" max="17" width="22.28515625" style="194" hidden="1" customWidth="1"/>
    <col min="18" max="18" width="11.42578125" style="194" hidden="1" customWidth="1"/>
    <col min="19" max="19" width="22.28515625" style="194" hidden="1" customWidth="1"/>
    <col min="20" max="20" width="14.5703125" style="194" hidden="1" customWidth="1"/>
    <col min="21" max="26" width="11.42578125" style="194" hidden="1" customWidth="1"/>
    <col min="27" max="27" width="6.42578125" style="194" customWidth="1"/>
    <col min="28" max="28" width="11.42578125" style="194" hidden="1" customWidth="1"/>
    <col min="29" max="29" width="6.28515625" style="194" customWidth="1"/>
    <col min="30" max="30" width="17.5703125" style="194" hidden="1" customWidth="1"/>
    <col min="31" max="44" width="11.42578125" style="194" hidden="1" customWidth="1"/>
    <col min="45" max="45" width="7.85546875" style="194" customWidth="1"/>
    <col min="46" max="47" width="11.42578125" style="194" hidden="1" customWidth="1"/>
    <col min="48" max="48" width="7.140625" style="194" customWidth="1"/>
    <col min="49" max="60" width="11.42578125" style="194" hidden="1" customWidth="1"/>
    <col min="61" max="61" width="10.140625" style="194" hidden="1" customWidth="1"/>
    <col min="62" max="62" width="10" style="194" hidden="1" customWidth="1"/>
    <col min="63" max="63" width="10.28515625" style="194" hidden="1" customWidth="1"/>
    <col min="64" max="64" width="9.140625" style="194" hidden="1" customWidth="1"/>
    <col min="65" max="65" width="14.140625" style="194" hidden="1" customWidth="1"/>
    <col min="66" max="75" width="11.42578125" style="194" hidden="1" customWidth="1"/>
    <col min="76" max="76" width="13.85546875" style="194" hidden="1" customWidth="1"/>
    <col min="77" max="77" width="11.42578125" style="194" hidden="1" customWidth="1"/>
    <col min="78" max="78" width="7.85546875" style="194" customWidth="1"/>
    <col min="79" max="79" width="8.5703125" style="194" hidden="1" customWidth="1"/>
    <col min="80" max="80" width="7.28515625" style="194" hidden="1" customWidth="1"/>
    <col min="81" max="81" width="8.28515625" style="194" hidden="1" customWidth="1"/>
    <col min="82" max="82" width="7.7109375" style="194" customWidth="1"/>
    <col min="83" max="83" width="15" style="303" customWidth="1"/>
    <col min="84" max="84" width="17.85546875" style="304" hidden="1" customWidth="1"/>
    <col min="85" max="85" width="18.140625" style="304" hidden="1" customWidth="1"/>
    <col min="86" max="91" width="15.140625" style="304" hidden="1" customWidth="1"/>
    <col min="92" max="92" width="7.5703125" style="194" customWidth="1"/>
    <col min="93" max="93" width="6.5703125" style="194" customWidth="1"/>
    <col min="94" max="94" width="8.7109375" style="194" customWidth="1"/>
    <col min="95" max="95" width="12.28515625" style="194" customWidth="1"/>
    <col min="96" max="96" width="11.7109375" style="352" customWidth="1"/>
    <col min="97" max="97" width="8.5703125" style="314" customWidth="1"/>
    <col min="98" max="98" width="8" style="314" customWidth="1"/>
    <col min="99" max="99" width="13.28515625" style="194" customWidth="1"/>
    <col min="100" max="100" width="12.140625" style="194" hidden="1" customWidth="1"/>
    <col min="101" max="16384" width="11.42578125" style="194"/>
  </cols>
  <sheetData>
    <row r="1" spans="1:100" ht="77.25" customHeight="1">
      <c r="A1" s="323" t="s">
        <v>1793</v>
      </c>
      <c r="B1" s="324" t="s">
        <v>0</v>
      </c>
      <c r="C1" s="323" t="s">
        <v>1</v>
      </c>
      <c r="D1" s="325" t="s">
        <v>2</v>
      </c>
      <c r="E1" s="326" t="s">
        <v>3</v>
      </c>
      <c r="F1" s="323" t="s">
        <v>4</v>
      </c>
      <c r="G1" s="323" t="s">
        <v>5</v>
      </c>
      <c r="H1" s="327" t="s">
        <v>6</v>
      </c>
      <c r="I1" s="325" t="s">
        <v>7</v>
      </c>
      <c r="J1" s="328" t="s">
        <v>8</v>
      </c>
      <c r="K1" s="328" t="s">
        <v>9</v>
      </c>
      <c r="L1" s="325" t="s">
        <v>10</v>
      </c>
      <c r="M1" s="325" t="s">
        <v>11</v>
      </c>
      <c r="N1" s="325" t="s">
        <v>12</v>
      </c>
      <c r="O1" s="325" t="s">
        <v>13</v>
      </c>
      <c r="P1" s="325" t="s">
        <v>14</v>
      </c>
      <c r="Q1" s="325" t="s">
        <v>15</v>
      </c>
      <c r="R1" s="325" t="s">
        <v>16</v>
      </c>
      <c r="S1" s="325" t="s">
        <v>17</v>
      </c>
      <c r="T1" s="325" t="s">
        <v>18</v>
      </c>
      <c r="U1" s="325" t="s">
        <v>19</v>
      </c>
      <c r="V1" s="325" t="s">
        <v>20</v>
      </c>
      <c r="W1" s="325" t="s">
        <v>21</v>
      </c>
      <c r="X1" s="325" t="s">
        <v>22</v>
      </c>
      <c r="Y1" s="325" t="s">
        <v>23</v>
      </c>
      <c r="Z1" s="325" t="s">
        <v>24</v>
      </c>
      <c r="AA1" s="329" t="s">
        <v>25</v>
      </c>
      <c r="AB1" s="329" t="s">
        <v>26</v>
      </c>
      <c r="AC1" s="329" t="s">
        <v>27</v>
      </c>
      <c r="AD1" s="325" t="s">
        <v>28</v>
      </c>
      <c r="AE1" s="325" t="s">
        <v>29</v>
      </c>
      <c r="AF1" s="325" t="s">
        <v>30</v>
      </c>
      <c r="AG1" s="325" t="s">
        <v>31</v>
      </c>
      <c r="AH1" s="325" t="s">
        <v>32</v>
      </c>
      <c r="AI1" s="325" t="s">
        <v>33</v>
      </c>
      <c r="AJ1" s="325" t="s">
        <v>34</v>
      </c>
      <c r="AK1" s="325" t="s">
        <v>35</v>
      </c>
      <c r="AL1" s="325" t="s">
        <v>36</v>
      </c>
      <c r="AM1" s="330" t="s">
        <v>37</v>
      </c>
      <c r="AN1" s="331" t="s">
        <v>38</v>
      </c>
      <c r="AO1" s="201" t="s">
        <v>39</v>
      </c>
      <c r="AP1" s="203" t="s">
        <v>40</v>
      </c>
      <c r="AQ1" s="331" t="s">
        <v>41</v>
      </c>
      <c r="AR1" s="330" t="s">
        <v>42</v>
      </c>
      <c r="AS1" s="332" t="s">
        <v>43</v>
      </c>
      <c r="AT1" s="333" t="s">
        <v>44</v>
      </c>
      <c r="AU1" s="333" t="s">
        <v>45</v>
      </c>
      <c r="AV1" s="334" t="s">
        <v>46</v>
      </c>
      <c r="AW1" s="333" t="s">
        <v>47</v>
      </c>
      <c r="AX1" s="333" t="s">
        <v>48</v>
      </c>
      <c r="AY1" s="333" t="s">
        <v>49</v>
      </c>
      <c r="AZ1" s="333" t="s">
        <v>50</v>
      </c>
      <c r="BA1" s="333" t="s">
        <v>51</v>
      </c>
      <c r="BB1" s="333" t="s">
        <v>52</v>
      </c>
      <c r="BC1" s="333" t="s">
        <v>53</v>
      </c>
      <c r="BD1" s="333" t="s">
        <v>54</v>
      </c>
      <c r="BE1" s="333" t="s">
        <v>55</v>
      </c>
      <c r="BF1" s="201" t="s">
        <v>56</v>
      </c>
      <c r="BG1" s="330" t="s">
        <v>57</v>
      </c>
      <c r="BH1" s="331" t="s">
        <v>58</v>
      </c>
      <c r="BI1" s="201" t="s">
        <v>59</v>
      </c>
      <c r="BJ1" s="203" t="s">
        <v>60</v>
      </c>
      <c r="BK1" s="331" t="s">
        <v>61</v>
      </c>
      <c r="BL1" s="330" t="s">
        <v>62</v>
      </c>
      <c r="BM1" s="335" t="s">
        <v>63</v>
      </c>
      <c r="BN1" s="336" t="s">
        <v>64</v>
      </c>
      <c r="BO1" s="337" t="s">
        <v>65</v>
      </c>
      <c r="BP1" s="337" t="s">
        <v>66</v>
      </c>
      <c r="BQ1" s="337" t="s">
        <v>67</v>
      </c>
      <c r="BR1" s="337" t="s">
        <v>68</v>
      </c>
      <c r="BS1" s="337" t="s">
        <v>69</v>
      </c>
      <c r="BT1" s="337" t="s">
        <v>70</v>
      </c>
      <c r="BU1" s="337" t="s">
        <v>71</v>
      </c>
      <c r="BV1" s="337" t="s">
        <v>72</v>
      </c>
      <c r="BW1" s="337" t="s">
        <v>73</v>
      </c>
      <c r="BX1" s="337" t="s">
        <v>74</v>
      </c>
      <c r="BY1" s="337" t="s">
        <v>75</v>
      </c>
      <c r="BZ1" s="338" t="s">
        <v>76</v>
      </c>
      <c r="CA1" s="339" t="s">
        <v>1775</v>
      </c>
      <c r="CB1" s="339" t="s">
        <v>1788</v>
      </c>
      <c r="CC1" s="339" t="s">
        <v>1804</v>
      </c>
      <c r="CD1" s="340" t="s">
        <v>1846</v>
      </c>
      <c r="CE1" s="338" t="s">
        <v>1776</v>
      </c>
      <c r="CF1" s="341" t="s">
        <v>1777</v>
      </c>
      <c r="CG1" s="341" t="s">
        <v>1778</v>
      </c>
      <c r="CH1" s="341" t="s">
        <v>1779</v>
      </c>
      <c r="CI1" s="341" t="s">
        <v>1780</v>
      </c>
      <c r="CJ1" s="341" t="s">
        <v>1781</v>
      </c>
      <c r="CK1" s="341" t="s">
        <v>1782</v>
      </c>
      <c r="CL1" s="341" t="s">
        <v>54</v>
      </c>
      <c r="CM1" s="341" t="s">
        <v>1783</v>
      </c>
      <c r="CN1" s="201" t="s">
        <v>1784</v>
      </c>
      <c r="CO1" s="330" t="s">
        <v>1787</v>
      </c>
      <c r="CP1" s="331" t="s">
        <v>1786</v>
      </c>
      <c r="CQ1" s="201" t="s">
        <v>1847</v>
      </c>
      <c r="CR1" s="193" t="s">
        <v>1848</v>
      </c>
      <c r="CS1" s="192" t="s">
        <v>1849</v>
      </c>
      <c r="CT1" s="191" t="s">
        <v>1850</v>
      </c>
      <c r="CU1" s="335" t="s">
        <v>63</v>
      </c>
      <c r="CV1" s="336" t="s">
        <v>64</v>
      </c>
    </row>
    <row r="2" spans="1:100" ht="37.5" customHeight="1">
      <c r="A2" s="197">
        <v>0</v>
      </c>
      <c r="B2" s="310" t="s">
        <v>77</v>
      </c>
      <c r="C2" s="197" t="s">
        <v>78</v>
      </c>
      <c r="D2" s="195" t="s">
        <v>79</v>
      </c>
      <c r="E2" s="195" t="s">
        <v>79</v>
      </c>
      <c r="F2" s="195" t="s">
        <v>79</v>
      </c>
      <c r="G2" s="197" t="s">
        <v>80</v>
      </c>
      <c r="H2" s="197" t="s">
        <v>80</v>
      </c>
      <c r="I2" s="195" t="s">
        <v>81</v>
      </c>
      <c r="J2" s="195">
        <f>SUM(J3+J148+J246+J307+J584)</f>
        <v>393</v>
      </c>
      <c r="K2" s="195" t="s">
        <v>81</v>
      </c>
      <c r="L2" s="196" t="s">
        <v>81</v>
      </c>
      <c r="M2" s="197" t="s">
        <v>81</v>
      </c>
      <c r="N2" s="198" t="s">
        <v>81</v>
      </c>
      <c r="O2" s="196" t="s">
        <v>81</v>
      </c>
      <c r="P2" s="196">
        <f>SUM(L6:L686)/J2</f>
        <v>0.54403031180345118</v>
      </c>
      <c r="Q2" s="195">
        <f t="shared" ref="Q2:Y2" si="0">SUM(Q3+Q148+Q246+Q307+Q584)</f>
        <v>3270082775213798</v>
      </c>
      <c r="R2" s="195">
        <f t="shared" si="0"/>
        <v>6261267288</v>
      </c>
      <c r="S2" s="195">
        <f t="shared" si="0"/>
        <v>3269053981439977</v>
      </c>
      <c r="T2" s="195">
        <f t="shared" si="0"/>
        <v>16003000000</v>
      </c>
      <c r="U2" s="195">
        <f t="shared" si="0"/>
        <v>0</v>
      </c>
      <c r="V2" s="195">
        <f t="shared" si="0"/>
        <v>5208494365</v>
      </c>
      <c r="W2" s="195">
        <f t="shared" si="0"/>
        <v>0</v>
      </c>
      <c r="X2" s="195">
        <f t="shared" si="0"/>
        <v>7208841000</v>
      </c>
      <c r="Y2" s="195">
        <f t="shared" si="0"/>
        <v>0</v>
      </c>
      <c r="Z2" s="198" t="s">
        <v>81</v>
      </c>
      <c r="AA2" s="195">
        <f>SUM(AA3+AA148+AA246+AA307+AA584)</f>
        <v>396</v>
      </c>
      <c r="AB2" s="198" t="s">
        <v>81</v>
      </c>
      <c r="AC2" s="198" t="s">
        <v>81</v>
      </c>
      <c r="AD2" s="195">
        <f t="shared" ref="AD2:AK2" si="1">SUM(AD3+AD148+AD246+AD307+AD584)</f>
        <v>258100770758.31332</v>
      </c>
      <c r="AE2" s="195">
        <f t="shared" si="1"/>
        <v>70745145687</v>
      </c>
      <c r="AF2" s="195">
        <f t="shared" si="1"/>
        <v>13434185283.666668</v>
      </c>
      <c r="AG2" s="195">
        <f t="shared" si="1"/>
        <v>25986034197.043335</v>
      </c>
      <c r="AH2" s="195">
        <f t="shared" si="1"/>
        <v>29331341960.16</v>
      </c>
      <c r="AI2" s="195">
        <f t="shared" si="1"/>
        <v>55957957361.563332</v>
      </c>
      <c r="AJ2" s="195">
        <f t="shared" si="1"/>
        <v>19202000000</v>
      </c>
      <c r="AK2" s="195">
        <f t="shared" si="1"/>
        <v>43446606268.879997</v>
      </c>
      <c r="AL2" s="196" t="s">
        <v>81</v>
      </c>
      <c r="AM2" s="198" t="s">
        <v>81</v>
      </c>
      <c r="AN2" s="196">
        <f>SUM(AL6:AL686)/AA2</f>
        <v>0.66473388618389073</v>
      </c>
      <c r="AO2" s="195">
        <f>SUM(AO3+AO148+AO246+AO307+AO584)</f>
        <v>577</v>
      </c>
      <c r="AP2" s="196" t="s">
        <v>81</v>
      </c>
      <c r="AQ2" s="196" t="s">
        <v>81</v>
      </c>
      <c r="AR2" s="196">
        <f>SUM(AP6:AP686)/AO2</f>
        <v>0.48002604337098376</v>
      </c>
      <c r="AS2" s="195">
        <f>SUM(AS3+AS148+AS246+AS307+AS584)</f>
        <v>315</v>
      </c>
      <c r="AT2" s="198" t="s">
        <v>81</v>
      </c>
      <c r="AU2" s="198" t="s">
        <v>81</v>
      </c>
      <c r="AV2" s="198" t="s">
        <v>81</v>
      </c>
      <c r="AW2" s="195" t="e">
        <f t="shared" ref="AW2:BE2" si="2">SUM(AW3+AW148+AW246+AW307+AW584)</f>
        <v>#VALUE!</v>
      </c>
      <c r="AX2" s="195" t="e">
        <f t="shared" si="2"/>
        <v>#VALUE!</v>
      </c>
      <c r="AY2" s="195" t="e">
        <f t="shared" si="2"/>
        <v>#VALUE!</v>
      </c>
      <c r="AZ2" s="195" t="e">
        <f t="shared" si="2"/>
        <v>#VALUE!</v>
      </c>
      <c r="BA2" s="195" t="e">
        <f t="shared" si="2"/>
        <v>#VALUE!</v>
      </c>
      <c r="BB2" s="195" t="e">
        <f t="shared" si="2"/>
        <v>#VALUE!</v>
      </c>
      <c r="BC2" s="195" t="e">
        <f t="shared" si="2"/>
        <v>#VALUE!</v>
      </c>
      <c r="BD2" s="195" t="e">
        <f t="shared" si="2"/>
        <v>#VALUE!</v>
      </c>
      <c r="BE2" s="195" t="e">
        <f t="shared" si="2"/>
        <v>#VALUE!</v>
      </c>
      <c r="BF2" s="198" t="s">
        <v>81</v>
      </c>
      <c r="BG2" s="198" t="s">
        <v>81</v>
      </c>
      <c r="BH2" s="315">
        <f>SUM(BF6:BF686)/AS2</f>
        <v>0.74300378759407115</v>
      </c>
      <c r="BI2" s="195">
        <f>SUM(BI3+BI148+BI246+BI307+BI584)</f>
        <v>452</v>
      </c>
      <c r="BJ2" s="196" t="s">
        <v>81</v>
      </c>
      <c r="BK2" s="196" t="s">
        <v>81</v>
      </c>
      <c r="BL2" s="316">
        <f>SUM(BJ6:BJ686)/BI2</f>
        <v>0.65334013476263775</v>
      </c>
      <c r="BM2" s="197" t="s">
        <v>81</v>
      </c>
      <c r="BN2" s="197" t="s">
        <v>81</v>
      </c>
      <c r="BO2" s="197"/>
      <c r="BP2" s="197"/>
      <c r="BQ2" s="197"/>
      <c r="BR2" s="197"/>
      <c r="BS2" s="197"/>
      <c r="BT2" s="197"/>
      <c r="BU2" s="197"/>
      <c r="BV2" s="197"/>
      <c r="BW2" s="197"/>
      <c r="BX2" s="197"/>
      <c r="BY2" s="197"/>
      <c r="BZ2" s="195">
        <f>SUM(BZ3+BZ148+BZ246+BZ307+BZ584)</f>
        <v>370</v>
      </c>
      <c r="CA2" s="198" t="s">
        <v>81</v>
      </c>
      <c r="CB2" s="198" t="s">
        <v>81</v>
      </c>
      <c r="CC2" s="198" t="s">
        <v>81</v>
      </c>
      <c r="CD2" s="198" t="s">
        <v>81</v>
      </c>
      <c r="CE2" s="195">
        <f t="shared" ref="CE2:CM2" si="3">SUM(CE3+CE148+CE246+CE307+CE584)</f>
        <v>1682097058856.5801</v>
      </c>
      <c r="CF2" s="195">
        <f t="shared" si="3"/>
        <v>75145845613.389999</v>
      </c>
      <c r="CG2" s="195">
        <f t="shared" si="3"/>
        <v>20910311716.209999</v>
      </c>
      <c r="CH2" s="195">
        <f t="shared" si="3"/>
        <v>14363000757.08</v>
      </c>
      <c r="CI2" s="195">
        <f t="shared" si="3"/>
        <v>0</v>
      </c>
      <c r="CJ2" s="195">
        <f t="shared" si="3"/>
        <v>73475843521.899994</v>
      </c>
      <c r="CK2" s="195">
        <f t="shared" si="3"/>
        <v>40000000000</v>
      </c>
      <c r="CL2" s="195">
        <f t="shared" si="3"/>
        <v>1746029375</v>
      </c>
      <c r="CM2" s="195">
        <f t="shared" si="3"/>
        <v>232389439169</v>
      </c>
      <c r="CN2" s="198" t="s">
        <v>81</v>
      </c>
      <c r="CO2" s="198" t="s">
        <v>81</v>
      </c>
      <c r="CP2" s="315">
        <f>SUM(CN6:CN686)/BZ2</f>
        <v>0.63346710147619478</v>
      </c>
      <c r="CQ2" s="195">
        <f>SUM(CQ3+CQ148+CQ246+CQ307+CQ584)</f>
        <v>477</v>
      </c>
      <c r="CR2" s="199" t="s">
        <v>81</v>
      </c>
      <c r="CS2" s="199" t="s">
        <v>81</v>
      </c>
      <c r="CT2" s="200">
        <f>SUM(CR6:CR686)/CQ2</f>
        <v>0.76605255775548664</v>
      </c>
      <c r="CU2" s="197" t="s">
        <v>81</v>
      </c>
      <c r="CV2" s="197" t="s">
        <v>81</v>
      </c>
    </row>
    <row r="3" spans="1:100" ht="49.5" customHeight="1">
      <c r="A3" s="201" t="s">
        <v>82</v>
      </c>
      <c r="B3" s="311" t="s">
        <v>83</v>
      </c>
      <c r="C3" s="201" t="s">
        <v>84</v>
      </c>
      <c r="D3" s="202" t="s">
        <v>79</v>
      </c>
      <c r="E3" s="202" t="s">
        <v>79</v>
      </c>
      <c r="F3" s="201" t="s">
        <v>79</v>
      </c>
      <c r="G3" s="201" t="s">
        <v>80</v>
      </c>
      <c r="H3" s="201" t="s">
        <v>80</v>
      </c>
      <c r="I3" s="201" t="s">
        <v>81</v>
      </c>
      <c r="J3" s="201">
        <f>+J4+J93+J136</f>
        <v>76</v>
      </c>
      <c r="K3" s="201" t="s">
        <v>81</v>
      </c>
      <c r="L3" s="201" t="s">
        <v>81</v>
      </c>
      <c r="M3" s="201" t="s">
        <v>81</v>
      </c>
      <c r="N3" s="201" t="s">
        <v>81</v>
      </c>
      <c r="O3" s="201" t="s">
        <v>81</v>
      </c>
      <c r="P3" s="203">
        <f>SUM(L6:L147)/76</f>
        <v>0.56622807017543864</v>
      </c>
      <c r="Q3" s="202">
        <f t="shared" ref="Q3:Y3" si="4">+Q4+Q93+Q136</f>
        <v>3398184888</v>
      </c>
      <c r="R3" s="202">
        <f t="shared" si="4"/>
        <v>3544333288</v>
      </c>
      <c r="S3" s="202">
        <f t="shared" si="4"/>
        <v>0</v>
      </c>
      <c r="T3" s="202">
        <f t="shared" si="4"/>
        <v>0</v>
      </c>
      <c r="U3" s="202">
        <f t="shared" si="4"/>
        <v>0</v>
      </c>
      <c r="V3" s="202">
        <f t="shared" si="4"/>
        <v>0</v>
      </c>
      <c r="W3" s="202">
        <f t="shared" si="4"/>
        <v>0</v>
      </c>
      <c r="X3" s="202">
        <f t="shared" si="4"/>
        <v>0</v>
      </c>
      <c r="Y3" s="202">
        <f t="shared" si="4"/>
        <v>0</v>
      </c>
      <c r="Z3" s="122" t="s">
        <v>81</v>
      </c>
      <c r="AA3" s="202">
        <f>+AA4+AA93+AA136</f>
        <v>75</v>
      </c>
      <c r="AB3" s="122" t="s">
        <v>81</v>
      </c>
      <c r="AC3" s="122" t="s">
        <v>81</v>
      </c>
      <c r="AD3" s="202">
        <f t="shared" ref="AD3:AK3" si="5">+AD4+AD93+AD136</f>
        <v>123459909687</v>
      </c>
      <c r="AE3" s="202">
        <f t="shared" si="5"/>
        <v>67194145687</v>
      </c>
      <c r="AF3" s="202">
        <f t="shared" si="5"/>
        <v>0</v>
      </c>
      <c r="AG3" s="202">
        <f t="shared" si="5"/>
        <v>1794324000</v>
      </c>
      <c r="AH3" s="202">
        <f t="shared" si="5"/>
        <v>25340000000</v>
      </c>
      <c r="AI3" s="202">
        <f t="shared" si="5"/>
        <v>28999940000</v>
      </c>
      <c r="AJ3" s="202">
        <f t="shared" si="5"/>
        <v>0</v>
      </c>
      <c r="AK3" s="202">
        <f t="shared" si="5"/>
        <v>134000000</v>
      </c>
      <c r="AL3" s="203" t="s">
        <v>81</v>
      </c>
      <c r="AM3" s="122" t="s">
        <v>81</v>
      </c>
      <c r="AN3" s="203">
        <f>SUM(AL6:AL147)/AA3</f>
        <v>0.78722222222222205</v>
      </c>
      <c r="AO3" s="202">
        <f>+AO4+AO93+AO136</f>
        <v>121</v>
      </c>
      <c r="AP3" s="203" t="s">
        <v>81</v>
      </c>
      <c r="AQ3" s="203" t="s">
        <v>81</v>
      </c>
      <c r="AR3" s="203">
        <f>SUM(AP6:AP147)/105</f>
        <v>0.48809941724606981</v>
      </c>
      <c r="AS3" s="202">
        <f>+AS4+AS93+AS136</f>
        <v>58</v>
      </c>
      <c r="AT3" s="122" t="s">
        <v>81</v>
      </c>
      <c r="AU3" s="122" t="s">
        <v>81</v>
      </c>
      <c r="AV3" s="122" t="s">
        <v>81</v>
      </c>
      <c r="AW3" s="202">
        <f t="shared" ref="AW3:BE3" si="6">+AW4+AW93+AW136</f>
        <v>77775066026</v>
      </c>
      <c r="AX3" s="202">
        <f t="shared" si="6"/>
        <v>26768133481</v>
      </c>
      <c r="AY3" s="202">
        <f t="shared" si="6"/>
        <v>900</v>
      </c>
      <c r="AZ3" s="202">
        <f t="shared" si="6"/>
        <v>482359650</v>
      </c>
      <c r="BA3" s="202">
        <f t="shared" si="6"/>
        <v>10513272000</v>
      </c>
      <c r="BB3" s="202">
        <f t="shared" si="6"/>
        <v>39547300895</v>
      </c>
      <c r="BC3" s="202">
        <f t="shared" si="6"/>
        <v>0</v>
      </c>
      <c r="BD3" s="202">
        <f t="shared" si="6"/>
        <v>26500000</v>
      </c>
      <c r="BE3" s="202">
        <f t="shared" si="6"/>
        <v>564000000</v>
      </c>
      <c r="BF3" s="122" t="s">
        <v>81</v>
      </c>
      <c r="BG3" s="122" t="s">
        <v>81</v>
      </c>
      <c r="BH3" s="317">
        <f>SUM(BF4:BF147)/AS3</f>
        <v>0.88903940886699495</v>
      </c>
      <c r="BI3" s="202">
        <f>+BI4+BI93+BI136</f>
        <v>103</v>
      </c>
      <c r="BJ3" s="203" t="s">
        <v>81</v>
      </c>
      <c r="BK3" s="203" t="s">
        <v>81</v>
      </c>
      <c r="BL3" s="318">
        <f>SUM(BJ6:BJ147)/BI3</f>
        <v>0.65024043820132094</v>
      </c>
      <c r="BM3" s="201" t="s">
        <v>85</v>
      </c>
      <c r="BN3" s="201" t="s">
        <v>81</v>
      </c>
      <c r="BO3" s="201"/>
      <c r="BP3" s="201"/>
      <c r="BQ3" s="201"/>
      <c r="BR3" s="201"/>
      <c r="BS3" s="201"/>
      <c r="BT3" s="201"/>
      <c r="BU3" s="201"/>
      <c r="BV3" s="201"/>
      <c r="BW3" s="201"/>
      <c r="BX3" s="201"/>
      <c r="BY3" s="201"/>
      <c r="BZ3" s="202">
        <f t="shared" ref="BZ3" si="7">+BZ4+BZ93+BZ136</f>
        <v>71</v>
      </c>
      <c r="CA3" s="122" t="s">
        <v>81</v>
      </c>
      <c r="CB3" s="122" t="s">
        <v>81</v>
      </c>
      <c r="CC3" s="122" t="s">
        <v>81</v>
      </c>
      <c r="CD3" s="122" t="s">
        <v>81</v>
      </c>
      <c r="CE3" s="202">
        <f t="shared" ref="CE3:CM3" si="8">+CE4+CE93+CE136</f>
        <v>1477469244825</v>
      </c>
      <c r="CF3" s="202">
        <f t="shared" si="8"/>
        <v>26806994142</v>
      </c>
      <c r="CG3" s="202">
        <f t="shared" si="8"/>
        <v>900</v>
      </c>
      <c r="CH3" s="202">
        <f t="shared" si="8"/>
        <v>555836354</v>
      </c>
      <c r="CI3" s="202">
        <f t="shared" si="8"/>
        <v>0</v>
      </c>
      <c r="CJ3" s="202">
        <f t="shared" si="8"/>
        <v>0</v>
      </c>
      <c r="CK3" s="202">
        <f t="shared" si="8"/>
        <v>0</v>
      </c>
      <c r="CL3" s="202">
        <f t="shared" si="8"/>
        <v>126500000</v>
      </c>
      <c r="CM3" s="202">
        <f t="shared" si="8"/>
        <v>9664836354</v>
      </c>
      <c r="CN3" s="122" t="s">
        <v>81</v>
      </c>
      <c r="CO3" s="122" t="s">
        <v>81</v>
      </c>
      <c r="CP3" s="317">
        <f>SUM(CN6:CN147)/BZ3</f>
        <v>0.61572325114821325</v>
      </c>
      <c r="CQ3" s="202">
        <f>+CQ4+CQ93+CQ136</f>
        <v>103</v>
      </c>
      <c r="CR3" s="193" t="s">
        <v>81</v>
      </c>
      <c r="CS3" s="193" t="s">
        <v>81</v>
      </c>
      <c r="CT3" s="204">
        <f>SUM(CR6:CR147)/CQ3</f>
        <v>0.78120197917354639</v>
      </c>
      <c r="CU3" s="201" t="s">
        <v>1799</v>
      </c>
      <c r="CV3" s="201" t="s">
        <v>81</v>
      </c>
    </row>
    <row r="4" spans="1:100" ht="69" customHeight="1">
      <c r="A4" s="207" t="s">
        <v>86</v>
      </c>
      <c r="B4" s="312" t="s">
        <v>87</v>
      </c>
      <c r="C4" s="207" t="s">
        <v>88</v>
      </c>
      <c r="D4" s="205" t="s">
        <v>1828</v>
      </c>
      <c r="E4" s="205" t="s">
        <v>1828</v>
      </c>
      <c r="F4" s="205" t="s">
        <v>1828</v>
      </c>
      <c r="G4" s="207" t="s">
        <v>80</v>
      </c>
      <c r="H4" s="207" t="s">
        <v>80</v>
      </c>
      <c r="I4" s="205" t="s">
        <v>81</v>
      </c>
      <c r="J4" s="205">
        <f>+J5+J11+J23+J31+J38+J49+J60+J76</f>
        <v>42</v>
      </c>
      <c r="K4" s="205" t="s">
        <v>81</v>
      </c>
      <c r="L4" s="206" t="s">
        <v>81</v>
      </c>
      <c r="M4" s="207" t="s">
        <v>81</v>
      </c>
      <c r="N4" s="117" t="s">
        <v>81</v>
      </c>
      <c r="O4" s="117" t="s">
        <v>81</v>
      </c>
      <c r="P4" s="206">
        <f>SUM(L6:L92)/42</f>
        <v>0.41269841269841273</v>
      </c>
      <c r="Q4" s="205">
        <f>+Q5+Q11+Q23+Q31+Q38+Q49+Q60+Q76</f>
        <v>0</v>
      </c>
      <c r="R4" s="205">
        <f t="shared" ref="R4:Y4" si="9">+R5+R11+R23+R31+R38+R49+R60+R76</f>
        <v>0</v>
      </c>
      <c r="S4" s="205">
        <f t="shared" si="9"/>
        <v>0</v>
      </c>
      <c r="T4" s="205">
        <f t="shared" si="9"/>
        <v>0</v>
      </c>
      <c r="U4" s="205">
        <f t="shared" si="9"/>
        <v>0</v>
      </c>
      <c r="V4" s="205">
        <f t="shared" si="9"/>
        <v>0</v>
      </c>
      <c r="W4" s="205">
        <f t="shared" si="9"/>
        <v>0</v>
      </c>
      <c r="X4" s="205">
        <f t="shared" si="9"/>
        <v>0</v>
      </c>
      <c r="Y4" s="205">
        <f t="shared" si="9"/>
        <v>0</v>
      </c>
      <c r="Z4" s="117" t="s">
        <v>81</v>
      </c>
      <c r="AA4" s="205">
        <f>+AA5+AA11+AA23+AA31+AA38+AA49+AA60+AA76</f>
        <v>37</v>
      </c>
      <c r="AB4" s="117" t="s">
        <v>81</v>
      </c>
      <c r="AC4" s="117" t="s">
        <v>81</v>
      </c>
      <c r="AD4" s="205">
        <f t="shared" ref="AD4:AK4" si="10">+AD5+AD11+AD23+AD31+AD38+AD49+AD60+AD76</f>
        <v>2822411687</v>
      </c>
      <c r="AE4" s="205">
        <f t="shared" si="10"/>
        <v>1938911687</v>
      </c>
      <c r="AF4" s="205">
        <f t="shared" si="10"/>
        <v>0</v>
      </c>
      <c r="AG4" s="205">
        <f t="shared" si="10"/>
        <v>0</v>
      </c>
      <c r="AH4" s="205">
        <f t="shared" si="10"/>
        <v>0</v>
      </c>
      <c r="AI4" s="205">
        <f t="shared" si="10"/>
        <v>886000000</v>
      </c>
      <c r="AJ4" s="205">
        <f t="shared" si="10"/>
        <v>0</v>
      </c>
      <c r="AK4" s="205">
        <f t="shared" si="10"/>
        <v>0</v>
      </c>
      <c r="AL4" s="206" t="s">
        <v>81</v>
      </c>
      <c r="AM4" s="117" t="s">
        <v>81</v>
      </c>
      <c r="AN4" s="206">
        <f>SUM(AL6:AL92)/AA4</f>
        <v>0.73063063063063061</v>
      </c>
      <c r="AO4" s="205">
        <f>+AO5+AO11+AO23+AO31+AO38+AO49+AO60+AO76</f>
        <v>78</v>
      </c>
      <c r="AP4" s="206" t="s">
        <v>81</v>
      </c>
      <c r="AQ4" s="206" t="s">
        <v>81</v>
      </c>
      <c r="AR4" s="206">
        <f>SUM(AP6:AP92)/62</f>
        <v>0.39029051122429725</v>
      </c>
      <c r="AS4" s="205">
        <f>+AS5+AS11+AS23+AS31+AS38+AS49+AS60+AS76</f>
        <v>30</v>
      </c>
      <c r="AT4" s="117" t="s">
        <v>81</v>
      </c>
      <c r="AU4" s="117" t="s">
        <v>81</v>
      </c>
      <c r="AV4" s="117" t="s">
        <v>81</v>
      </c>
      <c r="AW4" s="205">
        <f t="shared" ref="AW4:BE4" si="11">+AW5+AW11+AW23+AW31+AW38+AW49+AW60+AW76</f>
        <v>6803893751</v>
      </c>
      <c r="AX4" s="205">
        <f t="shared" si="11"/>
        <v>0</v>
      </c>
      <c r="AY4" s="205">
        <f t="shared" si="11"/>
        <v>900</v>
      </c>
      <c r="AZ4" s="205">
        <f t="shared" si="11"/>
        <v>0</v>
      </c>
      <c r="BA4" s="205">
        <f t="shared" si="11"/>
        <v>0</v>
      </c>
      <c r="BB4" s="205">
        <f t="shared" si="11"/>
        <v>6744893751</v>
      </c>
      <c r="BC4" s="205">
        <f t="shared" si="11"/>
        <v>0</v>
      </c>
      <c r="BD4" s="205">
        <f t="shared" si="11"/>
        <v>0</v>
      </c>
      <c r="BE4" s="205">
        <f t="shared" si="11"/>
        <v>90000000</v>
      </c>
      <c r="BF4" s="117" t="s">
        <v>81</v>
      </c>
      <c r="BG4" s="117" t="s">
        <v>81</v>
      </c>
      <c r="BH4" s="319">
        <f>SUM(BF6:BF92)/AS4</f>
        <v>0.95055555555555549</v>
      </c>
      <c r="BI4" s="205">
        <f>+BI5+BI11+BI23+BI31+BI38+BI49+BI60+BI76</f>
        <v>63</v>
      </c>
      <c r="BJ4" s="206" t="s">
        <v>81</v>
      </c>
      <c r="BK4" s="206" t="s">
        <v>81</v>
      </c>
      <c r="BL4" s="320">
        <f>SUM(BJ6:BJ92)/BI4</f>
        <v>0.5358465608465609</v>
      </c>
      <c r="BM4" s="207" t="s">
        <v>89</v>
      </c>
      <c r="BN4" s="207" t="s">
        <v>81</v>
      </c>
      <c r="BO4" s="207"/>
      <c r="BP4" s="207"/>
      <c r="BQ4" s="207"/>
      <c r="BR4" s="207"/>
      <c r="BS4" s="207"/>
      <c r="BT4" s="207"/>
      <c r="BU4" s="207"/>
      <c r="BV4" s="207"/>
      <c r="BW4" s="207"/>
      <c r="BX4" s="207"/>
      <c r="BY4" s="207"/>
      <c r="BZ4" s="205">
        <f>+BZ5+BZ11+BZ23+BZ31+BZ38+BZ49+BZ60+BZ76</f>
        <v>47</v>
      </c>
      <c r="CA4" s="117" t="s">
        <v>81</v>
      </c>
      <c r="CB4" s="117" t="s">
        <v>81</v>
      </c>
      <c r="CC4" s="117" t="s">
        <v>81</v>
      </c>
      <c r="CD4" s="117" t="s">
        <v>81</v>
      </c>
      <c r="CE4" s="205">
        <f t="shared" ref="CE4:CM4" si="12">+CE5+CE11+CE23+CE31+CE38+CE49+CE60+CE76</f>
        <v>1455283515431</v>
      </c>
      <c r="CF4" s="205">
        <f t="shared" si="12"/>
        <v>5732937456</v>
      </c>
      <c r="CG4" s="205">
        <f t="shared" si="12"/>
        <v>900</v>
      </c>
      <c r="CH4" s="205">
        <f t="shared" si="12"/>
        <v>0</v>
      </c>
      <c r="CI4" s="205">
        <f t="shared" si="12"/>
        <v>0</v>
      </c>
      <c r="CJ4" s="205">
        <f t="shared" si="12"/>
        <v>0</v>
      </c>
      <c r="CK4" s="205">
        <f t="shared" si="12"/>
        <v>0</v>
      </c>
      <c r="CL4" s="205">
        <f t="shared" si="12"/>
        <v>100000000</v>
      </c>
      <c r="CM4" s="205">
        <f t="shared" si="12"/>
        <v>500000000</v>
      </c>
      <c r="CN4" s="117" t="s">
        <v>81</v>
      </c>
      <c r="CO4" s="117" t="s">
        <v>81</v>
      </c>
      <c r="CP4" s="319">
        <f>SUM(CN6:CN92)/BZ4</f>
        <v>0.56595744680851068</v>
      </c>
      <c r="CQ4" s="205">
        <f>+CQ5+CQ11+CQ23+CQ31+CQ38+CQ49+CQ60+CQ76</f>
        <v>64</v>
      </c>
      <c r="CR4" s="208" t="s">
        <v>81</v>
      </c>
      <c r="CS4" s="208" t="s">
        <v>81</v>
      </c>
      <c r="CT4" s="210">
        <f>SUM(CR6:CR92)/CQ4</f>
        <v>0.73828125</v>
      </c>
      <c r="CU4" s="207" t="s">
        <v>1801</v>
      </c>
      <c r="CV4" s="207" t="s">
        <v>81</v>
      </c>
    </row>
    <row r="5" spans="1:100" ht="59.25" customHeight="1">
      <c r="A5" s="214" t="s">
        <v>90</v>
      </c>
      <c r="B5" s="313" t="s">
        <v>91</v>
      </c>
      <c r="C5" s="214" t="s">
        <v>92</v>
      </c>
      <c r="D5" s="212" t="s">
        <v>79</v>
      </c>
      <c r="E5" s="212" t="s">
        <v>79</v>
      </c>
      <c r="F5" s="212" t="s">
        <v>79</v>
      </c>
      <c r="G5" s="214" t="s">
        <v>80</v>
      </c>
      <c r="H5" s="214" t="s">
        <v>80</v>
      </c>
      <c r="I5" s="212" t="s">
        <v>81</v>
      </c>
      <c r="J5" s="212">
        <v>2</v>
      </c>
      <c r="K5" s="212" t="s">
        <v>81</v>
      </c>
      <c r="L5" s="213" t="s">
        <v>81</v>
      </c>
      <c r="M5" s="214" t="s">
        <v>81</v>
      </c>
      <c r="N5" s="118" t="s">
        <v>81</v>
      </c>
      <c r="O5" s="118" t="s">
        <v>81</v>
      </c>
      <c r="P5" s="213">
        <f>+P6</f>
        <v>0.5</v>
      </c>
      <c r="Q5" s="212">
        <f>SUM(Q6:Q10)</f>
        <v>0</v>
      </c>
      <c r="R5" s="212">
        <f t="shared" ref="R5:Y5" si="13">SUM(R6:R10)</f>
        <v>0</v>
      </c>
      <c r="S5" s="212">
        <f t="shared" si="13"/>
        <v>0</v>
      </c>
      <c r="T5" s="212">
        <f t="shared" si="13"/>
        <v>0</v>
      </c>
      <c r="U5" s="212">
        <f t="shared" si="13"/>
        <v>0</v>
      </c>
      <c r="V5" s="212">
        <f t="shared" si="13"/>
        <v>0</v>
      </c>
      <c r="W5" s="212">
        <f t="shared" si="13"/>
        <v>0</v>
      </c>
      <c r="X5" s="212">
        <f t="shared" si="13"/>
        <v>0</v>
      </c>
      <c r="Y5" s="212">
        <f t="shared" si="13"/>
        <v>0</v>
      </c>
      <c r="Z5" s="118" t="s">
        <v>81</v>
      </c>
      <c r="AA5" s="212">
        <v>3</v>
      </c>
      <c r="AB5" s="118" t="s">
        <v>81</v>
      </c>
      <c r="AC5" s="118" t="s">
        <v>81</v>
      </c>
      <c r="AD5" s="212">
        <f>SUM(AE5:AK5)</f>
        <v>886000000</v>
      </c>
      <c r="AE5" s="212">
        <v>0</v>
      </c>
      <c r="AF5" s="212">
        <v>0</v>
      </c>
      <c r="AG5" s="212">
        <v>0</v>
      </c>
      <c r="AH5" s="212">
        <v>0</v>
      </c>
      <c r="AI5" s="212">
        <f>SUM(AI6:AI10)</f>
        <v>886000000</v>
      </c>
      <c r="AJ5" s="212">
        <v>0</v>
      </c>
      <c r="AK5" s="212">
        <v>0</v>
      </c>
      <c r="AL5" s="213" t="s">
        <v>81</v>
      </c>
      <c r="AM5" s="118" t="s">
        <v>81</v>
      </c>
      <c r="AN5" s="213">
        <f>+AN6</f>
        <v>1</v>
      </c>
      <c r="AO5" s="214">
        <v>4</v>
      </c>
      <c r="AP5" s="213" t="s">
        <v>81</v>
      </c>
      <c r="AQ5" s="213" t="s">
        <v>81</v>
      </c>
      <c r="AR5" s="213">
        <f>+AR6</f>
        <v>0.66666666666666663</v>
      </c>
      <c r="AS5" s="212">
        <v>2</v>
      </c>
      <c r="AT5" s="118" t="s">
        <v>81</v>
      </c>
      <c r="AU5" s="118" t="s">
        <v>81</v>
      </c>
      <c r="AV5" s="118" t="s">
        <v>81</v>
      </c>
      <c r="AW5" s="212">
        <f>SUM(AX5:BD5)</f>
        <v>5914111180</v>
      </c>
      <c r="AX5" s="212">
        <v>0</v>
      </c>
      <c r="AY5" s="212">
        <v>0</v>
      </c>
      <c r="AZ5" s="212">
        <v>0</v>
      </c>
      <c r="BA5" s="212">
        <v>0</v>
      </c>
      <c r="BB5" s="212">
        <f>SUM(BB6:BB10)</f>
        <v>5914111180</v>
      </c>
      <c r="BC5" s="212">
        <v>0</v>
      </c>
      <c r="BD5" s="212">
        <v>0</v>
      </c>
      <c r="BE5" s="212">
        <f t="shared" ref="BE5" si="14">SUM(BE6:BE10)</f>
        <v>90000000</v>
      </c>
      <c r="BF5" s="118" t="s">
        <v>81</v>
      </c>
      <c r="BG5" s="118" t="s">
        <v>81</v>
      </c>
      <c r="BH5" s="321">
        <f>+BH6</f>
        <v>1</v>
      </c>
      <c r="BI5" s="214">
        <v>4</v>
      </c>
      <c r="BJ5" s="213" t="s">
        <v>81</v>
      </c>
      <c r="BK5" s="213" t="s">
        <v>81</v>
      </c>
      <c r="BL5" s="322">
        <f>+BL6</f>
        <v>1</v>
      </c>
      <c r="BM5" s="214" t="s">
        <v>93</v>
      </c>
      <c r="BN5" s="214" t="s">
        <v>81</v>
      </c>
      <c r="BO5" s="214"/>
      <c r="BP5" s="214"/>
      <c r="BQ5" s="214"/>
      <c r="BR5" s="214"/>
      <c r="BS5" s="214"/>
      <c r="BT5" s="214"/>
      <c r="BU5" s="214"/>
      <c r="BV5" s="214"/>
      <c r="BW5" s="214"/>
      <c r="BX5" s="214"/>
      <c r="BY5" s="214"/>
      <c r="BZ5" s="212">
        <v>1</v>
      </c>
      <c r="CA5" s="118" t="s">
        <v>81</v>
      </c>
      <c r="CB5" s="118" t="s">
        <v>81</v>
      </c>
      <c r="CC5" s="118" t="s">
        <v>81</v>
      </c>
      <c r="CD5" s="118" t="s">
        <v>81</v>
      </c>
      <c r="CE5" s="212">
        <f>SUM(CF5:CL5)</f>
        <v>0</v>
      </c>
      <c r="CF5" s="212">
        <v>0</v>
      </c>
      <c r="CG5" s="212">
        <v>0</v>
      </c>
      <c r="CH5" s="212">
        <v>0</v>
      </c>
      <c r="CI5" s="212">
        <v>0</v>
      </c>
      <c r="CJ5" s="212">
        <f>SUM(CJ6:CJ10)</f>
        <v>0</v>
      </c>
      <c r="CK5" s="212">
        <v>0</v>
      </c>
      <c r="CL5" s="212">
        <v>0</v>
      </c>
      <c r="CM5" s="212">
        <f t="shared" ref="CM5" si="15">SUM(CM6:CM10)</f>
        <v>0</v>
      </c>
      <c r="CN5" s="118" t="s">
        <v>81</v>
      </c>
      <c r="CO5" s="118" t="s">
        <v>81</v>
      </c>
      <c r="CP5" s="321">
        <f>+CP6</f>
        <v>0</v>
      </c>
      <c r="CQ5" s="214">
        <v>5</v>
      </c>
      <c r="CR5" s="215" t="s">
        <v>81</v>
      </c>
      <c r="CS5" s="215" t="s">
        <v>81</v>
      </c>
      <c r="CT5" s="217">
        <f>+CT6</f>
        <v>0.8</v>
      </c>
      <c r="CU5" s="214" t="s">
        <v>1800</v>
      </c>
      <c r="CV5" s="214" t="s">
        <v>81</v>
      </c>
    </row>
    <row r="6" spans="1:100" ht="93.75" customHeight="1">
      <c r="A6" s="75" t="s">
        <v>94</v>
      </c>
      <c r="B6" s="218" t="s">
        <v>95</v>
      </c>
      <c r="C6" s="75" t="s">
        <v>96</v>
      </c>
      <c r="D6" s="119">
        <v>1</v>
      </c>
      <c r="E6" s="119">
        <v>1</v>
      </c>
      <c r="F6" s="75" t="s">
        <v>97</v>
      </c>
      <c r="G6" s="75" t="s">
        <v>98</v>
      </c>
      <c r="H6" s="75" t="s">
        <v>98</v>
      </c>
      <c r="I6" s="96">
        <v>0</v>
      </c>
      <c r="J6" s="119">
        <v>0</v>
      </c>
      <c r="K6" s="119">
        <v>0</v>
      </c>
      <c r="L6" s="305" t="s">
        <v>81</v>
      </c>
      <c r="M6" s="307" t="s">
        <v>81</v>
      </c>
      <c r="N6" s="305" t="s">
        <v>99</v>
      </c>
      <c r="O6" s="307" t="s">
        <v>81</v>
      </c>
      <c r="P6" s="354">
        <f>SUBTOTAL(9,L6:L10)/2</f>
        <v>0.5</v>
      </c>
      <c r="Q6" s="96">
        <v>0</v>
      </c>
      <c r="R6" s="96">
        <v>0</v>
      </c>
      <c r="S6" s="96">
        <v>0</v>
      </c>
      <c r="T6" s="96">
        <v>0</v>
      </c>
      <c r="U6" s="96">
        <v>0</v>
      </c>
      <c r="V6" s="96">
        <v>0</v>
      </c>
      <c r="W6" s="96">
        <v>0</v>
      </c>
      <c r="X6" s="96">
        <v>0</v>
      </c>
      <c r="Y6" s="96">
        <v>0</v>
      </c>
      <c r="Z6" s="102" t="s">
        <v>81</v>
      </c>
      <c r="AA6" s="96">
        <v>1</v>
      </c>
      <c r="AB6" s="102">
        <v>0.5</v>
      </c>
      <c r="AC6" s="96">
        <v>1</v>
      </c>
      <c r="AD6" s="102">
        <v>0</v>
      </c>
      <c r="AE6" s="102">
        <v>0</v>
      </c>
      <c r="AF6" s="102">
        <v>0</v>
      </c>
      <c r="AG6" s="102">
        <v>0</v>
      </c>
      <c r="AH6" s="102">
        <v>0</v>
      </c>
      <c r="AI6" s="102">
        <v>0</v>
      </c>
      <c r="AJ6" s="102">
        <v>0</v>
      </c>
      <c r="AK6" s="102">
        <v>0</v>
      </c>
      <c r="AL6" s="305">
        <v>1</v>
      </c>
      <c r="AM6" s="307">
        <f>+AL6/1</f>
        <v>1</v>
      </c>
      <c r="AN6" s="354">
        <f>SUM(AL6:AL10)/3</f>
        <v>1</v>
      </c>
      <c r="AO6" s="102">
        <f>SUM(AC6+K6)</f>
        <v>1</v>
      </c>
      <c r="AP6" s="305">
        <f>SUM(AO6/D6)</f>
        <v>1</v>
      </c>
      <c r="AQ6" s="305">
        <v>1</v>
      </c>
      <c r="AR6" s="375">
        <f>SUM(AP6:AP10)/4</f>
        <v>0.66666666666666663</v>
      </c>
      <c r="AS6" s="96">
        <v>0</v>
      </c>
      <c r="AT6" s="96">
        <v>0</v>
      </c>
      <c r="AU6" s="96">
        <v>0</v>
      </c>
      <c r="AV6" s="96">
        <v>0</v>
      </c>
      <c r="AW6" s="102">
        <v>3430000000</v>
      </c>
      <c r="AX6" s="102">
        <v>0</v>
      </c>
      <c r="AY6" s="102">
        <v>0</v>
      </c>
      <c r="AZ6" s="102">
        <v>0</v>
      </c>
      <c r="BA6" s="102">
        <v>0</v>
      </c>
      <c r="BB6" s="102">
        <v>3430000000</v>
      </c>
      <c r="BC6" s="102">
        <v>0</v>
      </c>
      <c r="BD6" s="102">
        <v>0</v>
      </c>
      <c r="BE6" s="102">
        <v>0</v>
      </c>
      <c r="BF6" s="305" t="s">
        <v>81</v>
      </c>
      <c r="BG6" s="305" t="s">
        <v>81</v>
      </c>
      <c r="BH6" s="354">
        <f>+BG7</f>
        <v>1</v>
      </c>
      <c r="BI6" s="96">
        <f>+K6+AC6+AV6</f>
        <v>1</v>
      </c>
      <c r="BJ6" s="219">
        <f>+BI6/D6</f>
        <v>1</v>
      </c>
      <c r="BK6" s="305">
        <v>1</v>
      </c>
      <c r="BL6" s="375">
        <f>SUM(BJ6:BJ10)/BI5</f>
        <v>1</v>
      </c>
      <c r="BM6" s="220" t="s">
        <v>100</v>
      </c>
      <c r="BN6" s="220" t="s">
        <v>101</v>
      </c>
      <c r="BO6" s="220"/>
      <c r="BP6" s="220"/>
      <c r="BQ6" s="220"/>
      <c r="BR6" s="220"/>
      <c r="BS6" s="220"/>
      <c r="BT6" s="220"/>
      <c r="BU6" s="220"/>
      <c r="BV6" s="220"/>
      <c r="BW6" s="220"/>
      <c r="BX6" s="220"/>
      <c r="BY6" s="220"/>
      <c r="BZ6" s="96">
        <v>0</v>
      </c>
      <c r="CA6" s="96">
        <v>0</v>
      </c>
      <c r="CB6" s="96">
        <v>0</v>
      </c>
      <c r="CC6" s="96">
        <v>0</v>
      </c>
      <c r="CD6" s="96">
        <v>0</v>
      </c>
      <c r="CE6" s="96">
        <v>0</v>
      </c>
      <c r="CF6" s="96">
        <v>0</v>
      </c>
      <c r="CG6" s="96">
        <v>0</v>
      </c>
      <c r="CH6" s="96">
        <v>0</v>
      </c>
      <c r="CI6" s="96">
        <v>0</v>
      </c>
      <c r="CJ6" s="96">
        <v>0</v>
      </c>
      <c r="CK6" s="96">
        <v>0</v>
      </c>
      <c r="CL6" s="96">
        <v>0</v>
      </c>
      <c r="CM6" s="96">
        <v>0</v>
      </c>
      <c r="CN6" s="305" t="s">
        <v>81</v>
      </c>
      <c r="CO6" s="305" t="s">
        <v>81</v>
      </c>
      <c r="CP6" s="354">
        <f>+CO7</f>
        <v>0</v>
      </c>
      <c r="CQ6" s="96">
        <f>SUM(K6+AC6+AV6+CD6)</f>
        <v>1</v>
      </c>
      <c r="CR6" s="221">
        <f>+CQ6/E6</f>
        <v>1</v>
      </c>
      <c r="CS6" s="306">
        <v>1</v>
      </c>
      <c r="CT6" s="368">
        <f>SUM(CR6:CR10)/CQ5</f>
        <v>0.8</v>
      </c>
      <c r="CU6" s="220" t="s">
        <v>100</v>
      </c>
      <c r="CV6" s="220" t="s">
        <v>101</v>
      </c>
    </row>
    <row r="7" spans="1:100" ht="67.5">
      <c r="A7" s="75" t="s">
        <v>102</v>
      </c>
      <c r="B7" s="218" t="s">
        <v>95</v>
      </c>
      <c r="C7" s="75" t="s">
        <v>103</v>
      </c>
      <c r="D7" s="119">
        <v>10</v>
      </c>
      <c r="E7" s="119">
        <v>10</v>
      </c>
      <c r="F7" s="75" t="s">
        <v>97</v>
      </c>
      <c r="G7" s="75" t="s">
        <v>104</v>
      </c>
      <c r="H7" s="75" t="s">
        <v>81</v>
      </c>
      <c r="I7" s="96">
        <v>0</v>
      </c>
      <c r="J7" s="119">
        <v>2</v>
      </c>
      <c r="K7" s="119">
        <v>0</v>
      </c>
      <c r="L7" s="305">
        <v>0</v>
      </c>
      <c r="M7" s="307"/>
      <c r="N7" s="305"/>
      <c r="O7" s="307"/>
      <c r="P7" s="354"/>
      <c r="Q7" s="96">
        <v>0</v>
      </c>
      <c r="R7" s="96">
        <v>0</v>
      </c>
      <c r="S7" s="96">
        <v>0</v>
      </c>
      <c r="T7" s="96">
        <v>0</v>
      </c>
      <c r="U7" s="96">
        <v>0</v>
      </c>
      <c r="V7" s="96">
        <v>0</v>
      </c>
      <c r="W7" s="96">
        <v>0</v>
      </c>
      <c r="X7" s="96">
        <v>0</v>
      </c>
      <c r="Y7" s="96">
        <v>0</v>
      </c>
      <c r="Z7" s="102" t="s">
        <v>81</v>
      </c>
      <c r="AA7" s="96">
        <v>10</v>
      </c>
      <c r="AB7" s="96">
        <v>10</v>
      </c>
      <c r="AC7" s="96">
        <v>10</v>
      </c>
      <c r="AD7" s="102">
        <v>0</v>
      </c>
      <c r="AE7" s="102">
        <v>0</v>
      </c>
      <c r="AF7" s="102">
        <v>0</v>
      </c>
      <c r="AG7" s="102">
        <v>0</v>
      </c>
      <c r="AH7" s="102">
        <v>0</v>
      </c>
      <c r="AI7" s="102">
        <v>886000000</v>
      </c>
      <c r="AJ7" s="102">
        <v>0</v>
      </c>
      <c r="AK7" s="102">
        <v>0</v>
      </c>
      <c r="AL7" s="305">
        <v>1</v>
      </c>
      <c r="AM7" s="307"/>
      <c r="AN7" s="354"/>
      <c r="AO7" s="102">
        <f t="shared" ref="AO7" si="16">SUM(AC7+K7)</f>
        <v>10</v>
      </c>
      <c r="AP7" s="305">
        <f t="shared" ref="AP7" si="17">SUM(AO7/D7)</f>
        <v>1</v>
      </c>
      <c r="AQ7" s="305"/>
      <c r="AR7" s="375"/>
      <c r="AS7" s="96">
        <v>0</v>
      </c>
      <c r="AT7" s="96">
        <v>0</v>
      </c>
      <c r="AU7" s="96">
        <v>0</v>
      </c>
      <c r="AV7" s="96">
        <v>0</v>
      </c>
      <c r="AW7" s="102">
        <v>0</v>
      </c>
      <c r="AX7" s="102">
        <v>0</v>
      </c>
      <c r="AY7" s="102">
        <v>0</v>
      </c>
      <c r="AZ7" s="102">
        <v>0</v>
      </c>
      <c r="BA7" s="102">
        <v>0</v>
      </c>
      <c r="BB7" s="102">
        <v>0</v>
      </c>
      <c r="BC7" s="102">
        <v>0</v>
      </c>
      <c r="BD7" s="102">
        <v>0</v>
      </c>
      <c r="BE7" s="102">
        <v>0</v>
      </c>
      <c r="BF7" s="305" t="s">
        <v>81</v>
      </c>
      <c r="BG7" s="356">
        <f>SUBTOTAL(9,BF7:BF10)/2</f>
        <v>1</v>
      </c>
      <c r="BH7" s="354"/>
      <c r="BI7" s="96">
        <f t="shared" ref="BI7:BI70" si="18">+K7+AC7+AV7</f>
        <v>10</v>
      </c>
      <c r="BJ7" s="219">
        <v>1</v>
      </c>
      <c r="BK7" s="356">
        <f>SUM(BJ7:BJ10)/3</f>
        <v>1</v>
      </c>
      <c r="BL7" s="375"/>
      <c r="BM7" s="220" t="s">
        <v>93</v>
      </c>
      <c r="BN7" s="220" t="s">
        <v>105</v>
      </c>
      <c r="BO7" s="220"/>
      <c r="BP7" s="220"/>
      <c r="BQ7" s="220"/>
      <c r="BR7" s="220"/>
      <c r="BS7" s="220"/>
      <c r="BT7" s="220"/>
      <c r="BU7" s="220"/>
      <c r="BV7" s="220"/>
      <c r="BW7" s="220"/>
      <c r="BX7" s="220"/>
      <c r="BY7" s="220"/>
      <c r="BZ7" s="96">
        <v>0</v>
      </c>
      <c r="CA7" s="96">
        <v>0</v>
      </c>
      <c r="CB7" s="96">
        <v>0</v>
      </c>
      <c r="CC7" s="96">
        <v>0</v>
      </c>
      <c r="CD7" s="96">
        <v>0</v>
      </c>
      <c r="CE7" s="96">
        <v>0</v>
      </c>
      <c r="CF7" s="96">
        <v>0</v>
      </c>
      <c r="CG7" s="96">
        <v>0</v>
      </c>
      <c r="CH7" s="96">
        <v>0</v>
      </c>
      <c r="CI7" s="96">
        <v>0</v>
      </c>
      <c r="CJ7" s="96">
        <v>0</v>
      </c>
      <c r="CK7" s="96">
        <v>0</v>
      </c>
      <c r="CL7" s="96">
        <v>0</v>
      </c>
      <c r="CM7" s="96">
        <v>0</v>
      </c>
      <c r="CN7" s="305" t="s">
        <v>81</v>
      </c>
      <c r="CO7" s="356">
        <f>SUBTOTAL(9,CN7:CN10)</f>
        <v>0</v>
      </c>
      <c r="CP7" s="354"/>
      <c r="CQ7" s="96">
        <f t="shared" ref="CQ7:CQ10" si="19">SUM(K7+AC7+AV7+CD7)</f>
        <v>10</v>
      </c>
      <c r="CR7" s="221">
        <f>+CQ7/E7</f>
        <v>1</v>
      </c>
      <c r="CS7" s="361">
        <f>SUM(CR7:CR10)/4</f>
        <v>0.75</v>
      </c>
      <c r="CT7" s="368"/>
      <c r="CU7" s="220" t="s">
        <v>93</v>
      </c>
      <c r="CV7" s="220" t="s">
        <v>105</v>
      </c>
    </row>
    <row r="8" spans="1:100" ht="57" customHeight="1">
      <c r="A8" s="75" t="s">
        <v>102</v>
      </c>
      <c r="B8" s="218" t="s">
        <v>95</v>
      </c>
      <c r="C8" s="75" t="s">
        <v>103</v>
      </c>
      <c r="D8" s="119" t="s">
        <v>79</v>
      </c>
      <c r="E8" s="119">
        <v>10</v>
      </c>
      <c r="F8" s="75" t="s">
        <v>97</v>
      </c>
      <c r="G8" s="75" t="s">
        <v>81</v>
      </c>
      <c r="H8" s="75" t="s">
        <v>106</v>
      </c>
      <c r="I8" s="96" t="s">
        <v>107</v>
      </c>
      <c r="J8" s="96" t="s">
        <v>81</v>
      </c>
      <c r="K8" s="96" t="s">
        <v>81</v>
      </c>
      <c r="L8" s="222" t="s">
        <v>81</v>
      </c>
      <c r="M8" s="354">
        <f>SUBTOTAL(9,L8:L10)/2</f>
        <v>0.5</v>
      </c>
      <c r="N8" s="354">
        <v>0.9</v>
      </c>
      <c r="O8" s="354">
        <f>SUM(L8:L10)/2</f>
        <v>0.5</v>
      </c>
      <c r="P8" s="354"/>
      <c r="Q8" s="222" t="s">
        <v>81</v>
      </c>
      <c r="R8" s="222" t="s">
        <v>81</v>
      </c>
      <c r="S8" s="222" t="s">
        <v>81</v>
      </c>
      <c r="T8" s="222" t="s">
        <v>81</v>
      </c>
      <c r="U8" s="222" t="s">
        <v>81</v>
      </c>
      <c r="V8" s="222" t="s">
        <v>81</v>
      </c>
      <c r="W8" s="222" t="s">
        <v>81</v>
      </c>
      <c r="X8" s="222" t="s">
        <v>81</v>
      </c>
      <c r="Y8" s="222" t="s">
        <v>81</v>
      </c>
      <c r="Z8" s="222" t="s">
        <v>81</v>
      </c>
      <c r="AA8" s="96" t="s">
        <v>81</v>
      </c>
      <c r="AB8" s="222" t="s">
        <v>81</v>
      </c>
      <c r="AC8" s="96" t="s">
        <v>81</v>
      </c>
      <c r="AD8" s="222" t="s">
        <v>81</v>
      </c>
      <c r="AE8" s="222" t="s">
        <v>81</v>
      </c>
      <c r="AF8" s="222" t="s">
        <v>81</v>
      </c>
      <c r="AG8" s="222" t="s">
        <v>81</v>
      </c>
      <c r="AH8" s="222" t="s">
        <v>81</v>
      </c>
      <c r="AI8" s="222" t="s">
        <v>81</v>
      </c>
      <c r="AJ8" s="222" t="s">
        <v>81</v>
      </c>
      <c r="AK8" s="222" t="s">
        <v>81</v>
      </c>
      <c r="AL8" s="222" t="s">
        <v>81</v>
      </c>
      <c r="AM8" s="354">
        <f>SUM(AL8:AL10)/2</f>
        <v>0.5</v>
      </c>
      <c r="AN8" s="354"/>
      <c r="AO8" s="222" t="s">
        <v>81</v>
      </c>
      <c r="AP8" s="222" t="s">
        <v>81</v>
      </c>
      <c r="AQ8" s="354">
        <f>SUM(AP8:AP10)/3</f>
        <v>0.22222222222222221</v>
      </c>
      <c r="AR8" s="354"/>
      <c r="AS8" s="96" t="s">
        <v>81</v>
      </c>
      <c r="AT8" s="222" t="s">
        <v>81</v>
      </c>
      <c r="AU8" s="96" t="s">
        <v>81</v>
      </c>
      <c r="AV8" s="96" t="s">
        <v>81</v>
      </c>
      <c r="AW8" s="96" t="s">
        <v>81</v>
      </c>
      <c r="AX8" s="222" t="s">
        <v>81</v>
      </c>
      <c r="AY8" s="222" t="s">
        <v>81</v>
      </c>
      <c r="AZ8" s="222" t="s">
        <v>81</v>
      </c>
      <c r="BA8" s="222" t="s">
        <v>81</v>
      </c>
      <c r="BB8" s="222" t="s">
        <v>81</v>
      </c>
      <c r="BC8" s="222" t="s">
        <v>81</v>
      </c>
      <c r="BD8" s="222" t="s">
        <v>81</v>
      </c>
      <c r="BE8" s="223">
        <v>0</v>
      </c>
      <c r="BF8" s="305" t="s">
        <v>81</v>
      </c>
      <c r="BG8" s="357"/>
      <c r="BH8" s="354"/>
      <c r="BI8" s="96" t="s">
        <v>81</v>
      </c>
      <c r="BJ8" s="219" t="s">
        <v>81</v>
      </c>
      <c r="BK8" s="357"/>
      <c r="BL8" s="354"/>
      <c r="BM8" s="220" t="s">
        <v>108</v>
      </c>
      <c r="BN8" s="220" t="s">
        <v>109</v>
      </c>
      <c r="BO8" s="220"/>
      <c r="BP8" s="220"/>
      <c r="BQ8" s="220"/>
      <c r="BR8" s="220"/>
      <c r="BS8" s="220"/>
      <c r="BT8" s="220"/>
      <c r="BU8" s="220"/>
      <c r="BV8" s="220"/>
      <c r="BW8" s="220"/>
      <c r="BX8" s="220"/>
      <c r="BY8" s="220"/>
      <c r="BZ8" s="96">
        <v>10</v>
      </c>
      <c r="CA8" s="96">
        <v>0</v>
      </c>
      <c r="CB8" s="96">
        <v>0</v>
      </c>
      <c r="CC8" s="96">
        <v>0</v>
      </c>
      <c r="CD8" s="96">
        <v>0</v>
      </c>
      <c r="CE8" s="96">
        <v>0</v>
      </c>
      <c r="CF8" s="96">
        <v>0</v>
      </c>
      <c r="CG8" s="96">
        <v>0</v>
      </c>
      <c r="CH8" s="96">
        <v>0</v>
      </c>
      <c r="CI8" s="96">
        <v>0</v>
      </c>
      <c r="CJ8" s="96">
        <v>0</v>
      </c>
      <c r="CK8" s="96">
        <v>0</v>
      </c>
      <c r="CL8" s="96">
        <v>0</v>
      </c>
      <c r="CM8" s="96">
        <v>0</v>
      </c>
      <c r="CN8" s="305">
        <v>0</v>
      </c>
      <c r="CO8" s="357"/>
      <c r="CP8" s="354"/>
      <c r="CQ8" s="96">
        <f>+CD8</f>
        <v>0</v>
      </c>
      <c r="CR8" s="221">
        <f>+CQ8/E8</f>
        <v>0</v>
      </c>
      <c r="CS8" s="366"/>
      <c r="CT8" s="355"/>
      <c r="CU8" s="220" t="s">
        <v>600</v>
      </c>
      <c r="CV8" s="220" t="s">
        <v>1842</v>
      </c>
    </row>
    <row r="9" spans="1:100" ht="42" customHeight="1">
      <c r="A9" s="75" t="s">
        <v>102</v>
      </c>
      <c r="B9" s="218" t="s">
        <v>95</v>
      </c>
      <c r="C9" s="75" t="s">
        <v>103</v>
      </c>
      <c r="D9" s="119">
        <v>10000</v>
      </c>
      <c r="E9" s="119">
        <v>55000</v>
      </c>
      <c r="F9" s="75" t="s">
        <v>97</v>
      </c>
      <c r="G9" s="75" t="s">
        <v>110</v>
      </c>
      <c r="H9" s="75" t="s">
        <v>111</v>
      </c>
      <c r="I9" s="96">
        <v>0</v>
      </c>
      <c r="J9" s="119">
        <v>0</v>
      </c>
      <c r="K9" s="119">
        <v>0</v>
      </c>
      <c r="L9" s="305" t="s">
        <v>81</v>
      </c>
      <c r="M9" s="354"/>
      <c r="N9" s="354"/>
      <c r="O9" s="354"/>
      <c r="P9" s="354"/>
      <c r="Q9" s="96">
        <v>0</v>
      </c>
      <c r="R9" s="96">
        <v>0</v>
      </c>
      <c r="S9" s="96">
        <v>0</v>
      </c>
      <c r="T9" s="96">
        <v>0</v>
      </c>
      <c r="U9" s="96">
        <v>0</v>
      </c>
      <c r="V9" s="96">
        <v>0</v>
      </c>
      <c r="W9" s="96">
        <v>0</v>
      </c>
      <c r="X9" s="96">
        <v>0</v>
      </c>
      <c r="Y9" s="96">
        <v>0</v>
      </c>
      <c r="Z9" s="102" t="s">
        <v>81</v>
      </c>
      <c r="AA9" s="96">
        <v>0</v>
      </c>
      <c r="AB9" s="96">
        <v>0</v>
      </c>
      <c r="AC9" s="96">
        <v>0</v>
      </c>
      <c r="AD9" s="102">
        <v>0</v>
      </c>
      <c r="AE9" s="102">
        <v>0</v>
      </c>
      <c r="AF9" s="102">
        <v>0</v>
      </c>
      <c r="AG9" s="102">
        <v>0</v>
      </c>
      <c r="AH9" s="102">
        <v>0</v>
      </c>
      <c r="AI9" s="102">
        <v>0</v>
      </c>
      <c r="AJ9" s="102">
        <v>0</v>
      </c>
      <c r="AK9" s="102">
        <v>0</v>
      </c>
      <c r="AL9" s="305" t="s">
        <v>81</v>
      </c>
      <c r="AM9" s="354"/>
      <c r="AN9" s="354"/>
      <c r="AO9" s="102">
        <f t="shared" ref="AO9:AO10" si="20">SUM(AC9+K9)</f>
        <v>0</v>
      </c>
      <c r="AP9" s="305">
        <f t="shared" ref="AP9:AP37" si="21">SUM(AO9/D9)</f>
        <v>0</v>
      </c>
      <c r="AQ9" s="354"/>
      <c r="AR9" s="354"/>
      <c r="AS9" s="96">
        <v>55000</v>
      </c>
      <c r="AT9" s="96">
        <v>0</v>
      </c>
      <c r="AU9" s="96">
        <v>0</v>
      </c>
      <c r="AV9" s="96">
        <v>55000</v>
      </c>
      <c r="AW9" s="102">
        <v>1484111180</v>
      </c>
      <c r="AX9" s="102">
        <v>0</v>
      </c>
      <c r="AY9" s="102">
        <v>0</v>
      </c>
      <c r="AZ9" s="102">
        <v>0</v>
      </c>
      <c r="BA9" s="102">
        <v>0</v>
      </c>
      <c r="BB9" s="102">
        <v>2484111180</v>
      </c>
      <c r="BC9" s="102">
        <v>0</v>
      </c>
      <c r="BD9" s="102">
        <v>0</v>
      </c>
      <c r="BE9" s="102">
        <v>90000000</v>
      </c>
      <c r="BF9" s="305">
        <f>+AV9/AS9</f>
        <v>1</v>
      </c>
      <c r="BG9" s="357"/>
      <c r="BH9" s="354"/>
      <c r="BI9" s="96">
        <f t="shared" si="18"/>
        <v>55000</v>
      </c>
      <c r="BJ9" s="219">
        <f>+BI9/E9</f>
        <v>1</v>
      </c>
      <c r="BK9" s="357"/>
      <c r="BL9" s="354"/>
      <c r="BM9" s="220" t="s">
        <v>93</v>
      </c>
      <c r="BN9" s="220" t="s">
        <v>112</v>
      </c>
      <c r="BO9" s="220" t="s">
        <v>113</v>
      </c>
      <c r="BP9" s="220" t="s">
        <v>114</v>
      </c>
      <c r="BQ9" s="220" t="s">
        <v>115</v>
      </c>
      <c r="BR9" s="220" t="s">
        <v>116</v>
      </c>
      <c r="BS9" s="220" t="s">
        <v>117</v>
      </c>
      <c r="BT9" s="224">
        <v>42036</v>
      </c>
      <c r="BU9" s="220" t="s">
        <v>118</v>
      </c>
      <c r="BV9" s="220" t="s">
        <v>119</v>
      </c>
      <c r="BW9" s="121" t="s">
        <v>120</v>
      </c>
      <c r="BX9" s="121">
        <v>2574111180</v>
      </c>
      <c r="BY9" s="220"/>
      <c r="BZ9" s="96">
        <v>55000</v>
      </c>
      <c r="CA9" s="96">
        <v>0</v>
      </c>
      <c r="CB9" s="96">
        <v>0</v>
      </c>
      <c r="CC9" s="96">
        <v>55000</v>
      </c>
      <c r="CD9" s="96">
        <v>55000</v>
      </c>
      <c r="CE9" s="96">
        <v>0</v>
      </c>
      <c r="CF9" s="96">
        <v>0</v>
      </c>
      <c r="CG9" s="96">
        <v>0</v>
      </c>
      <c r="CH9" s="96">
        <v>0</v>
      </c>
      <c r="CI9" s="96">
        <v>0</v>
      </c>
      <c r="CJ9" s="96">
        <v>0</v>
      </c>
      <c r="CK9" s="96">
        <v>0</v>
      </c>
      <c r="CL9" s="96">
        <v>0</v>
      </c>
      <c r="CM9" s="96">
        <v>0</v>
      </c>
      <c r="CN9" s="305" t="s">
        <v>81</v>
      </c>
      <c r="CO9" s="357"/>
      <c r="CP9" s="354"/>
      <c r="CQ9" s="96">
        <f t="shared" si="19"/>
        <v>110000</v>
      </c>
      <c r="CR9" s="221">
        <v>1</v>
      </c>
      <c r="CS9" s="366"/>
      <c r="CT9" s="355"/>
      <c r="CU9" s="220" t="s">
        <v>93</v>
      </c>
      <c r="CV9" s="220" t="s">
        <v>112</v>
      </c>
    </row>
    <row r="10" spans="1:100" ht="39.75" customHeight="1">
      <c r="A10" s="75" t="s">
        <v>102</v>
      </c>
      <c r="B10" s="218" t="s">
        <v>95</v>
      </c>
      <c r="C10" s="75" t="s">
        <v>103</v>
      </c>
      <c r="D10" s="119">
        <v>12</v>
      </c>
      <c r="E10" s="119">
        <v>12</v>
      </c>
      <c r="F10" s="75" t="s">
        <v>97</v>
      </c>
      <c r="G10" s="75" t="s">
        <v>121</v>
      </c>
      <c r="H10" s="75" t="s">
        <v>121</v>
      </c>
      <c r="I10" s="96">
        <v>0</v>
      </c>
      <c r="J10" s="119">
        <v>4</v>
      </c>
      <c r="K10" s="119">
        <v>4</v>
      </c>
      <c r="L10" s="305">
        <v>1</v>
      </c>
      <c r="M10" s="354"/>
      <c r="N10" s="354"/>
      <c r="O10" s="354"/>
      <c r="P10" s="354"/>
      <c r="Q10" s="96">
        <v>0</v>
      </c>
      <c r="R10" s="96">
        <v>0</v>
      </c>
      <c r="S10" s="96">
        <v>0</v>
      </c>
      <c r="T10" s="96">
        <v>0</v>
      </c>
      <c r="U10" s="96">
        <v>0</v>
      </c>
      <c r="V10" s="96">
        <v>0</v>
      </c>
      <c r="W10" s="96">
        <v>0</v>
      </c>
      <c r="X10" s="96">
        <v>0</v>
      </c>
      <c r="Y10" s="96">
        <v>0</v>
      </c>
      <c r="Z10" s="102" t="s">
        <v>81</v>
      </c>
      <c r="AA10" s="96">
        <v>4</v>
      </c>
      <c r="AB10" s="96">
        <v>4</v>
      </c>
      <c r="AC10" s="96">
        <v>4</v>
      </c>
      <c r="AD10" s="102">
        <v>0</v>
      </c>
      <c r="AE10" s="102">
        <v>0</v>
      </c>
      <c r="AF10" s="102">
        <v>0</v>
      </c>
      <c r="AG10" s="102">
        <v>0</v>
      </c>
      <c r="AH10" s="102">
        <v>0</v>
      </c>
      <c r="AI10" s="102">
        <v>0</v>
      </c>
      <c r="AJ10" s="102">
        <v>0</v>
      </c>
      <c r="AK10" s="102">
        <v>0</v>
      </c>
      <c r="AL10" s="305">
        <v>1</v>
      </c>
      <c r="AM10" s="354"/>
      <c r="AN10" s="354"/>
      <c r="AO10" s="102">
        <f t="shared" si="20"/>
        <v>8</v>
      </c>
      <c r="AP10" s="305">
        <f t="shared" si="21"/>
        <v>0.66666666666666663</v>
      </c>
      <c r="AQ10" s="354"/>
      <c r="AR10" s="354"/>
      <c r="AS10" s="96">
        <v>9</v>
      </c>
      <c r="AT10" s="96">
        <v>9</v>
      </c>
      <c r="AU10" s="96">
        <v>9</v>
      </c>
      <c r="AV10" s="96">
        <v>9</v>
      </c>
      <c r="AW10" s="102">
        <v>0</v>
      </c>
      <c r="AX10" s="102">
        <v>0</v>
      </c>
      <c r="AY10" s="102">
        <v>0</v>
      </c>
      <c r="AZ10" s="102">
        <v>0</v>
      </c>
      <c r="BA10" s="102">
        <v>0</v>
      </c>
      <c r="BB10" s="102">
        <v>0</v>
      </c>
      <c r="BC10" s="102">
        <v>0</v>
      </c>
      <c r="BD10" s="102">
        <v>0</v>
      </c>
      <c r="BE10" s="102">
        <v>0</v>
      </c>
      <c r="BF10" s="305">
        <f>+AV10/AS10</f>
        <v>1</v>
      </c>
      <c r="BG10" s="358"/>
      <c r="BH10" s="354"/>
      <c r="BI10" s="96">
        <f t="shared" si="18"/>
        <v>17</v>
      </c>
      <c r="BJ10" s="219">
        <v>1</v>
      </c>
      <c r="BK10" s="358"/>
      <c r="BL10" s="354"/>
      <c r="BM10" s="220" t="s">
        <v>93</v>
      </c>
      <c r="BN10" s="220" t="s">
        <v>101</v>
      </c>
      <c r="BO10" s="220"/>
      <c r="BP10" s="220"/>
      <c r="BQ10" s="220"/>
      <c r="BR10" s="220"/>
      <c r="BS10" s="220"/>
      <c r="BT10" s="220"/>
      <c r="BU10" s="220"/>
      <c r="BV10" s="220"/>
      <c r="BW10" s="220"/>
      <c r="BX10" s="220"/>
      <c r="BY10" s="220"/>
      <c r="BZ10" s="96">
        <v>0</v>
      </c>
      <c r="CA10" s="96">
        <v>0</v>
      </c>
      <c r="CB10" s="96">
        <v>0</v>
      </c>
      <c r="CC10" s="96">
        <v>9</v>
      </c>
      <c r="CD10" s="96">
        <v>9</v>
      </c>
      <c r="CE10" s="96">
        <v>0</v>
      </c>
      <c r="CF10" s="96">
        <v>0</v>
      </c>
      <c r="CG10" s="96">
        <v>0</v>
      </c>
      <c r="CH10" s="96">
        <v>0</v>
      </c>
      <c r="CI10" s="96">
        <v>0</v>
      </c>
      <c r="CJ10" s="96">
        <v>0</v>
      </c>
      <c r="CK10" s="96">
        <v>0</v>
      </c>
      <c r="CL10" s="96">
        <v>0</v>
      </c>
      <c r="CM10" s="96">
        <v>0</v>
      </c>
      <c r="CN10" s="305" t="s">
        <v>81</v>
      </c>
      <c r="CO10" s="358"/>
      <c r="CP10" s="354"/>
      <c r="CQ10" s="96">
        <f t="shared" si="19"/>
        <v>26</v>
      </c>
      <c r="CR10" s="221">
        <v>1</v>
      </c>
      <c r="CS10" s="362"/>
      <c r="CT10" s="355"/>
      <c r="CU10" s="220" t="s">
        <v>93</v>
      </c>
      <c r="CV10" s="220" t="s">
        <v>101</v>
      </c>
    </row>
    <row r="11" spans="1:100" ht="33.75">
      <c r="A11" s="214" t="s">
        <v>122</v>
      </c>
      <c r="B11" s="313" t="s">
        <v>91</v>
      </c>
      <c r="C11" s="214" t="s">
        <v>123</v>
      </c>
      <c r="D11" s="212" t="s">
        <v>79</v>
      </c>
      <c r="E11" s="212" t="s">
        <v>79</v>
      </c>
      <c r="F11" s="212" t="s">
        <v>79</v>
      </c>
      <c r="G11" s="214" t="s">
        <v>80</v>
      </c>
      <c r="H11" s="214" t="s">
        <v>80</v>
      </c>
      <c r="I11" s="212" t="s">
        <v>81</v>
      </c>
      <c r="J11" s="212">
        <v>4</v>
      </c>
      <c r="K11" s="212" t="s">
        <v>81</v>
      </c>
      <c r="L11" s="212" t="s">
        <v>81</v>
      </c>
      <c r="M11" s="212" t="s">
        <v>81</v>
      </c>
      <c r="N11" s="212" t="s">
        <v>81</v>
      </c>
      <c r="O11" s="212" t="s">
        <v>81</v>
      </c>
      <c r="P11" s="213">
        <f>+P12</f>
        <v>1</v>
      </c>
      <c r="Q11" s="212">
        <f>SUM(Q12:Q22)</f>
        <v>0</v>
      </c>
      <c r="R11" s="212">
        <f t="shared" ref="R11:Y11" si="22">SUM(R12:R22)</f>
        <v>0</v>
      </c>
      <c r="S11" s="212">
        <f t="shared" si="22"/>
        <v>0</v>
      </c>
      <c r="T11" s="212">
        <f t="shared" si="22"/>
        <v>0</v>
      </c>
      <c r="U11" s="212">
        <f t="shared" si="22"/>
        <v>0</v>
      </c>
      <c r="V11" s="212">
        <f t="shared" si="22"/>
        <v>0</v>
      </c>
      <c r="W11" s="212">
        <f t="shared" si="22"/>
        <v>0</v>
      </c>
      <c r="X11" s="212">
        <f t="shared" si="22"/>
        <v>0</v>
      </c>
      <c r="Y11" s="212">
        <f t="shared" si="22"/>
        <v>0</v>
      </c>
      <c r="Z11" s="118" t="s">
        <v>81</v>
      </c>
      <c r="AA11" s="212">
        <v>2</v>
      </c>
      <c r="AB11" s="118" t="s">
        <v>81</v>
      </c>
      <c r="AC11" s="118" t="s">
        <v>81</v>
      </c>
      <c r="AD11" s="118">
        <f>SUM(AD12:AD22)</f>
        <v>0</v>
      </c>
      <c r="AE11" s="118">
        <f>SUM(AE12:AE22)</f>
        <v>0</v>
      </c>
      <c r="AF11" s="118">
        <f t="shared" ref="AF11:AK11" si="23">SUM(AF12:AF22)</f>
        <v>0</v>
      </c>
      <c r="AG11" s="118">
        <f t="shared" si="23"/>
        <v>0</v>
      </c>
      <c r="AH11" s="118">
        <f t="shared" si="23"/>
        <v>0</v>
      </c>
      <c r="AI11" s="118">
        <f t="shared" si="23"/>
        <v>0</v>
      </c>
      <c r="AJ11" s="118">
        <f t="shared" si="23"/>
        <v>0</v>
      </c>
      <c r="AK11" s="118">
        <f t="shared" si="23"/>
        <v>0</v>
      </c>
      <c r="AL11" s="118" t="s">
        <v>81</v>
      </c>
      <c r="AM11" s="118" t="s">
        <v>81</v>
      </c>
      <c r="AN11" s="213">
        <f>+AN12</f>
        <v>0.66666666666666663</v>
      </c>
      <c r="AO11" s="214">
        <v>11</v>
      </c>
      <c r="AP11" s="118" t="s">
        <v>81</v>
      </c>
      <c r="AQ11" s="118" t="s">
        <v>81</v>
      </c>
      <c r="AR11" s="213">
        <f>+AR12</f>
        <v>0.21464646464646464</v>
      </c>
      <c r="AS11" s="212">
        <v>2</v>
      </c>
      <c r="AT11" s="118" t="s">
        <v>81</v>
      </c>
      <c r="AU11" s="118" t="s">
        <v>81</v>
      </c>
      <c r="AV11" s="118" t="s">
        <v>81</v>
      </c>
      <c r="AW11" s="118">
        <f>SUM(AW12:AW22)</f>
        <v>218562000</v>
      </c>
      <c r="AX11" s="118">
        <f>SUM(AX12:AX22)</f>
        <v>0</v>
      </c>
      <c r="AY11" s="118">
        <f t="shared" ref="AY11:BE11" si="24">SUM(AY12:AY22)</f>
        <v>0</v>
      </c>
      <c r="AZ11" s="118">
        <f t="shared" si="24"/>
        <v>0</v>
      </c>
      <c r="BA11" s="118">
        <f t="shared" si="24"/>
        <v>0</v>
      </c>
      <c r="BB11" s="118">
        <f t="shared" si="24"/>
        <v>218562000</v>
      </c>
      <c r="BC11" s="118">
        <f t="shared" si="24"/>
        <v>0</v>
      </c>
      <c r="BD11" s="118">
        <f t="shared" si="24"/>
        <v>0</v>
      </c>
      <c r="BE11" s="118">
        <f t="shared" si="24"/>
        <v>0</v>
      </c>
      <c r="BF11" s="118" t="s">
        <v>81</v>
      </c>
      <c r="BG11" s="118" t="s">
        <v>81</v>
      </c>
      <c r="BH11" s="213">
        <f>+BH12</f>
        <v>1</v>
      </c>
      <c r="BI11" s="214">
        <v>11</v>
      </c>
      <c r="BJ11" s="118" t="s">
        <v>81</v>
      </c>
      <c r="BK11" s="118" t="s">
        <v>81</v>
      </c>
      <c r="BL11" s="322">
        <f>+BL12</f>
        <v>0.34090909090909088</v>
      </c>
      <c r="BM11" s="214" t="s">
        <v>93</v>
      </c>
      <c r="BN11" s="214" t="s">
        <v>81</v>
      </c>
      <c r="BO11" s="214"/>
      <c r="BP11" s="214"/>
      <c r="BQ11" s="214"/>
      <c r="BR11" s="214"/>
      <c r="BS11" s="214"/>
      <c r="BT11" s="214"/>
      <c r="BU11" s="214"/>
      <c r="BV11" s="214"/>
      <c r="BW11" s="214"/>
      <c r="BX11" s="214"/>
      <c r="BY11" s="214"/>
      <c r="BZ11" s="212">
        <v>10</v>
      </c>
      <c r="CA11" s="118" t="s">
        <v>81</v>
      </c>
      <c r="CB11" s="118" t="s">
        <v>81</v>
      </c>
      <c r="CC11" s="118" t="s">
        <v>81</v>
      </c>
      <c r="CD11" s="118" t="s">
        <v>81</v>
      </c>
      <c r="CE11" s="212">
        <f>SUM(CE12:CE22)</f>
        <v>0</v>
      </c>
      <c r="CF11" s="212">
        <f>SUM(CF12:CF22)</f>
        <v>0</v>
      </c>
      <c r="CG11" s="212">
        <f t="shared" ref="CG11:CM11" si="25">SUM(CG12:CG22)</f>
        <v>0</v>
      </c>
      <c r="CH11" s="212">
        <f t="shared" si="25"/>
        <v>0</v>
      </c>
      <c r="CI11" s="212">
        <f t="shared" si="25"/>
        <v>0</v>
      </c>
      <c r="CJ11" s="212">
        <f t="shared" si="25"/>
        <v>0</v>
      </c>
      <c r="CK11" s="212">
        <f t="shared" si="25"/>
        <v>0</v>
      </c>
      <c r="CL11" s="212">
        <f t="shared" si="25"/>
        <v>0</v>
      </c>
      <c r="CM11" s="212">
        <f t="shared" si="25"/>
        <v>0</v>
      </c>
      <c r="CN11" s="118" t="s">
        <v>81</v>
      </c>
      <c r="CO11" s="118" t="s">
        <v>81</v>
      </c>
      <c r="CP11" s="213">
        <f>+CP12</f>
        <v>0.2</v>
      </c>
      <c r="CQ11" s="214">
        <v>11</v>
      </c>
      <c r="CR11" s="120" t="s">
        <v>81</v>
      </c>
      <c r="CS11" s="120" t="s">
        <v>81</v>
      </c>
      <c r="CT11" s="216">
        <f>+CT12</f>
        <v>0.34090909090909088</v>
      </c>
      <c r="CU11" s="214" t="s">
        <v>93</v>
      </c>
      <c r="CV11" s="214" t="s">
        <v>81</v>
      </c>
    </row>
    <row r="12" spans="1:100" ht="45">
      <c r="A12" s="75" t="s">
        <v>124</v>
      </c>
      <c r="B12" s="218" t="s">
        <v>95</v>
      </c>
      <c r="C12" s="75" t="s">
        <v>125</v>
      </c>
      <c r="D12" s="119">
        <v>1</v>
      </c>
      <c r="E12" s="119">
        <v>1</v>
      </c>
      <c r="F12" s="75" t="s">
        <v>97</v>
      </c>
      <c r="G12" s="75" t="s">
        <v>126</v>
      </c>
      <c r="H12" s="75" t="s">
        <v>127</v>
      </c>
      <c r="I12" s="96">
        <v>0</v>
      </c>
      <c r="J12" s="119">
        <v>0</v>
      </c>
      <c r="K12" s="119">
        <v>0</v>
      </c>
      <c r="L12" s="305" t="s">
        <v>81</v>
      </c>
      <c r="M12" s="354">
        <f>+L13</f>
        <v>1</v>
      </c>
      <c r="N12" s="354">
        <v>0.1</v>
      </c>
      <c r="O12" s="354">
        <v>0.05</v>
      </c>
      <c r="P12" s="354">
        <f>SUBTOTAL(9,L12:L22)/4</f>
        <v>1</v>
      </c>
      <c r="Q12" s="96">
        <v>0</v>
      </c>
      <c r="R12" s="96">
        <v>0</v>
      </c>
      <c r="S12" s="96">
        <v>0</v>
      </c>
      <c r="T12" s="96">
        <v>0</v>
      </c>
      <c r="U12" s="96">
        <v>0</v>
      </c>
      <c r="V12" s="96">
        <v>0</v>
      </c>
      <c r="W12" s="96">
        <v>0</v>
      </c>
      <c r="X12" s="96">
        <v>0</v>
      </c>
      <c r="Y12" s="96">
        <v>0</v>
      </c>
      <c r="Z12" s="102" t="s">
        <v>81</v>
      </c>
      <c r="AA12" s="96">
        <v>0</v>
      </c>
      <c r="AB12" s="96">
        <v>0</v>
      </c>
      <c r="AC12" s="96">
        <v>0</v>
      </c>
      <c r="AD12" s="102">
        <v>0</v>
      </c>
      <c r="AE12" s="102">
        <v>0</v>
      </c>
      <c r="AF12" s="102">
        <v>0</v>
      </c>
      <c r="AG12" s="102">
        <v>0</v>
      </c>
      <c r="AH12" s="102">
        <v>0</v>
      </c>
      <c r="AI12" s="102">
        <v>0</v>
      </c>
      <c r="AJ12" s="102">
        <v>0</v>
      </c>
      <c r="AK12" s="102">
        <v>0</v>
      </c>
      <c r="AL12" s="305" t="s">
        <v>81</v>
      </c>
      <c r="AM12" s="354" t="str">
        <f>+AL12</f>
        <v>NA</v>
      </c>
      <c r="AN12" s="354">
        <f>SUM(AL12:AL23)/3</f>
        <v>0.66666666666666663</v>
      </c>
      <c r="AO12" s="102">
        <f t="shared" ref="AO12:AO22" si="26">SUM(AC12+K12)</f>
        <v>0</v>
      </c>
      <c r="AP12" s="305">
        <f t="shared" si="21"/>
        <v>0</v>
      </c>
      <c r="AQ12" s="354">
        <f>SUM(AP12:AP13)/2</f>
        <v>0.125</v>
      </c>
      <c r="AR12" s="354">
        <f>SUM(AP12:AP22)/11</f>
        <v>0.21464646464646464</v>
      </c>
      <c r="AS12" s="96">
        <v>0</v>
      </c>
      <c r="AT12" s="96">
        <v>0</v>
      </c>
      <c r="AU12" s="96">
        <v>0</v>
      </c>
      <c r="AV12" s="96">
        <v>0</v>
      </c>
      <c r="AW12" s="102">
        <v>0</v>
      </c>
      <c r="AX12" s="102">
        <v>0</v>
      </c>
      <c r="AY12" s="102">
        <v>0</v>
      </c>
      <c r="AZ12" s="102">
        <v>0</v>
      </c>
      <c r="BA12" s="102">
        <v>0</v>
      </c>
      <c r="BB12" s="102">
        <v>0</v>
      </c>
      <c r="BC12" s="102">
        <v>0</v>
      </c>
      <c r="BD12" s="102">
        <v>0</v>
      </c>
      <c r="BE12" s="102">
        <v>0</v>
      </c>
      <c r="BF12" s="305" t="s">
        <v>81</v>
      </c>
      <c r="BG12" s="354" t="s">
        <v>81</v>
      </c>
      <c r="BH12" s="354">
        <f>SUM(BF12:BF22)/2</f>
        <v>1</v>
      </c>
      <c r="BI12" s="96">
        <f t="shared" si="18"/>
        <v>0</v>
      </c>
      <c r="BJ12" s="260">
        <f>+BI12/D12</f>
        <v>0</v>
      </c>
      <c r="BK12" s="354">
        <f>SUM(BJ12:BJ13)/2</f>
        <v>0.125</v>
      </c>
      <c r="BL12" s="354">
        <f>SUM(BJ12:BJ22)/BI11</f>
        <v>0.34090909090909088</v>
      </c>
      <c r="BM12" s="220" t="s">
        <v>93</v>
      </c>
      <c r="BN12" s="220" t="s">
        <v>101</v>
      </c>
      <c r="BO12" s="220"/>
      <c r="BP12" s="220"/>
      <c r="BQ12" s="220"/>
      <c r="BR12" s="220"/>
      <c r="BS12" s="220"/>
      <c r="BT12" s="220"/>
      <c r="BU12" s="220"/>
      <c r="BV12" s="220"/>
      <c r="BW12" s="121"/>
      <c r="BX12" s="121"/>
      <c r="BY12" s="220"/>
      <c r="BZ12" s="96">
        <v>1</v>
      </c>
      <c r="CA12" s="96">
        <v>0</v>
      </c>
      <c r="CB12" s="96">
        <v>0</v>
      </c>
      <c r="CC12" s="96">
        <v>0</v>
      </c>
      <c r="CD12" s="96">
        <v>0</v>
      </c>
      <c r="CE12" s="96">
        <v>0</v>
      </c>
      <c r="CF12" s="96">
        <v>0</v>
      </c>
      <c r="CG12" s="96">
        <v>0</v>
      </c>
      <c r="CH12" s="96">
        <v>0</v>
      </c>
      <c r="CI12" s="96">
        <v>0</v>
      </c>
      <c r="CJ12" s="96">
        <v>0</v>
      </c>
      <c r="CK12" s="96">
        <v>0</v>
      </c>
      <c r="CL12" s="96">
        <v>0</v>
      </c>
      <c r="CM12" s="96">
        <v>0</v>
      </c>
      <c r="CN12" s="305">
        <f>+CD12/BZ12</f>
        <v>0</v>
      </c>
      <c r="CO12" s="354">
        <f>SUM(CN12:CN13)/2</f>
        <v>0</v>
      </c>
      <c r="CP12" s="354">
        <f>SUM(CN12:CN22)/BZ11</f>
        <v>0.2</v>
      </c>
      <c r="CQ12" s="96">
        <f>SUM(K12+AC12+AV12+CD12)</f>
        <v>0</v>
      </c>
      <c r="CR12" s="221">
        <f t="shared" ref="CR12:CR18" si="27">+CQ12/E12</f>
        <v>0</v>
      </c>
      <c r="CS12" s="355">
        <f>SUM(CR12:CR13)/2</f>
        <v>0.125</v>
      </c>
      <c r="CT12" s="355">
        <f>SUM(CR12:CR22)/CQ11</f>
        <v>0.34090909090909088</v>
      </c>
      <c r="CU12" s="220" t="s">
        <v>93</v>
      </c>
      <c r="CV12" s="220" t="s">
        <v>101</v>
      </c>
    </row>
    <row r="13" spans="1:100" ht="68.25" customHeight="1">
      <c r="A13" s="75" t="s">
        <v>124</v>
      </c>
      <c r="B13" s="218" t="s">
        <v>95</v>
      </c>
      <c r="C13" s="75" t="s">
        <v>125</v>
      </c>
      <c r="D13" s="119">
        <v>200</v>
      </c>
      <c r="E13" s="119">
        <v>200</v>
      </c>
      <c r="F13" s="75" t="s">
        <v>97</v>
      </c>
      <c r="G13" s="75" t="s">
        <v>128</v>
      </c>
      <c r="H13" s="75" t="s">
        <v>128</v>
      </c>
      <c r="I13" s="96">
        <v>0</v>
      </c>
      <c r="J13" s="119">
        <v>50</v>
      </c>
      <c r="K13" s="119">
        <v>50</v>
      </c>
      <c r="L13" s="305">
        <v>1</v>
      </c>
      <c r="M13" s="354"/>
      <c r="N13" s="354"/>
      <c r="O13" s="354"/>
      <c r="P13" s="354"/>
      <c r="Q13" s="96">
        <v>0</v>
      </c>
      <c r="R13" s="96">
        <v>0</v>
      </c>
      <c r="S13" s="96">
        <v>0</v>
      </c>
      <c r="T13" s="96">
        <v>0</v>
      </c>
      <c r="U13" s="96">
        <v>0</v>
      </c>
      <c r="V13" s="96">
        <v>0</v>
      </c>
      <c r="W13" s="96">
        <v>0</v>
      </c>
      <c r="X13" s="96">
        <v>0</v>
      </c>
      <c r="Y13" s="96">
        <v>0</v>
      </c>
      <c r="Z13" s="102" t="s">
        <v>81</v>
      </c>
      <c r="AA13" s="96">
        <v>0</v>
      </c>
      <c r="AB13" s="96">
        <v>0</v>
      </c>
      <c r="AC13" s="96">
        <v>0</v>
      </c>
      <c r="AD13" s="102">
        <v>0</v>
      </c>
      <c r="AE13" s="102">
        <v>0</v>
      </c>
      <c r="AF13" s="102">
        <v>0</v>
      </c>
      <c r="AG13" s="102">
        <v>0</v>
      </c>
      <c r="AH13" s="102">
        <v>0</v>
      </c>
      <c r="AI13" s="102">
        <v>0</v>
      </c>
      <c r="AJ13" s="102">
        <v>0</v>
      </c>
      <c r="AK13" s="102">
        <v>0</v>
      </c>
      <c r="AL13" s="305" t="s">
        <v>81</v>
      </c>
      <c r="AM13" s="354"/>
      <c r="AN13" s="354"/>
      <c r="AO13" s="102">
        <f t="shared" si="26"/>
        <v>50</v>
      </c>
      <c r="AP13" s="305">
        <f t="shared" si="21"/>
        <v>0.25</v>
      </c>
      <c r="AQ13" s="354"/>
      <c r="AR13" s="354"/>
      <c r="AS13" s="96">
        <v>0</v>
      </c>
      <c r="AT13" s="96">
        <v>0</v>
      </c>
      <c r="AU13" s="96">
        <v>0</v>
      </c>
      <c r="AV13" s="96">
        <v>0</v>
      </c>
      <c r="AW13" s="102">
        <v>0</v>
      </c>
      <c r="AX13" s="102">
        <v>0</v>
      </c>
      <c r="AY13" s="102">
        <v>0</v>
      </c>
      <c r="AZ13" s="102">
        <v>0</v>
      </c>
      <c r="BA13" s="102">
        <v>0</v>
      </c>
      <c r="BB13" s="102">
        <v>0</v>
      </c>
      <c r="BC13" s="102">
        <v>0</v>
      </c>
      <c r="BD13" s="102">
        <v>0</v>
      </c>
      <c r="BE13" s="102">
        <v>0</v>
      </c>
      <c r="BF13" s="305" t="s">
        <v>81</v>
      </c>
      <c r="BG13" s="354"/>
      <c r="BH13" s="354"/>
      <c r="BI13" s="96">
        <f t="shared" si="18"/>
        <v>50</v>
      </c>
      <c r="BJ13" s="260">
        <f t="shared" ref="BJ13:BJ18" si="28">+BI13/D13</f>
        <v>0.25</v>
      </c>
      <c r="BK13" s="354"/>
      <c r="BL13" s="354"/>
      <c r="BM13" s="220" t="s">
        <v>93</v>
      </c>
      <c r="BN13" s="220" t="s">
        <v>101</v>
      </c>
      <c r="BO13" s="220"/>
      <c r="BP13" s="220"/>
      <c r="BQ13" s="220"/>
      <c r="BR13" s="220"/>
      <c r="BS13" s="220"/>
      <c r="BT13" s="220"/>
      <c r="BU13" s="220"/>
      <c r="BV13" s="220"/>
      <c r="BW13" s="220"/>
      <c r="BX13" s="220"/>
      <c r="BY13" s="220"/>
      <c r="BZ13" s="96">
        <v>150</v>
      </c>
      <c r="CA13" s="96">
        <v>0</v>
      </c>
      <c r="CB13" s="96">
        <v>0</v>
      </c>
      <c r="CC13" s="96">
        <v>0</v>
      </c>
      <c r="CD13" s="96">
        <v>0</v>
      </c>
      <c r="CE13" s="96">
        <v>0</v>
      </c>
      <c r="CF13" s="96">
        <v>0</v>
      </c>
      <c r="CG13" s="96">
        <v>0</v>
      </c>
      <c r="CH13" s="96">
        <v>0</v>
      </c>
      <c r="CI13" s="96">
        <v>0</v>
      </c>
      <c r="CJ13" s="96">
        <v>0</v>
      </c>
      <c r="CK13" s="96">
        <v>0</v>
      </c>
      <c r="CL13" s="96">
        <v>0</v>
      </c>
      <c r="CM13" s="96">
        <v>0</v>
      </c>
      <c r="CN13" s="305">
        <f t="shared" ref="CN13:CN20" si="29">+CD13/BZ13</f>
        <v>0</v>
      </c>
      <c r="CO13" s="354"/>
      <c r="CP13" s="354"/>
      <c r="CQ13" s="96">
        <f t="shared" ref="CQ13:CQ22" si="30">SUM(K13+AC13+AV13+CD13)</f>
        <v>50</v>
      </c>
      <c r="CR13" s="221">
        <f t="shared" si="27"/>
        <v>0.25</v>
      </c>
      <c r="CS13" s="355"/>
      <c r="CT13" s="355"/>
      <c r="CU13" s="220" t="s">
        <v>93</v>
      </c>
      <c r="CV13" s="220" t="s">
        <v>101</v>
      </c>
    </row>
    <row r="14" spans="1:100" ht="33.75">
      <c r="A14" s="75" t="s">
        <v>129</v>
      </c>
      <c r="B14" s="218" t="s">
        <v>95</v>
      </c>
      <c r="C14" s="75" t="s">
        <v>130</v>
      </c>
      <c r="D14" s="119">
        <v>40</v>
      </c>
      <c r="E14" s="119">
        <v>40</v>
      </c>
      <c r="F14" s="75" t="s">
        <v>97</v>
      </c>
      <c r="G14" s="75" t="s">
        <v>131</v>
      </c>
      <c r="H14" s="75" t="s">
        <v>131</v>
      </c>
      <c r="I14" s="96">
        <v>0</v>
      </c>
      <c r="J14" s="119">
        <v>10</v>
      </c>
      <c r="K14" s="119">
        <v>10</v>
      </c>
      <c r="L14" s="305">
        <v>1</v>
      </c>
      <c r="M14" s="305">
        <v>1</v>
      </c>
      <c r="N14" s="305">
        <v>0.1</v>
      </c>
      <c r="O14" s="305">
        <v>0.1</v>
      </c>
      <c r="P14" s="354"/>
      <c r="Q14" s="96">
        <v>0</v>
      </c>
      <c r="R14" s="96">
        <v>0</v>
      </c>
      <c r="S14" s="96">
        <v>0</v>
      </c>
      <c r="T14" s="96">
        <v>0</v>
      </c>
      <c r="U14" s="96">
        <v>0</v>
      </c>
      <c r="V14" s="96">
        <v>0</v>
      </c>
      <c r="W14" s="96">
        <v>0</v>
      </c>
      <c r="X14" s="96">
        <v>0</v>
      </c>
      <c r="Y14" s="96">
        <v>0</v>
      </c>
      <c r="Z14" s="102" t="s">
        <v>81</v>
      </c>
      <c r="AA14" s="96">
        <v>0</v>
      </c>
      <c r="AB14" s="96">
        <v>0</v>
      </c>
      <c r="AC14" s="96">
        <v>0</v>
      </c>
      <c r="AD14" s="102">
        <v>0</v>
      </c>
      <c r="AE14" s="102">
        <v>0</v>
      </c>
      <c r="AF14" s="102">
        <v>0</v>
      </c>
      <c r="AG14" s="102">
        <v>0</v>
      </c>
      <c r="AH14" s="102">
        <v>0</v>
      </c>
      <c r="AI14" s="102">
        <v>0</v>
      </c>
      <c r="AJ14" s="102">
        <v>0</v>
      </c>
      <c r="AK14" s="102">
        <v>0</v>
      </c>
      <c r="AL14" s="305" t="s">
        <v>81</v>
      </c>
      <c r="AM14" s="305" t="str">
        <f>+AL14</f>
        <v>NA</v>
      </c>
      <c r="AN14" s="354">
        <v>0.1</v>
      </c>
      <c r="AO14" s="102">
        <f t="shared" si="26"/>
        <v>10</v>
      </c>
      <c r="AP14" s="305">
        <f t="shared" si="21"/>
        <v>0.25</v>
      </c>
      <c r="AQ14" s="305">
        <v>0.25</v>
      </c>
      <c r="AR14" s="354"/>
      <c r="AS14" s="96">
        <v>0</v>
      </c>
      <c r="AT14" s="96">
        <v>0</v>
      </c>
      <c r="AU14" s="96">
        <v>0</v>
      </c>
      <c r="AV14" s="96">
        <v>0</v>
      </c>
      <c r="AW14" s="102">
        <v>0</v>
      </c>
      <c r="AX14" s="102">
        <v>0</v>
      </c>
      <c r="AY14" s="102">
        <v>0</v>
      </c>
      <c r="AZ14" s="102">
        <v>0</v>
      </c>
      <c r="BA14" s="102">
        <v>0</v>
      </c>
      <c r="BB14" s="102">
        <v>0</v>
      </c>
      <c r="BC14" s="102">
        <v>0</v>
      </c>
      <c r="BD14" s="102">
        <v>0</v>
      </c>
      <c r="BE14" s="102">
        <v>0</v>
      </c>
      <c r="BF14" s="305" t="s">
        <v>81</v>
      </c>
      <c r="BG14" s="305" t="s">
        <v>81</v>
      </c>
      <c r="BH14" s="354">
        <v>0.1</v>
      </c>
      <c r="BI14" s="96">
        <f t="shared" si="18"/>
        <v>10</v>
      </c>
      <c r="BJ14" s="260">
        <f t="shared" si="28"/>
        <v>0.25</v>
      </c>
      <c r="BK14" s="305">
        <v>0.25</v>
      </c>
      <c r="BL14" s="354"/>
      <c r="BM14" s="220" t="s">
        <v>93</v>
      </c>
      <c r="BN14" s="220" t="s">
        <v>101</v>
      </c>
      <c r="BO14" s="220"/>
      <c r="BP14" s="220"/>
      <c r="BQ14" s="220"/>
      <c r="BR14" s="220"/>
      <c r="BS14" s="220"/>
      <c r="BT14" s="220"/>
      <c r="BU14" s="220"/>
      <c r="BV14" s="220"/>
      <c r="BW14" s="220"/>
      <c r="BX14" s="220"/>
      <c r="BY14" s="220"/>
      <c r="BZ14" s="96">
        <v>30</v>
      </c>
      <c r="CA14" s="96">
        <v>0</v>
      </c>
      <c r="CB14" s="96">
        <v>0</v>
      </c>
      <c r="CC14" s="96">
        <v>0</v>
      </c>
      <c r="CD14" s="96">
        <v>0</v>
      </c>
      <c r="CE14" s="96">
        <v>0</v>
      </c>
      <c r="CF14" s="96">
        <v>0</v>
      </c>
      <c r="CG14" s="96">
        <v>0</v>
      </c>
      <c r="CH14" s="96">
        <v>0</v>
      </c>
      <c r="CI14" s="96">
        <v>0</v>
      </c>
      <c r="CJ14" s="96">
        <v>0</v>
      </c>
      <c r="CK14" s="96">
        <v>0</v>
      </c>
      <c r="CL14" s="96">
        <v>0</v>
      </c>
      <c r="CM14" s="96">
        <v>0</v>
      </c>
      <c r="CN14" s="305">
        <f t="shared" si="29"/>
        <v>0</v>
      </c>
      <c r="CO14" s="305">
        <f>+CN14</f>
        <v>0</v>
      </c>
      <c r="CP14" s="354">
        <v>0.1</v>
      </c>
      <c r="CQ14" s="96">
        <f t="shared" si="30"/>
        <v>10</v>
      </c>
      <c r="CR14" s="221">
        <f t="shared" si="27"/>
        <v>0.25</v>
      </c>
      <c r="CS14" s="306">
        <v>0.25</v>
      </c>
      <c r="CT14" s="355"/>
      <c r="CU14" s="220" t="s">
        <v>93</v>
      </c>
      <c r="CV14" s="220" t="s">
        <v>101</v>
      </c>
    </row>
    <row r="15" spans="1:100" ht="64.5" customHeight="1">
      <c r="A15" s="75" t="s">
        <v>132</v>
      </c>
      <c r="B15" s="218" t="s">
        <v>95</v>
      </c>
      <c r="C15" s="75" t="s">
        <v>133</v>
      </c>
      <c r="D15" s="119">
        <v>4</v>
      </c>
      <c r="E15" s="119">
        <v>4</v>
      </c>
      <c r="F15" s="75" t="s">
        <v>97</v>
      </c>
      <c r="G15" s="75" t="s">
        <v>134</v>
      </c>
      <c r="H15" s="75" t="s">
        <v>134</v>
      </c>
      <c r="I15" s="96">
        <v>0</v>
      </c>
      <c r="J15" s="119">
        <v>1</v>
      </c>
      <c r="K15" s="119">
        <v>1</v>
      </c>
      <c r="L15" s="305">
        <v>1</v>
      </c>
      <c r="M15" s="305">
        <v>1</v>
      </c>
      <c r="N15" s="305">
        <v>0.1</v>
      </c>
      <c r="O15" s="305">
        <v>0.1</v>
      </c>
      <c r="P15" s="354"/>
      <c r="Q15" s="96">
        <v>0</v>
      </c>
      <c r="R15" s="96">
        <v>0</v>
      </c>
      <c r="S15" s="96">
        <v>0</v>
      </c>
      <c r="T15" s="96">
        <v>0</v>
      </c>
      <c r="U15" s="96">
        <v>0</v>
      </c>
      <c r="V15" s="96">
        <v>0</v>
      </c>
      <c r="W15" s="96">
        <v>0</v>
      </c>
      <c r="X15" s="96">
        <v>0</v>
      </c>
      <c r="Y15" s="96">
        <v>0</v>
      </c>
      <c r="Z15" s="102" t="s">
        <v>81</v>
      </c>
      <c r="AA15" s="96">
        <v>0</v>
      </c>
      <c r="AB15" s="96">
        <v>0</v>
      </c>
      <c r="AC15" s="96">
        <v>0</v>
      </c>
      <c r="AD15" s="102">
        <v>0</v>
      </c>
      <c r="AE15" s="102">
        <v>0</v>
      </c>
      <c r="AF15" s="102">
        <v>0</v>
      </c>
      <c r="AG15" s="102">
        <v>0</v>
      </c>
      <c r="AH15" s="102">
        <v>0</v>
      </c>
      <c r="AI15" s="102">
        <v>0</v>
      </c>
      <c r="AJ15" s="102">
        <v>0</v>
      </c>
      <c r="AK15" s="102">
        <v>0</v>
      </c>
      <c r="AL15" s="305" t="s">
        <v>81</v>
      </c>
      <c r="AM15" s="305" t="str">
        <f>+AL15</f>
        <v>NA</v>
      </c>
      <c r="AN15" s="354">
        <v>0.1</v>
      </c>
      <c r="AO15" s="102">
        <f t="shared" si="26"/>
        <v>1</v>
      </c>
      <c r="AP15" s="305">
        <f t="shared" si="21"/>
        <v>0.25</v>
      </c>
      <c r="AQ15" s="305">
        <v>0.25</v>
      </c>
      <c r="AR15" s="354"/>
      <c r="AS15" s="96">
        <v>0</v>
      </c>
      <c r="AT15" s="96">
        <v>0</v>
      </c>
      <c r="AU15" s="96">
        <v>0</v>
      </c>
      <c r="AV15" s="96">
        <v>0</v>
      </c>
      <c r="AW15" s="102">
        <v>0</v>
      </c>
      <c r="AX15" s="102">
        <v>0</v>
      </c>
      <c r="AY15" s="102">
        <v>0</v>
      </c>
      <c r="AZ15" s="102">
        <v>0</v>
      </c>
      <c r="BA15" s="102">
        <v>0</v>
      </c>
      <c r="BB15" s="102">
        <v>0</v>
      </c>
      <c r="BC15" s="102">
        <v>0</v>
      </c>
      <c r="BD15" s="102">
        <v>0</v>
      </c>
      <c r="BE15" s="102">
        <v>0</v>
      </c>
      <c r="BF15" s="305" t="s">
        <v>81</v>
      </c>
      <c r="BG15" s="305" t="s">
        <v>81</v>
      </c>
      <c r="BH15" s="354">
        <v>0.1</v>
      </c>
      <c r="BI15" s="96">
        <f t="shared" si="18"/>
        <v>1</v>
      </c>
      <c r="BJ15" s="260">
        <f t="shared" si="28"/>
        <v>0.25</v>
      </c>
      <c r="BK15" s="305">
        <v>0.25</v>
      </c>
      <c r="BL15" s="354"/>
      <c r="BM15" s="220" t="s">
        <v>93</v>
      </c>
      <c r="BN15" s="220" t="s">
        <v>101</v>
      </c>
      <c r="BO15" s="220" t="s">
        <v>135</v>
      </c>
      <c r="BP15" s="220" t="s">
        <v>136</v>
      </c>
      <c r="BQ15" s="220" t="s">
        <v>137</v>
      </c>
      <c r="BR15" s="225" t="s">
        <v>138</v>
      </c>
      <c r="BS15" s="220" t="s">
        <v>139</v>
      </c>
      <c r="BT15" s="220"/>
      <c r="BU15" s="220"/>
      <c r="BV15" s="220"/>
      <c r="BW15" s="121"/>
      <c r="BX15" s="121"/>
      <c r="BY15" s="220"/>
      <c r="BZ15" s="96">
        <v>3</v>
      </c>
      <c r="CA15" s="96">
        <v>0</v>
      </c>
      <c r="CB15" s="96">
        <v>0</v>
      </c>
      <c r="CC15" s="96">
        <v>0</v>
      </c>
      <c r="CD15" s="96">
        <v>0</v>
      </c>
      <c r="CE15" s="96">
        <v>0</v>
      </c>
      <c r="CF15" s="96">
        <v>0</v>
      </c>
      <c r="CG15" s="96">
        <v>0</v>
      </c>
      <c r="CH15" s="96">
        <v>0</v>
      </c>
      <c r="CI15" s="96">
        <v>0</v>
      </c>
      <c r="CJ15" s="96">
        <v>0</v>
      </c>
      <c r="CK15" s="96">
        <v>0</v>
      </c>
      <c r="CL15" s="96">
        <v>0</v>
      </c>
      <c r="CM15" s="96">
        <v>0</v>
      </c>
      <c r="CN15" s="305">
        <f t="shared" si="29"/>
        <v>0</v>
      </c>
      <c r="CO15" s="305">
        <f>+CN15</f>
        <v>0</v>
      </c>
      <c r="CP15" s="354">
        <v>0.1</v>
      </c>
      <c r="CQ15" s="96">
        <f t="shared" si="30"/>
        <v>1</v>
      </c>
      <c r="CR15" s="221">
        <f t="shared" si="27"/>
        <v>0.25</v>
      </c>
      <c r="CS15" s="306">
        <v>0.25</v>
      </c>
      <c r="CT15" s="355"/>
      <c r="CU15" s="220" t="s">
        <v>93</v>
      </c>
      <c r="CV15" s="220" t="s">
        <v>101</v>
      </c>
    </row>
    <row r="16" spans="1:100" ht="63" customHeight="1">
      <c r="A16" s="75" t="s">
        <v>140</v>
      </c>
      <c r="B16" s="218" t="s">
        <v>95</v>
      </c>
      <c r="C16" s="75" t="s">
        <v>141</v>
      </c>
      <c r="D16" s="119">
        <v>1</v>
      </c>
      <c r="E16" s="119">
        <v>1</v>
      </c>
      <c r="F16" s="75" t="s">
        <v>97</v>
      </c>
      <c r="G16" s="75" t="s">
        <v>142</v>
      </c>
      <c r="H16" s="75" t="s">
        <v>142</v>
      </c>
      <c r="I16" s="96">
        <v>0</v>
      </c>
      <c r="J16" s="119">
        <v>0</v>
      </c>
      <c r="K16" s="119">
        <v>0</v>
      </c>
      <c r="L16" s="305" t="s">
        <v>81</v>
      </c>
      <c r="M16" s="307" t="s">
        <v>81</v>
      </c>
      <c r="N16" s="305">
        <v>0.1</v>
      </c>
      <c r="O16" s="307" t="s">
        <v>81</v>
      </c>
      <c r="P16" s="354"/>
      <c r="Q16" s="96">
        <v>0</v>
      </c>
      <c r="R16" s="96">
        <v>0</v>
      </c>
      <c r="S16" s="96">
        <v>0</v>
      </c>
      <c r="T16" s="96">
        <v>0</v>
      </c>
      <c r="U16" s="96">
        <v>0</v>
      </c>
      <c r="V16" s="96">
        <v>0</v>
      </c>
      <c r="W16" s="96">
        <v>0</v>
      </c>
      <c r="X16" s="96">
        <v>0</v>
      </c>
      <c r="Y16" s="96">
        <v>0</v>
      </c>
      <c r="Z16" s="102" t="s">
        <v>81</v>
      </c>
      <c r="AA16" s="96">
        <v>0</v>
      </c>
      <c r="AB16" s="102">
        <v>0</v>
      </c>
      <c r="AC16" s="96">
        <v>0</v>
      </c>
      <c r="AD16" s="102">
        <v>0</v>
      </c>
      <c r="AE16" s="307">
        <v>0</v>
      </c>
      <c r="AF16" s="102">
        <v>0</v>
      </c>
      <c r="AG16" s="102">
        <v>0</v>
      </c>
      <c r="AH16" s="102">
        <v>0</v>
      </c>
      <c r="AI16" s="102">
        <v>0</v>
      </c>
      <c r="AJ16" s="102">
        <v>0</v>
      </c>
      <c r="AK16" s="102">
        <v>0</v>
      </c>
      <c r="AL16" s="305" t="s">
        <v>81</v>
      </c>
      <c r="AM16" s="307" t="str">
        <f>+AL16</f>
        <v>NA</v>
      </c>
      <c r="AN16" s="354" t="s">
        <v>81</v>
      </c>
      <c r="AO16" s="102">
        <f t="shared" si="26"/>
        <v>0</v>
      </c>
      <c r="AP16" s="305">
        <f t="shared" si="21"/>
        <v>0</v>
      </c>
      <c r="AQ16" s="305">
        <v>0</v>
      </c>
      <c r="AR16" s="354"/>
      <c r="AS16" s="96">
        <v>0</v>
      </c>
      <c r="AT16" s="102">
        <v>0</v>
      </c>
      <c r="AU16" s="102">
        <v>0</v>
      </c>
      <c r="AV16" s="102">
        <v>0</v>
      </c>
      <c r="AW16" s="102">
        <v>0</v>
      </c>
      <c r="AX16" s="307">
        <v>0</v>
      </c>
      <c r="AY16" s="102">
        <v>0</v>
      </c>
      <c r="AZ16" s="102">
        <v>0</v>
      </c>
      <c r="BA16" s="102">
        <v>0</v>
      </c>
      <c r="BB16" s="102">
        <v>0</v>
      </c>
      <c r="BC16" s="102">
        <v>0</v>
      </c>
      <c r="BD16" s="102">
        <v>0</v>
      </c>
      <c r="BE16" s="102">
        <v>0</v>
      </c>
      <c r="BF16" s="305" t="s">
        <v>81</v>
      </c>
      <c r="BG16" s="305" t="s">
        <v>81</v>
      </c>
      <c r="BH16" s="354" t="s">
        <v>81</v>
      </c>
      <c r="BI16" s="96">
        <f t="shared" si="18"/>
        <v>0</v>
      </c>
      <c r="BJ16" s="260">
        <f t="shared" si="28"/>
        <v>0</v>
      </c>
      <c r="BK16" s="305">
        <v>0</v>
      </c>
      <c r="BL16" s="354"/>
      <c r="BM16" s="220" t="s">
        <v>93</v>
      </c>
      <c r="BN16" s="220" t="s">
        <v>101</v>
      </c>
      <c r="BO16" s="220" t="s">
        <v>135</v>
      </c>
      <c r="BP16" s="220" t="s">
        <v>143</v>
      </c>
      <c r="BQ16" s="220" t="s">
        <v>144</v>
      </c>
      <c r="BR16" s="220" t="s">
        <v>145</v>
      </c>
      <c r="BS16" s="220" t="s">
        <v>139</v>
      </c>
      <c r="BT16" s="220"/>
      <c r="BU16" s="220"/>
      <c r="BV16" s="220"/>
      <c r="BW16" s="121"/>
      <c r="BX16" s="121"/>
      <c r="BY16" s="220"/>
      <c r="BZ16" s="96">
        <v>1</v>
      </c>
      <c r="CA16" s="102">
        <v>0</v>
      </c>
      <c r="CB16" s="102">
        <v>0</v>
      </c>
      <c r="CC16" s="102">
        <v>0</v>
      </c>
      <c r="CD16" s="102">
        <v>0</v>
      </c>
      <c r="CE16" s="96">
        <v>0</v>
      </c>
      <c r="CF16" s="96">
        <v>0</v>
      </c>
      <c r="CG16" s="96">
        <v>0</v>
      </c>
      <c r="CH16" s="96">
        <v>0</v>
      </c>
      <c r="CI16" s="96">
        <v>0</v>
      </c>
      <c r="CJ16" s="96">
        <v>0</v>
      </c>
      <c r="CK16" s="96">
        <v>0</v>
      </c>
      <c r="CL16" s="96">
        <v>0</v>
      </c>
      <c r="CM16" s="96">
        <v>0</v>
      </c>
      <c r="CN16" s="305">
        <f t="shared" si="29"/>
        <v>0</v>
      </c>
      <c r="CO16" s="305">
        <f>+CN16</f>
        <v>0</v>
      </c>
      <c r="CP16" s="354" t="s">
        <v>81</v>
      </c>
      <c r="CQ16" s="96">
        <f t="shared" si="30"/>
        <v>0</v>
      </c>
      <c r="CR16" s="221">
        <f t="shared" si="27"/>
        <v>0</v>
      </c>
      <c r="CS16" s="306">
        <v>0</v>
      </c>
      <c r="CT16" s="355"/>
      <c r="CU16" s="220" t="s">
        <v>93</v>
      </c>
      <c r="CV16" s="220" t="s">
        <v>101</v>
      </c>
    </row>
    <row r="17" spans="1:100" ht="55.5" customHeight="1">
      <c r="A17" s="75" t="s">
        <v>146</v>
      </c>
      <c r="B17" s="218" t="s">
        <v>95</v>
      </c>
      <c r="C17" s="75" t="s">
        <v>147</v>
      </c>
      <c r="D17" s="119">
        <v>1</v>
      </c>
      <c r="E17" s="119">
        <v>1</v>
      </c>
      <c r="F17" s="75" t="s">
        <v>97</v>
      </c>
      <c r="G17" s="75" t="s">
        <v>148</v>
      </c>
      <c r="H17" s="75" t="s">
        <v>149</v>
      </c>
      <c r="I17" s="96">
        <v>0</v>
      </c>
      <c r="J17" s="119">
        <v>0</v>
      </c>
      <c r="K17" s="119">
        <v>0</v>
      </c>
      <c r="L17" s="305" t="s">
        <v>81</v>
      </c>
      <c r="M17" s="307" t="s">
        <v>81</v>
      </c>
      <c r="N17" s="305">
        <v>0.05</v>
      </c>
      <c r="O17" s="307" t="s">
        <v>81</v>
      </c>
      <c r="P17" s="354"/>
      <c r="Q17" s="96">
        <v>0</v>
      </c>
      <c r="R17" s="96">
        <v>0</v>
      </c>
      <c r="S17" s="96">
        <v>0</v>
      </c>
      <c r="T17" s="96">
        <v>0</v>
      </c>
      <c r="U17" s="96">
        <v>0</v>
      </c>
      <c r="V17" s="96">
        <v>0</v>
      </c>
      <c r="W17" s="96">
        <v>0</v>
      </c>
      <c r="X17" s="96">
        <v>0</v>
      </c>
      <c r="Y17" s="96">
        <v>0</v>
      </c>
      <c r="Z17" s="102" t="s">
        <v>81</v>
      </c>
      <c r="AA17" s="96">
        <v>0</v>
      </c>
      <c r="AB17" s="96">
        <v>0</v>
      </c>
      <c r="AC17" s="96">
        <v>0</v>
      </c>
      <c r="AD17" s="102">
        <v>0</v>
      </c>
      <c r="AE17" s="102">
        <v>0</v>
      </c>
      <c r="AF17" s="102">
        <v>0</v>
      </c>
      <c r="AG17" s="102">
        <v>0</v>
      </c>
      <c r="AH17" s="102">
        <v>0</v>
      </c>
      <c r="AI17" s="102">
        <v>0</v>
      </c>
      <c r="AJ17" s="102">
        <v>0</v>
      </c>
      <c r="AK17" s="102">
        <v>0</v>
      </c>
      <c r="AL17" s="305" t="s">
        <v>81</v>
      </c>
      <c r="AM17" s="307" t="str">
        <f>+AL17</f>
        <v>NA</v>
      </c>
      <c r="AN17" s="354" t="s">
        <v>81</v>
      </c>
      <c r="AO17" s="102">
        <f t="shared" si="26"/>
        <v>0</v>
      </c>
      <c r="AP17" s="305">
        <f t="shared" si="21"/>
        <v>0</v>
      </c>
      <c r="AQ17" s="305">
        <v>0</v>
      </c>
      <c r="AR17" s="354"/>
      <c r="AS17" s="96">
        <v>0</v>
      </c>
      <c r="AT17" s="96">
        <v>0</v>
      </c>
      <c r="AU17" s="96">
        <v>0</v>
      </c>
      <c r="AV17" s="96">
        <v>0</v>
      </c>
      <c r="AW17" s="102">
        <v>0</v>
      </c>
      <c r="AX17" s="102">
        <v>0</v>
      </c>
      <c r="AY17" s="102">
        <v>0</v>
      </c>
      <c r="AZ17" s="102">
        <v>0</v>
      </c>
      <c r="BA17" s="102">
        <v>0</v>
      </c>
      <c r="BB17" s="102">
        <v>0</v>
      </c>
      <c r="BC17" s="102">
        <v>0</v>
      </c>
      <c r="BD17" s="102">
        <v>0</v>
      </c>
      <c r="BE17" s="102">
        <v>0</v>
      </c>
      <c r="BF17" s="305" t="s">
        <v>81</v>
      </c>
      <c r="BG17" s="305" t="s">
        <v>81</v>
      </c>
      <c r="BH17" s="354" t="s">
        <v>81</v>
      </c>
      <c r="BI17" s="96">
        <f t="shared" si="18"/>
        <v>0</v>
      </c>
      <c r="BJ17" s="260">
        <f t="shared" si="28"/>
        <v>0</v>
      </c>
      <c r="BK17" s="305">
        <v>0</v>
      </c>
      <c r="BL17" s="354"/>
      <c r="BM17" s="220" t="s">
        <v>93</v>
      </c>
      <c r="BN17" s="220" t="s">
        <v>112</v>
      </c>
      <c r="BO17" s="220" t="s">
        <v>135</v>
      </c>
      <c r="BP17" s="220" t="s">
        <v>143</v>
      </c>
      <c r="BQ17" s="220" t="s">
        <v>150</v>
      </c>
      <c r="BR17" s="220" t="s">
        <v>151</v>
      </c>
      <c r="BS17" s="220" t="s">
        <v>139</v>
      </c>
      <c r="BT17" s="220"/>
      <c r="BU17" s="220"/>
      <c r="BV17" s="220"/>
      <c r="BW17" s="220"/>
      <c r="BX17" s="220"/>
      <c r="BY17" s="220"/>
      <c r="BZ17" s="96">
        <v>1</v>
      </c>
      <c r="CA17" s="96">
        <v>0</v>
      </c>
      <c r="CB17" s="96">
        <v>0</v>
      </c>
      <c r="CC17" s="96">
        <v>0</v>
      </c>
      <c r="CD17" s="96">
        <v>0</v>
      </c>
      <c r="CE17" s="96">
        <v>0</v>
      </c>
      <c r="CF17" s="96">
        <v>0</v>
      </c>
      <c r="CG17" s="96">
        <v>0</v>
      </c>
      <c r="CH17" s="96">
        <v>0</v>
      </c>
      <c r="CI17" s="96">
        <v>0</v>
      </c>
      <c r="CJ17" s="96">
        <v>0</v>
      </c>
      <c r="CK17" s="96">
        <v>0</v>
      </c>
      <c r="CL17" s="96">
        <v>0</v>
      </c>
      <c r="CM17" s="96">
        <v>0</v>
      </c>
      <c r="CN17" s="305">
        <f t="shared" si="29"/>
        <v>0</v>
      </c>
      <c r="CO17" s="305">
        <f>+CN17</f>
        <v>0</v>
      </c>
      <c r="CP17" s="354" t="s">
        <v>81</v>
      </c>
      <c r="CQ17" s="96">
        <f t="shared" si="30"/>
        <v>0</v>
      </c>
      <c r="CR17" s="221">
        <f t="shared" si="27"/>
        <v>0</v>
      </c>
      <c r="CS17" s="306">
        <v>0</v>
      </c>
      <c r="CT17" s="355"/>
      <c r="CU17" s="220" t="s">
        <v>93</v>
      </c>
      <c r="CV17" s="220" t="s">
        <v>112</v>
      </c>
    </row>
    <row r="18" spans="1:100" ht="84.75" customHeight="1">
      <c r="A18" s="75" t="s">
        <v>152</v>
      </c>
      <c r="B18" s="218" t="s">
        <v>95</v>
      </c>
      <c r="C18" s="75" t="s">
        <v>153</v>
      </c>
      <c r="D18" s="119">
        <v>10</v>
      </c>
      <c r="E18" s="119">
        <v>6</v>
      </c>
      <c r="F18" s="75" t="s">
        <v>97</v>
      </c>
      <c r="G18" s="75" t="s">
        <v>154</v>
      </c>
      <c r="H18" s="75" t="s">
        <v>154</v>
      </c>
      <c r="I18" s="96">
        <v>0</v>
      </c>
      <c r="J18" s="119">
        <v>0</v>
      </c>
      <c r="K18" s="119">
        <v>0</v>
      </c>
      <c r="L18" s="305" t="s">
        <v>81</v>
      </c>
      <c r="M18" s="307" t="s">
        <v>81</v>
      </c>
      <c r="N18" s="305">
        <v>0.15</v>
      </c>
      <c r="O18" s="307" t="s">
        <v>81</v>
      </c>
      <c r="P18" s="354"/>
      <c r="Q18" s="96">
        <v>0</v>
      </c>
      <c r="R18" s="96">
        <v>0</v>
      </c>
      <c r="S18" s="96">
        <v>0</v>
      </c>
      <c r="T18" s="96">
        <v>0</v>
      </c>
      <c r="U18" s="96">
        <v>0</v>
      </c>
      <c r="V18" s="96">
        <v>0</v>
      </c>
      <c r="W18" s="96">
        <v>0</v>
      </c>
      <c r="X18" s="96">
        <v>0</v>
      </c>
      <c r="Y18" s="96">
        <v>0</v>
      </c>
      <c r="Z18" s="102" t="s">
        <v>81</v>
      </c>
      <c r="AA18" s="96">
        <v>0</v>
      </c>
      <c r="AB18" s="96">
        <v>0</v>
      </c>
      <c r="AC18" s="96">
        <v>0</v>
      </c>
      <c r="AD18" s="102">
        <v>0</v>
      </c>
      <c r="AE18" s="102">
        <v>0</v>
      </c>
      <c r="AF18" s="102">
        <v>0</v>
      </c>
      <c r="AG18" s="102">
        <v>0</v>
      </c>
      <c r="AH18" s="102">
        <v>0</v>
      </c>
      <c r="AI18" s="102">
        <v>0</v>
      </c>
      <c r="AJ18" s="102">
        <v>0</v>
      </c>
      <c r="AK18" s="102">
        <v>0</v>
      </c>
      <c r="AL18" s="305" t="s">
        <v>81</v>
      </c>
      <c r="AM18" s="307" t="str">
        <f>+AL18</f>
        <v>NA</v>
      </c>
      <c r="AN18" s="354" t="s">
        <v>81</v>
      </c>
      <c r="AO18" s="102">
        <f t="shared" si="26"/>
        <v>0</v>
      </c>
      <c r="AP18" s="305">
        <f t="shared" si="21"/>
        <v>0</v>
      </c>
      <c r="AQ18" s="305">
        <v>0</v>
      </c>
      <c r="AR18" s="354"/>
      <c r="AS18" s="96">
        <v>0</v>
      </c>
      <c r="AT18" s="96">
        <v>0</v>
      </c>
      <c r="AU18" s="96">
        <v>0</v>
      </c>
      <c r="AV18" s="96">
        <v>0</v>
      </c>
      <c r="AW18" s="102">
        <v>0</v>
      </c>
      <c r="AX18" s="102">
        <v>0</v>
      </c>
      <c r="AY18" s="102">
        <v>0</v>
      </c>
      <c r="AZ18" s="102">
        <v>0</v>
      </c>
      <c r="BA18" s="102">
        <v>0</v>
      </c>
      <c r="BB18" s="102">
        <v>0</v>
      </c>
      <c r="BC18" s="102">
        <v>0</v>
      </c>
      <c r="BD18" s="102">
        <v>0</v>
      </c>
      <c r="BE18" s="102">
        <v>0</v>
      </c>
      <c r="BF18" s="305" t="s">
        <v>81</v>
      </c>
      <c r="BG18" s="305" t="s">
        <v>81</v>
      </c>
      <c r="BH18" s="354" t="s">
        <v>81</v>
      </c>
      <c r="BI18" s="96">
        <f t="shared" si="18"/>
        <v>0</v>
      </c>
      <c r="BJ18" s="260">
        <f t="shared" si="28"/>
        <v>0</v>
      </c>
      <c r="BK18" s="305">
        <v>0</v>
      </c>
      <c r="BL18" s="354"/>
      <c r="BM18" s="220" t="s">
        <v>93</v>
      </c>
      <c r="BN18" s="220" t="s">
        <v>112</v>
      </c>
      <c r="BO18" s="220" t="s">
        <v>135</v>
      </c>
      <c r="BP18" s="220" t="s">
        <v>155</v>
      </c>
      <c r="BQ18" s="220" t="s">
        <v>156</v>
      </c>
      <c r="BR18" s="220" t="s">
        <v>157</v>
      </c>
      <c r="BS18" s="220" t="s">
        <v>139</v>
      </c>
      <c r="BT18" s="220"/>
      <c r="BU18" s="220"/>
      <c r="BV18" s="220"/>
      <c r="BW18" s="220"/>
      <c r="BX18" s="220"/>
      <c r="BY18" s="220"/>
      <c r="BZ18" s="96">
        <v>6</v>
      </c>
      <c r="CA18" s="96">
        <v>0</v>
      </c>
      <c r="CB18" s="96">
        <v>0</v>
      </c>
      <c r="CC18" s="96">
        <v>0</v>
      </c>
      <c r="CD18" s="96">
        <v>0</v>
      </c>
      <c r="CE18" s="96">
        <v>0</v>
      </c>
      <c r="CF18" s="96">
        <v>0</v>
      </c>
      <c r="CG18" s="96">
        <v>0</v>
      </c>
      <c r="CH18" s="96">
        <v>0</v>
      </c>
      <c r="CI18" s="96">
        <v>0</v>
      </c>
      <c r="CJ18" s="96">
        <v>0</v>
      </c>
      <c r="CK18" s="96">
        <v>0</v>
      </c>
      <c r="CL18" s="96">
        <v>0</v>
      </c>
      <c r="CM18" s="96">
        <v>0</v>
      </c>
      <c r="CN18" s="305">
        <f t="shared" si="29"/>
        <v>0</v>
      </c>
      <c r="CO18" s="305">
        <f>+CN18</f>
        <v>0</v>
      </c>
      <c r="CP18" s="354" t="s">
        <v>81</v>
      </c>
      <c r="CQ18" s="96">
        <f t="shared" si="30"/>
        <v>0</v>
      </c>
      <c r="CR18" s="221">
        <f t="shared" si="27"/>
        <v>0</v>
      </c>
      <c r="CS18" s="306">
        <v>0</v>
      </c>
      <c r="CT18" s="355"/>
      <c r="CU18" s="220" t="s">
        <v>93</v>
      </c>
      <c r="CV18" s="220" t="s">
        <v>112</v>
      </c>
    </row>
    <row r="19" spans="1:100" ht="72.75" customHeight="1">
      <c r="A19" s="75" t="s">
        <v>158</v>
      </c>
      <c r="B19" s="218" t="s">
        <v>95</v>
      </c>
      <c r="C19" s="75" t="s">
        <v>159</v>
      </c>
      <c r="D19" s="119">
        <v>6</v>
      </c>
      <c r="E19" s="119">
        <v>1</v>
      </c>
      <c r="F19" s="75" t="s">
        <v>97</v>
      </c>
      <c r="G19" s="75" t="s">
        <v>160</v>
      </c>
      <c r="H19" s="75" t="s">
        <v>1820</v>
      </c>
      <c r="I19" s="96">
        <v>0</v>
      </c>
      <c r="J19" s="119">
        <v>0</v>
      </c>
      <c r="K19" s="119">
        <v>0</v>
      </c>
      <c r="L19" s="305" t="s">
        <v>81</v>
      </c>
      <c r="M19" s="354">
        <f>+L20</f>
        <v>1</v>
      </c>
      <c r="N19" s="354">
        <v>0.4</v>
      </c>
      <c r="O19" s="354">
        <v>0.1</v>
      </c>
      <c r="P19" s="354"/>
      <c r="Q19" s="96">
        <v>0</v>
      </c>
      <c r="R19" s="96">
        <v>0</v>
      </c>
      <c r="S19" s="96">
        <v>0</v>
      </c>
      <c r="T19" s="96">
        <v>0</v>
      </c>
      <c r="U19" s="96">
        <v>0</v>
      </c>
      <c r="V19" s="96">
        <v>0</v>
      </c>
      <c r="W19" s="96">
        <v>0</v>
      </c>
      <c r="X19" s="96">
        <v>0</v>
      </c>
      <c r="Y19" s="96">
        <v>0</v>
      </c>
      <c r="Z19" s="102" t="s">
        <v>81</v>
      </c>
      <c r="AA19" s="96">
        <v>1</v>
      </c>
      <c r="AB19" s="96">
        <v>1</v>
      </c>
      <c r="AC19" s="96">
        <v>1</v>
      </c>
      <c r="AD19" s="102">
        <v>0</v>
      </c>
      <c r="AE19" s="102">
        <v>0</v>
      </c>
      <c r="AF19" s="102">
        <v>0</v>
      </c>
      <c r="AG19" s="102">
        <v>0</v>
      </c>
      <c r="AH19" s="102">
        <v>0</v>
      </c>
      <c r="AI19" s="102">
        <v>0</v>
      </c>
      <c r="AJ19" s="102">
        <v>0</v>
      </c>
      <c r="AK19" s="102">
        <v>0</v>
      </c>
      <c r="AL19" s="305">
        <v>1</v>
      </c>
      <c r="AM19" s="354">
        <f>SUM(AL19:AL22)/2</f>
        <v>1</v>
      </c>
      <c r="AN19" s="354">
        <v>0.1</v>
      </c>
      <c r="AO19" s="102">
        <f t="shared" si="26"/>
        <v>1</v>
      </c>
      <c r="AP19" s="305">
        <f t="shared" si="21"/>
        <v>0.16666666666666666</v>
      </c>
      <c r="AQ19" s="354">
        <f>SUM(AP19:AP22)/4</f>
        <v>0.40277777777777779</v>
      </c>
      <c r="AR19" s="354"/>
      <c r="AS19" s="96">
        <v>2</v>
      </c>
      <c r="AT19" s="96">
        <v>2</v>
      </c>
      <c r="AU19" s="96">
        <v>2</v>
      </c>
      <c r="AV19" s="96">
        <v>2</v>
      </c>
      <c r="AW19" s="102">
        <v>218562000</v>
      </c>
      <c r="AX19" s="102">
        <v>0</v>
      </c>
      <c r="AY19" s="102">
        <v>0</v>
      </c>
      <c r="AZ19" s="102">
        <v>0</v>
      </c>
      <c r="BA19" s="102">
        <v>0</v>
      </c>
      <c r="BB19" s="102">
        <v>218562000</v>
      </c>
      <c r="BC19" s="102">
        <v>0</v>
      </c>
      <c r="BD19" s="102">
        <v>0</v>
      </c>
      <c r="BE19" s="102">
        <v>0</v>
      </c>
      <c r="BF19" s="305">
        <f>+AV19/AS19</f>
        <v>1</v>
      </c>
      <c r="BG19" s="354">
        <f>SUM(BF19:BF22)/2</f>
        <v>1</v>
      </c>
      <c r="BH19" s="354">
        <v>0.1</v>
      </c>
      <c r="BI19" s="96">
        <f t="shared" si="18"/>
        <v>3</v>
      </c>
      <c r="BJ19" s="260">
        <v>1</v>
      </c>
      <c r="BK19" s="354">
        <f>SUM(BJ19:BJ22)/4</f>
        <v>0.75</v>
      </c>
      <c r="BL19" s="354"/>
      <c r="BM19" s="220" t="s">
        <v>93</v>
      </c>
      <c r="BN19" s="220" t="s">
        <v>112</v>
      </c>
      <c r="BO19" s="220"/>
      <c r="BP19" s="220"/>
      <c r="BQ19" s="220"/>
      <c r="BR19" s="220"/>
      <c r="BS19" s="220"/>
      <c r="BT19" s="220"/>
      <c r="BU19" s="220"/>
      <c r="BV19" s="220"/>
      <c r="BW19" s="220"/>
      <c r="BX19" s="220"/>
      <c r="BY19" s="220"/>
      <c r="BZ19" s="96">
        <v>2</v>
      </c>
      <c r="CA19" s="96">
        <v>2</v>
      </c>
      <c r="CB19" s="96">
        <v>2</v>
      </c>
      <c r="CC19" s="96">
        <v>2</v>
      </c>
      <c r="CD19" s="96">
        <v>2</v>
      </c>
      <c r="CE19" s="96">
        <v>0</v>
      </c>
      <c r="CF19" s="96">
        <v>0</v>
      </c>
      <c r="CG19" s="96">
        <v>0</v>
      </c>
      <c r="CH19" s="96">
        <v>0</v>
      </c>
      <c r="CI19" s="96">
        <v>0</v>
      </c>
      <c r="CJ19" s="96">
        <v>0</v>
      </c>
      <c r="CK19" s="96">
        <v>0</v>
      </c>
      <c r="CL19" s="96">
        <v>0</v>
      </c>
      <c r="CM19" s="96">
        <v>0</v>
      </c>
      <c r="CN19" s="305">
        <f t="shared" si="29"/>
        <v>1</v>
      </c>
      <c r="CO19" s="354">
        <f>SUM(CN19:CN22)/3</f>
        <v>0.66666666666666663</v>
      </c>
      <c r="CP19" s="354">
        <v>0.1</v>
      </c>
      <c r="CQ19" s="96">
        <f>SUM(K19+AC19+AV19+CD19)</f>
        <v>5</v>
      </c>
      <c r="CR19" s="221">
        <v>1</v>
      </c>
      <c r="CS19" s="355">
        <f>SUM(CR19:CR22)/4</f>
        <v>0.75</v>
      </c>
      <c r="CT19" s="355"/>
      <c r="CU19" s="220" t="s">
        <v>93</v>
      </c>
      <c r="CV19" s="220" t="s">
        <v>112</v>
      </c>
    </row>
    <row r="20" spans="1:100" ht="58.5" customHeight="1">
      <c r="A20" s="75" t="s">
        <v>158</v>
      </c>
      <c r="B20" s="218" t="s">
        <v>95</v>
      </c>
      <c r="C20" s="75" t="s">
        <v>159</v>
      </c>
      <c r="D20" s="119">
        <v>45</v>
      </c>
      <c r="E20" s="119">
        <v>45</v>
      </c>
      <c r="F20" s="75" t="s">
        <v>97</v>
      </c>
      <c r="G20" s="75" t="s">
        <v>162</v>
      </c>
      <c r="H20" s="75" t="s">
        <v>163</v>
      </c>
      <c r="I20" s="96">
        <v>0</v>
      </c>
      <c r="J20" s="119">
        <v>20</v>
      </c>
      <c r="K20" s="119">
        <v>20</v>
      </c>
      <c r="L20" s="305">
        <v>1</v>
      </c>
      <c r="M20" s="354"/>
      <c r="N20" s="354"/>
      <c r="O20" s="354"/>
      <c r="P20" s="354"/>
      <c r="Q20" s="96">
        <v>0</v>
      </c>
      <c r="R20" s="96">
        <v>0</v>
      </c>
      <c r="S20" s="96">
        <v>0</v>
      </c>
      <c r="T20" s="96">
        <v>0</v>
      </c>
      <c r="U20" s="96">
        <v>0</v>
      </c>
      <c r="V20" s="96">
        <v>0</v>
      </c>
      <c r="W20" s="96">
        <v>0</v>
      </c>
      <c r="X20" s="96">
        <v>0</v>
      </c>
      <c r="Y20" s="96">
        <v>0</v>
      </c>
      <c r="Z20" s="102" t="s">
        <v>81</v>
      </c>
      <c r="AA20" s="96">
        <v>0</v>
      </c>
      <c r="AB20" s="96">
        <v>0</v>
      </c>
      <c r="AC20" s="96">
        <v>0</v>
      </c>
      <c r="AD20" s="102">
        <v>0</v>
      </c>
      <c r="AE20" s="102">
        <v>0</v>
      </c>
      <c r="AF20" s="102">
        <v>0</v>
      </c>
      <c r="AG20" s="102">
        <v>0</v>
      </c>
      <c r="AH20" s="102">
        <v>0</v>
      </c>
      <c r="AI20" s="102">
        <v>0</v>
      </c>
      <c r="AJ20" s="102">
        <v>0</v>
      </c>
      <c r="AK20" s="102">
        <v>0</v>
      </c>
      <c r="AL20" s="305" t="s">
        <v>81</v>
      </c>
      <c r="AM20" s="354"/>
      <c r="AN20" s="354"/>
      <c r="AO20" s="102">
        <f t="shared" si="26"/>
        <v>20</v>
      </c>
      <c r="AP20" s="305">
        <f t="shared" si="21"/>
        <v>0.44444444444444442</v>
      </c>
      <c r="AQ20" s="354"/>
      <c r="AR20" s="354"/>
      <c r="AS20" s="96">
        <v>45</v>
      </c>
      <c r="AT20" s="96">
        <v>45</v>
      </c>
      <c r="AU20" s="96">
        <v>45</v>
      </c>
      <c r="AV20" s="96">
        <v>45</v>
      </c>
      <c r="AW20" s="102">
        <v>0</v>
      </c>
      <c r="AX20" s="102">
        <v>0</v>
      </c>
      <c r="AY20" s="102">
        <v>0</v>
      </c>
      <c r="AZ20" s="102">
        <v>0</v>
      </c>
      <c r="BA20" s="102">
        <v>0</v>
      </c>
      <c r="BB20" s="102">
        <v>0</v>
      </c>
      <c r="BC20" s="102">
        <v>0</v>
      </c>
      <c r="BD20" s="102">
        <v>0</v>
      </c>
      <c r="BE20" s="102">
        <v>0</v>
      </c>
      <c r="BF20" s="305">
        <f>+AV20/AS20</f>
        <v>1</v>
      </c>
      <c r="BG20" s="354"/>
      <c r="BH20" s="354"/>
      <c r="BI20" s="96">
        <f t="shared" si="18"/>
        <v>65</v>
      </c>
      <c r="BJ20" s="260">
        <v>1</v>
      </c>
      <c r="BK20" s="354"/>
      <c r="BL20" s="354"/>
      <c r="BM20" s="220" t="s">
        <v>93</v>
      </c>
      <c r="BN20" s="220" t="s">
        <v>101</v>
      </c>
      <c r="BO20" s="220"/>
      <c r="BP20" s="220"/>
      <c r="BQ20" s="220"/>
      <c r="BR20" s="220"/>
      <c r="BS20" s="220"/>
      <c r="BT20" s="220"/>
      <c r="BU20" s="220"/>
      <c r="BV20" s="220"/>
      <c r="BW20" s="220"/>
      <c r="BX20" s="220"/>
      <c r="BY20" s="220" t="s">
        <v>164</v>
      </c>
      <c r="BZ20" s="96">
        <v>45</v>
      </c>
      <c r="CA20" s="96">
        <v>45</v>
      </c>
      <c r="CB20" s="96">
        <v>45</v>
      </c>
      <c r="CC20" s="96">
        <v>45</v>
      </c>
      <c r="CD20" s="96">
        <v>45</v>
      </c>
      <c r="CE20" s="96">
        <v>0</v>
      </c>
      <c r="CF20" s="96">
        <v>0</v>
      </c>
      <c r="CG20" s="96">
        <v>0</v>
      </c>
      <c r="CH20" s="96">
        <v>0</v>
      </c>
      <c r="CI20" s="96">
        <v>0</v>
      </c>
      <c r="CJ20" s="96">
        <v>0</v>
      </c>
      <c r="CK20" s="96">
        <v>0</v>
      </c>
      <c r="CL20" s="96">
        <v>0</v>
      </c>
      <c r="CM20" s="96">
        <v>0</v>
      </c>
      <c r="CN20" s="305">
        <f t="shared" si="29"/>
        <v>1</v>
      </c>
      <c r="CO20" s="354"/>
      <c r="CP20" s="354"/>
      <c r="CQ20" s="96">
        <f t="shared" si="30"/>
        <v>110</v>
      </c>
      <c r="CR20" s="221">
        <v>1</v>
      </c>
      <c r="CS20" s="355"/>
      <c r="CT20" s="355"/>
      <c r="CU20" s="220" t="s">
        <v>93</v>
      </c>
      <c r="CV20" s="220" t="s">
        <v>101</v>
      </c>
    </row>
    <row r="21" spans="1:100" ht="66.75" customHeight="1">
      <c r="A21" s="75">
        <v>0</v>
      </c>
      <c r="B21" s="218" t="s">
        <v>95</v>
      </c>
      <c r="C21" s="75" t="s">
        <v>159</v>
      </c>
      <c r="D21" s="119">
        <v>1</v>
      </c>
      <c r="E21" s="119">
        <v>30000</v>
      </c>
      <c r="F21" s="75" t="s">
        <v>97</v>
      </c>
      <c r="G21" s="75" t="s">
        <v>165</v>
      </c>
      <c r="H21" s="75" t="s">
        <v>166</v>
      </c>
      <c r="I21" s="96">
        <v>0</v>
      </c>
      <c r="J21" s="119">
        <v>0</v>
      </c>
      <c r="K21" s="119">
        <v>0</v>
      </c>
      <c r="L21" s="305" t="s">
        <v>81</v>
      </c>
      <c r="M21" s="354"/>
      <c r="N21" s="354"/>
      <c r="O21" s="354"/>
      <c r="P21" s="354"/>
      <c r="Q21" s="96">
        <v>0</v>
      </c>
      <c r="R21" s="96">
        <v>0</v>
      </c>
      <c r="S21" s="96">
        <v>0</v>
      </c>
      <c r="T21" s="96">
        <v>0</v>
      </c>
      <c r="U21" s="96">
        <v>0</v>
      </c>
      <c r="V21" s="96">
        <v>0</v>
      </c>
      <c r="W21" s="96">
        <v>0</v>
      </c>
      <c r="X21" s="96">
        <v>0</v>
      </c>
      <c r="Y21" s="96">
        <v>0</v>
      </c>
      <c r="Z21" s="102" t="s">
        <v>81</v>
      </c>
      <c r="AA21" s="96">
        <v>0</v>
      </c>
      <c r="AB21" s="96">
        <v>0</v>
      </c>
      <c r="AC21" s="96">
        <v>0</v>
      </c>
      <c r="AD21" s="102">
        <v>0</v>
      </c>
      <c r="AE21" s="102">
        <v>0</v>
      </c>
      <c r="AF21" s="102">
        <v>0</v>
      </c>
      <c r="AG21" s="102">
        <v>0</v>
      </c>
      <c r="AH21" s="102">
        <v>0</v>
      </c>
      <c r="AI21" s="102">
        <v>0</v>
      </c>
      <c r="AJ21" s="102">
        <v>0</v>
      </c>
      <c r="AK21" s="102">
        <v>0</v>
      </c>
      <c r="AL21" s="305" t="s">
        <v>81</v>
      </c>
      <c r="AM21" s="354"/>
      <c r="AN21" s="354"/>
      <c r="AO21" s="102">
        <f t="shared" si="26"/>
        <v>0</v>
      </c>
      <c r="AP21" s="305">
        <f t="shared" si="21"/>
        <v>0</v>
      </c>
      <c r="AQ21" s="354"/>
      <c r="AR21" s="354"/>
      <c r="AS21" s="96">
        <v>0</v>
      </c>
      <c r="AT21" s="96">
        <v>0</v>
      </c>
      <c r="AU21" s="96">
        <v>0</v>
      </c>
      <c r="AV21" s="96">
        <v>0</v>
      </c>
      <c r="AW21" s="102">
        <v>0</v>
      </c>
      <c r="AX21" s="102">
        <v>0</v>
      </c>
      <c r="AY21" s="102">
        <v>0</v>
      </c>
      <c r="AZ21" s="102">
        <v>0</v>
      </c>
      <c r="BA21" s="102">
        <v>0</v>
      </c>
      <c r="BB21" s="102">
        <v>0</v>
      </c>
      <c r="BC21" s="102">
        <v>0</v>
      </c>
      <c r="BD21" s="102">
        <v>0</v>
      </c>
      <c r="BE21" s="102">
        <v>0</v>
      </c>
      <c r="BF21" s="305" t="s">
        <v>81</v>
      </c>
      <c r="BG21" s="354"/>
      <c r="BH21" s="354"/>
      <c r="BI21" s="96">
        <f t="shared" si="18"/>
        <v>0</v>
      </c>
      <c r="BJ21" s="260">
        <f>+BI21/D21</f>
        <v>0</v>
      </c>
      <c r="BK21" s="354"/>
      <c r="BL21" s="354"/>
      <c r="BM21" s="220" t="s">
        <v>93</v>
      </c>
      <c r="BN21" s="220" t="s">
        <v>112</v>
      </c>
      <c r="BO21" s="220"/>
      <c r="BP21" s="220"/>
      <c r="BQ21" s="220"/>
      <c r="BR21" s="220"/>
      <c r="BS21" s="220"/>
      <c r="BT21" s="220"/>
      <c r="BU21" s="220"/>
      <c r="BV21" s="220"/>
      <c r="BW21" s="220"/>
      <c r="BX21" s="220"/>
      <c r="BY21" s="220"/>
      <c r="BZ21" s="96">
        <v>30000</v>
      </c>
      <c r="CA21" s="96">
        <v>0</v>
      </c>
      <c r="CB21" s="96">
        <v>0</v>
      </c>
      <c r="CC21" s="96">
        <v>0</v>
      </c>
      <c r="CD21" s="96">
        <v>0</v>
      </c>
      <c r="CE21" s="96">
        <v>0</v>
      </c>
      <c r="CF21" s="96">
        <v>0</v>
      </c>
      <c r="CG21" s="96">
        <v>0</v>
      </c>
      <c r="CH21" s="96">
        <v>0</v>
      </c>
      <c r="CI21" s="96">
        <v>0</v>
      </c>
      <c r="CJ21" s="96">
        <v>0</v>
      </c>
      <c r="CK21" s="96">
        <v>0</v>
      </c>
      <c r="CL21" s="96">
        <v>0</v>
      </c>
      <c r="CM21" s="96">
        <v>0</v>
      </c>
      <c r="CN21" s="305">
        <f>+CD21/BZ21</f>
        <v>0</v>
      </c>
      <c r="CO21" s="354"/>
      <c r="CP21" s="354"/>
      <c r="CQ21" s="96">
        <f t="shared" si="30"/>
        <v>0</v>
      </c>
      <c r="CR21" s="221">
        <f>+CQ21/E21</f>
        <v>0</v>
      </c>
      <c r="CS21" s="355"/>
      <c r="CT21" s="355"/>
      <c r="CU21" s="220" t="s">
        <v>93</v>
      </c>
      <c r="CV21" s="220" t="s">
        <v>112</v>
      </c>
    </row>
    <row r="22" spans="1:100" ht="120.75" customHeight="1">
      <c r="A22" s="75" t="s">
        <v>158</v>
      </c>
      <c r="B22" s="218" t="s">
        <v>95</v>
      </c>
      <c r="C22" s="75" t="s">
        <v>159</v>
      </c>
      <c r="D22" s="119">
        <v>1</v>
      </c>
      <c r="E22" s="119">
        <v>1</v>
      </c>
      <c r="F22" s="75" t="s">
        <v>97</v>
      </c>
      <c r="G22" s="75" t="s">
        <v>167</v>
      </c>
      <c r="H22" s="226" t="s">
        <v>168</v>
      </c>
      <c r="I22" s="96">
        <v>0</v>
      </c>
      <c r="J22" s="119">
        <v>0</v>
      </c>
      <c r="K22" s="119">
        <v>0</v>
      </c>
      <c r="L22" s="305" t="s">
        <v>81</v>
      </c>
      <c r="M22" s="354"/>
      <c r="N22" s="354"/>
      <c r="O22" s="354"/>
      <c r="P22" s="354"/>
      <c r="Q22" s="96">
        <v>0</v>
      </c>
      <c r="R22" s="96">
        <v>0</v>
      </c>
      <c r="S22" s="96">
        <v>0</v>
      </c>
      <c r="T22" s="96">
        <v>0</v>
      </c>
      <c r="U22" s="96">
        <v>0</v>
      </c>
      <c r="V22" s="96">
        <v>0</v>
      </c>
      <c r="W22" s="96">
        <v>0</v>
      </c>
      <c r="X22" s="96">
        <v>0</v>
      </c>
      <c r="Y22" s="96">
        <v>0</v>
      </c>
      <c r="Z22" s="102" t="s">
        <v>81</v>
      </c>
      <c r="AA22" s="96">
        <v>1</v>
      </c>
      <c r="AB22" s="96">
        <v>1</v>
      </c>
      <c r="AC22" s="96">
        <v>1</v>
      </c>
      <c r="AD22" s="102">
        <v>0</v>
      </c>
      <c r="AE22" s="102">
        <v>0</v>
      </c>
      <c r="AF22" s="102">
        <v>0</v>
      </c>
      <c r="AG22" s="102">
        <v>0</v>
      </c>
      <c r="AH22" s="102">
        <v>0</v>
      </c>
      <c r="AI22" s="102">
        <v>0</v>
      </c>
      <c r="AJ22" s="102">
        <v>0</v>
      </c>
      <c r="AK22" s="102">
        <v>0</v>
      </c>
      <c r="AL22" s="305">
        <v>1</v>
      </c>
      <c r="AM22" s="354"/>
      <c r="AN22" s="354"/>
      <c r="AO22" s="102">
        <f t="shared" si="26"/>
        <v>1</v>
      </c>
      <c r="AP22" s="305">
        <f t="shared" si="21"/>
        <v>1</v>
      </c>
      <c r="AQ22" s="354"/>
      <c r="AR22" s="354"/>
      <c r="AS22" s="96">
        <v>0</v>
      </c>
      <c r="AT22" s="96">
        <v>0</v>
      </c>
      <c r="AU22" s="96">
        <v>0</v>
      </c>
      <c r="AV22" s="96">
        <v>0</v>
      </c>
      <c r="AW22" s="102">
        <v>0</v>
      </c>
      <c r="AX22" s="102">
        <v>0</v>
      </c>
      <c r="AY22" s="102">
        <v>0</v>
      </c>
      <c r="AZ22" s="102">
        <v>0</v>
      </c>
      <c r="BA22" s="102">
        <v>0</v>
      </c>
      <c r="BB22" s="102">
        <v>0</v>
      </c>
      <c r="BC22" s="102">
        <v>0</v>
      </c>
      <c r="BD22" s="102">
        <v>0</v>
      </c>
      <c r="BE22" s="102">
        <v>0</v>
      </c>
      <c r="BF22" s="305" t="s">
        <v>81</v>
      </c>
      <c r="BG22" s="354"/>
      <c r="BH22" s="354"/>
      <c r="BI22" s="96">
        <f t="shared" si="18"/>
        <v>1</v>
      </c>
      <c r="BJ22" s="260">
        <f>+BI22/D22</f>
        <v>1</v>
      </c>
      <c r="BK22" s="354"/>
      <c r="BL22" s="354"/>
      <c r="BM22" s="220" t="s">
        <v>93</v>
      </c>
      <c r="BN22" s="220" t="s">
        <v>101</v>
      </c>
      <c r="BO22" s="220"/>
      <c r="BP22" s="220"/>
      <c r="BQ22" s="220"/>
      <c r="BR22" s="220"/>
      <c r="BS22" s="220"/>
      <c r="BT22" s="220"/>
      <c r="BU22" s="220"/>
      <c r="BV22" s="220"/>
      <c r="BW22" s="220"/>
      <c r="BX22" s="220"/>
      <c r="BY22" s="220"/>
      <c r="BZ22" s="96">
        <v>0</v>
      </c>
      <c r="CA22" s="96">
        <v>0</v>
      </c>
      <c r="CB22" s="96">
        <v>1</v>
      </c>
      <c r="CC22" s="96">
        <v>0</v>
      </c>
      <c r="CD22" s="96">
        <v>0</v>
      </c>
      <c r="CE22" s="96">
        <v>0</v>
      </c>
      <c r="CF22" s="96">
        <v>0</v>
      </c>
      <c r="CG22" s="96">
        <v>0</v>
      </c>
      <c r="CH22" s="96">
        <v>0</v>
      </c>
      <c r="CI22" s="96">
        <v>0</v>
      </c>
      <c r="CJ22" s="96">
        <v>0</v>
      </c>
      <c r="CK22" s="96">
        <v>0</v>
      </c>
      <c r="CL22" s="96">
        <v>0</v>
      </c>
      <c r="CM22" s="96">
        <v>0</v>
      </c>
      <c r="CN22" s="305" t="s">
        <v>81</v>
      </c>
      <c r="CO22" s="354"/>
      <c r="CP22" s="354"/>
      <c r="CQ22" s="96">
        <f t="shared" si="30"/>
        <v>1</v>
      </c>
      <c r="CR22" s="221">
        <v>1</v>
      </c>
      <c r="CS22" s="355"/>
      <c r="CT22" s="355"/>
      <c r="CU22" s="220" t="s">
        <v>93</v>
      </c>
      <c r="CV22" s="220" t="s">
        <v>101</v>
      </c>
    </row>
    <row r="23" spans="1:100" ht="44.25" customHeight="1">
      <c r="A23" s="214" t="s">
        <v>169</v>
      </c>
      <c r="B23" s="313" t="s">
        <v>91</v>
      </c>
      <c r="C23" s="214" t="s">
        <v>170</v>
      </c>
      <c r="D23" s="212" t="s">
        <v>79</v>
      </c>
      <c r="E23" s="212" t="s">
        <v>79</v>
      </c>
      <c r="F23" s="212" t="s">
        <v>79</v>
      </c>
      <c r="G23" s="214" t="s">
        <v>80</v>
      </c>
      <c r="H23" s="214" t="s">
        <v>80</v>
      </c>
      <c r="I23" s="212" t="s">
        <v>81</v>
      </c>
      <c r="J23" s="212">
        <v>3</v>
      </c>
      <c r="K23" s="212" t="s">
        <v>81</v>
      </c>
      <c r="L23" s="212" t="s">
        <v>81</v>
      </c>
      <c r="M23" s="212" t="s">
        <v>81</v>
      </c>
      <c r="N23" s="212" t="s">
        <v>81</v>
      </c>
      <c r="O23" s="212" t="s">
        <v>81</v>
      </c>
      <c r="P23" s="213">
        <f>+P24</f>
        <v>0.66666666666666663</v>
      </c>
      <c r="Q23" s="212">
        <f>SUM(Q24:Q30)</f>
        <v>0</v>
      </c>
      <c r="R23" s="212">
        <f t="shared" ref="R23:Y23" si="31">SUM(R24:R30)</f>
        <v>0</v>
      </c>
      <c r="S23" s="212">
        <f t="shared" si="31"/>
        <v>0</v>
      </c>
      <c r="T23" s="212">
        <f t="shared" si="31"/>
        <v>0</v>
      </c>
      <c r="U23" s="212">
        <f t="shared" si="31"/>
        <v>0</v>
      </c>
      <c r="V23" s="212">
        <f t="shared" si="31"/>
        <v>0</v>
      </c>
      <c r="W23" s="212">
        <f t="shared" si="31"/>
        <v>0</v>
      </c>
      <c r="X23" s="212">
        <f t="shared" si="31"/>
        <v>0</v>
      </c>
      <c r="Y23" s="212">
        <f t="shared" si="31"/>
        <v>0</v>
      </c>
      <c r="Z23" s="118" t="s">
        <v>81</v>
      </c>
      <c r="AA23" s="212">
        <v>2</v>
      </c>
      <c r="AB23" s="118" t="s">
        <v>81</v>
      </c>
      <c r="AC23" s="118" t="s">
        <v>81</v>
      </c>
      <c r="AD23" s="118">
        <f>SUM(AD24:AD30)</f>
        <v>0</v>
      </c>
      <c r="AE23" s="118">
        <f>SUM(AE24:AE30)</f>
        <v>0</v>
      </c>
      <c r="AF23" s="118">
        <f t="shared" ref="AF23:AK23" si="32">SUM(AF24:AF30)</f>
        <v>0</v>
      </c>
      <c r="AG23" s="118">
        <f t="shared" si="32"/>
        <v>0</v>
      </c>
      <c r="AH23" s="118">
        <f t="shared" si="32"/>
        <v>0</v>
      </c>
      <c r="AI23" s="118">
        <f t="shared" si="32"/>
        <v>0</v>
      </c>
      <c r="AJ23" s="118">
        <f t="shared" si="32"/>
        <v>0</v>
      </c>
      <c r="AK23" s="118">
        <f t="shared" si="32"/>
        <v>0</v>
      </c>
      <c r="AL23" s="118" t="s">
        <v>81</v>
      </c>
      <c r="AM23" s="118" t="s">
        <v>81</v>
      </c>
      <c r="AN23" s="213">
        <f>+AN24</f>
        <v>0.66666666666666663</v>
      </c>
      <c r="AO23" s="214">
        <v>6</v>
      </c>
      <c r="AP23" s="118" t="s">
        <v>81</v>
      </c>
      <c r="AQ23" s="118" t="s">
        <v>81</v>
      </c>
      <c r="AR23" s="213">
        <f>+AR24</f>
        <v>0.33333333333333331</v>
      </c>
      <c r="AS23" s="212">
        <v>0</v>
      </c>
      <c r="AT23" s="118" t="s">
        <v>81</v>
      </c>
      <c r="AU23" s="118" t="s">
        <v>81</v>
      </c>
      <c r="AV23" s="118" t="s">
        <v>81</v>
      </c>
      <c r="AW23" s="118">
        <f>SUM(AW24:AW30)</f>
        <v>0</v>
      </c>
      <c r="AX23" s="118">
        <f>SUM(AX24:AX30)</f>
        <v>0</v>
      </c>
      <c r="AY23" s="118">
        <f t="shared" ref="AY23:BE23" si="33">SUM(AY24:AY30)</f>
        <v>0</v>
      </c>
      <c r="AZ23" s="118">
        <f t="shared" si="33"/>
        <v>0</v>
      </c>
      <c r="BA23" s="118">
        <f t="shared" si="33"/>
        <v>0</v>
      </c>
      <c r="BB23" s="118">
        <f t="shared" si="33"/>
        <v>0</v>
      </c>
      <c r="BC23" s="118">
        <f t="shared" si="33"/>
        <v>0</v>
      </c>
      <c r="BD23" s="118">
        <f t="shared" si="33"/>
        <v>0</v>
      </c>
      <c r="BE23" s="118">
        <f t="shared" si="33"/>
        <v>0</v>
      </c>
      <c r="BF23" s="118" t="s">
        <v>81</v>
      </c>
      <c r="BG23" s="118" t="s">
        <v>81</v>
      </c>
      <c r="BH23" s="213" t="str">
        <f>+BH24</f>
        <v>NA</v>
      </c>
      <c r="BI23" s="214">
        <v>4</v>
      </c>
      <c r="BJ23" s="118" t="s">
        <v>81</v>
      </c>
      <c r="BK23" s="118" t="s">
        <v>81</v>
      </c>
      <c r="BL23" s="322">
        <f>+BL24</f>
        <v>0.5</v>
      </c>
      <c r="BM23" s="214" t="s">
        <v>93</v>
      </c>
      <c r="BN23" s="214" t="s">
        <v>81</v>
      </c>
      <c r="BO23" s="214"/>
      <c r="BP23" s="214"/>
      <c r="BQ23" s="214"/>
      <c r="BR23" s="214"/>
      <c r="BS23" s="214"/>
      <c r="BT23" s="214"/>
      <c r="BU23" s="214"/>
      <c r="BV23" s="214"/>
      <c r="BW23" s="214"/>
      <c r="BX23" s="214"/>
      <c r="BY23" s="214"/>
      <c r="BZ23" s="212">
        <v>3</v>
      </c>
      <c r="CA23" s="118" t="s">
        <v>81</v>
      </c>
      <c r="CB23" s="118" t="s">
        <v>81</v>
      </c>
      <c r="CC23" s="118" t="s">
        <v>81</v>
      </c>
      <c r="CD23" s="118" t="s">
        <v>81</v>
      </c>
      <c r="CE23" s="212">
        <f>SUM(CE24:CE30)</f>
        <v>0</v>
      </c>
      <c r="CF23" s="212">
        <f>SUM(CF24:CF30)</f>
        <v>0</v>
      </c>
      <c r="CG23" s="212">
        <f t="shared" ref="CG23:CM23" si="34">SUM(CG24:CG30)</f>
        <v>0</v>
      </c>
      <c r="CH23" s="212">
        <f t="shared" si="34"/>
        <v>0</v>
      </c>
      <c r="CI23" s="212">
        <f t="shared" si="34"/>
        <v>0</v>
      </c>
      <c r="CJ23" s="212">
        <f t="shared" si="34"/>
        <v>0</v>
      </c>
      <c r="CK23" s="212">
        <f t="shared" si="34"/>
        <v>0</v>
      </c>
      <c r="CL23" s="212">
        <f t="shared" si="34"/>
        <v>0</v>
      </c>
      <c r="CM23" s="212">
        <f t="shared" si="34"/>
        <v>0</v>
      </c>
      <c r="CN23" s="118" t="s">
        <v>81</v>
      </c>
      <c r="CO23" s="118" t="s">
        <v>81</v>
      </c>
      <c r="CP23" s="213">
        <f>+CP24</f>
        <v>0</v>
      </c>
      <c r="CQ23" s="214">
        <v>5</v>
      </c>
      <c r="CR23" s="120" t="s">
        <v>81</v>
      </c>
      <c r="CS23" s="120" t="s">
        <v>81</v>
      </c>
      <c r="CT23" s="216">
        <f>+CT24</f>
        <v>0.4</v>
      </c>
      <c r="CU23" s="214" t="s">
        <v>93</v>
      </c>
      <c r="CV23" s="214" t="s">
        <v>81</v>
      </c>
    </row>
    <row r="24" spans="1:100" ht="62.25" customHeight="1">
      <c r="A24" s="75" t="s">
        <v>171</v>
      </c>
      <c r="B24" s="218" t="s">
        <v>95</v>
      </c>
      <c r="C24" s="75" t="s">
        <v>172</v>
      </c>
      <c r="D24" s="119">
        <v>1</v>
      </c>
      <c r="E24" s="119">
        <v>1</v>
      </c>
      <c r="F24" s="75" t="s">
        <v>97</v>
      </c>
      <c r="G24" s="75" t="s">
        <v>173</v>
      </c>
      <c r="H24" s="75" t="s">
        <v>174</v>
      </c>
      <c r="I24" s="96">
        <v>0</v>
      </c>
      <c r="J24" s="119">
        <v>0</v>
      </c>
      <c r="K24" s="119">
        <v>0</v>
      </c>
      <c r="L24" s="305" t="s">
        <v>81</v>
      </c>
      <c r="M24" s="354">
        <v>0</v>
      </c>
      <c r="N24" s="354">
        <v>0.5</v>
      </c>
      <c r="O24" s="354">
        <v>0</v>
      </c>
      <c r="P24" s="354">
        <f>SUBTOTAL(9,L24:L30)/3</f>
        <v>0.66666666666666663</v>
      </c>
      <c r="Q24" s="96">
        <v>0</v>
      </c>
      <c r="R24" s="96">
        <v>0</v>
      </c>
      <c r="S24" s="96">
        <v>0</v>
      </c>
      <c r="T24" s="96">
        <v>0</v>
      </c>
      <c r="U24" s="96">
        <v>0</v>
      </c>
      <c r="V24" s="96">
        <v>0</v>
      </c>
      <c r="W24" s="96">
        <v>0</v>
      </c>
      <c r="X24" s="96">
        <v>0</v>
      </c>
      <c r="Y24" s="96">
        <v>0</v>
      </c>
      <c r="Z24" s="102" t="s">
        <v>81</v>
      </c>
      <c r="AA24" s="96">
        <v>0</v>
      </c>
      <c r="AB24" s="96">
        <v>0</v>
      </c>
      <c r="AC24" s="96">
        <v>0</v>
      </c>
      <c r="AD24" s="102">
        <v>0</v>
      </c>
      <c r="AE24" s="102">
        <v>0</v>
      </c>
      <c r="AF24" s="102">
        <v>0</v>
      </c>
      <c r="AG24" s="102">
        <v>0</v>
      </c>
      <c r="AH24" s="102">
        <v>0</v>
      </c>
      <c r="AI24" s="102">
        <v>0</v>
      </c>
      <c r="AJ24" s="102">
        <v>0</v>
      </c>
      <c r="AK24" s="102">
        <v>0</v>
      </c>
      <c r="AL24" s="305" t="s">
        <v>81</v>
      </c>
      <c r="AM24" s="354">
        <f>SUM(AL24:AL27)</f>
        <v>0</v>
      </c>
      <c r="AN24" s="354">
        <f>SUM(AL24:AL30)/3</f>
        <v>0.66666666666666663</v>
      </c>
      <c r="AO24" s="102">
        <f t="shared" ref="AO24:AO37" si="35">SUM(AC24+K24)</f>
        <v>0</v>
      </c>
      <c r="AP24" s="305">
        <f t="shared" si="21"/>
        <v>0</v>
      </c>
      <c r="AQ24" s="354">
        <f>SUM(AP24:AP27)/3</f>
        <v>0</v>
      </c>
      <c r="AR24" s="354">
        <f>SUM(AP24:AP30)/6</f>
        <v>0.33333333333333331</v>
      </c>
      <c r="AS24" s="96">
        <v>0</v>
      </c>
      <c r="AT24" s="96">
        <v>0</v>
      </c>
      <c r="AU24" s="96">
        <v>0</v>
      </c>
      <c r="AV24" s="96">
        <v>0</v>
      </c>
      <c r="AW24" s="102">
        <v>0</v>
      </c>
      <c r="AX24" s="102">
        <v>0</v>
      </c>
      <c r="AY24" s="102">
        <v>0</v>
      </c>
      <c r="AZ24" s="102">
        <v>0</v>
      </c>
      <c r="BA24" s="102">
        <v>0</v>
      </c>
      <c r="BB24" s="102">
        <v>0</v>
      </c>
      <c r="BC24" s="102">
        <v>0</v>
      </c>
      <c r="BD24" s="102">
        <v>0</v>
      </c>
      <c r="BE24" s="102">
        <v>0</v>
      </c>
      <c r="BF24" s="96" t="s">
        <v>81</v>
      </c>
      <c r="BG24" s="354" t="s">
        <v>81</v>
      </c>
      <c r="BH24" s="354" t="s">
        <v>81</v>
      </c>
      <c r="BI24" s="96">
        <f t="shared" si="18"/>
        <v>0</v>
      </c>
      <c r="BJ24" s="260">
        <f>+BI24/D24</f>
        <v>0</v>
      </c>
      <c r="BK24" s="354">
        <f>SUM(BJ24:BJ27)</f>
        <v>0</v>
      </c>
      <c r="BL24" s="354">
        <f>SUM(BJ24:BJ30)/BI23</f>
        <v>0.5</v>
      </c>
      <c r="BM24" s="220" t="s">
        <v>93</v>
      </c>
      <c r="BN24" s="220" t="s">
        <v>101</v>
      </c>
      <c r="BO24" s="220"/>
      <c r="BP24" s="220"/>
      <c r="BQ24" s="220"/>
      <c r="BR24" s="220"/>
      <c r="BS24" s="220"/>
      <c r="BT24" s="220"/>
      <c r="BU24" s="220"/>
      <c r="BV24" s="220"/>
      <c r="BW24" s="220"/>
      <c r="BX24" s="220"/>
      <c r="BY24" s="220"/>
      <c r="BZ24" s="96">
        <v>1</v>
      </c>
      <c r="CA24" s="96">
        <v>0</v>
      </c>
      <c r="CB24" s="96">
        <v>0</v>
      </c>
      <c r="CC24" s="96">
        <v>0</v>
      </c>
      <c r="CD24" s="96">
        <v>0</v>
      </c>
      <c r="CE24" s="96">
        <v>0</v>
      </c>
      <c r="CF24" s="96">
        <v>0</v>
      </c>
      <c r="CG24" s="96">
        <v>0</v>
      </c>
      <c r="CH24" s="96">
        <v>0</v>
      </c>
      <c r="CI24" s="96">
        <v>0</v>
      </c>
      <c r="CJ24" s="96">
        <v>0</v>
      </c>
      <c r="CK24" s="96">
        <v>0</v>
      </c>
      <c r="CL24" s="96">
        <v>0</v>
      </c>
      <c r="CM24" s="96">
        <v>0</v>
      </c>
      <c r="CN24" s="305">
        <f>+CD24/BZ24</f>
        <v>0</v>
      </c>
      <c r="CO24" s="354">
        <f>SUM(CN24:CN27)/2</f>
        <v>0</v>
      </c>
      <c r="CP24" s="354">
        <f>SUM(CN24:CN30)/3</f>
        <v>0</v>
      </c>
      <c r="CQ24" s="96">
        <f t="shared" ref="CQ24:CQ30" si="36">SUM(K24+AC24+AV24+CD24)</f>
        <v>0</v>
      </c>
      <c r="CR24" s="221">
        <f>+CQ24/E24</f>
        <v>0</v>
      </c>
      <c r="CS24" s="355">
        <f>SUM(CR24:CR27)/2</f>
        <v>0</v>
      </c>
      <c r="CT24" s="355">
        <f>SUM(CR24:CR30)/CQ23</f>
        <v>0.4</v>
      </c>
      <c r="CU24" s="220" t="s">
        <v>93</v>
      </c>
      <c r="CV24" s="220" t="s">
        <v>101</v>
      </c>
    </row>
    <row r="25" spans="1:100" ht="90">
      <c r="A25" s="75" t="s">
        <v>171</v>
      </c>
      <c r="B25" s="218" t="s">
        <v>95</v>
      </c>
      <c r="C25" s="75" t="s">
        <v>172</v>
      </c>
      <c r="D25" s="119">
        <v>24</v>
      </c>
      <c r="E25" s="119" t="s">
        <v>79</v>
      </c>
      <c r="F25" s="75" t="s">
        <v>97</v>
      </c>
      <c r="G25" s="75" t="s">
        <v>175</v>
      </c>
      <c r="H25" s="75" t="s">
        <v>175</v>
      </c>
      <c r="I25" s="96">
        <v>0</v>
      </c>
      <c r="J25" s="119">
        <v>6</v>
      </c>
      <c r="K25" s="119">
        <v>0</v>
      </c>
      <c r="L25" s="305">
        <v>0</v>
      </c>
      <c r="M25" s="354"/>
      <c r="N25" s="354"/>
      <c r="O25" s="354"/>
      <c r="P25" s="354"/>
      <c r="Q25" s="96">
        <v>0</v>
      </c>
      <c r="R25" s="96">
        <v>0</v>
      </c>
      <c r="S25" s="96">
        <v>0</v>
      </c>
      <c r="T25" s="96">
        <v>0</v>
      </c>
      <c r="U25" s="96">
        <v>0</v>
      </c>
      <c r="V25" s="96">
        <v>0</v>
      </c>
      <c r="W25" s="96">
        <v>0</v>
      </c>
      <c r="X25" s="96">
        <v>0</v>
      </c>
      <c r="Y25" s="96">
        <v>0</v>
      </c>
      <c r="Z25" s="102" t="s">
        <v>81</v>
      </c>
      <c r="AA25" s="96">
        <v>0</v>
      </c>
      <c r="AB25" s="96">
        <v>0</v>
      </c>
      <c r="AC25" s="96">
        <v>0</v>
      </c>
      <c r="AD25" s="102">
        <v>0</v>
      </c>
      <c r="AE25" s="102">
        <v>0</v>
      </c>
      <c r="AF25" s="102">
        <v>0</v>
      </c>
      <c r="AG25" s="102">
        <v>0</v>
      </c>
      <c r="AH25" s="102">
        <v>0</v>
      </c>
      <c r="AI25" s="102">
        <v>0</v>
      </c>
      <c r="AJ25" s="102">
        <v>0</v>
      </c>
      <c r="AK25" s="102">
        <v>0</v>
      </c>
      <c r="AL25" s="305" t="s">
        <v>81</v>
      </c>
      <c r="AM25" s="354"/>
      <c r="AN25" s="354"/>
      <c r="AO25" s="102">
        <f t="shared" si="35"/>
        <v>0</v>
      </c>
      <c r="AP25" s="305">
        <f t="shared" si="21"/>
        <v>0</v>
      </c>
      <c r="AQ25" s="354"/>
      <c r="AR25" s="354"/>
      <c r="AS25" s="96">
        <v>6</v>
      </c>
      <c r="AT25" s="96">
        <v>0</v>
      </c>
      <c r="AU25" s="96">
        <v>0</v>
      </c>
      <c r="AV25" s="96">
        <v>0</v>
      </c>
      <c r="AW25" s="102">
        <v>0</v>
      </c>
      <c r="AX25" s="102">
        <v>0</v>
      </c>
      <c r="AY25" s="102">
        <v>0</v>
      </c>
      <c r="AZ25" s="102">
        <v>0</v>
      </c>
      <c r="BA25" s="102">
        <v>0</v>
      </c>
      <c r="BB25" s="102">
        <v>0</v>
      </c>
      <c r="BC25" s="102">
        <v>0</v>
      </c>
      <c r="BD25" s="102">
        <v>0</v>
      </c>
      <c r="BE25" s="102">
        <v>0</v>
      </c>
      <c r="BF25" s="96" t="s">
        <v>81</v>
      </c>
      <c r="BG25" s="354"/>
      <c r="BH25" s="354"/>
      <c r="BI25" s="96">
        <f t="shared" si="18"/>
        <v>0</v>
      </c>
      <c r="BJ25" s="260" t="s">
        <v>81</v>
      </c>
      <c r="BK25" s="354"/>
      <c r="BL25" s="354"/>
      <c r="BM25" s="220" t="s">
        <v>93</v>
      </c>
      <c r="BN25" s="220" t="s">
        <v>176</v>
      </c>
      <c r="BO25" s="220"/>
      <c r="BP25" s="220"/>
      <c r="BQ25" s="220"/>
      <c r="BR25" s="220"/>
      <c r="BS25" s="220"/>
      <c r="BT25" s="220"/>
      <c r="BU25" s="220"/>
      <c r="BV25" s="220"/>
      <c r="BW25" s="220"/>
      <c r="BX25" s="220"/>
      <c r="BY25" s="220"/>
      <c r="BZ25" s="96" t="s">
        <v>81</v>
      </c>
      <c r="CA25" s="96" t="s">
        <v>81</v>
      </c>
      <c r="CB25" s="96" t="s">
        <v>81</v>
      </c>
      <c r="CC25" s="96" t="s">
        <v>81</v>
      </c>
      <c r="CD25" s="96" t="s">
        <v>81</v>
      </c>
      <c r="CE25" s="96">
        <v>0</v>
      </c>
      <c r="CF25" s="96">
        <v>0</v>
      </c>
      <c r="CG25" s="96">
        <v>0</v>
      </c>
      <c r="CH25" s="96">
        <v>0</v>
      </c>
      <c r="CI25" s="96">
        <v>0</v>
      </c>
      <c r="CJ25" s="96">
        <v>0</v>
      </c>
      <c r="CK25" s="96">
        <v>0</v>
      </c>
      <c r="CL25" s="96">
        <v>0</v>
      </c>
      <c r="CM25" s="96">
        <v>0</v>
      </c>
      <c r="CN25" s="96" t="s">
        <v>81</v>
      </c>
      <c r="CO25" s="354"/>
      <c r="CP25" s="354"/>
      <c r="CQ25" s="96" t="s">
        <v>81</v>
      </c>
      <c r="CR25" s="221" t="s">
        <v>81</v>
      </c>
      <c r="CS25" s="355"/>
      <c r="CT25" s="355"/>
      <c r="CU25" s="220" t="s">
        <v>93</v>
      </c>
      <c r="CV25" s="220" t="s">
        <v>176</v>
      </c>
    </row>
    <row r="26" spans="1:100" ht="99" customHeight="1">
      <c r="A26" s="75" t="s">
        <v>171</v>
      </c>
      <c r="B26" s="218" t="s">
        <v>95</v>
      </c>
      <c r="C26" s="75" t="s">
        <v>172</v>
      </c>
      <c r="D26" s="119">
        <v>0</v>
      </c>
      <c r="E26" s="119">
        <v>2</v>
      </c>
      <c r="F26" s="75" t="s">
        <v>97</v>
      </c>
      <c r="G26" s="188" t="s">
        <v>81</v>
      </c>
      <c r="H26" s="75" t="s">
        <v>177</v>
      </c>
      <c r="I26" s="96" t="s">
        <v>107</v>
      </c>
      <c r="J26" s="119" t="s">
        <v>81</v>
      </c>
      <c r="K26" s="119" t="s">
        <v>81</v>
      </c>
      <c r="L26" s="227" t="s">
        <v>81</v>
      </c>
      <c r="M26" s="354"/>
      <c r="N26" s="354"/>
      <c r="O26" s="354"/>
      <c r="P26" s="354"/>
      <c r="Q26" s="227" t="s">
        <v>81</v>
      </c>
      <c r="R26" s="227" t="s">
        <v>81</v>
      </c>
      <c r="S26" s="227" t="s">
        <v>81</v>
      </c>
      <c r="T26" s="227" t="s">
        <v>81</v>
      </c>
      <c r="U26" s="227" t="s">
        <v>81</v>
      </c>
      <c r="V26" s="227" t="s">
        <v>81</v>
      </c>
      <c r="W26" s="227" t="s">
        <v>81</v>
      </c>
      <c r="X26" s="227" t="s">
        <v>81</v>
      </c>
      <c r="Y26" s="227" t="s">
        <v>81</v>
      </c>
      <c r="Z26" s="227" t="s">
        <v>81</v>
      </c>
      <c r="AA26" s="119" t="s">
        <v>81</v>
      </c>
      <c r="AB26" s="227" t="s">
        <v>81</v>
      </c>
      <c r="AC26" s="119" t="s">
        <v>81</v>
      </c>
      <c r="AD26" s="227" t="s">
        <v>81</v>
      </c>
      <c r="AE26" s="227" t="s">
        <v>81</v>
      </c>
      <c r="AF26" s="227" t="s">
        <v>81</v>
      </c>
      <c r="AG26" s="227" t="s">
        <v>81</v>
      </c>
      <c r="AH26" s="227" t="s">
        <v>81</v>
      </c>
      <c r="AI26" s="227" t="s">
        <v>81</v>
      </c>
      <c r="AJ26" s="227" t="s">
        <v>81</v>
      </c>
      <c r="AK26" s="227" t="s">
        <v>81</v>
      </c>
      <c r="AL26" s="227" t="s">
        <v>81</v>
      </c>
      <c r="AM26" s="354"/>
      <c r="AN26" s="354"/>
      <c r="AO26" s="227" t="s">
        <v>81</v>
      </c>
      <c r="AP26" s="227" t="s">
        <v>81</v>
      </c>
      <c r="AQ26" s="354"/>
      <c r="AR26" s="354"/>
      <c r="AS26" s="119" t="s">
        <v>81</v>
      </c>
      <c r="AT26" s="227" t="s">
        <v>81</v>
      </c>
      <c r="AU26" s="119" t="s">
        <v>81</v>
      </c>
      <c r="AV26" s="96">
        <v>0</v>
      </c>
      <c r="AW26" s="102">
        <v>0</v>
      </c>
      <c r="AX26" s="102">
        <v>0</v>
      </c>
      <c r="AY26" s="102">
        <v>0</v>
      </c>
      <c r="AZ26" s="102">
        <v>0</v>
      </c>
      <c r="BA26" s="102">
        <v>0</v>
      </c>
      <c r="BB26" s="102">
        <v>0</v>
      </c>
      <c r="BC26" s="102">
        <v>0</v>
      </c>
      <c r="BD26" s="102">
        <v>0</v>
      </c>
      <c r="BE26" s="102">
        <v>0</v>
      </c>
      <c r="BF26" s="96" t="s">
        <v>81</v>
      </c>
      <c r="BG26" s="354"/>
      <c r="BH26" s="354"/>
      <c r="BI26" s="96" t="s">
        <v>81</v>
      </c>
      <c r="BJ26" s="260" t="s">
        <v>81</v>
      </c>
      <c r="BK26" s="354"/>
      <c r="BL26" s="354"/>
      <c r="BM26" s="220" t="s">
        <v>93</v>
      </c>
      <c r="BN26" s="220" t="s">
        <v>101</v>
      </c>
      <c r="BO26" s="220"/>
      <c r="BP26" s="220"/>
      <c r="BQ26" s="220"/>
      <c r="BR26" s="220"/>
      <c r="BS26" s="220"/>
      <c r="BT26" s="220"/>
      <c r="BU26" s="220"/>
      <c r="BV26" s="220"/>
      <c r="BW26" s="220"/>
      <c r="BX26" s="220"/>
      <c r="BY26" s="220"/>
      <c r="BZ26" s="96">
        <v>2</v>
      </c>
      <c r="CA26" s="96">
        <v>0</v>
      </c>
      <c r="CB26" s="96">
        <v>0</v>
      </c>
      <c r="CC26" s="96">
        <v>0</v>
      </c>
      <c r="CD26" s="96">
        <v>0</v>
      </c>
      <c r="CE26" s="96">
        <v>0</v>
      </c>
      <c r="CF26" s="96">
        <v>0</v>
      </c>
      <c r="CG26" s="96">
        <v>0</v>
      </c>
      <c r="CH26" s="96">
        <v>0</v>
      </c>
      <c r="CI26" s="96">
        <v>0</v>
      </c>
      <c r="CJ26" s="96">
        <v>0</v>
      </c>
      <c r="CK26" s="96">
        <v>0</v>
      </c>
      <c r="CL26" s="96">
        <v>0</v>
      </c>
      <c r="CM26" s="96">
        <v>0</v>
      </c>
      <c r="CN26" s="305">
        <f>+CD26/BZ26</f>
        <v>0</v>
      </c>
      <c r="CO26" s="354"/>
      <c r="CP26" s="354"/>
      <c r="CQ26" s="96">
        <f>+CD26</f>
        <v>0</v>
      </c>
      <c r="CR26" s="221">
        <f>+CQ26/E26</f>
        <v>0</v>
      </c>
      <c r="CS26" s="355"/>
      <c r="CT26" s="355"/>
      <c r="CU26" s="220" t="s">
        <v>93</v>
      </c>
      <c r="CV26" s="220" t="s">
        <v>101</v>
      </c>
    </row>
    <row r="27" spans="1:100" ht="89.25" customHeight="1">
      <c r="A27" s="75" t="s">
        <v>171</v>
      </c>
      <c r="B27" s="218" t="s">
        <v>95</v>
      </c>
      <c r="C27" s="75" t="s">
        <v>172</v>
      </c>
      <c r="D27" s="119">
        <v>25</v>
      </c>
      <c r="E27" s="119" t="s">
        <v>79</v>
      </c>
      <c r="F27" s="75" t="s">
        <v>97</v>
      </c>
      <c r="G27" s="75" t="s">
        <v>178</v>
      </c>
      <c r="H27" s="75" t="s">
        <v>178</v>
      </c>
      <c r="I27" s="96">
        <v>0</v>
      </c>
      <c r="J27" s="119">
        <v>0</v>
      </c>
      <c r="K27" s="119">
        <v>0</v>
      </c>
      <c r="L27" s="305" t="s">
        <v>81</v>
      </c>
      <c r="M27" s="354"/>
      <c r="N27" s="354"/>
      <c r="O27" s="354"/>
      <c r="P27" s="354"/>
      <c r="Q27" s="96">
        <v>0</v>
      </c>
      <c r="R27" s="96">
        <v>0</v>
      </c>
      <c r="S27" s="96">
        <v>0</v>
      </c>
      <c r="T27" s="96">
        <v>0</v>
      </c>
      <c r="U27" s="96">
        <v>0</v>
      </c>
      <c r="V27" s="96">
        <v>0</v>
      </c>
      <c r="W27" s="96">
        <v>0</v>
      </c>
      <c r="X27" s="96">
        <v>0</v>
      </c>
      <c r="Y27" s="96">
        <v>0</v>
      </c>
      <c r="Z27" s="102" t="s">
        <v>81</v>
      </c>
      <c r="AA27" s="96">
        <v>0</v>
      </c>
      <c r="AB27" s="96">
        <v>0</v>
      </c>
      <c r="AC27" s="96">
        <v>0</v>
      </c>
      <c r="AD27" s="102">
        <v>0</v>
      </c>
      <c r="AE27" s="102">
        <v>0</v>
      </c>
      <c r="AF27" s="102">
        <v>0</v>
      </c>
      <c r="AG27" s="102">
        <v>0</v>
      </c>
      <c r="AH27" s="102">
        <v>0</v>
      </c>
      <c r="AI27" s="102">
        <v>0</v>
      </c>
      <c r="AJ27" s="102">
        <v>0</v>
      </c>
      <c r="AK27" s="102">
        <v>0</v>
      </c>
      <c r="AL27" s="305" t="s">
        <v>81</v>
      </c>
      <c r="AM27" s="354"/>
      <c r="AN27" s="354"/>
      <c r="AO27" s="102">
        <f t="shared" si="35"/>
        <v>0</v>
      </c>
      <c r="AP27" s="305">
        <f t="shared" si="21"/>
        <v>0</v>
      </c>
      <c r="AQ27" s="354"/>
      <c r="AR27" s="354"/>
      <c r="AS27" s="96">
        <v>10</v>
      </c>
      <c r="AT27" s="96">
        <v>0</v>
      </c>
      <c r="AU27" s="96">
        <v>0</v>
      </c>
      <c r="AV27" s="96">
        <v>0</v>
      </c>
      <c r="AW27" s="102">
        <v>0</v>
      </c>
      <c r="AX27" s="102">
        <v>0</v>
      </c>
      <c r="AY27" s="102">
        <v>0</v>
      </c>
      <c r="AZ27" s="102">
        <v>0</v>
      </c>
      <c r="BA27" s="102">
        <v>0</v>
      </c>
      <c r="BB27" s="102">
        <v>0</v>
      </c>
      <c r="BC27" s="102">
        <v>0</v>
      </c>
      <c r="BD27" s="102">
        <v>0</v>
      </c>
      <c r="BE27" s="102">
        <v>0</v>
      </c>
      <c r="BF27" s="96" t="s">
        <v>81</v>
      </c>
      <c r="BG27" s="354"/>
      <c r="BH27" s="354"/>
      <c r="BI27" s="96" t="s">
        <v>81</v>
      </c>
      <c r="BJ27" s="260" t="s">
        <v>81</v>
      </c>
      <c r="BK27" s="354"/>
      <c r="BL27" s="354"/>
      <c r="BM27" s="220" t="s">
        <v>93</v>
      </c>
      <c r="BN27" s="220" t="s">
        <v>176</v>
      </c>
      <c r="BO27" s="220"/>
      <c r="BP27" s="220"/>
      <c r="BQ27" s="220"/>
      <c r="BR27" s="220"/>
      <c r="BS27" s="220"/>
      <c r="BT27" s="220"/>
      <c r="BU27" s="220"/>
      <c r="BV27" s="220"/>
      <c r="BW27" s="220"/>
      <c r="BX27" s="220"/>
      <c r="BY27" s="220"/>
      <c r="BZ27" s="96" t="s">
        <v>81</v>
      </c>
      <c r="CA27" s="96" t="s">
        <v>81</v>
      </c>
      <c r="CB27" s="96" t="s">
        <v>81</v>
      </c>
      <c r="CC27" s="96" t="s">
        <v>81</v>
      </c>
      <c r="CD27" s="96" t="s">
        <v>81</v>
      </c>
      <c r="CE27" s="96">
        <v>0</v>
      </c>
      <c r="CF27" s="96">
        <v>0</v>
      </c>
      <c r="CG27" s="96">
        <v>0</v>
      </c>
      <c r="CH27" s="96">
        <v>0</v>
      </c>
      <c r="CI27" s="96">
        <v>0</v>
      </c>
      <c r="CJ27" s="96">
        <v>0</v>
      </c>
      <c r="CK27" s="96">
        <v>0</v>
      </c>
      <c r="CL27" s="96">
        <v>0</v>
      </c>
      <c r="CM27" s="96">
        <v>0</v>
      </c>
      <c r="CN27" s="96" t="s">
        <v>81</v>
      </c>
      <c r="CO27" s="354"/>
      <c r="CP27" s="354"/>
      <c r="CQ27" s="96" t="s">
        <v>81</v>
      </c>
      <c r="CR27" s="221" t="s">
        <v>81</v>
      </c>
      <c r="CS27" s="355"/>
      <c r="CT27" s="355"/>
      <c r="CU27" s="220" t="s">
        <v>93</v>
      </c>
      <c r="CV27" s="220" t="s">
        <v>176</v>
      </c>
    </row>
    <row r="28" spans="1:100" ht="45" customHeight="1">
      <c r="A28" s="75" t="s">
        <v>179</v>
      </c>
      <c r="B28" s="218" t="s">
        <v>95</v>
      </c>
      <c r="C28" s="75" t="s">
        <v>180</v>
      </c>
      <c r="D28" s="119">
        <v>45</v>
      </c>
      <c r="E28" s="119">
        <v>45</v>
      </c>
      <c r="F28" s="75" t="s">
        <v>97</v>
      </c>
      <c r="G28" s="75" t="s">
        <v>181</v>
      </c>
      <c r="H28" s="75" t="s">
        <v>182</v>
      </c>
      <c r="I28" s="96">
        <v>37</v>
      </c>
      <c r="J28" s="119">
        <v>10</v>
      </c>
      <c r="K28" s="119">
        <v>46</v>
      </c>
      <c r="L28" s="305">
        <v>1</v>
      </c>
      <c r="M28" s="354">
        <f>(+L28+L29)/2</f>
        <v>1</v>
      </c>
      <c r="N28" s="354">
        <v>0.5</v>
      </c>
      <c r="O28" s="354">
        <v>0.33500000000000002</v>
      </c>
      <c r="P28" s="354"/>
      <c r="Q28" s="96">
        <v>0</v>
      </c>
      <c r="R28" s="96">
        <v>0</v>
      </c>
      <c r="S28" s="96">
        <v>0</v>
      </c>
      <c r="T28" s="96">
        <v>0</v>
      </c>
      <c r="U28" s="96">
        <v>0</v>
      </c>
      <c r="V28" s="96">
        <v>0</v>
      </c>
      <c r="W28" s="96">
        <v>0</v>
      </c>
      <c r="X28" s="96">
        <v>0</v>
      </c>
      <c r="Y28" s="96">
        <v>0</v>
      </c>
      <c r="Z28" s="102" t="s">
        <v>81</v>
      </c>
      <c r="AA28" s="96">
        <v>10</v>
      </c>
      <c r="AB28" s="96">
        <v>10</v>
      </c>
      <c r="AC28" s="96">
        <v>10</v>
      </c>
      <c r="AD28" s="102">
        <v>0</v>
      </c>
      <c r="AE28" s="307">
        <v>0</v>
      </c>
      <c r="AF28" s="102">
        <v>0</v>
      </c>
      <c r="AG28" s="102">
        <v>0</v>
      </c>
      <c r="AH28" s="102">
        <v>0</v>
      </c>
      <c r="AI28" s="102">
        <v>0</v>
      </c>
      <c r="AJ28" s="102">
        <v>0</v>
      </c>
      <c r="AK28" s="102">
        <v>0</v>
      </c>
      <c r="AL28" s="305">
        <v>1</v>
      </c>
      <c r="AM28" s="354">
        <f>SUM(AL28:AL30)/2</f>
        <v>1</v>
      </c>
      <c r="AN28" s="354">
        <v>0.33500000000000002</v>
      </c>
      <c r="AO28" s="102">
        <f t="shared" si="35"/>
        <v>56</v>
      </c>
      <c r="AP28" s="305">
        <v>1</v>
      </c>
      <c r="AQ28" s="354">
        <f>SUM(AP28:AP30)/3</f>
        <v>0.66666666666666663</v>
      </c>
      <c r="AR28" s="354"/>
      <c r="AS28" s="96">
        <v>0</v>
      </c>
      <c r="AT28" s="96">
        <v>0</v>
      </c>
      <c r="AU28" s="96">
        <v>0</v>
      </c>
      <c r="AV28" s="102">
        <v>0</v>
      </c>
      <c r="AW28" s="102">
        <v>0</v>
      </c>
      <c r="AX28" s="307">
        <v>0</v>
      </c>
      <c r="AY28" s="102">
        <v>0</v>
      </c>
      <c r="AZ28" s="102">
        <v>0</v>
      </c>
      <c r="BA28" s="102">
        <v>0</v>
      </c>
      <c r="BB28" s="102">
        <v>0</v>
      </c>
      <c r="BC28" s="102">
        <v>0</v>
      </c>
      <c r="BD28" s="102">
        <v>0</v>
      </c>
      <c r="BE28" s="102">
        <v>0</v>
      </c>
      <c r="BF28" s="96" t="s">
        <v>81</v>
      </c>
      <c r="BG28" s="354" t="s">
        <v>81</v>
      </c>
      <c r="BH28" s="354">
        <v>0.33500000000000002</v>
      </c>
      <c r="BI28" s="96">
        <f t="shared" si="18"/>
        <v>56</v>
      </c>
      <c r="BJ28" s="260">
        <v>1</v>
      </c>
      <c r="BK28" s="354">
        <f>SUM(BJ28:BJ30)/3</f>
        <v>0.66666666666666663</v>
      </c>
      <c r="BL28" s="354"/>
      <c r="BM28" s="220" t="s">
        <v>93</v>
      </c>
      <c r="BN28" s="220" t="s">
        <v>112</v>
      </c>
      <c r="BO28" s="220"/>
      <c r="BP28" s="220"/>
      <c r="BQ28" s="220"/>
      <c r="BR28" s="220"/>
      <c r="BS28" s="220"/>
      <c r="BT28" s="220"/>
      <c r="BU28" s="220"/>
      <c r="BV28" s="220"/>
      <c r="BW28" s="220"/>
      <c r="BX28" s="220"/>
      <c r="BY28" s="220"/>
      <c r="BZ28" s="96">
        <v>0</v>
      </c>
      <c r="CA28" s="102">
        <v>0</v>
      </c>
      <c r="CB28" s="102">
        <v>0</v>
      </c>
      <c r="CC28" s="102">
        <v>0</v>
      </c>
      <c r="CD28" s="102">
        <v>0</v>
      </c>
      <c r="CE28" s="96">
        <v>0</v>
      </c>
      <c r="CF28" s="119">
        <v>0</v>
      </c>
      <c r="CG28" s="96">
        <v>0</v>
      </c>
      <c r="CH28" s="96">
        <v>0</v>
      </c>
      <c r="CI28" s="96">
        <v>0</v>
      </c>
      <c r="CJ28" s="96">
        <v>0</v>
      </c>
      <c r="CK28" s="96">
        <v>0</v>
      </c>
      <c r="CL28" s="96">
        <v>0</v>
      </c>
      <c r="CM28" s="96">
        <v>0</v>
      </c>
      <c r="CN28" s="96" t="s">
        <v>81</v>
      </c>
      <c r="CO28" s="354">
        <f>SUM(CN28:CN30)</f>
        <v>0</v>
      </c>
      <c r="CP28" s="354">
        <v>0.33500000000000002</v>
      </c>
      <c r="CQ28" s="96">
        <f t="shared" si="36"/>
        <v>56</v>
      </c>
      <c r="CR28" s="221">
        <v>1</v>
      </c>
      <c r="CS28" s="355">
        <f>SUM(CR28:CR30)/3</f>
        <v>0.66666666666666663</v>
      </c>
      <c r="CT28" s="355"/>
      <c r="CU28" s="220" t="s">
        <v>93</v>
      </c>
      <c r="CV28" s="220" t="s">
        <v>112</v>
      </c>
    </row>
    <row r="29" spans="1:100" ht="59.25" customHeight="1">
      <c r="A29" s="75" t="s">
        <v>179</v>
      </c>
      <c r="B29" s="218" t="s">
        <v>95</v>
      </c>
      <c r="C29" s="75" t="s">
        <v>180</v>
      </c>
      <c r="D29" s="119">
        <v>3</v>
      </c>
      <c r="E29" s="119">
        <v>3</v>
      </c>
      <c r="F29" s="75" t="s">
        <v>97</v>
      </c>
      <c r="G29" s="75" t="s">
        <v>183</v>
      </c>
      <c r="H29" s="75" t="s">
        <v>184</v>
      </c>
      <c r="I29" s="96">
        <v>0</v>
      </c>
      <c r="J29" s="119">
        <v>1</v>
      </c>
      <c r="K29" s="119">
        <v>2</v>
      </c>
      <c r="L29" s="305">
        <v>1</v>
      </c>
      <c r="M29" s="354"/>
      <c r="N29" s="354"/>
      <c r="O29" s="354"/>
      <c r="P29" s="354"/>
      <c r="Q29" s="96">
        <v>0</v>
      </c>
      <c r="R29" s="96">
        <v>0</v>
      </c>
      <c r="S29" s="96">
        <v>0</v>
      </c>
      <c r="T29" s="96">
        <v>0</v>
      </c>
      <c r="U29" s="96">
        <v>0</v>
      </c>
      <c r="V29" s="96">
        <v>0</v>
      </c>
      <c r="W29" s="96">
        <v>0</v>
      </c>
      <c r="X29" s="96">
        <v>0</v>
      </c>
      <c r="Y29" s="96">
        <v>0</v>
      </c>
      <c r="Z29" s="102" t="s">
        <v>81</v>
      </c>
      <c r="AA29" s="96">
        <v>1</v>
      </c>
      <c r="AB29" s="96">
        <v>1</v>
      </c>
      <c r="AC29" s="96">
        <v>1</v>
      </c>
      <c r="AD29" s="102">
        <v>0</v>
      </c>
      <c r="AE29" s="307">
        <v>0</v>
      </c>
      <c r="AF29" s="102">
        <v>0</v>
      </c>
      <c r="AG29" s="102">
        <v>0</v>
      </c>
      <c r="AH29" s="102">
        <v>0</v>
      </c>
      <c r="AI29" s="102">
        <v>0</v>
      </c>
      <c r="AJ29" s="102">
        <v>0</v>
      </c>
      <c r="AK29" s="102">
        <v>0</v>
      </c>
      <c r="AL29" s="305">
        <v>1</v>
      </c>
      <c r="AM29" s="354"/>
      <c r="AN29" s="354"/>
      <c r="AO29" s="102">
        <f t="shared" si="35"/>
        <v>3</v>
      </c>
      <c r="AP29" s="305">
        <f t="shared" si="21"/>
        <v>1</v>
      </c>
      <c r="AQ29" s="354"/>
      <c r="AR29" s="354"/>
      <c r="AS29" s="96">
        <v>0</v>
      </c>
      <c r="AT29" s="96">
        <v>0</v>
      </c>
      <c r="AU29" s="96">
        <v>0</v>
      </c>
      <c r="AV29" s="96">
        <v>0</v>
      </c>
      <c r="AW29" s="102">
        <v>0</v>
      </c>
      <c r="AX29" s="102">
        <v>0</v>
      </c>
      <c r="AY29" s="102">
        <v>0</v>
      </c>
      <c r="AZ29" s="102">
        <v>0</v>
      </c>
      <c r="BA29" s="102">
        <v>0</v>
      </c>
      <c r="BB29" s="102">
        <v>0</v>
      </c>
      <c r="BC29" s="102">
        <v>0</v>
      </c>
      <c r="BD29" s="102">
        <v>0</v>
      </c>
      <c r="BE29" s="102">
        <v>0</v>
      </c>
      <c r="BF29" s="96" t="s">
        <v>81</v>
      </c>
      <c r="BG29" s="354"/>
      <c r="BH29" s="354"/>
      <c r="BI29" s="96">
        <f t="shared" si="18"/>
        <v>3</v>
      </c>
      <c r="BJ29" s="260">
        <v>1</v>
      </c>
      <c r="BK29" s="354"/>
      <c r="BL29" s="354"/>
      <c r="BM29" s="220" t="s">
        <v>93</v>
      </c>
      <c r="BN29" s="220" t="s">
        <v>112</v>
      </c>
      <c r="BO29" s="220"/>
      <c r="BP29" s="220"/>
      <c r="BQ29" s="220"/>
      <c r="BR29" s="220"/>
      <c r="BS29" s="220"/>
      <c r="BT29" s="220"/>
      <c r="BU29" s="220"/>
      <c r="BV29" s="220"/>
      <c r="BW29" s="220"/>
      <c r="BX29" s="220"/>
      <c r="BY29" s="220"/>
      <c r="BZ29" s="96">
        <v>0</v>
      </c>
      <c r="CA29" s="96">
        <v>0</v>
      </c>
      <c r="CB29" s="96">
        <v>0</v>
      </c>
      <c r="CC29" s="96">
        <v>0</v>
      </c>
      <c r="CD29" s="96">
        <v>0</v>
      </c>
      <c r="CE29" s="96">
        <v>0</v>
      </c>
      <c r="CF29" s="96">
        <v>0</v>
      </c>
      <c r="CG29" s="96">
        <v>0</v>
      </c>
      <c r="CH29" s="96">
        <v>0</v>
      </c>
      <c r="CI29" s="96">
        <v>0</v>
      </c>
      <c r="CJ29" s="96">
        <v>0</v>
      </c>
      <c r="CK29" s="96">
        <v>0</v>
      </c>
      <c r="CL29" s="96">
        <v>0</v>
      </c>
      <c r="CM29" s="96">
        <v>0</v>
      </c>
      <c r="CN29" s="96" t="s">
        <v>81</v>
      </c>
      <c r="CO29" s="354"/>
      <c r="CP29" s="354"/>
      <c r="CQ29" s="96">
        <f t="shared" si="36"/>
        <v>3</v>
      </c>
      <c r="CR29" s="221">
        <f>+CQ29/E29</f>
        <v>1</v>
      </c>
      <c r="CS29" s="355"/>
      <c r="CT29" s="355"/>
      <c r="CU29" s="220" t="s">
        <v>93</v>
      </c>
      <c r="CV29" s="220" t="s">
        <v>112</v>
      </c>
    </row>
    <row r="30" spans="1:100" ht="52.5" customHeight="1">
      <c r="A30" s="75" t="s">
        <v>179</v>
      </c>
      <c r="B30" s="218" t="s">
        <v>95</v>
      </c>
      <c r="C30" s="75" t="s">
        <v>180</v>
      </c>
      <c r="D30" s="119">
        <v>2</v>
      </c>
      <c r="E30" s="119">
        <v>2</v>
      </c>
      <c r="F30" s="75" t="s">
        <v>97</v>
      </c>
      <c r="G30" s="75" t="s">
        <v>185</v>
      </c>
      <c r="H30" s="75" t="s">
        <v>185</v>
      </c>
      <c r="I30" s="96">
        <v>0</v>
      </c>
      <c r="J30" s="119">
        <v>0</v>
      </c>
      <c r="K30" s="119">
        <v>0</v>
      </c>
      <c r="L30" s="305" t="s">
        <v>81</v>
      </c>
      <c r="M30" s="354"/>
      <c r="N30" s="354"/>
      <c r="O30" s="354"/>
      <c r="P30" s="354"/>
      <c r="Q30" s="96">
        <v>0</v>
      </c>
      <c r="R30" s="96">
        <v>0</v>
      </c>
      <c r="S30" s="96">
        <v>0</v>
      </c>
      <c r="T30" s="96">
        <v>0</v>
      </c>
      <c r="U30" s="96">
        <v>0</v>
      </c>
      <c r="V30" s="96">
        <v>0</v>
      </c>
      <c r="W30" s="96">
        <v>0</v>
      </c>
      <c r="X30" s="96">
        <v>0</v>
      </c>
      <c r="Y30" s="96">
        <v>0</v>
      </c>
      <c r="Z30" s="102" t="s">
        <v>81</v>
      </c>
      <c r="AA30" s="96">
        <v>0</v>
      </c>
      <c r="AB30" s="96">
        <v>0</v>
      </c>
      <c r="AC30" s="96">
        <v>0</v>
      </c>
      <c r="AD30" s="102">
        <v>0</v>
      </c>
      <c r="AE30" s="307">
        <v>0</v>
      </c>
      <c r="AF30" s="102">
        <v>0</v>
      </c>
      <c r="AG30" s="102">
        <v>0</v>
      </c>
      <c r="AH30" s="102">
        <v>0</v>
      </c>
      <c r="AI30" s="102">
        <v>0</v>
      </c>
      <c r="AJ30" s="102">
        <v>0</v>
      </c>
      <c r="AK30" s="102">
        <v>0</v>
      </c>
      <c r="AL30" s="305" t="s">
        <v>81</v>
      </c>
      <c r="AM30" s="354"/>
      <c r="AN30" s="354"/>
      <c r="AO30" s="102">
        <f t="shared" si="35"/>
        <v>0</v>
      </c>
      <c r="AP30" s="305">
        <f t="shared" si="21"/>
        <v>0</v>
      </c>
      <c r="AQ30" s="354"/>
      <c r="AR30" s="354"/>
      <c r="AS30" s="96">
        <v>0</v>
      </c>
      <c r="AT30" s="96">
        <v>0</v>
      </c>
      <c r="AU30" s="96">
        <v>0</v>
      </c>
      <c r="AV30" s="96">
        <v>0</v>
      </c>
      <c r="AW30" s="102">
        <v>0</v>
      </c>
      <c r="AX30" s="102">
        <v>0</v>
      </c>
      <c r="AY30" s="102">
        <v>0</v>
      </c>
      <c r="AZ30" s="102">
        <v>0</v>
      </c>
      <c r="BA30" s="102">
        <v>0</v>
      </c>
      <c r="BB30" s="102">
        <v>0</v>
      </c>
      <c r="BC30" s="102">
        <v>0</v>
      </c>
      <c r="BD30" s="102">
        <v>0</v>
      </c>
      <c r="BE30" s="102">
        <v>0</v>
      </c>
      <c r="BF30" s="96" t="s">
        <v>81</v>
      </c>
      <c r="BG30" s="354"/>
      <c r="BH30" s="354"/>
      <c r="BI30" s="96">
        <f t="shared" si="18"/>
        <v>0</v>
      </c>
      <c r="BJ30" s="260">
        <f>+BI30/D30</f>
        <v>0</v>
      </c>
      <c r="BK30" s="354"/>
      <c r="BL30" s="354"/>
      <c r="BM30" s="220" t="s">
        <v>93</v>
      </c>
      <c r="BN30" s="220" t="s">
        <v>101</v>
      </c>
      <c r="BO30" s="220"/>
      <c r="BP30" s="220"/>
      <c r="BQ30" s="220"/>
      <c r="BR30" s="220"/>
      <c r="BS30" s="220"/>
      <c r="BT30" s="220"/>
      <c r="BU30" s="220"/>
      <c r="BV30" s="220"/>
      <c r="BW30" s="220"/>
      <c r="BX30" s="220"/>
      <c r="BY30" s="220"/>
      <c r="BZ30" s="96">
        <v>2</v>
      </c>
      <c r="CA30" s="96">
        <v>0</v>
      </c>
      <c r="CB30" s="96">
        <v>0</v>
      </c>
      <c r="CC30" s="96">
        <v>0</v>
      </c>
      <c r="CD30" s="96">
        <v>0</v>
      </c>
      <c r="CE30" s="96">
        <v>0</v>
      </c>
      <c r="CF30" s="96">
        <v>0</v>
      </c>
      <c r="CG30" s="96">
        <v>0</v>
      </c>
      <c r="CH30" s="96">
        <v>0</v>
      </c>
      <c r="CI30" s="96">
        <v>0</v>
      </c>
      <c r="CJ30" s="96">
        <v>0</v>
      </c>
      <c r="CK30" s="96">
        <v>0</v>
      </c>
      <c r="CL30" s="96">
        <v>0</v>
      </c>
      <c r="CM30" s="96">
        <v>0</v>
      </c>
      <c r="CN30" s="305">
        <f>+CD30/BZ30</f>
        <v>0</v>
      </c>
      <c r="CO30" s="354"/>
      <c r="CP30" s="354"/>
      <c r="CQ30" s="96">
        <f t="shared" si="36"/>
        <v>0</v>
      </c>
      <c r="CR30" s="221">
        <f>+CQ30/E30</f>
        <v>0</v>
      </c>
      <c r="CS30" s="355"/>
      <c r="CT30" s="355"/>
      <c r="CU30" s="220" t="s">
        <v>93</v>
      </c>
      <c r="CV30" s="220" t="s">
        <v>101</v>
      </c>
    </row>
    <row r="31" spans="1:100" ht="33.75">
      <c r="A31" s="214" t="s">
        <v>186</v>
      </c>
      <c r="B31" s="313" t="s">
        <v>91</v>
      </c>
      <c r="C31" s="214" t="s">
        <v>187</v>
      </c>
      <c r="D31" s="212" t="s">
        <v>79</v>
      </c>
      <c r="E31" s="212" t="s">
        <v>79</v>
      </c>
      <c r="F31" s="212" t="s">
        <v>79</v>
      </c>
      <c r="G31" s="214" t="s">
        <v>80</v>
      </c>
      <c r="H31" s="214" t="s">
        <v>80</v>
      </c>
      <c r="I31" s="212" t="s">
        <v>81</v>
      </c>
      <c r="J31" s="212">
        <v>3</v>
      </c>
      <c r="K31" s="212" t="s">
        <v>81</v>
      </c>
      <c r="L31" s="212" t="s">
        <v>81</v>
      </c>
      <c r="M31" s="212" t="s">
        <v>81</v>
      </c>
      <c r="N31" s="212" t="s">
        <v>81</v>
      </c>
      <c r="O31" s="212" t="s">
        <v>81</v>
      </c>
      <c r="P31" s="213">
        <f>+P32</f>
        <v>0.77777777777777768</v>
      </c>
      <c r="Q31" s="212">
        <f>SUM(Q32:Q37)</f>
        <v>0</v>
      </c>
      <c r="R31" s="212">
        <f t="shared" ref="R31:Y31" si="37">SUM(R32:R37)</f>
        <v>0</v>
      </c>
      <c r="S31" s="212">
        <f t="shared" si="37"/>
        <v>0</v>
      </c>
      <c r="T31" s="212">
        <f t="shared" si="37"/>
        <v>0</v>
      </c>
      <c r="U31" s="212">
        <f t="shared" si="37"/>
        <v>0</v>
      </c>
      <c r="V31" s="212">
        <f t="shared" si="37"/>
        <v>0</v>
      </c>
      <c r="W31" s="212">
        <f t="shared" si="37"/>
        <v>0</v>
      </c>
      <c r="X31" s="212">
        <f t="shared" si="37"/>
        <v>0</v>
      </c>
      <c r="Y31" s="212">
        <f t="shared" si="37"/>
        <v>0</v>
      </c>
      <c r="Z31" s="118" t="s">
        <v>81</v>
      </c>
      <c r="AA31" s="212">
        <v>4</v>
      </c>
      <c r="AB31" s="272"/>
      <c r="AC31" s="272"/>
      <c r="AD31" s="118">
        <f>SUM(AD32:AD37)</f>
        <v>43580000</v>
      </c>
      <c r="AE31" s="118">
        <f>SUM(AE32:AE37)</f>
        <v>43580000</v>
      </c>
      <c r="AF31" s="118">
        <f t="shared" ref="AF31:AK31" si="38">SUM(AF32:AF37)</f>
        <v>0</v>
      </c>
      <c r="AG31" s="118">
        <f t="shared" si="38"/>
        <v>0</v>
      </c>
      <c r="AH31" s="118">
        <f t="shared" si="38"/>
        <v>0</v>
      </c>
      <c r="AI31" s="118">
        <f t="shared" si="38"/>
        <v>0</v>
      </c>
      <c r="AJ31" s="118">
        <f t="shared" si="38"/>
        <v>0</v>
      </c>
      <c r="AK31" s="118">
        <f t="shared" si="38"/>
        <v>0</v>
      </c>
      <c r="AL31" s="118" t="s">
        <v>81</v>
      </c>
      <c r="AM31" s="118" t="s">
        <v>81</v>
      </c>
      <c r="AN31" s="213">
        <f>+AN32</f>
        <v>0.67500000000000004</v>
      </c>
      <c r="AO31" s="214">
        <v>6</v>
      </c>
      <c r="AP31" s="118" t="s">
        <v>81</v>
      </c>
      <c r="AQ31" s="118" t="s">
        <v>81</v>
      </c>
      <c r="AR31" s="213">
        <f>+AR32</f>
        <v>0.42592592592592587</v>
      </c>
      <c r="AS31" s="212">
        <v>1</v>
      </c>
      <c r="AT31" s="118" t="s">
        <v>81</v>
      </c>
      <c r="AU31" s="118" t="s">
        <v>81</v>
      </c>
      <c r="AV31" s="118" t="s">
        <v>81</v>
      </c>
      <c r="AW31" s="118">
        <f>SUM(AW32:AW37)</f>
        <v>612220571</v>
      </c>
      <c r="AX31" s="118">
        <f>SUM(AX32:AX37)</f>
        <v>0</v>
      </c>
      <c r="AY31" s="118">
        <f t="shared" ref="AY31:BE31" si="39">SUM(AY32:AY37)</f>
        <v>0</v>
      </c>
      <c r="AZ31" s="118">
        <f t="shared" si="39"/>
        <v>0</v>
      </c>
      <c r="BA31" s="118">
        <f t="shared" si="39"/>
        <v>0</v>
      </c>
      <c r="BB31" s="118">
        <f t="shared" si="39"/>
        <v>612220571</v>
      </c>
      <c r="BC31" s="118">
        <f t="shared" si="39"/>
        <v>0</v>
      </c>
      <c r="BD31" s="118">
        <f t="shared" si="39"/>
        <v>0</v>
      </c>
      <c r="BE31" s="118">
        <f t="shared" si="39"/>
        <v>0</v>
      </c>
      <c r="BF31" s="118" t="s">
        <v>81</v>
      </c>
      <c r="BG31" s="118" t="s">
        <v>81</v>
      </c>
      <c r="BH31" s="213">
        <f>+BH32</f>
        <v>1</v>
      </c>
      <c r="BI31" s="212">
        <v>5</v>
      </c>
      <c r="BJ31" s="118" t="s">
        <v>81</v>
      </c>
      <c r="BK31" s="118" t="s">
        <v>81</v>
      </c>
      <c r="BL31" s="322">
        <f>+BL32</f>
        <v>0.91999999999999993</v>
      </c>
      <c r="BM31" s="214" t="s">
        <v>93</v>
      </c>
      <c r="BN31" s="214" t="s">
        <v>81</v>
      </c>
      <c r="BO31" s="214"/>
      <c r="BP31" s="214"/>
      <c r="BQ31" s="214"/>
      <c r="BR31" s="214"/>
      <c r="BS31" s="214"/>
      <c r="BT31" s="214"/>
      <c r="BU31" s="214"/>
      <c r="BV31" s="214"/>
      <c r="BW31" s="214"/>
      <c r="BX31" s="214"/>
      <c r="BY31" s="214"/>
      <c r="BZ31" s="212">
        <v>1</v>
      </c>
      <c r="CA31" s="118" t="s">
        <v>81</v>
      </c>
      <c r="CB31" s="118" t="s">
        <v>81</v>
      </c>
      <c r="CC31" s="118" t="s">
        <v>81</v>
      </c>
      <c r="CD31" s="118" t="s">
        <v>81</v>
      </c>
      <c r="CE31" s="212">
        <f>SUM(CE32:CE37)</f>
        <v>0</v>
      </c>
      <c r="CF31" s="212">
        <f>SUM(CF32:CF37)</f>
        <v>0</v>
      </c>
      <c r="CG31" s="212">
        <f t="shared" ref="CG31:CM31" si="40">SUM(CG32:CG37)</f>
        <v>0</v>
      </c>
      <c r="CH31" s="212">
        <f t="shared" si="40"/>
        <v>0</v>
      </c>
      <c r="CI31" s="212">
        <f t="shared" si="40"/>
        <v>0</v>
      </c>
      <c r="CJ31" s="212">
        <f t="shared" si="40"/>
        <v>0</v>
      </c>
      <c r="CK31" s="212">
        <f t="shared" si="40"/>
        <v>0</v>
      </c>
      <c r="CL31" s="212">
        <f t="shared" si="40"/>
        <v>0</v>
      </c>
      <c r="CM31" s="212">
        <f t="shared" si="40"/>
        <v>0</v>
      </c>
      <c r="CN31" s="118" t="s">
        <v>81</v>
      </c>
      <c r="CO31" s="118" t="s">
        <v>81</v>
      </c>
      <c r="CP31" s="213">
        <f>+CP32</f>
        <v>0</v>
      </c>
      <c r="CQ31" s="212">
        <v>4</v>
      </c>
      <c r="CR31" s="120" t="s">
        <v>81</v>
      </c>
      <c r="CS31" s="120" t="s">
        <v>81</v>
      </c>
      <c r="CT31" s="216">
        <f>+CT32</f>
        <v>0.65</v>
      </c>
      <c r="CU31" s="214" t="s">
        <v>93</v>
      </c>
      <c r="CV31" s="214" t="s">
        <v>81</v>
      </c>
    </row>
    <row r="32" spans="1:100" ht="56.25" customHeight="1">
      <c r="A32" s="75" t="s">
        <v>188</v>
      </c>
      <c r="B32" s="218" t="s">
        <v>95</v>
      </c>
      <c r="C32" s="75" t="s">
        <v>189</v>
      </c>
      <c r="D32" s="119">
        <v>1</v>
      </c>
      <c r="E32" s="119">
        <v>1</v>
      </c>
      <c r="F32" s="75" t="s">
        <v>97</v>
      </c>
      <c r="G32" s="75" t="s">
        <v>190</v>
      </c>
      <c r="H32" s="75" t="s">
        <v>190</v>
      </c>
      <c r="I32" s="96">
        <v>1</v>
      </c>
      <c r="J32" s="119">
        <v>0</v>
      </c>
      <c r="K32" s="119">
        <v>0</v>
      </c>
      <c r="L32" s="305" t="s">
        <v>81</v>
      </c>
      <c r="M32" s="354">
        <f>(+L33+L34)/2</f>
        <v>0.66666666666666663</v>
      </c>
      <c r="N32" s="354">
        <v>0.1</v>
      </c>
      <c r="O32" s="354">
        <v>2.6669999999999999E-2</v>
      </c>
      <c r="P32" s="354">
        <f>SUBTOTAL(9,L32:L37)/3</f>
        <v>0.77777777777777768</v>
      </c>
      <c r="Q32" s="96">
        <v>0</v>
      </c>
      <c r="R32" s="96">
        <v>0</v>
      </c>
      <c r="S32" s="96">
        <v>0</v>
      </c>
      <c r="T32" s="96">
        <v>0</v>
      </c>
      <c r="U32" s="96">
        <v>0</v>
      </c>
      <c r="V32" s="96">
        <v>0</v>
      </c>
      <c r="W32" s="96">
        <v>0</v>
      </c>
      <c r="X32" s="96">
        <v>0</v>
      </c>
      <c r="Y32" s="96">
        <v>0</v>
      </c>
      <c r="Z32" s="102" t="s">
        <v>81</v>
      </c>
      <c r="AA32" s="96">
        <v>1</v>
      </c>
      <c r="AB32" s="102">
        <v>0.8</v>
      </c>
      <c r="AC32" s="96">
        <v>1</v>
      </c>
      <c r="AD32" s="102">
        <v>43580000</v>
      </c>
      <c r="AE32" s="102">
        <v>43580000</v>
      </c>
      <c r="AF32" s="102">
        <v>0</v>
      </c>
      <c r="AG32" s="102">
        <v>0</v>
      </c>
      <c r="AH32" s="102">
        <v>0</v>
      </c>
      <c r="AI32" s="102">
        <v>0</v>
      </c>
      <c r="AJ32" s="102">
        <v>0</v>
      </c>
      <c r="AK32" s="102">
        <v>0</v>
      </c>
      <c r="AL32" s="305">
        <v>1</v>
      </c>
      <c r="AM32" s="354">
        <f>SUM(AL32:AL36)/4</f>
        <v>0.67500000000000004</v>
      </c>
      <c r="AN32" s="354">
        <f>SUM(AL32:AL37)/4</f>
        <v>0.67500000000000004</v>
      </c>
      <c r="AO32" s="102">
        <f t="shared" si="35"/>
        <v>1</v>
      </c>
      <c r="AP32" s="305">
        <f t="shared" si="21"/>
        <v>1</v>
      </c>
      <c r="AQ32" s="354">
        <f>SUM(AP32:AP36)/5</f>
        <v>0.46666666666666662</v>
      </c>
      <c r="AR32" s="354">
        <f>SUM(AP32:AP37)/6</f>
        <v>0.42592592592592587</v>
      </c>
      <c r="AS32" s="96">
        <v>1</v>
      </c>
      <c r="AT32" s="102">
        <v>1</v>
      </c>
      <c r="AU32" s="102">
        <v>1</v>
      </c>
      <c r="AV32" s="96">
        <v>1</v>
      </c>
      <c r="AW32" s="102">
        <v>20000000</v>
      </c>
      <c r="AX32" s="102">
        <v>0</v>
      </c>
      <c r="AY32" s="102">
        <v>0</v>
      </c>
      <c r="AZ32" s="102">
        <v>0</v>
      </c>
      <c r="BA32" s="102">
        <v>0</v>
      </c>
      <c r="BB32" s="102">
        <v>20000000</v>
      </c>
      <c r="BC32" s="102">
        <v>0</v>
      </c>
      <c r="BD32" s="102">
        <v>0</v>
      </c>
      <c r="BE32" s="102">
        <v>0</v>
      </c>
      <c r="BF32" s="305">
        <f>+AV32/AS32</f>
        <v>1</v>
      </c>
      <c r="BG32" s="354">
        <f>+BF32:BF36/AS31</f>
        <v>1</v>
      </c>
      <c r="BH32" s="354">
        <f>SUM(BF32:BF37)/AS31</f>
        <v>1</v>
      </c>
      <c r="BI32" s="96">
        <f t="shared" si="18"/>
        <v>2</v>
      </c>
      <c r="BJ32" s="260">
        <v>1</v>
      </c>
      <c r="BK32" s="354">
        <f>SUM(BJ32:BJ36)/4</f>
        <v>0.9</v>
      </c>
      <c r="BL32" s="354">
        <f>SUM(BJ32:BJ37)/BI31</f>
        <v>0.91999999999999993</v>
      </c>
      <c r="BM32" s="220" t="s">
        <v>191</v>
      </c>
      <c r="BN32" s="220" t="s">
        <v>101</v>
      </c>
      <c r="BO32" s="220"/>
      <c r="BP32" s="220"/>
      <c r="BQ32" s="220"/>
      <c r="BR32" s="220"/>
      <c r="BS32" s="220"/>
      <c r="BT32" s="220"/>
      <c r="BU32" s="220"/>
      <c r="BV32" s="220"/>
      <c r="BW32" s="220"/>
      <c r="BX32" s="220"/>
      <c r="BY32" s="220"/>
      <c r="BZ32" s="96">
        <v>0</v>
      </c>
      <c r="CA32" s="102">
        <v>0</v>
      </c>
      <c r="CB32" s="102">
        <v>0</v>
      </c>
      <c r="CC32" s="102">
        <v>0</v>
      </c>
      <c r="CD32" s="96">
        <v>0</v>
      </c>
      <c r="CE32" s="96">
        <v>0</v>
      </c>
      <c r="CF32" s="96">
        <v>0</v>
      </c>
      <c r="CG32" s="96">
        <v>0</v>
      </c>
      <c r="CH32" s="96">
        <v>0</v>
      </c>
      <c r="CI32" s="96">
        <v>0</v>
      </c>
      <c r="CJ32" s="96">
        <v>0</v>
      </c>
      <c r="CK32" s="96">
        <v>0</v>
      </c>
      <c r="CL32" s="96">
        <v>0</v>
      </c>
      <c r="CM32" s="96">
        <v>0</v>
      </c>
      <c r="CN32" s="305" t="s">
        <v>81</v>
      </c>
      <c r="CO32" s="354">
        <f>SUM(CN32:CN36)</f>
        <v>0</v>
      </c>
      <c r="CP32" s="354">
        <f>SUM(CN32:CN37)/BZ31</f>
        <v>0</v>
      </c>
      <c r="CQ32" s="96">
        <f t="shared" ref="CQ32:CQ37" si="41">SUM(K32+AC32+AV32+CD32)</f>
        <v>2</v>
      </c>
      <c r="CR32" s="221">
        <v>1</v>
      </c>
      <c r="CS32" s="355">
        <f>SUBTOTAL(9,CR33:CR36)/3</f>
        <v>0.53333333333333333</v>
      </c>
      <c r="CT32" s="355">
        <f>SUBTOTAL(9,CR33:CR37)/CQ31</f>
        <v>0.65</v>
      </c>
      <c r="CU32" s="220" t="s">
        <v>191</v>
      </c>
      <c r="CV32" s="220" t="s">
        <v>101</v>
      </c>
    </row>
    <row r="33" spans="1:100" ht="80.25" customHeight="1">
      <c r="A33" s="75" t="s">
        <v>188</v>
      </c>
      <c r="B33" s="218" t="s">
        <v>95</v>
      </c>
      <c r="C33" s="75" t="s">
        <v>189</v>
      </c>
      <c r="D33" s="119">
        <v>45</v>
      </c>
      <c r="E33" s="119">
        <v>3</v>
      </c>
      <c r="F33" s="75" t="s">
        <v>97</v>
      </c>
      <c r="G33" s="75" t="s">
        <v>192</v>
      </c>
      <c r="H33" s="75" t="s">
        <v>193</v>
      </c>
      <c r="I33" s="96">
        <v>0</v>
      </c>
      <c r="J33" s="119">
        <v>6</v>
      </c>
      <c r="K33" s="119">
        <v>6</v>
      </c>
      <c r="L33" s="305">
        <v>1</v>
      </c>
      <c r="M33" s="354"/>
      <c r="N33" s="354"/>
      <c r="O33" s="354"/>
      <c r="P33" s="354"/>
      <c r="Q33" s="96">
        <v>0</v>
      </c>
      <c r="R33" s="96">
        <v>0</v>
      </c>
      <c r="S33" s="96">
        <v>0</v>
      </c>
      <c r="T33" s="96">
        <v>0</v>
      </c>
      <c r="U33" s="96">
        <v>0</v>
      </c>
      <c r="V33" s="96">
        <v>0</v>
      </c>
      <c r="W33" s="96">
        <v>0</v>
      </c>
      <c r="X33" s="96">
        <v>0</v>
      </c>
      <c r="Y33" s="96">
        <v>0</v>
      </c>
      <c r="Z33" s="102" t="s">
        <v>81</v>
      </c>
      <c r="AA33" s="96">
        <v>3</v>
      </c>
      <c r="AB33" s="96">
        <v>3</v>
      </c>
      <c r="AC33" s="96">
        <v>3</v>
      </c>
      <c r="AD33" s="102">
        <v>0</v>
      </c>
      <c r="AE33" s="307">
        <v>0</v>
      </c>
      <c r="AF33" s="102">
        <v>0</v>
      </c>
      <c r="AG33" s="102">
        <v>0</v>
      </c>
      <c r="AH33" s="102">
        <v>0</v>
      </c>
      <c r="AI33" s="102">
        <v>0</v>
      </c>
      <c r="AJ33" s="102">
        <v>0</v>
      </c>
      <c r="AK33" s="102">
        <v>0</v>
      </c>
      <c r="AL33" s="305">
        <v>0.5</v>
      </c>
      <c r="AM33" s="354"/>
      <c r="AN33" s="354"/>
      <c r="AO33" s="102">
        <f t="shared" si="35"/>
        <v>9</v>
      </c>
      <c r="AP33" s="305">
        <f t="shared" si="21"/>
        <v>0.2</v>
      </c>
      <c r="AQ33" s="354"/>
      <c r="AR33" s="354"/>
      <c r="AS33" s="96">
        <v>0</v>
      </c>
      <c r="AT33" s="96">
        <v>0</v>
      </c>
      <c r="AU33" s="96">
        <v>0</v>
      </c>
      <c r="AV33" s="96">
        <v>0</v>
      </c>
      <c r="AW33" s="102">
        <v>592220571</v>
      </c>
      <c r="AX33" s="307">
        <v>0</v>
      </c>
      <c r="AY33" s="102">
        <v>0</v>
      </c>
      <c r="AZ33" s="102">
        <v>0</v>
      </c>
      <c r="BA33" s="102">
        <v>0</v>
      </c>
      <c r="BB33" s="102">
        <v>592220571</v>
      </c>
      <c r="BC33" s="102">
        <v>0</v>
      </c>
      <c r="BD33" s="102">
        <v>0</v>
      </c>
      <c r="BE33" s="102">
        <v>0</v>
      </c>
      <c r="BF33" s="96" t="s">
        <v>81</v>
      </c>
      <c r="BG33" s="354"/>
      <c r="BH33" s="354"/>
      <c r="BI33" s="96">
        <f t="shared" si="18"/>
        <v>9</v>
      </c>
      <c r="BJ33" s="260">
        <v>1</v>
      </c>
      <c r="BK33" s="354"/>
      <c r="BL33" s="354"/>
      <c r="BM33" s="220" t="s">
        <v>93</v>
      </c>
      <c r="BN33" s="220" t="s">
        <v>112</v>
      </c>
      <c r="BO33" s="228" t="s">
        <v>194</v>
      </c>
      <c r="BP33" s="228" t="s">
        <v>195</v>
      </c>
      <c r="BQ33" s="228" t="s">
        <v>196</v>
      </c>
      <c r="BR33" s="228"/>
      <c r="BS33" s="228" t="s">
        <v>197</v>
      </c>
      <c r="BT33" s="228"/>
      <c r="BU33" s="228" t="s">
        <v>198</v>
      </c>
      <c r="BV33" s="228" t="s">
        <v>199</v>
      </c>
      <c r="BW33" s="229">
        <v>293400000</v>
      </c>
      <c r="BX33" s="228"/>
      <c r="BY33" s="228"/>
      <c r="BZ33" s="96">
        <v>0</v>
      </c>
      <c r="CA33" s="96">
        <v>0</v>
      </c>
      <c r="CB33" s="96">
        <v>0</v>
      </c>
      <c r="CC33" s="96">
        <v>0</v>
      </c>
      <c r="CD33" s="96">
        <v>0</v>
      </c>
      <c r="CE33" s="96">
        <v>0</v>
      </c>
      <c r="CF33" s="96">
        <v>0</v>
      </c>
      <c r="CG33" s="96">
        <v>0</v>
      </c>
      <c r="CH33" s="96">
        <v>0</v>
      </c>
      <c r="CI33" s="96">
        <v>0</v>
      </c>
      <c r="CJ33" s="96">
        <v>0</v>
      </c>
      <c r="CK33" s="96">
        <v>0</v>
      </c>
      <c r="CL33" s="96">
        <v>0</v>
      </c>
      <c r="CM33" s="96">
        <v>0</v>
      </c>
      <c r="CN33" s="96" t="s">
        <v>81</v>
      </c>
      <c r="CO33" s="354"/>
      <c r="CP33" s="354"/>
      <c r="CQ33" s="96">
        <f t="shared" si="41"/>
        <v>9</v>
      </c>
      <c r="CR33" s="221">
        <v>1</v>
      </c>
      <c r="CS33" s="355"/>
      <c r="CT33" s="355"/>
      <c r="CU33" s="220" t="s">
        <v>93</v>
      </c>
      <c r="CV33" s="220" t="s">
        <v>112</v>
      </c>
    </row>
    <row r="34" spans="1:100" ht="52.5" customHeight="1">
      <c r="A34" s="75" t="s">
        <v>188</v>
      </c>
      <c r="B34" s="218" t="s">
        <v>95</v>
      </c>
      <c r="C34" s="75" t="s">
        <v>189</v>
      </c>
      <c r="D34" s="119">
        <v>45</v>
      </c>
      <c r="E34" s="119">
        <v>10</v>
      </c>
      <c r="F34" s="75" t="s">
        <v>97</v>
      </c>
      <c r="G34" s="75" t="s">
        <v>200</v>
      </c>
      <c r="H34" s="75" t="s">
        <v>201</v>
      </c>
      <c r="I34" s="96">
        <v>0</v>
      </c>
      <c r="J34" s="119">
        <v>6</v>
      </c>
      <c r="K34" s="119">
        <v>2</v>
      </c>
      <c r="L34" s="305">
        <v>0.33333333333333331</v>
      </c>
      <c r="M34" s="354"/>
      <c r="N34" s="354"/>
      <c r="O34" s="354"/>
      <c r="P34" s="354"/>
      <c r="Q34" s="96">
        <v>0</v>
      </c>
      <c r="R34" s="96">
        <v>0</v>
      </c>
      <c r="S34" s="96">
        <v>0</v>
      </c>
      <c r="T34" s="96">
        <v>0</v>
      </c>
      <c r="U34" s="96">
        <v>0</v>
      </c>
      <c r="V34" s="96">
        <v>0</v>
      </c>
      <c r="W34" s="96">
        <v>0</v>
      </c>
      <c r="X34" s="96">
        <v>0</v>
      </c>
      <c r="Y34" s="96">
        <v>0</v>
      </c>
      <c r="Z34" s="102" t="s">
        <v>81</v>
      </c>
      <c r="AA34" s="96">
        <v>20</v>
      </c>
      <c r="AB34" s="96">
        <v>4</v>
      </c>
      <c r="AC34" s="96">
        <v>4</v>
      </c>
      <c r="AD34" s="102">
        <v>0</v>
      </c>
      <c r="AE34" s="102">
        <v>0</v>
      </c>
      <c r="AF34" s="102">
        <v>0</v>
      </c>
      <c r="AG34" s="102">
        <v>0</v>
      </c>
      <c r="AH34" s="102">
        <v>0</v>
      </c>
      <c r="AI34" s="102">
        <v>0</v>
      </c>
      <c r="AJ34" s="102">
        <v>0</v>
      </c>
      <c r="AK34" s="102">
        <v>0</v>
      </c>
      <c r="AL34" s="305">
        <v>0.2</v>
      </c>
      <c r="AM34" s="354"/>
      <c r="AN34" s="354"/>
      <c r="AO34" s="102">
        <f t="shared" si="35"/>
        <v>6</v>
      </c>
      <c r="AP34" s="305">
        <f t="shared" si="21"/>
        <v>0.13333333333333333</v>
      </c>
      <c r="AQ34" s="354"/>
      <c r="AR34" s="354"/>
      <c r="AS34" s="96">
        <v>0</v>
      </c>
      <c r="AT34" s="96">
        <v>0</v>
      </c>
      <c r="AU34" s="96">
        <v>0</v>
      </c>
      <c r="AV34" s="96">
        <v>0</v>
      </c>
      <c r="AW34" s="102">
        <v>0</v>
      </c>
      <c r="AX34" s="102">
        <v>0</v>
      </c>
      <c r="AY34" s="102">
        <v>0</v>
      </c>
      <c r="AZ34" s="102">
        <v>0</v>
      </c>
      <c r="BA34" s="102">
        <v>0</v>
      </c>
      <c r="BB34" s="102">
        <v>0</v>
      </c>
      <c r="BC34" s="102">
        <v>0</v>
      </c>
      <c r="BD34" s="102">
        <v>0</v>
      </c>
      <c r="BE34" s="102">
        <v>0</v>
      </c>
      <c r="BF34" s="96" t="s">
        <v>81</v>
      </c>
      <c r="BG34" s="354"/>
      <c r="BH34" s="354"/>
      <c r="BI34" s="96">
        <f t="shared" si="18"/>
        <v>6</v>
      </c>
      <c r="BJ34" s="260">
        <f>+BI34/E34</f>
        <v>0.6</v>
      </c>
      <c r="BK34" s="354"/>
      <c r="BL34" s="354"/>
      <c r="BM34" s="220" t="s">
        <v>93</v>
      </c>
      <c r="BN34" s="220" t="s">
        <v>112</v>
      </c>
      <c r="BO34" s="228" t="s">
        <v>194</v>
      </c>
      <c r="BP34" s="228" t="s">
        <v>195</v>
      </c>
      <c r="BQ34" s="228" t="s">
        <v>196</v>
      </c>
      <c r="BR34" s="228"/>
      <c r="BS34" s="228" t="s">
        <v>197</v>
      </c>
      <c r="BT34" s="228"/>
      <c r="BU34" s="228"/>
      <c r="BV34" s="228"/>
      <c r="BW34" s="228"/>
      <c r="BX34" s="228"/>
      <c r="BY34" s="228"/>
      <c r="BZ34" s="96">
        <v>4</v>
      </c>
      <c r="CA34" s="96">
        <v>0</v>
      </c>
      <c r="CB34" s="96">
        <v>0</v>
      </c>
      <c r="CC34" s="96">
        <v>0</v>
      </c>
      <c r="CD34" s="96">
        <v>0</v>
      </c>
      <c r="CE34" s="96">
        <v>0</v>
      </c>
      <c r="CF34" s="96">
        <v>0</v>
      </c>
      <c r="CG34" s="96">
        <v>0</v>
      </c>
      <c r="CH34" s="96">
        <v>0</v>
      </c>
      <c r="CI34" s="96">
        <v>0</v>
      </c>
      <c r="CJ34" s="96">
        <v>0</v>
      </c>
      <c r="CK34" s="96">
        <v>0</v>
      </c>
      <c r="CL34" s="96">
        <v>0</v>
      </c>
      <c r="CM34" s="96">
        <v>0</v>
      </c>
      <c r="CN34" s="305">
        <f>+CD34/BZ34</f>
        <v>0</v>
      </c>
      <c r="CO34" s="354"/>
      <c r="CP34" s="354"/>
      <c r="CQ34" s="96">
        <f t="shared" si="41"/>
        <v>6</v>
      </c>
      <c r="CR34" s="221">
        <f>+CQ34/E34</f>
        <v>0.6</v>
      </c>
      <c r="CS34" s="355"/>
      <c r="CT34" s="355"/>
      <c r="CU34" s="220" t="s">
        <v>93</v>
      </c>
      <c r="CV34" s="220" t="s">
        <v>112</v>
      </c>
    </row>
    <row r="35" spans="1:100" ht="52.5" customHeight="1">
      <c r="A35" s="75" t="s">
        <v>188</v>
      </c>
      <c r="B35" s="218" t="s">
        <v>95</v>
      </c>
      <c r="C35" s="75" t="s">
        <v>189</v>
      </c>
      <c r="D35" s="119">
        <v>1</v>
      </c>
      <c r="E35" s="119" t="s">
        <v>79</v>
      </c>
      <c r="F35" s="75" t="s">
        <v>97</v>
      </c>
      <c r="G35" s="75" t="s">
        <v>202</v>
      </c>
      <c r="H35" s="75" t="s">
        <v>202</v>
      </c>
      <c r="I35" s="96">
        <v>0</v>
      </c>
      <c r="J35" s="119">
        <v>0</v>
      </c>
      <c r="K35" s="119">
        <v>0</v>
      </c>
      <c r="L35" s="305" t="s">
        <v>81</v>
      </c>
      <c r="M35" s="354"/>
      <c r="N35" s="354"/>
      <c r="O35" s="354"/>
      <c r="P35" s="354"/>
      <c r="Q35" s="96">
        <v>0</v>
      </c>
      <c r="R35" s="96">
        <v>0</v>
      </c>
      <c r="S35" s="96">
        <v>0</v>
      </c>
      <c r="T35" s="96">
        <v>0</v>
      </c>
      <c r="U35" s="96">
        <v>0</v>
      </c>
      <c r="V35" s="96">
        <v>0</v>
      </c>
      <c r="W35" s="96">
        <v>0</v>
      </c>
      <c r="X35" s="96">
        <v>0</v>
      </c>
      <c r="Y35" s="96">
        <v>0</v>
      </c>
      <c r="Z35" s="102" t="s">
        <v>81</v>
      </c>
      <c r="AA35" s="96">
        <v>0</v>
      </c>
      <c r="AB35" s="96">
        <v>0</v>
      </c>
      <c r="AC35" s="96">
        <v>0</v>
      </c>
      <c r="AD35" s="102">
        <v>0</v>
      </c>
      <c r="AE35" s="102">
        <v>0</v>
      </c>
      <c r="AF35" s="102">
        <v>0</v>
      </c>
      <c r="AG35" s="102">
        <v>0</v>
      </c>
      <c r="AH35" s="102">
        <v>0</v>
      </c>
      <c r="AI35" s="102">
        <v>0</v>
      </c>
      <c r="AJ35" s="102">
        <v>0</v>
      </c>
      <c r="AK35" s="102">
        <v>0</v>
      </c>
      <c r="AL35" s="305" t="s">
        <v>81</v>
      </c>
      <c r="AM35" s="354"/>
      <c r="AN35" s="354"/>
      <c r="AO35" s="102">
        <f t="shared" si="35"/>
        <v>0</v>
      </c>
      <c r="AP35" s="305">
        <f t="shared" si="21"/>
        <v>0</v>
      </c>
      <c r="AQ35" s="354"/>
      <c r="AR35" s="354"/>
      <c r="AS35" s="96">
        <v>0</v>
      </c>
      <c r="AT35" s="96">
        <v>0</v>
      </c>
      <c r="AU35" s="96">
        <v>0</v>
      </c>
      <c r="AV35" s="96">
        <v>0</v>
      </c>
      <c r="AW35" s="102">
        <v>0</v>
      </c>
      <c r="AX35" s="102">
        <v>0</v>
      </c>
      <c r="AY35" s="102">
        <v>0</v>
      </c>
      <c r="AZ35" s="102">
        <v>0</v>
      </c>
      <c r="BA35" s="102">
        <v>0</v>
      </c>
      <c r="BB35" s="102">
        <v>0</v>
      </c>
      <c r="BC35" s="102">
        <v>0</v>
      </c>
      <c r="BD35" s="102">
        <v>0</v>
      </c>
      <c r="BE35" s="102">
        <v>0</v>
      </c>
      <c r="BF35" s="75" t="s">
        <v>81</v>
      </c>
      <c r="BG35" s="354"/>
      <c r="BH35" s="354"/>
      <c r="BI35" s="96" t="s">
        <v>81</v>
      </c>
      <c r="BJ35" s="260" t="s">
        <v>81</v>
      </c>
      <c r="BK35" s="354"/>
      <c r="BL35" s="354"/>
      <c r="BM35" s="220" t="s">
        <v>93</v>
      </c>
      <c r="BN35" s="220" t="s">
        <v>176</v>
      </c>
      <c r="BO35" s="220"/>
      <c r="BP35" s="220"/>
      <c r="BQ35" s="220"/>
      <c r="BR35" s="220"/>
      <c r="BS35" s="220"/>
      <c r="BT35" s="220"/>
      <c r="BU35" s="220"/>
      <c r="BV35" s="220"/>
      <c r="BW35" s="220"/>
      <c r="BX35" s="220"/>
      <c r="BY35" s="220"/>
      <c r="BZ35" s="96" t="s">
        <v>81</v>
      </c>
      <c r="CA35" s="96" t="s">
        <v>81</v>
      </c>
      <c r="CB35" s="96" t="s">
        <v>81</v>
      </c>
      <c r="CC35" s="96" t="s">
        <v>81</v>
      </c>
      <c r="CD35" s="96" t="s">
        <v>81</v>
      </c>
      <c r="CE35" s="96">
        <v>0</v>
      </c>
      <c r="CF35" s="96">
        <v>0</v>
      </c>
      <c r="CG35" s="96">
        <v>0</v>
      </c>
      <c r="CH35" s="96">
        <v>0</v>
      </c>
      <c r="CI35" s="96">
        <v>0</v>
      </c>
      <c r="CJ35" s="96">
        <v>0</v>
      </c>
      <c r="CK35" s="96">
        <v>0</v>
      </c>
      <c r="CL35" s="96">
        <v>0</v>
      </c>
      <c r="CM35" s="96">
        <v>0</v>
      </c>
      <c r="CN35" s="75" t="s">
        <v>81</v>
      </c>
      <c r="CO35" s="354"/>
      <c r="CP35" s="354"/>
      <c r="CQ35" s="96" t="s">
        <v>81</v>
      </c>
      <c r="CR35" s="221" t="s">
        <v>81</v>
      </c>
      <c r="CS35" s="355"/>
      <c r="CT35" s="355"/>
      <c r="CU35" s="220" t="s">
        <v>93</v>
      </c>
      <c r="CV35" s="220" t="s">
        <v>176</v>
      </c>
    </row>
    <row r="36" spans="1:100" ht="33.75">
      <c r="A36" s="75" t="s">
        <v>188</v>
      </c>
      <c r="B36" s="218" t="s">
        <v>95</v>
      </c>
      <c r="C36" s="75" t="s">
        <v>189</v>
      </c>
      <c r="D36" s="119">
        <v>1</v>
      </c>
      <c r="E36" s="119" t="s">
        <v>79</v>
      </c>
      <c r="F36" s="75" t="s">
        <v>97</v>
      </c>
      <c r="G36" s="75" t="s">
        <v>203</v>
      </c>
      <c r="H36" s="75" t="s">
        <v>203</v>
      </c>
      <c r="I36" s="96">
        <v>0</v>
      </c>
      <c r="J36" s="119">
        <v>0</v>
      </c>
      <c r="K36" s="119">
        <v>0</v>
      </c>
      <c r="L36" s="305" t="s">
        <v>81</v>
      </c>
      <c r="M36" s="354"/>
      <c r="N36" s="354"/>
      <c r="O36" s="354"/>
      <c r="P36" s="354"/>
      <c r="Q36" s="96">
        <v>0</v>
      </c>
      <c r="R36" s="96">
        <v>0</v>
      </c>
      <c r="S36" s="96">
        <v>0</v>
      </c>
      <c r="T36" s="96">
        <v>0</v>
      </c>
      <c r="U36" s="96">
        <v>0</v>
      </c>
      <c r="V36" s="96">
        <v>0</v>
      </c>
      <c r="W36" s="96">
        <v>0</v>
      </c>
      <c r="X36" s="96">
        <v>0</v>
      </c>
      <c r="Y36" s="96">
        <v>0</v>
      </c>
      <c r="Z36" s="102" t="s">
        <v>81</v>
      </c>
      <c r="AA36" s="96">
        <v>1</v>
      </c>
      <c r="AB36" s="96">
        <v>1</v>
      </c>
      <c r="AC36" s="96">
        <v>1</v>
      </c>
      <c r="AD36" s="102">
        <v>0</v>
      </c>
      <c r="AE36" s="102">
        <v>0</v>
      </c>
      <c r="AF36" s="102">
        <v>0</v>
      </c>
      <c r="AG36" s="102">
        <v>0</v>
      </c>
      <c r="AH36" s="102">
        <v>0</v>
      </c>
      <c r="AI36" s="102">
        <v>0</v>
      </c>
      <c r="AJ36" s="102">
        <v>0</v>
      </c>
      <c r="AK36" s="102">
        <v>0</v>
      </c>
      <c r="AL36" s="305">
        <v>1</v>
      </c>
      <c r="AM36" s="354"/>
      <c r="AN36" s="354"/>
      <c r="AO36" s="102">
        <f t="shared" si="35"/>
        <v>1</v>
      </c>
      <c r="AP36" s="305">
        <f t="shared" si="21"/>
        <v>1</v>
      </c>
      <c r="AQ36" s="354"/>
      <c r="AR36" s="354"/>
      <c r="AS36" s="96">
        <v>0</v>
      </c>
      <c r="AT36" s="96">
        <v>0</v>
      </c>
      <c r="AU36" s="96">
        <v>0</v>
      </c>
      <c r="AV36" s="96">
        <v>0</v>
      </c>
      <c r="AW36" s="102">
        <v>0</v>
      </c>
      <c r="AX36" s="102">
        <v>0</v>
      </c>
      <c r="AY36" s="102">
        <v>0</v>
      </c>
      <c r="AZ36" s="102">
        <v>0</v>
      </c>
      <c r="BA36" s="102">
        <v>0</v>
      </c>
      <c r="BB36" s="102">
        <v>0</v>
      </c>
      <c r="BC36" s="102">
        <v>0</v>
      </c>
      <c r="BD36" s="102">
        <v>0</v>
      </c>
      <c r="BE36" s="102">
        <v>0</v>
      </c>
      <c r="BF36" s="96" t="s">
        <v>81</v>
      </c>
      <c r="BG36" s="354"/>
      <c r="BH36" s="354"/>
      <c r="BI36" s="96">
        <f t="shared" si="18"/>
        <v>1</v>
      </c>
      <c r="BJ36" s="260">
        <f>+BI36/D36</f>
        <v>1</v>
      </c>
      <c r="BK36" s="354"/>
      <c r="BL36" s="354"/>
      <c r="BM36" s="220" t="s">
        <v>93</v>
      </c>
      <c r="BN36" s="220" t="s">
        <v>176</v>
      </c>
      <c r="BO36" s="220"/>
      <c r="BP36" s="220"/>
      <c r="BQ36" s="220"/>
      <c r="BR36" s="220"/>
      <c r="BS36" s="220"/>
      <c r="BT36" s="220"/>
      <c r="BU36" s="220"/>
      <c r="BV36" s="220"/>
      <c r="BW36" s="220"/>
      <c r="BX36" s="220"/>
      <c r="BY36" s="220"/>
      <c r="BZ36" s="96" t="s">
        <v>81</v>
      </c>
      <c r="CA36" s="96">
        <v>0</v>
      </c>
      <c r="CB36" s="96">
        <v>0</v>
      </c>
      <c r="CC36" s="96" t="s">
        <v>81</v>
      </c>
      <c r="CD36" s="96" t="s">
        <v>81</v>
      </c>
      <c r="CE36" s="96">
        <v>0</v>
      </c>
      <c r="CF36" s="96">
        <v>0</v>
      </c>
      <c r="CG36" s="96">
        <v>0</v>
      </c>
      <c r="CH36" s="96">
        <v>0</v>
      </c>
      <c r="CI36" s="96">
        <v>0</v>
      </c>
      <c r="CJ36" s="96">
        <v>0</v>
      </c>
      <c r="CK36" s="96">
        <v>0</v>
      </c>
      <c r="CL36" s="96">
        <v>0</v>
      </c>
      <c r="CM36" s="96">
        <v>0</v>
      </c>
      <c r="CN36" s="96" t="s">
        <v>81</v>
      </c>
      <c r="CO36" s="354"/>
      <c r="CP36" s="354"/>
      <c r="CQ36" s="96" t="s">
        <v>81</v>
      </c>
      <c r="CR36" s="221" t="s">
        <v>81</v>
      </c>
      <c r="CS36" s="355"/>
      <c r="CT36" s="355"/>
      <c r="CU36" s="220" t="s">
        <v>93</v>
      </c>
      <c r="CV36" s="220" t="s">
        <v>176</v>
      </c>
    </row>
    <row r="37" spans="1:100" ht="63" customHeight="1">
      <c r="A37" s="75" t="s">
        <v>204</v>
      </c>
      <c r="B37" s="218" t="s">
        <v>95</v>
      </c>
      <c r="C37" s="75" t="s">
        <v>205</v>
      </c>
      <c r="D37" s="119">
        <v>45</v>
      </c>
      <c r="E37" s="119">
        <v>6</v>
      </c>
      <c r="F37" s="75" t="s">
        <v>97</v>
      </c>
      <c r="G37" s="75" t="s">
        <v>206</v>
      </c>
      <c r="H37" s="75" t="s">
        <v>207</v>
      </c>
      <c r="I37" s="96">
        <v>0</v>
      </c>
      <c r="J37" s="119">
        <v>10</v>
      </c>
      <c r="K37" s="119">
        <v>10</v>
      </c>
      <c r="L37" s="305">
        <v>1</v>
      </c>
      <c r="M37" s="305">
        <v>1</v>
      </c>
      <c r="N37" s="305">
        <v>0.9</v>
      </c>
      <c r="O37" s="305">
        <v>0.9</v>
      </c>
      <c r="P37" s="354"/>
      <c r="Q37" s="96">
        <v>0</v>
      </c>
      <c r="R37" s="96">
        <v>0</v>
      </c>
      <c r="S37" s="96">
        <v>0</v>
      </c>
      <c r="T37" s="96">
        <v>0</v>
      </c>
      <c r="U37" s="96">
        <v>0</v>
      </c>
      <c r="V37" s="96">
        <v>0</v>
      </c>
      <c r="W37" s="96">
        <v>0</v>
      </c>
      <c r="X37" s="96">
        <v>0</v>
      </c>
      <c r="Y37" s="96">
        <v>0</v>
      </c>
      <c r="Z37" s="102" t="s">
        <v>81</v>
      </c>
      <c r="AA37" s="96">
        <v>0</v>
      </c>
      <c r="AB37" s="96">
        <v>0</v>
      </c>
      <c r="AC37" s="96">
        <v>0</v>
      </c>
      <c r="AD37" s="102">
        <v>0</v>
      </c>
      <c r="AE37" s="102">
        <v>0</v>
      </c>
      <c r="AF37" s="102">
        <v>0</v>
      </c>
      <c r="AG37" s="102">
        <v>0</v>
      </c>
      <c r="AH37" s="102">
        <v>0</v>
      </c>
      <c r="AI37" s="102">
        <v>0</v>
      </c>
      <c r="AJ37" s="102">
        <v>0</v>
      </c>
      <c r="AK37" s="102">
        <v>0</v>
      </c>
      <c r="AL37" s="305" t="s">
        <v>81</v>
      </c>
      <c r="AM37" s="305" t="s">
        <v>81</v>
      </c>
      <c r="AN37" s="354">
        <v>0.9</v>
      </c>
      <c r="AO37" s="102">
        <f t="shared" si="35"/>
        <v>10</v>
      </c>
      <c r="AP37" s="305">
        <f t="shared" si="21"/>
        <v>0.22222222222222221</v>
      </c>
      <c r="AQ37" s="305">
        <f>+AP37</f>
        <v>0.22222222222222221</v>
      </c>
      <c r="AR37" s="354"/>
      <c r="AS37" s="96">
        <v>0</v>
      </c>
      <c r="AT37" s="96">
        <v>0</v>
      </c>
      <c r="AU37" s="96">
        <v>0</v>
      </c>
      <c r="AV37" s="96">
        <v>0</v>
      </c>
      <c r="AW37" s="102">
        <v>0</v>
      </c>
      <c r="AX37" s="102">
        <v>0</v>
      </c>
      <c r="AY37" s="102">
        <v>0</v>
      </c>
      <c r="AZ37" s="102">
        <v>0</v>
      </c>
      <c r="BA37" s="102">
        <v>0</v>
      </c>
      <c r="BB37" s="102">
        <v>0</v>
      </c>
      <c r="BC37" s="102">
        <v>0</v>
      </c>
      <c r="BD37" s="102">
        <v>0</v>
      </c>
      <c r="BE37" s="102">
        <v>0</v>
      </c>
      <c r="BF37" s="96" t="s">
        <v>81</v>
      </c>
      <c r="BG37" s="305" t="s">
        <v>81</v>
      </c>
      <c r="BH37" s="354">
        <v>0.9</v>
      </c>
      <c r="BI37" s="96">
        <f t="shared" si="18"/>
        <v>10</v>
      </c>
      <c r="BJ37" s="260">
        <v>1</v>
      </c>
      <c r="BK37" s="305">
        <f>+BJ37</f>
        <v>1</v>
      </c>
      <c r="BL37" s="354"/>
      <c r="BM37" s="220" t="s">
        <v>93</v>
      </c>
      <c r="BN37" s="220" t="s">
        <v>208</v>
      </c>
      <c r="BO37" s="228" t="s">
        <v>194</v>
      </c>
      <c r="BP37" s="228" t="s">
        <v>209</v>
      </c>
      <c r="BQ37" s="228" t="s">
        <v>210</v>
      </c>
      <c r="BR37" s="228"/>
      <c r="BS37" s="228" t="s">
        <v>211</v>
      </c>
      <c r="BT37" s="228"/>
      <c r="BU37" s="228"/>
      <c r="BV37" s="228"/>
      <c r="BW37" s="228"/>
      <c r="BX37" s="228"/>
      <c r="BY37" s="228"/>
      <c r="BZ37" s="96">
        <v>10</v>
      </c>
      <c r="CA37" s="96">
        <v>10</v>
      </c>
      <c r="CB37" s="96">
        <v>10</v>
      </c>
      <c r="CC37" s="96">
        <v>0</v>
      </c>
      <c r="CD37" s="96">
        <v>10</v>
      </c>
      <c r="CE37" s="96">
        <v>0</v>
      </c>
      <c r="CF37" s="96">
        <v>0</v>
      </c>
      <c r="CG37" s="96">
        <v>0</v>
      </c>
      <c r="CH37" s="96">
        <v>0</v>
      </c>
      <c r="CI37" s="96">
        <v>0</v>
      </c>
      <c r="CJ37" s="96">
        <v>0</v>
      </c>
      <c r="CK37" s="96">
        <v>0</v>
      </c>
      <c r="CL37" s="96">
        <v>0</v>
      </c>
      <c r="CM37" s="96">
        <v>0</v>
      </c>
      <c r="CN37" s="305" t="s">
        <v>81</v>
      </c>
      <c r="CO37" s="305" t="str">
        <f>+CN37</f>
        <v>NA</v>
      </c>
      <c r="CP37" s="354">
        <v>0.9</v>
      </c>
      <c r="CQ37" s="96">
        <f t="shared" si="41"/>
        <v>20</v>
      </c>
      <c r="CR37" s="221">
        <v>1</v>
      </c>
      <c r="CS37" s="306">
        <f>+CR37</f>
        <v>1</v>
      </c>
      <c r="CT37" s="355"/>
      <c r="CU37" s="220" t="s">
        <v>93</v>
      </c>
      <c r="CV37" s="220" t="s">
        <v>208</v>
      </c>
    </row>
    <row r="38" spans="1:100" ht="33.75">
      <c r="A38" s="214" t="s">
        <v>212</v>
      </c>
      <c r="B38" s="313" t="s">
        <v>91</v>
      </c>
      <c r="C38" s="214" t="s">
        <v>213</v>
      </c>
      <c r="D38" s="212" t="s">
        <v>79</v>
      </c>
      <c r="E38" s="212" t="s">
        <v>79</v>
      </c>
      <c r="F38" s="212" t="s">
        <v>79</v>
      </c>
      <c r="G38" s="214" t="s">
        <v>80</v>
      </c>
      <c r="H38" s="214" t="s">
        <v>80</v>
      </c>
      <c r="I38" s="212" t="s">
        <v>81</v>
      </c>
      <c r="J38" s="212">
        <v>8</v>
      </c>
      <c r="K38" s="212" t="s">
        <v>81</v>
      </c>
      <c r="L38" s="212" t="s">
        <v>81</v>
      </c>
      <c r="M38" s="212" t="s">
        <v>81</v>
      </c>
      <c r="N38" s="212" t="s">
        <v>81</v>
      </c>
      <c r="O38" s="212" t="s">
        <v>81</v>
      </c>
      <c r="P38" s="213">
        <f>+P39</f>
        <v>0.875</v>
      </c>
      <c r="Q38" s="212">
        <f>SUM(Q39:Q48)</f>
        <v>0</v>
      </c>
      <c r="R38" s="212">
        <f t="shared" ref="R38:Y38" si="42">SUM(R39:R48)</f>
        <v>0</v>
      </c>
      <c r="S38" s="212">
        <f t="shared" si="42"/>
        <v>0</v>
      </c>
      <c r="T38" s="212">
        <f t="shared" si="42"/>
        <v>0</v>
      </c>
      <c r="U38" s="212">
        <f t="shared" si="42"/>
        <v>0</v>
      </c>
      <c r="V38" s="212">
        <f t="shared" si="42"/>
        <v>0</v>
      </c>
      <c r="W38" s="212">
        <f t="shared" si="42"/>
        <v>0</v>
      </c>
      <c r="X38" s="212">
        <f t="shared" si="42"/>
        <v>0</v>
      </c>
      <c r="Y38" s="212">
        <f t="shared" si="42"/>
        <v>0</v>
      </c>
      <c r="Z38" s="118" t="s">
        <v>81</v>
      </c>
      <c r="AA38" s="212">
        <v>7</v>
      </c>
      <c r="AB38" s="118" t="s">
        <v>81</v>
      </c>
      <c r="AC38" s="118" t="s">
        <v>81</v>
      </c>
      <c r="AD38" s="118">
        <f>SUM(AD39:AD48)</f>
        <v>1845231687</v>
      </c>
      <c r="AE38" s="118">
        <f>SUM(AE39:AE48)</f>
        <v>1845231687</v>
      </c>
      <c r="AF38" s="118">
        <f t="shared" ref="AF38:AK38" si="43">SUM(AF39:AF48)</f>
        <v>0</v>
      </c>
      <c r="AG38" s="118">
        <f t="shared" si="43"/>
        <v>0</v>
      </c>
      <c r="AH38" s="118">
        <f t="shared" si="43"/>
        <v>0</v>
      </c>
      <c r="AI38" s="118">
        <f t="shared" si="43"/>
        <v>0</v>
      </c>
      <c r="AJ38" s="118">
        <f t="shared" si="43"/>
        <v>0</v>
      </c>
      <c r="AK38" s="118">
        <f t="shared" si="43"/>
        <v>0</v>
      </c>
      <c r="AL38" s="118" t="s">
        <v>81</v>
      </c>
      <c r="AM38" s="118" t="s">
        <v>81</v>
      </c>
      <c r="AN38" s="213">
        <f>+AN39</f>
        <v>0.61904761904761918</v>
      </c>
      <c r="AO38" s="214">
        <v>10</v>
      </c>
      <c r="AP38" s="118" t="s">
        <v>81</v>
      </c>
      <c r="AQ38" s="118" t="s">
        <v>81</v>
      </c>
      <c r="AR38" s="213">
        <f>+AR39</f>
        <v>0.8165555555555557</v>
      </c>
      <c r="AS38" s="212">
        <v>4</v>
      </c>
      <c r="AT38" s="118" t="s">
        <v>81</v>
      </c>
      <c r="AU38" s="118" t="s">
        <v>81</v>
      </c>
      <c r="AV38" s="118" t="s">
        <v>81</v>
      </c>
      <c r="AW38" s="118">
        <f>SUM(AW39:AW48)</f>
        <v>0</v>
      </c>
      <c r="AX38" s="118">
        <f>SUM(AX39:AX48)</f>
        <v>0</v>
      </c>
      <c r="AY38" s="118">
        <f t="shared" ref="AY38:BE38" si="44">SUM(AY39:AY48)</f>
        <v>0</v>
      </c>
      <c r="AZ38" s="118">
        <f t="shared" si="44"/>
        <v>0</v>
      </c>
      <c r="BA38" s="118">
        <f t="shared" si="44"/>
        <v>0</v>
      </c>
      <c r="BB38" s="118">
        <f t="shared" si="44"/>
        <v>0</v>
      </c>
      <c r="BC38" s="118">
        <f t="shared" si="44"/>
        <v>0</v>
      </c>
      <c r="BD38" s="118">
        <f t="shared" si="44"/>
        <v>0</v>
      </c>
      <c r="BE38" s="118">
        <f t="shared" si="44"/>
        <v>0</v>
      </c>
      <c r="BF38" s="118" t="s">
        <v>81</v>
      </c>
      <c r="BG38" s="118" t="s">
        <v>81</v>
      </c>
      <c r="BH38" s="213">
        <f>+BH39</f>
        <v>0.91666666666666663</v>
      </c>
      <c r="BI38" s="214">
        <v>8</v>
      </c>
      <c r="BJ38" s="118" t="s">
        <v>81</v>
      </c>
      <c r="BK38" s="118" t="s">
        <v>81</v>
      </c>
      <c r="BL38" s="322">
        <f>+BL39</f>
        <v>0.83333333333333326</v>
      </c>
      <c r="BM38" s="214" t="s">
        <v>93</v>
      </c>
      <c r="BN38" s="214" t="s">
        <v>81</v>
      </c>
      <c r="BO38" s="214"/>
      <c r="BP38" s="214"/>
      <c r="BQ38" s="214"/>
      <c r="BR38" s="214"/>
      <c r="BS38" s="214"/>
      <c r="BT38" s="214"/>
      <c r="BU38" s="214"/>
      <c r="BV38" s="214"/>
      <c r="BW38" s="214"/>
      <c r="BX38" s="214"/>
      <c r="BY38" s="214"/>
      <c r="BZ38" s="212">
        <v>3</v>
      </c>
      <c r="CA38" s="118" t="s">
        <v>81</v>
      </c>
      <c r="CB38" s="118" t="s">
        <v>81</v>
      </c>
      <c r="CC38" s="118" t="s">
        <v>81</v>
      </c>
      <c r="CD38" s="118" t="s">
        <v>81</v>
      </c>
      <c r="CE38" s="212">
        <f>SUM(CE39:CE48)</f>
        <v>0</v>
      </c>
      <c r="CF38" s="212">
        <f>SUM(CF39:CF48)</f>
        <v>0</v>
      </c>
      <c r="CG38" s="212">
        <f t="shared" ref="CG38:CM38" si="45">SUM(CG39:CG48)</f>
        <v>0</v>
      </c>
      <c r="CH38" s="212">
        <f t="shared" si="45"/>
        <v>0</v>
      </c>
      <c r="CI38" s="212">
        <f t="shared" si="45"/>
        <v>0</v>
      </c>
      <c r="CJ38" s="212">
        <f t="shared" si="45"/>
        <v>0</v>
      </c>
      <c r="CK38" s="212">
        <f t="shared" si="45"/>
        <v>0</v>
      </c>
      <c r="CL38" s="212">
        <f t="shared" si="45"/>
        <v>20000000</v>
      </c>
      <c r="CM38" s="212">
        <f t="shared" si="45"/>
        <v>0</v>
      </c>
      <c r="CN38" s="118" t="s">
        <v>81</v>
      </c>
      <c r="CO38" s="118" t="s">
        <v>81</v>
      </c>
      <c r="CP38" s="213">
        <f>+CP39</f>
        <v>1</v>
      </c>
      <c r="CQ38" s="214">
        <v>8</v>
      </c>
      <c r="CR38" s="120" t="s">
        <v>81</v>
      </c>
      <c r="CS38" s="120" t="s">
        <v>81</v>
      </c>
      <c r="CT38" s="216">
        <f>+CT39</f>
        <v>1</v>
      </c>
      <c r="CU38" s="214" t="s">
        <v>93</v>
      </c>
      <c r="CV38" s="214" t="s">
        <v>81</v>
      </c>
    </row>
    <row r="39" spans="1:100" ht="75" customHeight="1">
      <c r="A39" s="75" t="s">
        <v>214</v>
      </c>
      <c r="B39" s="218" t="s">
        <v>95</v>
      </c>
      <c r="C39" s="75" t="s">
        <v>215</v>
      </c>
      <c r="D39" s="119">
        <v>1</v>
      </c>
      <c r="E39" s="119">
        <v>1</v>
      </c>
      <c r="F39" s="75" t="s">
        <v>97</v>
      </c>
      <c r="G39" s="75" t="s">
        <v>216</v>
      </c>
      <c r="H39" s="75" t="s">
        <v>216</v>
      </c>
      <c r="I39" s="96">
        <v>0</v>
      </c>
      <c r="J39" s="119">
        <v>0</v>
      </c>
      <c r="K39" s="119">
        <v>0</v>
      </c>
      <c r="L39" s="305" t="s">
        <v>81</v>
      </c>
      <c r="M39" s="307" t="s">
        <v>81</v>
      </c>
      <c r="N39" s="305">
        <v>0.5</v>
      </c>
      <c r="O39" s="305" t="s">
        <v>81</v>
      </c>
      <c r="P39" s="354">
        <f>SUBTOTAL(9,L39:L48)/8</f>
        <v>0.875</v>
      </c>
      <c r="Q39" s="96">
        <v>0</v>
      </c>
      <c r="R39" s="96">
        <v>0</v>
      </c>
      <c r="S39" s="96">
        <v>0</v>
      </c>
      <c r="T39" s="96">
        <v>0</v>
      </c>
      <c r="U39" s="96">
        <v>0</v>
      </c>
      <c r="V39" s="96">
        <v>0</v>
      </c>
      <c r="W39" s="96">
        <v>0</v>
      </c>
      <c r="X39" s="96">
        <v>0</v>
      </c>
      <c r="Y39" s="96">
        <v>0</v>
      </c>
      <c r="Z39" s="102" t="s">
        <v>81</v>
      </c>
      <c r="AA39" s="96">
        <v>0</v>
      </c>
      <c r="AB39" s="96">
        <v>0</v>
      </c>
      <c r="AC39" s="96">
        <v>0</v>
      </c>
      <c r="AD39" s="102">
        <v>0</v>
      </c>
      <c r="AE39" s="102">
        <v>0</v>
      </c>
      <c r="AF39" s="102">
        <v>0</v>
      </c>
      <c r="AG39" s="102">
        <v>0</v>
      </c>
      <c r="AH39" s="102">
        <v>0</v>
      </c>
      <c r="AI39" s="102">
        <v>0</v>
      </c>
      <c r="AJ39" s="102">
        <v>0</v>
      </c>
      <c r="AK39" s="102">
        <v>0</v>
      </c>
      <c r="AL39" s="305" t="s">
        <v>81</v>
      </c>
      <c r="AM39" s="305" t="s">
        <v>81</v>
      </c>
      <c r="AN39" s="354">
        <f>SUM(AL39:AL48)/7</f>
        <v>0.61904761904761918</v>
      </c>
      <c r="AO39" s="102">
        <f t="shared" ref="AO39:AO48" si="46">SUM(AC39+K39)</f>
        <v>0</v>
      </c>
      <c r="AP39" s="305">
        <f t="shared" ref="AP39:AP48" si="47">SUM(AO39/D39)</f>
        <v>0</v>
      </c>
      <c r="AQ39" s="305">
        <v>0</v>
      </c>
      <c r="AR39" s="354">
        <f>SUM(AP39:AP48)/10</f>
        <v>0.8165555555555557</v>
      </c>
      <c r="AS39" s="96">
        <v>0</v>
      </c>
      <c r="AT39" s="96">
        <v>0</v>
      </c>
      <c r="AU39" s="96">
        <v>0</v>
      </c>
      <c r="AV39" s="96">
        <v>0</v>
      </c>
      <c r="AW39" s="102">
        <v>0</v>
      </c>
      <c r="AX39" s="102">
        <v>0</v>
      </c>
      <c r="AY39" s="102">
        <v>0</v>
      </c>
      <c r="AZ39" s="102">
        <v>0</v>
      </c>
      <c r="BA39" s="102">
        <v>0</v>
      </c>
      <c r="BB39" s="102">
        <v>0</v>
      </c>
      <c r="BC39" s="102">
        <v>0</v>
      </c>
      <c r="BD39" s="102">
        <v>0</v>
      </c>
      <c r="BE39" s="102">
        <v>0</v>
      </c>
      <c r="BF39" s="96" t="s">
        <v>81</v>
      </c>
      <c r="BG39" s="305" t="s">
        <v>81</v>
      </c>
      <c r="BH39" s="354">
        <f>SUM(BF39:BF48)/4</f>
        <v>0.91666666666666663</v>
      </c>
      <c r="BI39" s="96">
        <f t="shared" si="18"/>
        <v>0</v>
      </c>
      <c r="BJ39" s="260">
        <f>+BI39/D39</f>
        <v>0</v>
      </c>
      <c r="BK39" s="305">
        <v>0</v>
      </c>
      <c r="BL39" s="354">
        <f>SUM(BJ39:BJ48)/BI38</f>
        <v>0.83333333333333326</v>
      </c>
      <c r="BM39" s="220" t="s">
        <v>191</v>
      </c>
      <c r="BN39" s="220" t="s">
        <v>101</v>
      </c>
      <c r="BO39" s="220"/>
      <c r="BP39" s="220"/>
      <c r="BQ39" s="220"/>
      <c r="BR39" s="220"/>
      <c r="BS39" s="220"/>
      <c r="BT39" s="220"/>
      <c r="BU39" s="220"/>
      <c r="BV39" s="220"/>
      <c r="BW39" s="220"/>
      <c r="BX39" s="220"/>
      <c r="BY39" s="220"/>
      <c r="BZ39" s="96">
        <v>1</v>
      </c>
      <c r="CA39" s="96">
        <v>0</v>
      </c>
      <c r="CB39" s="96">
        <v>0</v>
      </c>
      <c r="CC39" s="96">
        <v>0</v>
      </c>
      <c r="CD39" s="96">
        <v>1</v>
      </c>
      <c r="CE39" s="96">
        <v>0</v>
      </c>
      <c r="CF39" s="96">
        <v>0</v>
      </c>
      <c r="CG39" s="96">
        <v>0</v>
      </c>
      <c r="CH39" s="96">
        <v>0</v>
      </c>
      <c r="CI39" s="96">
        <v>0</v>
      </c>
      <c r="CJ39" s="96">
        <v>0</v>
      </c>
      <c r="CK39" s="96">
        <v>0</v>
      </c>
      <c r="CL39" s="96">
        <v>20000000</v>
      </c>
      <c r="CM39" s="96">
        <v>0</v>
      </c>
      <c r="CN39" s="305">
        <f>+CD39/BZ39</f>
        <v>1</v>
      </c>
      <c r="CO39" s="305">
        <f>+CN39</f>
        <v>1</v>
      </c>
      <c r="CP39" s="354">
        <f>SUM(CN39:CN48)/4</f>
        <v>1</v>
      </c>
      <c r="CQ39" s="96">
        <f t="shared" ref="CQ39:CQ46" si="48">SUM(K39+AC39+AV39+CD39)</f>
        <v>1</v>
      </c>
      <c r="CR39" s="221">
        <v>1</v>
      </c>
      <c r="CS39" s="306">
        <f>+CR39</f>
        <v>1</v>
      </c>
      <c r="CT39" s="355">
        <f>SUM(CR39:CR48)/CQ38</f>
        <v>1</v>
      </c>
      <c r="CU39" s="220" t="s">
        <v>191</v>
      </c>
      <c r="CV39" s="220" t="s">
        <v>101</v>
      </c>
    </row>
    <row r="40" spans="1:100" ht="84.75" customHeight="1">
      <c r="A40" s="75" t="s">
        <v>217</v>
      </c>
      <c r="B40" s="218" t="s">
        <v>95</v>
      </c>
      <c r="C40" s="75" t="s">
        <v>218</v>
      </c>
      <c r="D40" s="119">
        <v>10</v>
      </c>
      <c r="E40" s="119">
        <v>10</v>
      </c>
      <c r="F40" s="75" t="s">
        <v>97</v>
      </c>
      <c r="G40" s="75" t="s">
        <v>219</v>
      </c>
      <c r="H40" s="75" t="s">
        <v>219</v>
      </c>
      <c r="I40" s="96">
        <v>4</v>
      </c>
      <c r="J40" s="119">
        <v>4</v>
      </c>
      <c r="K40" s="119">
        <v>4</v>
      </c>
      <c r="L40" s="305">
        <f>+J40/K40</f>
        <v>1</v>
      </c>
      <c r="M40" s="354">
        <f>+(L40+L41)/2</f>
        <v>1</v>
      </c>
      <c r="N40" s="354">
        <v>0.1</v>
      </c>
      <c r="O40" s="354">
        <v>6.6000000000000003E-2</v>
      </c>
      <c r="P40" s="354"/>
      <c r="Q40" s="96">
        <v>0</v>
      </c>
      <c r="R40" s="96">
        <v>0</v>
      </c>
      <c r="S40" s="96">
        <v>0</v>
      </c>
      <c r="T40" s="96">
        <v>0</v>
      </c>
      <c r="U40" s="96">
        <v>0</v>
      </c>
      <c r="V40" s="96">
        <v>0</v>
      </c>
      <c r="W40" s="96">
        <v>0</v>
      </c>
      <c r="X40" s="96">
        <v>0</v>
      </c>
      <c r="Y40" s="96">
        <v>0</v>
      </c>
      <c r="Z40" s="102" t="s">
        <v>81</v>
      </c>
      <c r="AA40" s="96">
        <v>4</v>
      </c>
      <c r="AB40" s="96">
        <v>4</v>
      </c>
      <c r="AC40" s="96">
        <v>4</v>
      </c>
      <c r="AD40" s="102">
        <f>SUM(AE40:AK40)</f>
        <v>1845231687</v>
      </c>
      <c r="AE40" s="102">
        <v>1845231687</v>
      </c>
      <c r="AF40" s="102">
        <v>0</v>
      </c>
      <c r="AG40" s="102">
        <v>0</v>
      </c>
      <c r="AH40" s="102">
        <v>0</v>
      </c>
      <c r="AI40" s="102">
        <v>0</v>
      </c>
      <c r="AJ40" s="102">
        <v>0</v>
      </c>
      <c r="AK40" s="102">
        <v>0</v>
      </c>
      <c r="AL40" s="305">
        <v>1</v>
      </c>
      <c r="AM40" s="354">
        <f>SUM(AL40:AL42)/3</f>
        <v>0.33333333333333331</v>
      </c>
      <c r="AN40" s="354">
        <v>6.6000000000000003E-2</v>
      </c>
      <c r="AO40" s="102">
        <f t="shared" si="46"/>
        <v>8</v>
      </c>
      <c r="AP40" s="305">
        <f t="shared" si="47"/>
        <v>0.8</v>
      </c>
      <c r="AQ40" s="354">
        <f>SUM(AP40:AP42)/3</f>
        <v>0.45185185185185189</v>
      </c>
      <c r="AR40" s="354"/>
      <c r="AS40" s="96">
        <v>4</v>
      </c>
      <c r="AT40" s="96">
        <v>4</v>
      </c>
      <c r="AU40" s="96">
        <v>4</v>
      </c>
      <c r="AV40" s="96">
        <v>4</v>
      </c>
      <c r="AW40" s="102">
        <v>0</v>
      </c>
      <c r="AX40" s="102">
        <v>0</v>
      </c>
      <c r="AY40" s="102">
        <v>0</v>
      </c>
      <c r="AZ40" s="102">
        <v>0</v>
      </c>
      <c r="BA40" s="102">
        <v>0</v>
      </c>
      <c r="BB40" s="102">
        <v>0</v>
      </c>
      <c r="BC40" s="102">
        <v>0</v>
      </c>
      <c r="BD40" s="102">
        <v>0</v>
      </c>
      <c r="BE40" s="102">
        <v>0</v>
      </c>
      <c r="BF40" s="305">
        <f>+AV40/AS40</f>
        <v>1</v>
      </c>
      <c r="BG40" s="354">
        <f>SUM(BF40:BF42)/3</f>
        <v>0.88888888888888884</v>
      </c>
      <c r="BH40" s="354">
        <v>6.6000000000000003E-2</v>
      </c>
      <c r="BI40" s="96">
        <f t="shared" si="18"/>
        <v>12</v>
      </c>
      <c r="BJ40" s="260">
        <v>1</v>
      </c>
      <c r="BK40" s="354">
        <f>SUM(BJ40:BJ42)/3</f>
        <v>0.88888888888888884</v>
      </c>
      <c r="BL40" s="354"/>
      <c r="BM40" s="220" t="s">
        <v>93</v>
      </c>
      <c r="BN40" s="220" t="s">
        <v>101</v>
      </c>
      <c r="BO40" s="220"/>
      <c r="BP40" s="220"/>
      <c r="BQ40" s="220"/>
      <c r="BR40" s="220"/>
      <c r="BS40" s="220"/>
      <c r="BT40" s="220"/>
      <c r="BU40" s="220"/>
      <c r="BV40" s="220"/>
      <c r="BW40" s="220"/>
      <c r="BX40" s="220"/>
      <c r="BY40" s="220"/>
      <c r="BZ40" s="96">
        <v>4</v>
      </c>
      <c r="CA40" s="96">
        <v>0</v>
      </c>
      <c r="CB40" s="96">
        <v>4</v>
      </c>
      <c r="CC40" s="96">
        <v>4</v>
      </c>
      <c r="CD40" s="96">
        <v>4</v>
      </c>
      <c r="CE40" s="96">
        <v>0</v>
      </c>
      <c r="CF40" s="96">
        <v>0</v>
      </c>
      <c r="CG40" s="96">
        <v>0</v>
      </c>
      <c r="CH40" s="96">
        <v>0</v>
      </c>
      <c r="CI40" s="96">
        <v>0</v>
      </c>
      <c r="CJ40" s="96">
        <v>0</v>
      </c>
      <c r="CK40" s="96">
        <v>0</v>
      </c>
      <c r="CL40" s="96">
        <v>0</v>
      </c>
      <c r="CM40" s="96">
        <v>0</v>
      </c>
      <c r="CN40" s="305">
        <f>+CD40/BZ40</f>
        <v>1</v>
      </c>
      <c r="CO40" s="354">
        <f>SUM(CN40:CN42)/3</f>
        <v>1</v>
      </c>
      <c r="CP40" s="354">
        <v>6.6000000000000003E-2</v>
      </c>
      <c r="CQ40" s="96">
        <f t="shared" si="48"/>
        <v>16</v>
      </c>
      <c r="CR40" s="221">
        <v>1</v>
      </c>
      <c r="CS40" s="355">
        <f>SUM(CR40:CR42)/3</f>
        <v>1</v>
      </c>
      <c r="CT40" s="355"/>
      <c r="CU40" s="220" t="s">
        <v>93</v>
      </c>
      <c r="CV40" s="220" t="s">
        <v>101</v>
      </c>
    </row>
    <row r="41" spans="1:100" ht="77.25" customHeight="1">
      <c r="A41" s="75" t="s">
        <v>217</v>
      </c>
      <c r="B41" s="218" t="s">
        <v>95</v>
      </c>
      <c r="C41" s="75" t="s">
        <v>218</v>
      </c>
      <c r="D41" s="119">
        <v>45</v>
      </c>
      <c r="E41" s="119">
        <v>24</v>
      </c>
      <c r="F41" s="75" t="s">
        <v>97</v>
      </c>
      <c r="G41" s="75" t="s">
        <v>220</v>
      </c>
      <c r="H41" s="75" t="s">
        <v>221</v>
      </c>
      <c r="I41" s="96">
        <v>0</v>
      </c>
      <c r="J41" s="119">
        <v>15</v>
      </c>
      <c r="K41" s="119">
        <v>20</v>
      </c>
      <c r="L41" s="305">
        <v>1</v>
      </c>
      <c r="M41" s="354"/>
      <c r="N41" s="354"/>
      <c r="O41" s="354"/>
      <c r="P41" s="354"/>
      <c r="Q41" s="96">
        <v>0</v>
      </c>
      <c r="R41" s="96">
        <v>0</v>
      </c>
      <c r="S41" s="96">
        <v>0</v>
      </c>
      <c r="T41" s="96">
        <v>0</v>
      </c>
      <c r="U41" s="96">
        <v>0</v>
      </c>
      <c r="V41" s="96">
        <v>0</v>
      </c>
      <c r="W41" s="96">
        <v>0</v>
      </c>
      <c r="X41" s="96">
        <v>0</v>
      </c>
      <c r="Y41" s="96">
        <v>0</v>
      </c>
      <c r="Z41" s="102" t="s">
        <v>81</v>
      </c>
      <c r="AA41" s="96">
        <v>10</v>
      </c>
      <c r="AB41" s="96">
        <v>0</v>
      </c>
      <c r="AC41" s="96">
        <v>5</v>
      </c>
      <c r="AD41" s="102">
        <v>0</v>
      </c>
      <c r="AE41" s="102">
        <v>0</v>
      </c>
      <c r="AF41" s="102">
        <v>0</v>
      </c>
      <c r="AG41" s="102">
        <v>0</v>
      </c>
      <c r="AH41" s="102">
        <v>0</v>
      </c>
      <c r="AI41" s="102">
        <v>0</v>
      </c>
      <c r="AJ41" s="102">
        <v>0</v>
      </c>
      <c r="AK41" s="102">
        <v>0</v>
      </c>
      <c r="AL41" s="305">
        <v>0</v>
      </c>
      <c r="AM41" s="354"/>
      <c r="AN41" s="354"/>
      <c r="AO41" s="102">
        <f t="shared" si="46"/>
        <v>25</v>
      </c>
      <c r="AP41" s="305">
        <f t="shared" si="47"/>
        <v>0.55555555555555558</v>
      </c>
      <c r="AQ41" s="354"/>
      <c r="AR41" s="354"/>
      <c r="AS41" s="96">
        <v>5</v>
      </c>
      <c r="AT41" s="96">
        <v>5</v>
      </c>
      <c r="AU41" s="96">
        <v>5</v>
      </c>
      <c r="AV41" s="96">
        <v>5</v>
      </c>
      <c r="AW41" s="102">
        <v>0</v>
      </c>
      <c r="AX41" s="102">
        <v>0</v>
      </c>
      <c r="AY41" s="102">
        <v>0</v>
      </c>
      <c r="AZ41" s="102">
        <v>0</v>
      </c>
      <c r="BA41" s="102">
        <v>0</v>
      </c>
      <c r="BB41" s="102">
        <v>0</v>
      </c>
      <c r="BC41" s="102">
        <v>0</v>
      </c>
      <c r="BD41" s="102">
        <v>0</v>
      </c>
      <c r="BE41" s="102">
        <v>0</v>
      </c>
      <c r="BF41" s="305">
        <f>+AV41/AS41</f>
        <v>1</v>
      </c>
      <c r="BG41" s="354"/>
      <c r="BH41" s="354"/>
      <c r="BI41" s="96">
        <f t="shared" si="18"/>
        <v>30</v>
      </c>
      <c r="BJ41" s="260">
        <v>1</v>
      </c>
      <c r="BK41" s="354"/>
      <c r="BL41" s="354"/>
      <c r="BM41" s="220" t="s">
        <v>93</v>
      </c>
      <c r="BN41" s="220" t="s">
        <v>208</v>
      </c>
      <c r="BO41" s="220"/>
      <c r="BP41" s="220"/>
      <c r="BQ41" s="220"/>
      <c r="BR41" s="220"/>
      <c r="BS41" s="220"/>
      <c r="BT41" s="220"/>
      <c r="BU41" s="220"/>
      <c r="BV41" s="220"/>
      <c r="BW41" s="220"/>
      <c r="BX41" s="220"/>
      <c r="BY41" s="220"/>
      <c r="BZ41" s="96">
        <v>5</v>
      </c>
      <c r="CA41" s="96">
        <v>5</v>
      </c>
      <c r="CB41" s="96">
        <v>5</v>
      </c>
      <c r="CC41" s="96">
        <v>5</v>
      </c>
      <c r="CD41" s="96">
        <v>5</v>
      </c>
      <c r="CE41" s="96">
        <v>0</v>
      </c>
      <c r="CF41" s="96">
        <v>0</v>
      </c>
      <c r="CG41" s="96">
        <v>0</v>
      </c>
      <c r="CH41" s="96">
        <v>0</v>
      </c>
      <c r="CI41" s="96">
        <v>0</v>
      </c>
      <c r="CJ41" s="96">
        <v>0</v>
      </c>
      <c r="CK41" s="96">
        <v>0</v>
      </c>
      <c r="CL41" s="96">
        <v>0</v>
      </c>
      <c r="CM41" s="96">
        <v>0</v>
      </c>
      <c r="CN41" s="305">
        <f>+CD41/BZ41</f>
        <v>1</v>
      </c>
      <c r="CO41" s="354"/>
      <c r="CP41" s="354"/>
      <c r="CQ41" s="96">
        <f t="shared" si="48"/>
        <v>35</v>
      </c>
      <c r="CR41" s="221">
        <v>1</v>
      </c>
      <c r="CS41" s="355"/>
      <c r="CT41" s="355"/>
      <c r="CU41" s="220" t="s">
        <v>93</v>
      </c>
      <c r="CV41" s="220" t="s">
        <v>208</v>
      </c>
    </row>
    <row r="42" spans="1:100" ht="92.25" customHeight="1">
      <c r="A42" s="75" t="s">
        <v>217</v>
      </c>
      <c r="B42" s="218" t="s">
        <v>95</v>
      </c>
      <c r="C42" s="75" t="s">
        <v>218</v>
      </c>
      <c r="D42" s="119">
        <v>10</v>
      </c>
      <c r="E42" s="119">
        <v>6</v>
      </c>
      <c r="F42" s="75" t="s">
        <v>97</v>
      </c>
      <c r="G42" s="75" t="s">
        <v>222</v>
      </c>
      <c r="H42" s="75" t="s">
        <v>223</v>
      </c>
      <c r="I42" s="96">
        <v>4</v>
      </c>
      <c r="J42" s="119">
        <v>3</v>
      </c>
      <c r="K42" s="119">
        <v>0</v>
      </c>
      <c r="L42" s="305">
        <v>0</v>
      </c>
      <c r="M42" s="354"/>
      <c r="N42" s="354"/>
      <c r="O42" s="354"/>
      <c r="P42" s="354"/>
      <c r="Q42" s="96">
        <v>0</v>
      </c>
      <c r="R42" s="96">
        <v>0</v>
      </c>
      <c r="S42" s="96">
        <v>0</v>
      </c>
      <c r="T42" s="96">
        <v>0</v>
      </c>
      <c r="U42" s="96">
        <v>0</v>
      </c>
      <c r="V42" s="96">
        <v>0</v>
      </c>
      <c r="W42" s="96">
        <v>0</v>
      </c>
      <c r="X42" s="96">
        <v>0</v>
      </c>
      <c r="Y42" s="96">
        <v>0</v>
      </c>
      <c r="Z42" s="102" t="s">
        <v>81</v>
      </c>
      <c r="AA42" s="96">
        <v>10</v>
      </c>
      <c r="AB42" s="96">
        <v>0</v>
      </c>
      <c r="AC42" s="96">
        <v>0</v>
      </c>
      <c r="AD42" s="102">
        <v>0</v>
      </c>
      <c r="AE42" s="102">
        <v>0</v>
      </c>
      <c r="AF42" s="102">
        <v>0</v>
      </c>
      <c r="AG42" s="102">
        <v>0</v>
      </c>
      <c r="AH42" s="102">
        <v>0</v>
      </c>
      <c r="AI42" s="102">
        <v>0</v>
      </c>
      <c r="AJ42" s="102">
        <v>0</v>
      </c>
      <c r="AK42" s="102">
        <v>0</v>
      </c>
      <c r="AL42" s="305">
        <v>0</v>
      </c>
      <c r="AM42" s="354"/>
      <c r="AN42" s="354"/>
      <c r="AO42" s="102">
        <f t="shared" si="46"/>
        <v>0</v>
      </c>
      <c r="AP42" s="305">
        <f t="shared" si="47"/>
        <v>0</v>
      </c>
      <c r="AQ42" s="354"/>
      <c r="AR42" s="354"/>
      <c r="AS42" s="96">
        <v>6</v>
      </c>
      <c r="AT42" s="96">
        <v>4</v>
      </c>
      <c r="AU42" s="96">
        <v>4</v>
      </c>
      <c r="AV42" s="96">
        <v>4</v>
      </c>
      <c r="AW42" s="102">
        <v>0</v>
      </c>
      <c r="AX42" s="102">
        <v>0</v>
      </c>
      <c r="AY42" s="102">
        <v>0</v>
      </c>
      <c r="AZ42" s="102">
        <v>0</v>
      </c>
      <c r="BA42" s="102">
        <v>0</v>
      </c>
      <c r="BB42" s="102">
        <v>0</v>
      </c>
      <c r="BC42" s="102">
        <v>0</v>
      </c>
      <c r="BD42" s="102">
        <v>0</v>
      </c>
      <c r="BE42" s="102">
        <v>0</v>
      </c>
      <c r="BF42" s="305">
        <f>+AV42/AS42</f>
        <v>0.66666666666666663</v>
      </c>
      <c r="BG42" s="354"/>
      <c r="BH42" s="354"/>
      <c r="BI42" s="96">
        <f t="shared" si="18"/>
        <v>4</v>
      </c>
      <c r="BJ42" s="260">
        <f>+BI42/E42</f>
        <v>0.66666666666666663</v>
      </c>
      <c r="BK42" s="354"/>
      <c r="BL42" s="354"/>
      <c r="BM42" s="220" t="s">
        <v>93</v>
      </c>
      <c r="BN42" s="220" t="s">
        <v>208</v>
      </c>
      <c r="BO42" s="220"/>
      <c r="BP42" s="220"/>
      <c r="BQ42" s="220"/>
      <c r="BR42" s="220"/>
      <c r="BS42" s="220"/>
      <c r="BT42" s="220"/>
      <c r="BU42" s="220"/>
      <c r="BV42" s="220"/>
      <c r="BW42" s="220"/>
      <c r="BX42" s="220"/>
      <c r="BY42" s="220"/>
      <c r="BZ42" s="96">
        <v>2</v>
      </c>
      <c r="CA42" s="96">
        <v>0</v>
      </c>
      <c r="CB42" s="96">
        <v>0</v>
      </c>
      <c r="CC42" s="96">
        <v>4</v>
      </c>
      <c r="CD42" s="96">
        <v>4</v>
      </c>
      <c r="CE42" s="96">
        <v>0</v>
      </c>
      <c r="CF42" s="96">
        <v>0</v>
      </c>
      <c r="CG42" s="96">
        <v>0</v>
      </c>
      <c r="CH42" s="96">
        <v>0</v>
      </c>
      <c r="CI42" s="96">
        <v>0</v>
      </c>
      <c r="CJ42" s="96">
        <v>0</v>
      </c>
      <c r="CK42" s="96">
        <v>0</v>
      </c>
      <c r="CL42" s="96">
        <v>0</v>
      </c>
      <c r="CM42" s="96">
        <v>0</v>
      </c>
      <c r="CN42" s="305">
        <v>1</v>
      </c>
      <c r="CO42" s="354"/>
      <c r="CP42" s="354"/>
      <c r="CQ42" s="96">
        <f t="shared" si="48"/>
        <v>8</v>
      </c>
      <c r="CR42" s="221">
        <v>1</v>
      </c>
      <c r="CS42" s="355"/>
      <c r="CT42" s="355"/>
      <c r="CU42" s="220" t="s">
        <v>93</v>
      </c>
      <c r="CV42" s="220" t="s">
        <v>208</v>
      </c>
    </row>
    <row r="43" spans="1:100" ht="49.5" customHeight="1">
      <c r="A43" s="75" t="s">
        <v>224</v>
      </c>
      <c r="B43" s="218" t="s">
        <v>95</v>
      </c>
      <c r="C43" s="75" t="s">
        <v>225</v>
      </c>
      <c r="D43" s="119">
        <v>1</v>
      </c>
      <c r="E43" s="119">
        <v>1</v>
      </c>
      <c r="F43" s="75" t="s">
        <v>97</v>
      </c>
      <c r="G43" s="75" t="s">
        <v>226</v>
      </c>
      <c r="H43" s="75" t="s">
        <v>227</v>
      </c>
      <c r="I43" s="96">
        <v>1</v>
      </c>
      <c r="J43" s="119">
        <v>0</v>
      </c>
      <c r="K43" s="119">
        <v>0</v>
      </c>
      <c r="L43" s="305" t="s">
        <v>81</v>
      </c>
      <c r="M43" s="354">
        <f>+L44</f>
        <v>1</v>
      </c>
      <c r="N43" s="354">
        <v>0.3</v>
      </c>
      <c r="O43" s="354">
        <v>0.15</v>
      </c>
      <c r="P43" s="354"/>
      <c r="Q43" s="96">
        <v>0</v>
      </c>
      <c r="R43" s="96">
        <v>0</v>
      </c>
      <c r="S43" s="96">
        <v>0</v>
      </c>
      <c r="T43" s="96">
        <v>0</v>
      </c>
      <c r="U43" s="96">
        <v>0</v>
      </c>
      <c r="V43" s="96">
        <v>0</v>
      </c>
      <c r="W43" s="96">
        <v>0</v>
      </c>
      <c r="X43" s="96">
        <v>0</v>
      </c>
      <c r="Y43" s="96">
        <v>0</v>
      </c>
      <c r="Z43" s="102" t="s">
        <v>81</v>
      </c>
      <c r="AA43" s="96">
        <v>1</v>
      </c>
      <c r="AB43" s="102">
        <v>0.8</v>
      </c>
      <c r="AC43" s="96">
        <v>1</v>
      </c>
      <c r="AD43" s="102">
        <v>0</v>
      </c>
      <c r="AE43" s="102">
        <v>0</v>
      </c>
      <c r="AF43" s="102">
        <v>0</v>
      </c>
      <c r="AG43" s="102">
        <v>0</v>
      </c>
      <c r="AH43" s="102">
        <v>0</v>
      </c>
      <c r="AI43" s="102">
        <v>0</v>
      </c>
      <c r="AJ43" s="102">
        <v>0</v>
      </c>
      <c r="AK43" s="102">
        <v>0</v>
      </c>
      <c r="AL43" s="305">
        <v>1</v>
      </c>
      <c r="AM43" s="354">
        <f>SUM(AL43:AL44)/2</f>
        <v>0.66666666666666663</v>
      </c>
      <c r="AN43" s="354">
        <v>0.15</v>
      </c>
      <c r="AO43" s="102">
        <f t="shared" si="46"/>
        <v>1</v>
      </c>
      <c r="AP43" s="305">
        <f t="shared" si="47"/>
        <v>1</v>
      </c>
      <c r="AQ43" s="354">
        <f>SUM(AP43:AP44)/2</f>
        <v>1</v>
      </c>
      <c r="AR43" s="354"/>
      <c r="AS43" s="96">
        <v>0</v>
      </c>
      <c r="AT43" s="102">
        <v>0</v>
      </c>
      <c r="AU43" s="102">
        <v>0</v>
      </c>
      <c r="AV43" s="96">
        <v>0</v>
      </c>
      <c r="AW43" s="102">
        <v>0</v>
      </c>
      <c r="AX43" s="102">
        <v>0</v>
      </c>
      <c r="AY43" s="102">
        <v>0</v>
      </c>
      <c r="AZ43" s="102">
        <v>0</v>
      </c>
      <c r="BA43" s="102">
        <v>0</v>
      </c>
      <c r="BB43" s="102">
        <v>0</v>
      </c>
      <c r="BC43" s="102">
        <v>0</v>
      </c>
      <c r="BD43" s="102">
        <v>0</v>
      </c>
      <c r="BE43" s="102">
        <v>0</v>
      </c>
      <c r="BF43" s="96" t="s">
        <v>81</v>
      </c>
      <c r="BG43" s="354" t="s">
        <v>81</v>
      </c>
      <c r="BH43" s="354">
        <v>0.15</v>
      </c>
      <c r="BI43" s="96">
        <f t="shared" si="18"/>
        <v>1</v>
      </c>
      <c r="BJ43" s="260">
        <f>+BI43/D43</f>
        <v>1</v>
      </c>
      <c r="BK43" s="354">
        <f>SUM(BJ43:BJ44)/2</f>
        <v>1</v>
      </c>
      <c r="BL43" s="354"/>
      <c r="BM43" s="220" t="s">
        <v>191</v>
      </c>
      <c r="BN43" s="220" t="s">
        <v>112</v>
      </c>
      <c r="BO43" s="220"/>
      <c r="BP43" s="220"/>
      <c r="BQ43" s="220"/>
      <c r="BR43" s="220"/>
      <c r="BS43" s="220"/>
      <c r="BT43" s="220"/>
      <c r="BU43" s="220"/>
      <c r="BV43" s="220"/>
      <c r="BW43" s="220"/>
      <c r="BX43" s="220"/>
      <c r="BY43" s="220"/>
      <c r="BZ43" s="96">
        <v>0</v>
      </c>
      <c r="CA43" s="102">
        <v>0</v>
      </c>
      <c r="CB43" s="102">
        <v>0</v>
      </c>
      <c r="CC43" s="102">
        <v>0</v>
      </c>
      <c r="CD43" s="96">
        <v>0</v>
      </c>
      <c r="CE43" s="96">
        <v>0</v>
      </c>
      <c r="CF43" s="96">
        <v>0</v>
      </c>
      <c r="CG43" s="96">
        <v>0</v>
      </c>
      <c r="CH43" s="96">
        <v>0</v>
      </c>
      <c r="CI43" s="96">
        <v>0</v>
      </c>
      <c r="CJ43" s="96">
        <v>0</v>
      </c>
      <c r="CK43" s="96">
        <v>0</v>
      </c>
      <c r="CL43" s="96">
        <v>0</v>
      </c>
      <c r="CM43" s="96">
        <v>0</v>
      </c>
      <c r="CN43" s="96" t="s">
        <v>81</v>
      </c>
      <c r="CO43" s="354" t="s">
        <v>81</v>
      </c>
      <c r="CP43" s="354">
        <v>0.15</v>
      </c>
      <c r="CQ43" s="96">
        <f t="shared" si="48"/>
        <v>1</v>
      </c>
      <c r="CR43" s="221">
        <v>1</v>
      </c>
      <c r="CS43" s="355">
        <f>SUM(CR43:CR44)/2</f>
        <v>1</v>
      </c>
      <c r="CT43" s="355"/>
      <c r="CU43" s="220" t="s">
        <v>191</v>
      </c>
      <c r="CV43" s="220" t="s">
        <v>112</v>
      </c>
    </row>
    <row r="44" spans="1:100" ht="41.25" customHeight="1">
      <c r="A44" s="75" t="s">
        <v>224</v>
      </c>
      <c r="B44" s="218" t="s">
        <v>95</v>
      </c>
      <c r="C44" s="75" t="s">
        <v>225</v>
      </c>
      <c r="D44" s="119">
        <v>45</v>
      </c>
      <c r="E44" s="119">
        <v>1</v>
      </c>
      <c r="F44" s="75" t="s">
        <v>97</v>
      </c>
      <c r="G44" s="75" t="s">
        <v>228</v>
      </c>
      <c r="H44" s="75" t="s">
        <v>228</v>
      </c>
      <c r="I44" s="96">
        <v>22</v>
      </c>
      <c r="J44" s="119">
        <v>8</v>
      </c>
      <c r="K44" s="119">
        <v>30</v>
      </c>
      <c r="L44" s="305">
        <v>1</v>
      </c>
      <c r="M44" s="354"/>
      <c r="N44" s="354"/>
      <c r="O44" s="354"/>
      <c r="P44" s="354"/>
      <c r="Q44" s="96">
        <v>0</v>
      </c>
      <c r="R44" s="96">
        <v>0</v>
      </c>
      <c r="S44" s="96">
        <v>0</v>
      </c>
      <c r="T44" s="96">
        <v>0</v>
      </c>
      <c r="U44" s="96">
        <v>0</v>
      </c>
      <c r="V44" s="96">
        <v>0</v>
      </c>
      <c r="W44" s="96">
        <v>0</v>
      </c>
      <c r="X44" s="96">
        <v>0</v>
      </c>
      <c r="Y44" s="96">
        <v>0</v>
      </c>
      <c r="Z44" s="102" t="s">
        <v>81</v>
      </c>
      <c r="AA44" s="96">
        <v>27</v>
      </c>
      <c r="AB44" s="96">
        <v>5</v>
      </c>
      <c r="AC44" s="96">
        <v>27</v>
      </c>
      <c r="AD44" s="102">
        <v>0</v>
      </c>
      <c r="AE44" s="102">
        <v>0</v>
      </c>
      <c r="AF44" s="102">
        <v>0</v>
      </c>
      <c r="AG44" s="102">
        <v>0</v>
      </c>
      <c r="AH44" s="102">
        <v>0</v>
      </c>
      <c r="AI44" s="102">
        <v>0</v>
      </c>
      <c r="AJ44" s="102">
        <v>0</v>
      </c>
      <c r="AK44" s="102">
        <v>0</v>
      </c>
      <c r="AL44" s="305">
        <v>0.33333333333333331</v>
      </c>
      <c r="AM44" s="354"/>
      <c r="AN44" s="354"/>
      <c r="AO44" s="102">
        <f t="shared" si="46"/>
        <v>57</v>
      </c>
      <c r="AP44" s="305">
        <v>1</v>
      </c>
      <c r="AQ44" s="354"/>
      <c r="AR44" s="354"/>
      <c r="AS44" s="96">
        <v>0</v>
      </c>
      <c r="AT44" s="96">
        <v>0</v>
      </c>
      <c r="AU44" s="96">
        <v>0</v>
      </c>
      <c r="AV44" s="96">
        <v>0</v>
      </c>
      <c r="AW44" s="102">
        <v>0</v>
      </c>
      <c r="AX44" s="102">
        <v>0</v>
      </c>
      <c r="AY44" s="102">
        <v>0</v>
      </c>
      <c r="AZ44" s="102">
        <v>0</v>
      </c>
      <c r="BA44" s="102">
        <v>0</v>
      </c>
      <c r="BB44" s="102">
        <v>0</v>
      </c>
      <c r="BC44" s="102">
        <v>0</v>
      </c>
      <c r="BD44" s="102">
        <v>0</v>
      </c>
      <c r="BE44" s="102">
        <v>0</v>
      </c>
      <c r="BF44" s="96" t="s">
        <v>81</v>
      </c>
      <c r="BG44" s="354"/>
      <c r="BH44" s="354"/>
      <c r="BI44" s="96">
        <f t="shared" si="18"/>
        <v>57</v>
      </c>
      <c r="BJ44" s="260">
        <v>1</v>
      </c>
      <c r="BK44" s="354"/>
      <c r="BL44" s="354"/>
      <c r="BM44" s="220" t="s">
        <v>93</v>
      </c>
      <c r="BN44" s="220" t="s">
        <v>208</v>
      </c>
      <c r="BO44" s="228"/>
      <c r="BP44" s="228"/>
      <c r="BQ44" s="228"/>
      <c r="BR44" s="228"/>
      <c r="BS44" s="228"/>
      <c r="BT44" s="228"/>
      <c r="BU44" s="228"/>
      <c r="BV44" s="228"/>
      <c r="BW44" s="228"/>
      <c r="BX44" s="228"/>
      <c r="BY44" s="228"/>
      <c r="BZ44" s="96">
        <v>0</v>
      </c>
      <c r="CA44" s="96">
        <v>0</v>
      </c>
      <c r="CB44" s="96">
        <v>0</v>
      </c>
      <c r="CC44" s="96">
        <v>0</v>
      </c>
      <c r="CD44" s="96">
        <v>0</v>
      </c>
      <c r="CE44" s="96">
        <v>0</v>
      </c>
      <c r="CF44" s="96">
        <v>0</v>
      </c>
      <c r="CG44" s="96">
        <v>0</v>
      </c>
      <c r="CH44" s="96">
        <v>0</v>
      </c>
      <c r="CI44" s="96">
        <v>0</v>
      </c>
      <c r="CJ44" s="96">
        <v>0</v>
      </c>
      <c r="CK44" s="96">
        <v>0</v>
      </c>
      <c r="CL44" s="96">
        <v>0</v>
      </c>
      <c r="CM44" s="96">
        <v>0</v>
      </c>
      <c r="CN44" s="96" t="s">
        <v>81</v>
      </c>
      <c r="CO44" s="354"/>
      <c r="CP44" s="354"/>
      <c r="CQ44" s="96">
        <f t="shared" si="48"/>
        <v>57</v>
      </c>
      <c r="CR44" s="221">
        <v>1</v>
      </c>
      <c r="CS44" s="355"/>
      <c r="CT44" s="355"/>
      <c r="CU44" s="220" t="s">
        <v>93</v>
      </c>
      <c r="CV44" s="220" t="s">
        <v>208</v>
      </c>
    </row>
    <row r="45" spans="1:100" ht="78.75">
      <c r="A45" s="75" t="s">
        <v>229</v>
      </c>
      <c r="B45" s="218" t="s">
        <v>95</v>
      </c>
      <c r="C45" s="75" t="s">
        <v>230</v>
      </c>
      <c r="D45" s="119">
        <v>10</v>
      </c>
      <c r="E45" s="119">
        <v>5</v>
      </c>
      <c r="F45" s="75" t="s">
        <v>97</v>
      </c>
      <c r="G45" s="75" t="s">
        <v>231</v>
      </c>
      <c r="H45" s="75" t="s">
        <v>232</v>
      </c>
      <c r="I45" s="96">
        <v>0</v>
      </c>
      <c r="J45" s="119">
        <v>25</v>
      </c>
      <c r="K45" s="119">
        <v>40</v>
      </c>
      <c r="L45" s="305">
        <v>1</v>
      </c>
      <c r="M45" s="354">
        <f>+(L45+L46+L47+L48)/4</f>
        <v>1</v>
      </c>
      <c r="N45" s="354">
        <v>0.1</v>
      </c>
      <c r="O45" s="354">
        <v>0.1</v>
      </c>
      <c r="P45" s="354"/>
      <c r="Q45" s="96">
        <v>0</v>
      </c>
      <c r="R45" s="96">
        <v>0</v>
      </c>
      <c r="S45" s="96">
        <v>0</v>
      </c>
      <c r="T45" s="96">
        <v>0</v>
      </c>
      <c r="U45" s="96">
        <v>0</v>
      </c>
      <c r="V45" s="96">
        <v>0</v>
      </c>
      <c r="W45" s="96">
        <v>0</v>
      </c>
      <c r="X45" s="96">
        <v>0</v>
      </c>
      <c r="Y45" s="96">
        <v>0</v>
      </c>
      <c r="Z45" s="102" t="s">
        <v>81</v>
      </c>
      <c r="AA45" s="96">
        <v>0</v>
      </c>
      <c r="AB45" s="96">
        <v>0</v>
      </c>
      <c r="AC45" s="96">
        <v>0</v>
      </c>
      <c r="AD45" s="102">
        <v>0</v>
      </c>
      <c r="AE45" s="102">
        <v>0</v>
      </c>
      <c r="AF45" s="102">
        <v>0</v>
      </c>
      <c r="AG45" s="102">
        <v>0</v>
      </c>
      <c r="AH45" s="102">
        <v>0</v>
      </c>
      <c r="AI45" s="102">
        <v>0</v>
      </c>
      <c r="AJ45" s="102">
        <v>0</v>
      </c>
      <c r="AK45" s="102">
        <v>0</v>
      </c>
      <c r="AL45" s="305" t="s">
        <v>81</v>
      </c>
      <c r="AM45" s="354">
        <f>SUM(AL45:AL48)/2</f>
        <v>1</v>
      </c>
      <c r="AN45" s="354">
        <v>0.1</v>
      </c>
      <c r="AO45" s="102">
        <f t="shared" si="46"/>
        <v>40</v>
      </c>
      <c r="AP45" s="305">
        <v>1</v>
      </c>
      <c r="AQ45" s="354">
        <f>SUM(AP45:AP48)/4</f>
        <v>1.2025000000000001</v>
      </c>
      <c r="AR45" s="354"/>
      <c r="AS45" s="96">
        <v>0</v>
      </c>
      <c r="AT45" s="96">
        <v>0</v>
      </c>
      <c r="AU45" s="96">
        <v>0</v>
      </c>
      <c r="AV45" s="96">
        <v>0</v>
      </c>
      <c r="AW45" s="102">
        <v>0</v>
      </c>
      <c r="AX45" s="102">
        <v>0</v>
      </c>
      <c r="AY45" s="102">
        <v>0</v>
      </c>
      <c r="AZ45" s="102">
        <v>0</v>
      </c>
      <c r="BA45" s="102">
        <v>0</v>
      </c>
      <c r="BB45" s="102">
        <v>0</v>
      </c>
      <c r="BC45" s="102">
        <v>0</v>
      </c>
      <c r="BD45" s="102">
        <v>0</v>
      </c>
      <c r="BE45" s="102">
        <v>0</v>
      </c>
      <c r="BF45" s="96" t="s">
        <v>81</v>
      </c>
      <c r="BG45" s="354">
        <f>SUM(BF45:BF48)/1</f>
        <v>1</v>
      </c>
      <c r="BH45" s="354">
        <v>0.1</v>
      </c>
      <c r="BI45" s="96">
        <f t="shared" si="18"/>
        <v>40</v>
      </c>
      <c r="BJ45" s="260">
        <v>1</v>
      </c>
      <c r="BK45" s="354">
        <f>SUM(BJ45:BJ48)/2</f>
        <v>1</v>
      </c>
      <c r="BL45" s="354"/>
      <c r="BM45" s="220" t="s">
        <v>93</v>
      </c>
      <c r="BN45" s="220" t="s">
        <v>208</v>
      </c>
      <c r="BO45" s="228"/>
      <c r="BP45" s="228"/>
      <c r="BQ45" s="228"/>
      <c r="BR45" s="228"/>
      <c r="BS45" s="228"/>
      <c r="BT45" s="228"/>
      <c r="BU45" s="228"/>
      <c r="BV45" s="228"/>
      <c r="BW45" s="228"/>
      <c r="BX45" s="228"/>
      <c r="BY45" s="228"/>
      <c r="BZ45" s="96">
        <v>0</v>
      </c>
      <c r="CA45" s="96">
        <v>0</v>
      </c>
      <c r="CB45" s="96">
        <v>0</v>
      </c>
      <c r="CC45" s="96">
        <v>0</v>
      </c>
      <c r="CD45" s="96">
        <v>0</v>
      </c>
      <c r="CE45" s="96">
        <v>0</v>
      </c>
      <c r="CF45" s="96">
        <v>0</v>
      </c>
      <c r="CG45" s="96">
        <v>0</v>
      </c>
      <c r="CH45" s="96">
        <v>0</v>
      </c>
      <c r="CI45" s="96">
        <v>0</v>
      </c>
      <c r="CJ45" s="96">
        <v>0</v>
      </c>
      <c r="CK45" s="96">
        <v>0</v>
      </c>
      <c r="CL45" s="96">
        <v>0</v>
      </c>
      <c r="CM45" s="96">
        <v>0</v>
      </c>
      <c r="CN45" s="96" t="s">
        <v>81</v>
      </c>
      <c r="CO45" s="354" t="s">
        <v>81</v>
      </c>
      <c r="CP45" s="354">
        <v>0.1</v>
      </c>
      <c r="CQ45" s="96">
        <f t="shared" si="48"/>
        <v>40</v>
      </c>
      <c r="CR45" s="221">
        <v>1</v>
      </c>
      <c r="CS45" s="355">
        <f>SUM(CR45:CR48)/2</f>
        <v>1</v>
      </c>
      <c r="CT45" s="355"/>
      <c r="CU45" s="220" t="s">
        <v>93</v>
      </c>
      <c r="CV45" s="220" t="s">
        <v>208</v>
      </c>
    </row>
    <row r="46" spans="1:100" ht="92.25" customHeight="1">
      <c r="A46" s="75" t="s">
        <v>229</v>
      </c>
      <c r="B46" s="218" t="s">
        <v>95</v>
      </c>
      <c r="C46" s="75" t="s">
        <v>230</v>
      </c>
      <c r="D46" s="119">
        <v>100</v>
      </c>
      <c r="E46" s="119">
        <v>1900</v>
      </c>
      <c r="F46" s="75" t="s">
        <v>97</v>
      </c>
      <c r="G46" s="75" t="s">
        <v>233</v>
      </c>
      <c r="H46" s="75" t="s">
        <v>234</v>
      </c>
      <c r="I46" s="96">
        <v>23</v>
      </c>
      <c r="J46" s="119">
        <v>20</v>
      </c>
      <c r="K46" s="119">
        <v>89</v>
      </c>
      <c r="L46" s="305">
        <v>1</v>
      </c>
      <c r="M46" s="354"/>
      <c r="N46" s="354"/>
      <c r="O46" s="354"/>
      <c r="P46" s="354"/>
      <c r="Q46" s="96">
        <v>0</v>
      </c>
      <c r="R46" s="96">
        <v>0</v>
      </c>
      <c r="S46" s="96">
        <v>0</v>
      </c>
      <c r="T46" s="96">
        <v>0</v>
      </c>
      <c r="U46" s="96">
        <v>0</v>
      </c>
      <c r="V46" s="96">
        <v>0</v>
      </c>
      <c r="W46" s="96">
        <v>0</v>
      </c>
      <c r="X46" s="96">
        <v>0</v>
      </c>
      <c r="Y46" s="96">
        <v>0</v>
      </c>
      <c r="Z46" s="102" t="s">
        <v>81</v>
      </c>
      <c r="AA46" s="96">
        <v>2</v>
      </c>
      <c r="AB46" s="96">
        <v>2</v>
      </c>
      <c r="AC46" s="96">
        <v>2</v>
      </c>
      <c r="AD46" s="102">
        <v>0</v>
      </c>
      <c r="AE46" s="102">
        <v>0</v>
      </c>
      <c r="AF46" s="102">
        <v>0</v>
      </c>
      <c r="AG46" s="102">
        <v>0</v>
      </c>
      <c r="AH46" s="102">
        <v>0</v>
      </c>
      <c r="AI46" s="102">
        <v>0</v>
      </c>
      <c r="AJ46" s="102">
        <v>0</v>
      </c>
      <c r="AK46" s="102">
        <v>0</v>
      </c>
      <c r="AL46" s="305">
        <v>1</v>
      </c>
      <c r="AM46" s="354"/>
      <c r="AN46" s="354"/>
      <c r="AO46" s="102">
        <f t="shared" si="46"/>
        <v>91</v>
      </c>
      <c r="AP46" s="305">
        <f t="shared" si="47"/>
        <v>0.91</v>
      </c>
      <c r="AQ46" s="354"/>
      <c r="AR46" s="354"/>
      <c r="AS46" s="96">
        <v>1700</v>
      </c>
      <c r="AT46" s="96">
        <v>1700</v>
      </c>
      <c r="AU46" s="96">
        <v>1700</v>
      </c>
      <c r="AV46" s="96">
        <v>1700</v>
      </c>
      <c r="AW46" s="102">
        <v>0</v>
      </c>
      <c r="AX46" s="102">
        <v>0</v>
      </c>
      <c r="AY46" s="102">
        <v>0</v>
      </c>
      <c r="AZ46" s="102">
        <v>0</v>
      </c>
      <c r="BA46" s="102">
        <v>0</v>
      </c>
      <c r="BB46" s="102">
        <v>0</v>
      </c>
      <c r="BC46" s="102">
        <v>0</v>
      </c>
      <c r="BD46" s="102">
        <v>0</v>
      </c>
      <c r="BE46" s="102">
        <v>0</v>
      </c>
      <c r="BF46" s="305">
        <f>+AV46/AS46</f>
        <v>1</v>
      </c>
      <c r="BG46" s="354"/>
      <c r="BH46" s="354"/>
      <c r="BI46" s="96">
        <f t="shared" si="18"/>
        <v>1791</v>
      </c>
      <c r="BJ46" s="260">
        <v>1</v>
      </c>
      <c r="BK46" s="354"/>
      <c r="BL46" s="354"/>
      <c r="BM46" s="220" t="s">
        <v>93</v>
      </c>
      <c r="BN46" s="220" t="s">
        <v>235</v>
      </c>
      <c r="BO46" s="230" t="s">
        <v>236</v>
      </c>
      <c r="BP46" s="228" t="s">
        <v>237</v>
      </c>
      <c r="BQ46" s="228" t="s">
        <v>238</v>
      </c>
      <c r="BR46" s="228" t="s">
        <v>239</v>
      </c>
      <c r="BS46" s="228" t="s">
        <v>240</v>
      </c>
      <c r="BT46" s="231">
        <v>41791</v>
      </c>
      <c r="BU46" s="228" t="s">
        <v>241</v>
      </c>
      <c r="BV46" s="228" t="s">
        <v>242</v>
      </c>
      <c r="BW46" s="228">
        <v>735380000</v>
      </c>
      <c r="BX46" s="228">
        <v>735380000</v>
      </c>
      <c r="BY46" s="228" t="s">
        <v>243</v>
      </c>
      <c r="BZ46" s="96">
        <v>0</v>
      </c>
      <c r="CA46" s="96">
        <v>0</v>
      </c>
      <c r="CB46" s="96">
        <v>0</v>
      </c>
      <c r="CC46" s="96">
        <v>1700</v>
      </c>
      <c r="CD46" s="96">
        <v>0</v>
      </c>
      <c r="CE46" s="96">
        <v>0</v>
      </c>
      <c r="CF46" s="96">
        <v>0</v>
      </c>
      <c r="CG46" s="96">
        <v>0</v>
      </c>
      <c r="CH46" s="96">
        <v>0</v>
      </c>
      <c r="CI46" s="96">
        <v>0</v>
      </c>
      <c r="CJ46" s="96">
        <v>0</v>
      </c>
      <c r="CK46" s="96">
        <v>0</v>
      </c>
      <c r="CL46" s="96">
        <v>0</v>
      </c>
      <c r="CM46" s="96">
        <v>0</v>
      </c>
      <c r="CN46" s="305" t="s">
        <v>81</v>
      </c>
      <c r="CO46" s="354"/>
      <c r="CP46" s="354"/>
      <c r="CQ46" s="96">
        <f t="shared" si="48"/>
        <v>1791</v>
      </c>
      <c r="CR46" s="221">
        <v>1</v>
      </c>
      <c r="CS46" s="355"/>
      <c r="CT46" s="355"/>
      <c r="CU46" s="220" t="s">
        <v>93</v>
      </c>
      <c r="CV46" s="220" t="s">
        <v>235</v>
      </c>
    </row>
    <row r="47" spans="1:100" ht="56.25">
      <c r="A47" s="75" t="s">
        <v>229</v>
      </c>
      <c r="B47" s="218" t="s">
        <v>95</v>
      </c>
      <c r="C47" s="75" t="s">
        <v>230</v>
      </c>
      <c r="D47" s="119">
        <v>50</v>
      </c>
      <c r="E47" s="119" t="s">
        <v>79</v>
      </c>
      <c r="F47" s="75" t="s">
        <v>97</v>
      </c>
      <c r="G47" s="75" t="s">
        <v>244</v>
      </c>
      <c r="H47" s="75" t="s">
        <v>244</v>
      </c>
      <c r="I47" s="96">
        <v>0</v>
      </c>
      <c r="J47" s="119">
        <v>10</v>
      </c>
      <c r="K47" s="119">
        <v>33</v>
      </c>
      <c r="L47" s="305">
        <v>1</v>
      </c>
      <c r="M47" s="354"/>
      <c r="N47" s="354"/>
      <c r="O47" s="354"/>
      <c r="P47" s="354"/>
      <c r="Q47" s="96">
        <v>0</v>
      </c>
      <c r="R47" s="96">
        <v>0</v>
      </c>
      <c r="S47" s="96">
        <v>0</v>
      </c>
      <c r="T47" s="96">
        <v>0</v>
      </c>
      <c r="U47" s="96">
        <v>0</v>
      </c>
      <c r="V47" s="96">
        <v>0</v>
      </c>
      <c r="W47" s="96">
        <v>0</v>
      </c>
      <c r="X47" s="96">
        <v>0</v>
      </c>
      <c r="Y47" s="96">
        <v>0</v>
      </c>
      <c r="Z47" s="102" t="s">
        <v>81</v>
      </c>
      <c r="AA47" s="96">
        <v>27</v>
      </c>
      <c r="AB47" s="96">
        <v>4</v>
      </c>
      <c r="AC47" s="96">
        <v>27</v>
      </c>
      <c r="AD47" s="102">
        <v>0</v>
      </c>
      <c r="AE47" s="102">
        <v>0</v>
      </c>
      <c r="AF47" s="102">
        <v>0</v>
      </c>
      <c r="AG47" s="102">
        <v>0</v>
      </c>
      <c r="AH47" s="102">
        <v>0</v>
      </c>
      <c r="AI47" s="102">
        <v>0</v>
      </c>
      <c r="AJ47" s="102">
        <v>0</v>
      </c>
      <c r="AK47" s="102">
        <v>0</v>
      </c>
      <c r="AL47" s="305">
        <v>1</v>
      </c>
      <c r="AM47" s="354"/>
      <c r="AN47" s="354"/>
      <c r="AO47" s="102">
        <f t="shared" si="46"/>
        <v>60</v>
      </c>
      <c r="AP47" s="305">
        <f t="shared" si="47"/>
        <v>1.2</v>
      </c>
      <c r="AQ47" s="354"/>
      <c r="AR47" s="354"/>
      <c r="AS47" s="96">
        <v>0</v>
      </c>
      <c r="AT47" s="96">
        <v>0</v>
      </c>
      <c r="AU47" s="96">
        <v>0</v>
      </c>
      <c r="AV47" s="96">
        <v>0</v>
      </c>
      <c r="AW47" s="102">
        <v>0</v>
      </c>
      <c r="AX47" s="102">
        <v>0</v>
      </c>
      <c r="AY47" s="102">
        <v>0</v>
      </c>
      <c r="AZ47" s="102">
        <v>0</v>
      </c>
      <c r="BA47" s="102">
        <v>0</v>
      </c>
      <c r="BB47" s="102">
        <v>0</v>
      </c>
      <c r="BC47" s="102">
        <v>0</v>
      </c>
      <c r="BD47" s="102">
        <v>0</v>
      </c>
      <c r="BE47" s="102">
        <v>0</v>
      </c>
      <c r="BF47" s="96" t="s">
        <v>81</v>
      </c>
      <c r="BG47" s="354"/>
      <c r="BH47" s="354"/>
      <c r="BI47" s="96" t="s">
        <v>81</v>
      </c>
      <c r="BJ47" s="260" t="s">
        <v>81</v>
      </c>
      <c r="BK47" s="354"/>
      <c r="BL47" s="354"/>
      <c r="BM47" s="220" t="s">
        <v>93</v>
      </c>
      <c r="BN47" s="220" t="s">
        <v>176</v>
      </c>
      <c r="BO47" s="220"/>
      <c r="BP47" s="220"/>
      <c r="BQ47" s="220"/>
      <c r="BR47" s="220"/>
      <c r="BS47" s="220"/>
      <c r="BT47" s="220"/>
      <c r="BU47" s="220"/>
      <c r="BV47" s="220"/>
      <c r="BW47" s="220"/>
      <c r="BX47" s="220"/>
      <c r="BY47" s="220"/>
      <c r="BZ47" s="96" t="s">
        <v>81</v>
      </c>
      <c r="CA47" s="96" t="s">
        <v>81</v>
      </c>
      <c r="CB47" s="96" t="s">
        <v>81</v>
      </c>
      <c r="CC47" s="96" t="s">
        <v>81</v>
      </c>
      <c r="CD47" s="96" t="s">
        <v>81</v>
      </c>
      <c r="CE47" s="96">
        <v>0</v>
      </c>
      <c r="CF47" s="96">
        <v>0</v>
      </c>
      <c r="CG47" s="96">
        <v>0</v>
      </c>
      <c r="CH47" s="96">
        <v>0</v>
      </c>
      <c r="CI47" s="96">
        <v>0</v>
      </c>
      <c r="CJ47" s="96">
        <v>0</v>
      </c>
      <c r="CK47" s="96">
        <v>0</v>
      </c>
      <c r="CL47" s="96">
        <v>0</v>
      </c>
      <c r="CM47" s="96">
        <v>0</v>
      </c>
      <c r="CN47" s="96" t="s">
        <v>81</v>
      </c>
      <c r="CO47" s="354"/>
      <c r="CP47" s="354"/>
      <c r="CQ47" s="96" t="s">
        <v>81</v>
      </c>
      <c r="CR47" s="221" t="s">
        <v>81</v>
      </c>
      <c r="CS47" s="355"/>
      <c r="CT47" s="355"/>
      <c r="CU47" s="220" t="s">
        <v>93</v>
      </c>
      <c r="CV47" s="220" t="s">
        <v>176</v>
      </c>
    </row>
    <row r="48" spans="1:100" ht="56.25">
      <c r="A48" s="75" t="s">
        <v>229</v>
      </c>
      <c r="B48" s="218" t="s">
        <v>95</v>
      </c>
      <c r="C48" s="75" t="s">
        <v>230</v>
      </c>
      <c r="D48" s="119">
        <v>10</v>
      </c>
      <c r="E48" s="119" t="s">
        <v>79</v>
      </c>
      <c r="F48" s="75" t="s">
        <v>97</v>
      </c>
      <c r="G48" s="75" t="s">
        <v>245</v>
      </c>
      <c r="H48" s="75" t="s">
        <v>245</v>
      </c>
      <c r="I48" s="96">
        <v>0</v>
      </c>
      <c r="J48" s="119">
        <v>3</v>
      </c>
      <c r="K48" s="119">
        <v>10</v>
      </c>
      <c r="L48" s="305">
        <v>1</v>
      </c>
      <c r="M48" s="354"/>
      <c r="N48" s="354"/>
      <c r="O48" s="354"/>
      <c r="P48" s="354"/>
      <c r="Q48" s="96">
        <v>0</v>
      </c>
      <c r="R48" s="96">
        <v>0</v>
      </c>
      <c r="S48" s="96">
        <v>0</v>
      </c>
      <c r="T48" s="96">
        <v>0</v>
      </c>
      <c r="U48" s="96">
        <v>0</v>
      </c>
      <c r="V48" s="96">
        <v>0</v>
      </c>
      <c r="W48" s="96">
        <v>0</v>
      </c>
      <c r="X48" s="96">
        <v>0</v>
      </c>
      <c r="Y48" s="96">
        <v>0</v>
      </c>
      <c r="Z48" s="102" t="s">
        <v>81</v>
      </c>
      <c r="AA48" s="96">
        <v>7</v>
      </c>
      <c r="AB48" s="96">
        <v>0</v>
      </c>
      <c r="AC48" s="96">
        <v>7</v>
      </c>
      <c r="AD48" s="102">
        <v>0</v>
      </c>
      <c r="AE48" s="102">
        <v>0</v>
      </c>
      <c r="AF48" s="102">
        <v>0</v>
      </c>
      <c r="AG48" s="102">
        <v>0</v>
      </c>
      <c r="AH48" s="102">
        <v>0</v>
      </c>
      <c r="AI48" s="102">
        <v>0</v>
      </c>
      <c r="AJ48" s="102">
        <v>0</v>
      </c>
      <c r="AK48" s="102">
        <v>0</v>
      </c>
      <c r="AL48" s="305" t="s">
        <v>81</v>
      </c>
      <c r="AM48" s="354"/>
      <c r="AN48" s="354"/>
      <c r="AO48" s="102">
        <f t="shared" si="46"/>
        <v>17</v>
      </c>
      <c r="AP48" s="305">
        <f t="shared" si="47"/>
        <v>1.7</v>
      </c>
      <c r="AQ48" s="354"/>
      <c r="AR48" s="354"/>
      <c r="AS48" s="96">
        <v>0</v>
      </c>
      <c r="AT48" s="96">
        <v>0</v>
      </c>
      <c r="AU48" s="96">
        <v>0</v>
      </c>
      <c r="AV48" s="96">
        <v>0</v>
      </c>
      <c r="AW48" s="102">
        <v>0</v>
      </c>
      <c r="AX48" s="102">
        <v>0</v>
      </c>
      <c r="AY48" s="102">
        <v>0</v>
      </c>
      <c r="AZ48" s="102">
        <v>0</v>
      </c>
      <c r="BA48" s="102">
        <v>0</v>
      </c>
      <c r="BB48" s="102">
        <v>0</v>
      </c>
      <c r="BC48" s="102">
        <v>0</v>
      </c>
      <c r="BD48" s="102">
        <v>0</v>
      </c>
      <c r="BE48" s="102">
        <v>0</v>
      </c>
      <c r="BF48" s="96" t="s">
        <v>81</v>
      </c>
      <c r="BG48" s="354"/>
      <c r="BH48" s="354"/>
      <c r="BI48" s="96" t="s">
        <v>81</v>
      </c>
      <c r="BJ48" s="260" t="s">
        <v>81</v>
      </c>
      <c r="BK48" s="354"/>
      <c r="BL48" s="354"/>
      <c r="BM48" s="220" t="s">
        <v>93</v>
      </c>
      <c r="BN48" s="220" t="s">
        <v>176</v>
      </c>
      <c r="BO48" s="220"/>
      <c r="BP48" s="220"/>
      <c r="BQ48" s="220"/>
      <c r="BR48" s="220"/>
      <c r="BS48" s="220"/>
      <c r="BT48" s="220"/>
      <c r="BU48" s="220"/>
      <c r="BV48" s="220"/>
      <c r="BW48" s="220"/>
      <c r="BX48" s="220"/>
      <c r="BY48" s="220"/>
      <c r="BZ48" s="96" t="s">
        <v>81</v>
      </c>
      <c r="CA48" s="96" t="s">
        <v>81</v>
      </c>
      <c r="CB48" s="96" t="s">
        <v>81</v>
      </c>
      <c r="CC48" s="96" t="s">
        <v>81</v>
      </c>
      <c r="CD48" s="96" t="s">
        <v>81</v>
      </c>
      <c r="CE48" s="96">
        <v>0</v>
      </c>
      <c r="CF48" s="96">
        <v>0</v>
      </c>
      <c r="CG48" s="96">
        <v>0</v>
      </c>
      <c r="CH48" s="96">
        <v>0</v>
      </c>
      <c r="CI48" s="96">
        <v>0</v>
      </c>
      <c r="CJ48" s="96">
        <v>0</v>
      </c>
      <c r="CK48" s="96">
        <v>0</v>
      </c>
      <c r="CL48" s="96">
        <v>0</v>
      </c>
      <c r="CM48" s="96">
        <v>0</v>
      </c>
      <c r="CN48" s="96" t="s">
        <v>81</v>
      </c>
      <c r="CO48" s="354"/>
      <c r="CP48" s="354"/>
      <c r="CQ48" s="96" t="s">
        <v>81</v>
      </c>
      <c r="CR48" s="221" t="s">
        <v>81</v>
      </c>
      <c r="CS48" s="355"/>
      <c r="CT48" s="355"/>
      <c r="CU48" s="220" t="s">
        <v>93</v>
      </c>
      <c r="CV48" s="220" t="s">
        <v>176</v>
      </c>
    </row>
    <row r="49" spans="1:100" ht="41.25" customHeight="1">
      <c r="A49" s="214" t="s">
        <v>246</v>
      </c>
      <c r="B49" s="313" t="s">
        <v>91</v>
      </c>
      <c r="C49" s="214" t="s">
        <v>247</v>
      </c>
      <c r="D49" s="212" t="s">
        <v>79</v>
      </c>
      <c r="E49" s="212" t="s">
        <v>79</v>
      </c>
      <c r="F49" s="212" t="s">
        <v>79</v>
      </c>
      <c r="G49" s="214" t="s">
        <v>80</v>
      </c>
      <c r="H49" s="214" t="s">
        <v>80</v>
      </c>
      <c r="I49" s="212" t="s">
        <v>81</v>
      </c>
      <c r="J49" s="212">
        <v>6</v>
      </c>
      <c r="K49" s="212" t="s">
        <v>81</v>
      </c>
      <c r="L49" s="212" t="s">
        <v>81</v>
      </c>
      <c r="M49" s="212" t="s">
        <v>81</v>
      </c>
      <c r="N49" s="212" t="s">
        <v>81</v>
      </c>
      <c r="O49" s="212" t="s">
        <v>81</v>
      </c>
      <c r="P49" s="213">
        <f>+P50</f>
        <v>0.16666666666666666</v>
      </c>
      <c r="Q49" s="212">
        <f>SUM(Q50:Q59)</f>
        <v>0</v>
      </c>
      <c r="R49" s="212">
        <f t="shared" ref="R49:Y49" si="49">SUM(R50:R59)</f>
        <v>0</v>
      </c>
      <c r="S49" s="212">
        <f t="shared" si="49"/>
        <v>0</v>
      </c>
      <c r="T49" s="212">
        <f t="shared" si="49"/>
        <v>0</v>
      </c>
      <c r="U49" s="212">
        <f t="shared" si="49"/>
        <v>0</v>
      </c>
      <c r="V49" s="212">
        <f t="shared" si="49"/>
        <v>0</v>
      </c>
      <c r="W49" s="212">
        <f t="shared" si="49"/>
        <v>0</v>
      </c>
      <c r="X49" s="212">
        <f t="shared" si="49"/>
        <v>0</v>
      </c>
      <c r="Y49" s="212">
        <f t="shared" si="49"/>
        <v>0</v>
      </c>
      <c r="Z49" s="118" t="s">
        <v>81</v>
      </c>
      <c r="AA49" s="212">
        <v>0</v>
      </c>
      <c r="AB49" s="118" t="s">
        <v>81</v>
      </c>
      <c r="AC49" s="118" t="s">
        <v>81</v>
      </c>
      <c r="AD49" s="118">
        <f>SUM(AD50:AD75)</f>
        <v>47600000</v>
      </c>
      <c r="AE49" s="118">
        <f>SUM(AE50:AE75)</f>
        <v>50100000</v>
      </c>
      <c r="AF49" s="118">
        <f t="shared" ref="AF49:AK49" si="50">SUM(AF50:AF75)</f>
        <v>0</v>
      </c>
      <c r="AG49" s="118">
        <f t="shared" si="50"/>
        <v>0</v>
      </c>
      <c r="AH49" s="118">
        <f t="shared" si="50"/>
        <v>0</v>
      </c>
      <c r="AI49" s="118">
        <f t="shared" si="50"/>
        <v>0</v>
      </c>
      <c r="AJ49" s="118">
        <f t="shared" si="50"/>
        <v>0</v>
      </c>
      <c r="AK49" s="118">
        <f t="shared" si="50"/>
        <v>0</v>
      </c>
      <c r="AL49" s="118" t="s">
        <v>81</v>
      </c>
      <c r="AM49" s="118" t="s">
        <v>81</v>
      </c>
      <c r="AN49" s="213" t="str">
        <f>+AN50</f>
        <v>NA</v>
      </c>
      <c r="AO49" s="214">
        <v>10</v>
      </c>
      <c r="AP49" s="118" t="s">
        <v>81</v>
      </c>
      <c r="AQ49" s="118" t="s">
        <v>81</v>
      </c>
      <c r="AR49" s="213">
        <f>+AR50</f>
        <v>0.03</v>
      </c>
      <c r="AS49" s="212">
        <v>7</v>
      </c>
      <c r="AT49" s="118" t="s">
        <v>81</v>
      </c>
      <c r="AU49" s="118" t="s">
        <v>81</v>
      </c>
      <c r="AV49" s="118" t="s">
        <v>81</v>
      </c>
      <c r="AW49" s="118">
        <f>SUM(AW50:AW75)</f>
        <v>0</v>
      </c>
      <c r="AX49" s="118">
        <f>SUM(AX50:AX75)</f>
        <v>0</v>
      </c>
      <c r="AY49" s="118">
        <f t="shared" ref="AY49:BD49" si="51">SUM(AY50:AY75)</f>
        <v>0</v>
      </c>
      <c r="AZ49" s="118">
        <f t="shared" si="51"/>
        <v>0</v>
      </c>
      <c r="BA49" s="118">
        <f t="shared" si="51"/>
        <v>0</v>
      </c>
      <c r="BB49" s="118">
        <f t="shared" si="51"/>
        <v>0</v>
      </c>
      <c r="BC49" s="118">
        <f t="shared" si="51"/>
        <v>0</v>
      </c>
      <c r="BD49" s="118">
        <f t="shared" si="51"/>
        <v>0</v>
      </c>
      <c r="BE49" s="118">
        <f t="shared" ref="BE49" si="52">SUM(BE50:BE59)</f>
        <v>0</v>
      </c>
      <c r="BF49" s="118" t="s">
        <v>81</v>
      </c>
      <c r="BG49" s="118" t="s">
        <v>81</v>
      </c>
      <c r="BH49" s="213">
        <f>+BH50</f>
        <v>0.9285714285714286</v>
      </c>
      <c r="BI49" s="214">
        <v>10</v>
      </c>
      <c r="BJ49" s="118" t="s">
        <v>81</v>
      </c>
      <c r="BK49" s="118" t="s">
        <v>81</v>
      </c>
      <c r="BL49" s="322">
        <f>+BL50</f>
        <v>0.53749999999999998</v>
      </c>
      <c r="BM49" s="213" t="s">
        <v>93</v>
      </c>
      <c r="BN49" s="213" t="s">
        <v>81</v>
      </c>
      <c r="BO49" s="213"/>
      <c r="BP49" s="213"/>
      <c r="BQ49" s="213"/>
      <c r="BR49" s="213"/>
      <c r="BS49" s="213"/>
      <c r="BT49" s="213"/>
      <c r="BU49" s="213"/>
      <c r="BV49" s="213"/>
      <c r="BW49" s="213"/>
      <c r="BX49" s="213"/>
      <c r="BY49" s="213"/>
      <c r="BZ49" s="212">
        <v>9</v>
      </c>
      <c r="CA49" s="118" t="s">
        <v>81</v>
      </c>
      <c r="CB49" s="118" t="s">
        <v>81</v>
      </c>
      <c r="CC49" s="118" t="s">
        <v>81</v>
      </c>
      <c r="CD49" s="118" t="s">
        <v>81</v>
      </c>
      <c r="CE49" s="212">
        <f>SUM(CE50:CE75)</f>
        <v>969855676954</v>
      </c>
      <c r="CF49" s="212">
        <f>SUM(CF50:CF75)</f>
        <v>3821958304</v>
      </c>
      <c r="CG49" s="212">
        <f t="shared" ref="CG49:CL49" si="53">SUM(CG50:CG75)</f>
        <v>0</v>
      </c>
      <c r="CH49" s="212">
        <f t="shared" si="53"/>
        <v>0</v>
      </c>
      <c r="CI49" s="212">
        <f t="shared" si="53"/>
        <v>0</v>
      </c>
      <c r="CJ49" s="212">
        <f t="shared" si="53"/>
        <v>0</v>
      </c>
      <c r="CK49" s="212">
        <f t="shared" si="53"/>
        <v>0</v>
      </c>
      <c r="CL49" s="212">
        <f t="shared" si="53"/>
        <v>60000000</v>
      </c>
      <c r="CM49" s="212">
        <f t="shared" ref="CM49" si="54">SUM(CM50:CM59)</f>
        <v>0</v>
      </c>
      <c r="CN49" s="118" t="s">
        <v>81</v>
      </c>
      <c r="CO49" s="118" t="s">
        <v>81</v>
      </c>
      <c r="CP49" s="213">
        <f>+CP50</f>
        <v>0.73333333333333328</v>
      </c>
      <c r="CQ49" s="214">
        <v>10</v>
      </c>
      <c r="CR49" s="120" t="s">
        <v>81</v>
      </c>
      <c r="CS49" s="120" t="s">
        <v>81</v>
      </c>
      <c r="CT49" s="216">
        <f>+CT50</f>
        <v>0.9</v>
      </c>
      <c r="CU49" s="213" t="s">
        <v>93</v>
      </c>
      <c r="CV49" s="213" t="s">
        <v>81</v>
      </c>
    </row>
    <row r="50" spans="1:100" ht="75" customHeight="1">
      <c r="A50" s="75" t="s">
        <v>248</v>
      </c>
      <c r="B50" s="218" t="s">
        <v>95</v>
      </c>
      <c r="C50" s="75" t="s">
        <v>249</v>
      </c>
      <c r="D50" s="119">
        <v>1</v>
      </c>
      <c r="E50" s="119">
        <v>1</v>
      </c>
      <c r="F50" s="75" t="s">
        <v>97</v>
      </c>
      <c r="G50" s="75" t="s">
        <v>250</v>
      </c>
      <c r="H50" s="75" t="s">
        <v>250</v>
      </c>
      <c r="I50" s="96">
        <v>0</v>
      </c>
      <c r="J50" s="119">
        <v>0</v>
      </c>
      <c r="K50" s="119">
        <v>0</v>
      </c>
      <c r="L50" s="305" t="s">
        <v>81</v>
      </c>
      <c r="M50" s="354">
        <f>+L51</f>
        <v>1</v>
      </c>
      <c r="N50" s="354">
        <v>0.33</v>
      </c>
      <c r="O50" s="354">
        <v>8.2500000000000004E-2</v>
      </c>
      <c r="P50" s="354">
        <f>SUBTOTAL(9,L50:L59)/6</f>
        <v>0.16666666666666666</v>
      </c>
      <c r="Q50" s="96">
        <v>0</v>
      </c>
      <c r="R50" s="96">
        <v>0</v>
      </c>
      <c r="S50" s="96">
        <v>0</v>
      </c>
      <c r="T50" s="96">
        <v>0</v>
      </c>
      <c r="U50" s="96">
        <v>0</v>
      </c>
      <c r="V50" s="96">
        <v>0</v>
      </c>
      <c r="W50" s="96">
        <v>0</v>
      </c>
      <c r="X50" s="96">
        <v>0</v>
      </c>
      <c r="Y50" s="96">
        <v>0</v>
      </c>
      <c r="Z50" s="102" t="s">
        <v>81</v>
      </c>
      <c r="AA50" s="96">
        <v>0</v>
      </c>
      <c r="AB50" s="96">
        <v>0</v>
      </c>
      <c r="AC50" s="96">
        <v>0</v>
      </c>
      <c r="AD50" s="102">
        <v>47600000</v>
      </c>
      <c r="AE50" s="102">
        <v>50100000</v>
      </c>
      <c r="AF50" s="102">
        <v>0</v>
      </c>
      <c r="AG50" s="102">
        <v>0</v>
      </c>
      <c r="AH50" s="102">
        <v>0</v>
      </c>
      <c r="AI50" s="102">
        <v>0</v>
      </c>
      <c r="AJ50" s="102">
        <v>0</v>
      </c>
      <c r="AK50" s="102">
        <v>0</v>
      </c>
      <c r="AL50" s="305" t="s">
        <v>81</v>
      </c>
      <c r="AM50" s="354" t="str">
        <f>+AL53</f>
        <v>NA</v>
      </c>
      <c r="AN50" s="354" t="str">
        <f>+AM50</f>
        <v>NA</v>
      </c>
      <c r="AO50" s="102">
        <f t="shared" ref="AO50:AO59" si="55">SUM(AC50+K50)</f>
        <v>0</v>
      </c>
      <c r="AP50" s="305">
        <f t="shared" ref="AP50:AP59" si="56">SUM(AO50/D50)</f>
        <v>0</v>
      </c>
      <c r="AQ50" s="354">
        <f>SUM(AP50:AP59)</f>
        <v>0.3</v>
      </c>
      <c r="AR50" s="354">
        <f>SUM(AP50:AP59)/10</f>
        <v>0.03</v>
      </c>
      <c r="AS50" s="96">
        <v>0</v>
      </c>
      <c r="AT50" s="96">
        <v>0</v>
      </c>
      <c r="AU50" s="96">
        <v>0</v>
      </c>
      <c r="AV50" s="96">
        <v>0</v>
      </c>
      <c r="AW50" s="102">
        <v>0</v>
      </c>
      <c r="AX50" s="102">
        <v>0</v>
      </c>
      <c r="AY50" s="102">
        <v>0</v>
      </c>
      <c r="AZ50" s="102">
        <v>0</v>
      </c>
      <c r="BA50" s="102">
        <v>0</v>
      </c>
      <c r="BB50" s="102">
        <v>0</v>
      </c>
      <c r="BC50" s="102">
        <v>0</v>
      </c>
      <c r="BD50" s="102">
        <v>0</v>
      </c>
      <c r="BE50" s="102">
        <v>0</v>
      </c>
      <c r="BF50" s="96" t="s">
        <v>81</v>
      </c>
      <c r="BG50" s="354">
        <f>SUM(BF50:BF53)/2</f>
        <v>1</v>
      </c>
      <c r="BH50" s="354">
        <f>SUM(BF50:BF59)/AS49</f>
        <v>0.9285714285714286</v>
      </c>
      <c r="BI50" s="96">
        <f t="shared" si="18"/>
        <v>0</v>
      </c>
      <c r="BJ50" s="260">
        <f t="shared" ref="BJ50:BJ58" si="57">+BI50/D50</f>
        <v>0</v>
      </c>
      <c r="BK50" s="354">
        <f>SUM(BJ50:BJ53)/4</f>
        <v>0.5</v>
      </c>
      <c r="BL50" s="354">
        <f>SUM(BJ50:BJ59)/BI49</f>
        <v>0.53749999999999998</v>
      </c>
      <c r="BM50" s="220" t="s">
        <v>191</v>
      </c>
      <c r="BN50" s="220" t="s">
        <v>101</v>
      </c>
      <c r="BO50" s="220"/>
      <c r="BP50" s="220"/>
      <c r="BQ50" s="220"/>
      <c r="BR50" s="220"/>
      <c r="BS50" s="220"/>
      <c r="BT50" s="220"/>
      <c r="BU50" s="220"/>
      <c r="BV50" s="220"/>
      <c r="BW50" s="220"/>
      <c r="BX50" s="220"/>
      <c r="BY50" s="220"/>
      <c r="BZ50" s="96">
        <v>1</v>
      </c>
      <c r="CA50" s="96">
        <v>0</v>
      </c>
      <c r="CB50" s="96">
        <v>1</v>
      </c>
      <c r="CC50" s="96">
        <v>0</v>
      </c>
      <c r="CD50" s="96">
        <v>1</v>
      </c>
      <c r="CE50" s="96">
        <v>0</v>
      </c>
      <c r="CF50" s="96">
        <v>0</v>
      </c>
      <c r="CG50" s="96">
        <v>0</v>
      </c>
      <c r="CH50" s="96">
        <v>0</v>
      </c>
      <c r="CI50" s="96">
        <v>0</v>
      </c>
      <c r="CJ50" s="96">
        <v>0</v>
      </c>
      <c r="CK50" s="96">
        <v>0</v>
      </c>
      <c r="CL50" s="96">
        <v>20000000</v>
      </c>
      <c r="CM50" s="96">
        <v>0</v>
      </c>
      <c r="CN50" s="305">
        <f t="shared" ref="CN50:CN55" si="58">+CD50/BZ50</f>
        <v>1</v>
      </c>
      <c r="CO50" s="354">
        <f>SUM(CN50:CN53)/4</f>
        <v>0.75</v>
      </c>
      <c r="CP50" s="354">
        <f>SUM(CN50:CN59)/BZ49</f>
        <v>0.73333333333333328</v>
      </c>
      <c r="CQ50" s="96">
        <f t="shared" ref="CQ50:CQ59" si="59">SUM(K50+AC50+AV50+CD50)</f>
        <v>1</v>
      </c>
      <c r="CR50" s="221">
        <f>+CQ50/E50</f>
        <v>1</v>
      </c>
      <c r="CS50" s="355">
        <f>SUM(CR50:CR53)/4</f>
        <v>0.75</v>
      </c>
      <c r="CT50" s="355">
        <f>SUM(CR50:CR59)/CQ49</f>
        <v>0.9</v>
      </c>
      <c r="CU50" s="220" t="s">
        <v>191</v>
      </c>
      <c r="CV50" s="220" t="s">
        <v>101</v>
      </c>
    </row>
    <row r="51" spans="1:100" ht="99.75" customHeight="1">
      <c r="A51" s="75" t="s">
        <v>248</v>
      </c>
      <c r="B51" s="218" t="s">
        <v>95</v>
      </c>
      <c r="C51" s="75" t="s">
        <v>249</v>
      </c>
      <c r="D51" s="119">
        <v>50</v>
      </c>
      <c r="E51" s="119">
        <v>50</v>
      </c>
      <c r="F51" s="75" t="s">
        <v>97</v>
      </c>
      <c r="G51" s="75" t="s">
        <v>251</v>
      </c>
      <c r="H51" s="75" t="s">
        <v>252</v>
      </c>
      <c r="I51" s="96">
        <v>0</v>
      </c>
      <c r="J51" s="119">
        <v>15</v>
      </c>
      <c r="K51" s="119">
        <v>15</v>
      </c>
      <c r="L51" s="305">
        <v>1</v>
      </c>
      <c r="M51" s="354"/>
      <c r="N51" s="354"/>
      <c r="O51" s="354"/>
      <c r="P51" s="354"/>
      <c r="Q51" s="96">
        <v>0</v>
      </c>
      <c r="R51" s="96">
        <v>0</v>
      </c>
      <c r="S51" s="96">
        <v>0</v>
      </c>
      <c r="T51" s="96">
        <v>0</v>
      </c>
      <c r="U51" s="96">
        <v>0</v>
      </c>
      <c r="V51" s="96">
        <v>0</v>
      </c>
      <c r="W51" s="96">
        <v>0</v>
      </c>
      <c r="X51" s="96">
        <v>0</v>
      </c>
      <c r="Y51" s="96">
        <v>0</v>
      </c>
      <c r="Z51" s="102" t="s">
        <v>81</v>
      </c>
      <c r="AA51" s="96">
        <v>0</v>
      </c>
      <c r="AB51" s="96">
        <v>0</v>
      </c>
      <c r="AC51" s="96">
        <v>0</v>
      </c>
      <c r="AD51" s="102">
        <v>0</v>
      </c>
      <c r="AE51" s="102">
        <v>0</v>
      </c>
      <c r="AF51" s="102">
        <v>0</v>
      </c>
      <c r="AG51" s="102">
        <v>0</v>
      </c>
      <c r="AH51" s="102">
        <v>0</v>
      </c>
      <c r="AI51" s="102">
        <v>0</v>
      </c>
      <c r="AJ51" s="102">
        <v>0</v>
      </c>
      <c r="AK51" s="102">
        <v>0</v>
      </c>
      <c r="AL51" s="305" t="s">
        <v>81</v>
      </c>
      <c r="AM51" s="354"/>
      <c r="AN51" s="354"/>
      <c r="AO51" s="102">
        <f t="shared" si="55"/>
        <v>15</v>
      </c>
      <c r="AP51" s="305">
        <f t="shared" si="56"/>
        <v>0.3</v>
      </c>
      <c r="AQ51" s="354"/>
      <c r="AR51" s="354"/>
      <c r="AS51" s="96">
        <v>40</v>
      </c>
      <c r="AT51" s="96">
        <v>0</v>
      </c>
      <c r="AU51" s="96">
        <v>0</v>
      </c>
      <c r="AV51" s="96">
        <v>40</v>
      </c>
      <c r="AW51" s="102">
        <v>0</v>
      </c>
      <c r="AX51" s="102">
        <v>0</v>
      </c>
      <c r="AY51" s="102">
        <v>0</v>
      </c>
      <c r="AZ51" s="102">
        <v>0</v>
      </c>
      <c r="BA51" s="102">
        <v>0</v>
      </c>
      <c r="BB51" s="102">
        <v>0</v>
      </c>
      <c r="BC51" s="102">
        <v>0</v>
      </c>
      <c r="BD51" s="102">
        <v>0</v>
      </c>
      <c r="BE51" s="102">
        <v>0</v>
      </c>
      <c r="BF51" s="305">
        <f>+AV51/AS51</f>
        <v>1</v>
      </c>
      <c r="BG51" s="354"/>
      <c r="BH51" s="354"/>
      <c r="BI51" s="96">
        <f t="shared" si="18"/>
        <v>55</v>
      </c>
      <c r="BJ51" s="260">
        <v>1</v>
      </c>
      <c r="BK51" s="354"/>
      <c r="BL51" s="354"/>
      <c r="BM51" s="220" t="s">
        <v>93</v>
      </c>
      <c r="BN51" s="220" t="s">
        <v>112</v>
      </c>
      <c r="BO51" s="228" t="s">
        <v>253</v>
      </c>
      <c r="BP51" s="228"/>
      <c r="BQ51" s="228"/>
      <c r="BR51" s="228"/>
      <c r="BS51" s="228"/>
      <c r="BT51" s="228"/>
      <c r="BU51" s="228"/>
      <c r="BV51" s="228"/>
      <c r="BW51" s="228"/>
      <c r="BX51" s="228"/>
      <c r="BY51" s="228"/>
      <c r="BZ51" s="96">
        <v>40</v>
      </c>
      <c r="CA51" s="96">
        <v>40</v>
      </c>
      <c r="CB51" s="96">
        <v>40</v>
      </c>
      <c r="CC51" s="96">
        <v>40</v>
      </c>
      <c r="CD51" s="96">
        <v>40</v>
      </c>
      <c r="CE51" s="96">
        <v>0</v>
      </c>
      <c r="CF51" s="96">
        <v>0</v>
      </c>
      <c r="CG51" s="96">
        <v>0</v>
      </c>
      <c r="CH51" s="96">
        <v>0</v>
      </c>
      <c r="CI51" s="96">
        <v>0</v>
      </c>
      <c r="CJ51" s="96">
        <v>0</v>
      </c>
      <c r="CK51" s="96">
        <v>0</v>
      </c>
      <c r="CL51" s="96">
        <v>0</v>
      </c>
      <c r="CM51" s="96">
        <v>0</v>
      </c>
      <c r="CN51" s="305">
        <f t="shared" si="58"/>
        <v>1</v>
      </c>
      <c r="CO51" s="354"/>
      <c r="CP51" s="354"/>
      <c r="CQ51" s="96">
        <f t="shared" si="59"/>
        <v>95</v>
      </c>
      <c r="CR51" s="221">
        <v>1</v>
      </c>
      <c r="CS51" s="355"/>
      <c r="CT51" s="355"/>
      <c r="CU51" s="220" t="s">
        <v>93</v>
      </c>
      <c r="CV51" s="220" t="s">
        <v>112</v>
      </c>
    </row>
    <row r="52" spans="1:100" ht="72" customHeight="1">
      <c r="A52" s="75" t="s">
        <v>248</v>
      </c>
      <c r="B52" s="218" t="s">
        <v>95</v>
      </c>
      <c r="C52" s="75" t="s">
        <v>249</v>
      </c>
      <c r="D52" s="119">
        <v>1</v>
      </c>
      <c r="E52" s="119">
        <v>1</v>
      </c>
      <c r="F52" s="75" t="s">
        <v>97</v>
      </c>
      <c r="G52" s="75" t="s">
        <v>254</v>
      </c>
      <c r="H52" s="75" t="s">
        <v>255</v>
      </c>
      <c r="I52" s="96">
        <v>0</v>
      </c>
      <c r="J52" s="119">
        <v>0</v>
      </c>
      <c r="K52" s="119">
        <v>0</v>
      </c>
      <c r="L52" s="305" t="s">
        <v>81</v>
      </c>
      <c r="M52" s="354"/>
      <c r="N52" s="354"/>
      <c r="O52" s="354"/>
      <c r="P52" s="354"/>
      <c r="Q52" s="96">
        <v>0</v>
      </c>
      <c r="R52" s="96">
        <v>0</v>
      </c>
      <c r="S52" s="96">
        <v>0</v>
      </c>
      <c r="T52" s="96">
        <v>0</v>
      </c>
      <c r="U52" s="96">
        <v>0</v>
      </c>
      <c r="V52" s="96">
        <v>0</v>
      </c>
      <c r="W52" s="96">
        <v>0</v>
      </c>
      <c r="X52" s="96">
        <v>0</v>
      </c>
      <c r="Y52" s="96">
        <v>0</v>
      </c>
      <c r="Z52" s="102" t="s">
        <v>81</v>
      </c>
      <c r="AA52" s="96">
        <v>0</v>
      </c>
      <c r="AB52" s="96">
        <v>0</v>
      </c>
      <c r="AC52" s="96">
        <v>0</v>
      </c>
      <c r="AD52" s="102">
        <v>0</v>
      </c>
      <c r="AE52" s="102">
        <v>0</v>
      </c>
      <c r="AF52" s="102">
        <v>0</v>
      </c>
      <c r="AG52" s="102">
        <v>0</v>
      </c>
      <c r="AH52" s="102">
        <v>0</v>
      </c>
      <c r="AI52" s="102">
        <v>0</v>
      </c>
      <c r="AJ52" s="102">
        <v>0</v>
      </c>
      <c r="AK52" s="102">
        <v>0</v>
      </c>
      <c r="AL52" s="305" t="s">
        <v>81</v>
      </c>
      <c r="AM52" s="354"/>
      <c r="AN52" s="354"/>
      <c r="AO52" s="102">
        <f t="shared" si="55"/>
        <v>0</v>
      </c>
      <c r="AP52" s="305">
        <f t="shared" si="56"/>
        <v>0</v>
      </c>
      <c r="AQ52" s="354"/>
      <c r="AR52" s="354"/>
      <c r="AS52" s="96">
        <v>1</v>
      </c>
      <c r="AT52" s="96">
        <v>0</v>
      </c>
      <c r="AU52" s="96">
        <v>0</v>
      </c>
      <c r="AV52" s="96">
        <v>1</v>
      </c>
      <c r="AW52" s="102">
        <v>0</v>
      </c>
      <c r="AX52" s="102">
        <v>0</v>
      </c>
      <c r="AY52" s="102">
        <v>0</v>
      </c>
      <c r="AZ52" s="102">
        <v>0</v>
      </c>
      <c r="BA52" s="102">
        <v>0</v>
      </c>
      <c r="BB52" s="102">
        <v>0</v>
      </c>
      <c r="BC52" s="102">
        <v>0</v>
      </c>
      <c r="BD52" s="102">
        <v>0</v>
      </c>
      <c r="BE52" s="102">
        <v>0</v>
      </c>
      <c r="BF52" s="305">
        <f>+AV52/AS52</f>
        <v>1</v>
      </c>
      <c r="BG52" s="354"/>
      <c r="BH52" s="354"/>
      <c r="BI52" s="96">
        <f t="shared" si="18"/>
        <v>1</v>
      </c>
      <c r="BJ52" s="260">
        <f t="shared" si="57"/>
        <v>1</v>
      </c>
      <c r="BK52" s="354"/>
      <c r="BL52" s="354"/>
      <c r="BM52" s="220" t="s">
        <v>93</v>
      </c>
      <c r="BN52" s="220" t="s">
        <v>112</v>
      </c>
      <c r="BO52" s="228"/>
      <c r="BP52" s="228"/>
      <c r="BQ52" s="228"/>
      <c r="BR52" s="228"/>
      <c r="BS52" s="228"/>
      <c r="BT52" s="228"/>
      <c r="BU52" s="228"/>
      <c r="BV52" s="228"/>
      <c r="BW52" s="228"/>
      <c r="BX52" s="228"/>
      <c r="BY52" s="228"/>
      <c r="BZ52" s="96">
        <v>1</v>
      </c>
      <c r="CA52" s="96">
        <v>1</v>
      </c>
      <c r="CB52" s="96">
        <v>1</v>
      </c>
      <c r="CC52" s="96">
        <v>1</v>
      </c>
      <c r="CD52" s="96">
        <v>1</v>
      </c>
      <c r="CE52" s="96">
        <v>0</v>
      </c>
      <c r="CF52" s="96">
        <v>0</v>
      </c>
      <c r="CG52" s="96">
        <v>0</v>
      </c>
      <c r="CH52" s="96">
        <v>0</v>
      </c>
      <c r="CI52" s="96">
        <v>0</v>
      </c>
      <c r="CJ52" s="96">
        <v>0</v>
      </c>
      <c r="CK52" s="96">
        <v>0</v>
      </c>
      <c r="CL52" s="96">
        <v>0</v>
      </c>
      <c r="CM52" s="96">
        <v>0</v>
      </c>
      <c r="CN52" s="305">
        <f t="shared" si="58"/>
        <v>1</v>
      </c>
      <c r="CO52" s="354"/>
      <c r="CP52" s="354"/>
      <c r="CQ52" s="96">
        <f t="shared" si="59"/>
        <v>2</v>
      </c>
      <c r="CR52" s="221">
        <v>1</v>
      </c>
      <c r="CS52" s="355"/>
      <c r="CT52" s="355"/>
      <c r="CU52" s="220" t="s">
        <v>93</v>
      </c>
      <c r="CV52" s="220" t="s">
        <v>112</v>
      </c>
    </row>
    <row r="53" spans="1:100" ht="45">
      <c r="A53" s="75" t="s">
        <v>248</v>
      </c>
      <c r="B53" s="218" t="s">
        <v>95</v>
      </c>
      <c r="C53" s="75" t="s">
        <v>249</v>
      </c>
      <c r="D53" s="119">
        <v>1</v>
      </c>
      <c r="E53" s="119">
        <v>1</v>
      </c>
      <c r="F53" s="75" t="s">
        <v>97</v>
      </c>
      <c r="G53" s="75" t="s">
        <v>256</v>
      </c>
      <c r="H53" s="75" t="s">
        <v>257</v>
      </c>
      <c r="I53" s="96">
        <v>0</v>
      </c>
      <c r="J53" s="119">
        <v>0</v>
      </c>
      <c r="K53" s="119">
        <v>0</v>
      </c>
      <c r="L53" s="305" t="s">
        <v>81</v>
      </c>
      <c r="M53" s="354"/>
      <c r="N53" s="354"/>
      <c r="O53" s="354"/>
      <c r="P53" s="354"/>
      <c r="Q53" s="96">
        <v>0</v>
      </c>
      <c r="R53" s="96">
        <v>0</v>
      </c>
      <c r="S53" s="96">
        <v>0</v>
      </c>
      <c r="T53" s="96">
        <v>0</v>
      </c>
      <c r="U53" s="96">
        <v>0</v>
      </c>
      <c r="V53" s="96">
        <v>0</v>
      </c>
      <c r="W53" s="96">
        <v>0</v>
      </c>
      <c r="X53" s="96">
        <v>0</v>
      </c>
      <c r="Y53" s="96">
        <v>0</v>
      </c>
      <c r="Z53" s="102" t="s">
        <v>81</v>
      </c>
      <c r="AA53" s="96">
        <v>0</v>
      </c>
      <c r="AB53" s="96">
        <v>0</v>
      </c>
      <c r="AC53" s="96">
        <v>0</v>
      </c>
      <c r="AD53" s="102">
        <v>0</v>
      </c>
      <c r="AE53" s="102">
        <v>0</v>
      </c>
      <c r="AF53" s="102">
        <v>0</v>
      </c>
      <c r="AG53" s="102">
        <v>0</v>
      </c>
      <c r="AH53" s="102">
        <v>0</v>
      </c>
      <c r="AI53" s="102">
        <v>0</v>
      </c>
      <c r="AJ53" s="102">
        <v>0</v>
      </c>
      <c r="AK53" s="102">
        <v>0</v>
      </c>
      <c r="AL53" s="305" t="s">
        <v>81</v>
      </c>
      <c r="AM53" s="354"/>
      <c r="AN53" s="354"/>
      <c r="AO53" s="102">
        <f t="shared" si="55"/>
        <v>0</v>
      </c>
      <c r="AP53" s="305">
        <f t="shared" si="56"/>
        <v>0</v>
      </c>
      <c r="AQ53" s="354"/>
      <c r="AR53" s="354"/>
      <c r="AS53" s="96">
        <v>0</v>
      </c>
      <c r="AT53" s="96">
        <v>0</v>
      </c>
      <c r="AU53" s="96">
        <v>0</v>
      </c>
      <c r="AV53" s="96">
        <v>0</v>
      </c>
      <c r="AW53" s="102">
        <v>0</v>
      </c>
      <c r="AX53" s="102">
        <v>0</v>
      </c>
      <c r="AY53" s="102">
        <v>0</v>
      </c>
      <c r="AZ53" s="102">
        <v>0</v>
      </c>
      <c r="BA53" s="102">
        <v>0</v>
      </c>
      <c r="BB53" s="102">
        <v>0</v>
      </c>
      <c r="BC53" s="102">
        <v>0</v>
      </c>
      <c r="BD53" s="102">
        <v>0</v>
      </c>
      <c r="BE53" s="102">
        <v>0</v>
      </c>
      <c r="BF53" s="305" t="s">
        <v>81</v>
      </c>
      <c r="BG53" s="354"/>
      <c r="BH53" s="354"/>
      <c r="BI53" s="96">
        <f t="shared" si="18"/>
        <v>0</v>
      </c>
      <c r="BJ53" s="260">
        <f t="shared" si="57"/>
        <v>0</v>
      </c>
      <c r="BK53" s="354"/>
      <c r="BL53" s="354"/>
      <c r="BM53" s="220" t="s">
        <v>93</v>
      </c>
      <c r="BN53" s="220" t="s">
        <v>112</v>
      </c>
      <c r="BO53" s="228"/>
      <c r="BP53" s="228"/>
      <c r="BQ53" s="228"/>
      <c r="BR53" s="228"/>
      <c r="BS53" s="228"/>
      <c r="BT53" s="228"/>
      <c r="BU53" s="228"/>
      <c r="BV53" s="228"/>
      <c r="BW53" s="228"/>
      <c r="BX53" s="228"/>
      <c r="BY53" s="228"/>
      <c r="BZ53" s="96">
        <v>1</v>
      </c>
      <c r="CA53" s="96">
        <v>0</v>
      </c>
      <c r="CB53" s="96">
        <v>0</v>
      </c>
      <c r="CC53" s="96">
        <v>0</v>
      </c>
      <c r="CD53" s="96">
        <v>0</v>
      </c>
      <c r="CE53" s="96">
        <v>0</v>
      </c>
      <c r="CF53" s="96">
        <v>0</v>
      </c>
      <c r="CG53" s="96">
        <v>0</v>
      </c>
      <c r="CH53" s="96">
        <v>0</v>
      </c>
      <c r="CI53" s="96">
        <v>0</v>
      </c>
      <c r="CJ53" s="96">
        <v>0</v>
      </c>
      <c r="CK53" s="96">
        <v>0</v>
      </c>
      <c r="CL53" s="96">
        <v>0</v>
      </c>
      <c r="CM53" s="96">
        <v>0</v>
      </c>
      <c r="CN53" s="305">
        <f t="shared" si="58"/>
        <v>0</v>
      </c>
      <c r="CO53" s="354"/>
      <c r="CP53" s="354"/>
      <c r="CQ53" s="96">
        <f t="shared" si="59"/>
        <v>0</v>
      </c>
      <c r="CR53" s="221">
        <f>+CQ53/E53</f>
        <v>0</v>
      </c>
      <c r="CS53" s="355"/>
      <c r="CT53" s="355"/>
      <c r="CU53" s="220" t="s">
        <v>93</v>
      </c>
      <c r="CV53" s="220" t="s">
        <v>112</v>
      </c>
    </row>
    <row r="54" spans="1:100" ht="106.5" customHeight="1">
      <c r="A54" s="75" t="s">
        <v>258</v>
      </c>
      <c r="B54" s="218" t="s">
        <v>95</v>
      </c>
      <c r="C54" s="75" t="s">
        <v>259</v>
      </c>
      <c r="D54" s="119">
        <v>100</v>
      </c>
      <c r="E54" s="119">
        <v>100</v>
      </c>
      <c r="F54" s="75" t="s">
        <v>97</v>
      </c>
      <c r="G54" s="75" t="s">
        <v>260</v>
      </c>
      <c r="H54" s="75" t="s">
        <v>261</v>
      </c>
      <c r="I54" s="96">
        <v>0</v>
      </c>
      <c r="J54" s="119">
        <v>25</v>
      </c>
      <c r="K54" s="119">
        <v>0</v>
      </c>
      <c r="L54" s="305">
        <v>0</v>
      </c>
      <c r="M54" s="354">
        <f>+L54+L55</f>
        <v>0</v>
      </c>
      <c r="N54" s="370">
        <v>33</v>
      </c>
      <c r="O54" s="354">
        <v>0</v>
      </c>
      <c r="P54" s="354"/>
      <c r="Q54" s="96">
        <v>0</v>
      </c>
      <c r="R54" s="96">
        <v>0</v>
      </c>
      <c r="S54" s="96">
        <v>0</v>
      </c>
      <c r="T54" s="96">
        <v>0</v>
      </c>
      <c r="U54" s="96">
        <v>0</v>
      </c>
      <c r="V54" s="96">
        <v>0</v>
      </c>
      <c r="W54" s="96">
        <v>0</v>
      </c>
      <c r="X54" s="96">
        <v>0</v>
      </c>
      <c r="Y54" s="96">
        <v>0</v>
      </c>
      <c r="Z54" s="102" t="s">
        <v>81</v>
      </c>
      <c r="AA54" s="96">
        <v>0</v>
      </c>
      <c r="AB54" s="96">
        <v>0</v>
      </c>
      <c r="AC54" s="96">
        <v>0</v>
      </c>
      <c r="AD54" s="102">
        <v>0</v>
      </c>
      <c r="AE54" s="102">
        <v>0</v>
      </c>
      <c r="AF54" s="102">
        <v>0</v>
      </c>
      <c r="AG54" s="102">
        <v>0</v>
      </c>
      <c r="AH54" s="102">
        <v>0</v>
      </c>
      <c r="AI54" s="102">
        <v>0</v>
      </c>
      <c r="AJ54" s="102">
        <v>0</v>
      </c>
      <c r="AK54" s="102">
        <v>0</v>
      </c>
      <c r="AL54" s="305" t="s">
        <v>81</v>
      </c>
      <c r="AM54" s="354" t="str">
        <f>+AL54</f>
        <v>NA</v>
      </c>
      <c r="AN54" s="354">
        <v>0</v>
      </c>
      <c r="AO54" s="102">
        <f t="shared" si="55"/>
        <v>0</v>
      </c>
      <c r="AP54" s="305">
        <f t="shared" si="56"/>
        <v>0</v>
      </c>
      <c r="AQ54" s="354">
        <f>SUM(AP54:AP55)/2</f>
        <v>0</v>
      </c>
      <c r="AR54" s="354"/>
      <c r="AS54" s="96">
        <v>50</v>
      </c>
      <c r="AT54" s="96">
        <v>0</v>
      </c>
      <c r="AU54" s="96">
        <v>0</v>
      </c>
      <c r="AV54" s="96">
        <v>50</v>
      </c>
      <c r="AW54" s="102">
        <v>0</v>
      </c>
      <c r="AX54" s="102">
        <v>0</v>
      </c>
      <c r="AY54" s="102">
        <v>0</v>
      </c>
      <c r="AZ54" s="102">
        <v>0</v>
      </c>
      <c r="BA54" s="102">
        <v>0</v>
      </c>
      <c r="BB54" s="102">
        <v>0</v>
      </c>
      <c r="BC54" s="102">
        <v>0</v>
      </c>
      <c r="BD54" s="102">
        <v>0</v>
      </c>
      <c r="BE54" s="102">
        <v>0</v>
      </c>
      <c r="BF54" s="305">
        <f>+AV54/AS54</f>
        <v>1</v>
      </c>
      <c r="BG54" s="354">
        <f>SUM(BF54:BF55)/2</f>
        <v>1</v>
      </c>
      <c r="BH54" s="354">
        <v>0</v>
      </c>
      <c r="BI54" s="96">
        <f t="shared" si="18"/>
        <v>50</v>
      </c>
      <c r="BJ54" s="260">
        <f t="shared" si="57"/>
        <v>0.5</v>
      </c>
      <c r="BK54" s="354">
        <f>SUM(BJ54:BJ55)/2</f>
        <v>0.4375</v>
      </c>
      <c r="BL54" s="354"/>
      <c r="BM54" s="220" t="s">
        <v>93</v>
      </c>
      <c r="BN54" s="220" t="s">
        <v>112</v>
      </c>
      <c r="BO54" s="228"/>
      <c r="BP54" s="228"/>
      <c r="BQ54" s="228"/>
      <c r="BR54" s="228"/>
      <c r="BS54" s="228"/>
      <c r="BT54" s="228"/>
      <c r="BU54" s="228"/>
      <c r="BV54" s="228"/>
      <c r="BW54" s="228"/>
      <c r="BX54" s="228"/>
      <c r="BY54" s="228"/>
      <c r="BZ54" s="96">
        <v>50</v>
      </c>
      <c r="CA54" s="96">
        <v>50</v>
      </c>
      <c r="CB54" s="96">
        <v>50</v>
      </c>
      <c r="CC54" s="96">
        <v>50</v>
      </c>
      <c r="CD54" s="96">
        <v>50</v>
      </c>
      <c r="CE54" s="96">
        <v>0</v>
      </c>
      <c r="CF54" s="96">
        <v>0</v>
      </c>
      <c r="CG54" s="96">
        <v>0</v>
      </c>
      <c r="CH54" s="96">
        <v>0</v>
      </c>
      <c r="CI54" s="96">
        <v>0</v>
      </c>
      <c r="CJ54" s="96">
        <v>0</v>
      </c>
      <c r="CK54" s="96">
        <v>0</v>
      </c>
      <c r="CL54" s="96">
        <v>0</v>
      </c>
      <c r="CM54" s="96">
        <v>0</v>
      </c>
      <c r="CN54" s="305">
        <f t="shared" si="58"/>
        <v>1</v>
      </c>
      <c r="CO54" s="354">
        <f>SUM(CN54:CN55)/2</f>
        <v>0.8</v>
      </c>
      <c r="CP54" s="354">
        <v>0</v>
      </c>
      <c r="CQ54" s="96">
        <f t="shared" si="59"/>
        <v>100</v>
      </c>
      <c r="CR54" s="221">
        <v>1</v>
      </c>
      <c r="CS54" s="355">
        <f>SUM(CR54:CR55)/2</f>
        <v>1</v>
      </c>
      <c r="CT54" s="355"/>
      <c r="CU54" s="220" t="s">
        <v>93</v>
      </c>
      <c r="CV54" s="220" t="s">
        <v>112</v>
      </c>
    </row>
    <row r="55" spans="1:100" ht="45">
      <c r="A55" s="75" t="s">
        <v>258</v>
      </c>
      <c r="B55" s="218" t="s">
        <v>95</v>
      </c>
      <c r="C55" s="75" t="s">
        <v>259</v>
      </c>
      <c r="D55" s="119">
        <v>16</v>
      </c>
      <c r="E55" s="119">
        <v>16</v>
      </c>
      <c r="F55" s="75" t="s">
        <v>97</v>
      </c>
      <c r="G55" s="75" t="s">
        <v>262</v>
      </c>
      <c r="H55" s="75" t="s">
        <v>263</v>
      </c>
      <c r="I55" s="96">
        <v>0</v>
      </c>
      <c r="J55" s="119">
        <v>4</v>
      </c>
      <c r="K55" s="119">
        <v>0</v>
      </c>
      <c r="L55" s="305">
        <v>0</v>
      </c>
      <c r="M55" s="354"/>
      <c r="N55" s="370"/>
      <c r="O55" s="354"/>
      <c r="P55" s="354"/>
      <c r="Q55" s="96">
        <v>0</v>
      </c>
      <c r="R55" s="96">
        <v>0</v>
      </c>
      <c r="S55" s="96">
        <v>0</v>
      </c>
      <c r="T55" s="96">
        <v>0</v>
      </c>
      <c r="U55" s="96">
        <v>0</v>
      </c>
      <c r="V55" s="96">
        <v>0</v>
      </c>
      <c r="W55" s="96">
        <v>0</v>
      </c>
      <c r="X55" s="96">
        <v>0</v>
      </c>
      <c r="Y55" s="96">
        <v>0</v>
      </c>
      <c r="Z55" s="102" t="s">
        <v>81</v>
      </c>
      <c r="AA55" s="96">
        <v>0</v>
      </c>
      <c r="AB55" s="96">
        <v>0</v>
      </c>
      <c r="AC55" s="96">
        <v>0</v>
      </c>
      <c r="AD55" s="102">
        <v>0</v>
      </c>
      <c r="AE55" s="102">
        <v>0</v>
      </c>
      <c r="AF55" s="102">
        <v>0</v>
      </c>
      <c r="AG55" s="102">
        <v>0</v>
      </c>
      <c r="AH55" s="102">
        <v>0</v>
      </c>
      <c r="AI55" s="102">
        <v>0</v>
      </c>
      <c r="AJ55" s="102">
        <v>0</v>
      </c>
      <c r="AK55" s="102">
        <v>0</v>
      </c>
      <c r="AL55" s="305" t="s">
        <v>81</v>
      </c>
      <c r="AM55" s="354"/>
      <c r="AN55" s="354"/>
      <c r="AO55" s="102">
        <f t="shared" si="55"/>
        <v>0</v>
      </c>
      <c r="AP55" s="305">
        <f t="shared" si="56"/>
        <v>0</v>
      </c>
      <c r="AQ55" s="354"/>
      <c r="AR55" s="354"/>
      <c r="AS55" s="96">
        <v>6</v>
      </c>
      <c r="AT55" s="96">
        <v>0</v>
      </c>
      <c r="AU55" s="96">
        <v>0</v>
      </c>
      <c r="AV55" s="96">
        <v>6</v>
      </c>
      <c r="AW55" s="102">
        <v>0</v>
      </c>
      <c r="AX55" s="102">
        <v>0</v>
      </c>
      <c r="AY55" s="102">
        <v>0</v>
      </c>
      <c r="AZ55" s="102">
        <v>0</v>
      </c>
      <c r="BA55" s="102">
        <v>0</v>
      </c>
      <c r="BB55" s="102">
        <v>0</v>
      </c>
      <c r="BC55" s="102">
        <v>0</v>
      </c>
      <c r="BD55" s="102">
        <v>0</v>
      </c>
      <c r="BE55" s="102">
        <v>0</v>
      </c>
      <c r="BF55" s="305">
        <f>+AV55/AS55</f>
        <v>1</v>
      </c>
      <c r="BG55" s="354"/>
      <c r="BH55" s="354"/>
      <c r="BI55" s="96">
        <f t="shared" si="18"/>
        <v>6</v>
      </c>
      <c r="BJ55" s="260">
        <f t="shared" si="57"/>
        <v>0.375</v>
      </c>
      <c r="BK55" s="354"/>
      <c r="BL55" s="354"/>
      <c r="BM55" s="220" t="s">
        <v>93</v>
      </c>
      <c r="BN55" s="220" t="s">
        <v>112</v>
      </c>
      <c r="BO55" s="228"/>
      <c r="BP55" s="228"/>
      <c r="BQ55" s="228"/>
      <c r="BR55" s="228"/>
      <c r="BS55" s="228"/>
      <c r="BT55" s="228"/>
      <c r="BU55" s="228"/>
      <c r="BV55" s="228"/>
      <c r="BW55" s="228"/>
      <c r="BX55" s="228"/>
      <c r="BY55" s="228"/>
      <c r="BZ55" s="96">
        <v>10</v>
      </c>
      <c r="CA55" s="96">
        <v>0</v>
      </c>
      <c r="CB55" s="96">
        <v>6</v>
      </c>
      <c r="CC55" s="96">
        <v>6</v>
      </c>
      <c r="CD55" s="96">
        <v>6</v>
      </c>
      <c r="CE55" s="96">
        <v>0</v>
      </c>
      <c r="CF55" s="96">
        <v>0</v>
      </c>
      <c r="CG55" s="96">
        <v>0</v>
      </c>
      <c r="CH55" s="96">
        <v>0</v>
      </c>
      <c r="CI55" s="96">
        <v>0</v>
      </c>
      <c r="CJ55" s="96">
        <v>0</v>
      </c>
      <c r="CK55" s="96">
        <v>0</v>
      </c>
      <c r="CL55" s="96">
        <v>0</v>
      </c>
      <c r="CM55" s="96">
        <v>0</v>
      </c>
      <c r="CN55" s="305">
        <f t="shared" si="58"/>
        <v>0.6</v>
      </c>
      <c r="CO55" s="354"/>
      <c r="CP55" s="354"/>
      <c r="CQ55" s="96">
        <f t="shared" si="59"/>
        <v>12</v>
      </c>
      <c r="CR55" s="221">
        <v>1</v>
      </c>
      <c r="CS55" s="355"/>
      <c r="CT55" s="355"/>
      <c r="CU55" s="220" t="s">
        <v>93</v>
      </c>
      <c r="CV55" s="220" t="s">
        <v>112</v>
      </c>
    </row>
    <row r="56" spans="1:100" ht="72.75" customHeight="1">
      <c r="A56" s="75" t="s">
        <v>264</v>
      </c>
      <c r="B56" s="218" t="s">
        <v>95</v>
      </c>
      <c r="C56" s="75" t="s">
        <v>265</v>
      </c>
      <c r="D56" s="119">
        <v>1</v>
      </c>
      <c r="E56" s="119">
        <v>1</v>
      </c>
      <c r="F56" s="75" t="s">
        <v>97</v>
      </c>
      <c r="G56" s="75" t="s">
        <v>266</v>
      </c>
      <c r="H56" s="75" t="s">
        <v>266</v>
      </c>
      <c r="I56" s="96">
        <v>0</v>
      </c>
      <c r="J56" s="119">
        <v>0</v>
      </c>
      <c r="K56" s="119">
        <v>0</v>
      </c>
      <c r="L56" s="305" t="s">
        <v>81</v>
      </c>
      <c r="M56" s="354">
        <v>0</v>
      </c>
      <c r="N56" s="354">
        <v>0.34</v>
      </c>
      <c r="O56" s="354">
        <v>0</v>
      </c>
      <c r="P56" s="354"/>
      <c r="Q56" s="96">
        <v>0</v>
      </c>
      <c r="R56" s="96">
        <v>0</v>
      </c>
      <c r="S56" s="96">
        <v>0</v>
      </c>
      <c r="T56" s="96">
        <v>0</v>
      </c>
      <c r="U56" s="96">
        <v>0</v>
      </c>
      <c r="V56" s="96">
        <v>0</v>
      </c>
      <c r="W56" s="96">
        <v>0</v>
      </c>
      <c r="X56" s="96">
        <v>0</v>
      </c>
      <c r="Y56" s="96">
        <v>0</v>
      </c>
      <c r="Z56" s="102" t="s">
        <v>81</v>
      </c>
      <c r="AA56" s="96">
        <v>0</v>
      </c>
      <c r="AB56" s="96">
        <v>0</v>
      </c>
      <c r="AC56" s="96">
        <v>0</v>
      </c>
      <c r="AD56" s="102">
        <v>0</v>
      </c>
      <c r="AE56" s="102">
        <v>0</v>
      </c>
      <c r="AF56" s="102">
        <v>0</v>
      </c>
      <c r="AG56" s="102">
        <v>0</v>
      </c>
      <c r="AH56" s="102">
        <v>0</v>
      </c>
      <c r="AI56" s="102">
        <v>0</v>
      </c>
      <c r="AJ56" s="102">
        <v>0</v>
      </c>
      <c r="AK56" s="102">
        <v>0</v>
      </c>
      <c r="AL56" s="305" t="s">
        <v>81</v>
      </c>
      <c r="AM56" s="354" t="str">
        <f>+AL56</f>
        <v>NA</v>
      </c>
      <c r="AN56" s="354">
        <v>0</v>
      </c>
      <c r="AO56" s="102">
        <f t="shared" si="55"/>
        <v>0</v>
      </c>
      <c r="AP56" s="305">
        <f t="shared" si="56"/>
        <v>0</v>
      </c>
      <c r="AQ56" s="354">
        <f>SUM(AP56:AP59)/4</f>
        <v>0</v>
      </c>
      <c r="AR56" s="354"/>
      <c r="AS56" s="96">
        <v>1</v>
      </c>
      <c r="AT56" s="96">
        <v>0</v>
      </c>
      <c r="AU56" s="96">
        <v>0</v>
      </c>
      <c r="AV56" s="96">
        <v>1</v>
      </c>
      <c r="AW56" s="102">
        <v>0</v>
      </c>
      <c r="AX56" s="102">
        <v>0</v>
      </c>
      <c r="AY56" s="102">
        <v>0</v>
      </c>
      <c r="AZ56" s="102">
        <v>0</v>
      </c>
      <c r="BA56" s="102">
        <v>0</v>
      </c>
      <c r="BB56" s="102">
        <v>0</v>
      </c>
      <c r="BC56" s="102">
        <v>0</v>
      </c>
      <c r="BD56" s="102">
        <v>0</v>
      </c>
      <c r="BE56" s="102">
        <v>0</v>
      </c>
      <c r="BF56" s="305">
        <f>+AV56/AS56</f>
        <v>1</v>
      </c>
      <c r="BG56" s="354">
        <f>SUM(BF56:BF59)/3</f>
        <v>0.83333333333333337</v>
      </c>
      <c r="BH56" s="354">
        <v>0</v>
      </c>
      <c r="BI56" s="96">
        <f t="shared" si="18"/>
        <v>1</v>
      </c>
      <c r="BJ56" s="260">
        <f t="shared" si="57"/>
        <v>1</v>
      </c>
      <c r="BK56" s="354">
        <f>SUM(BJ56:BJ59)/4</f>
        <v>0.625</v>
      </c>
      <c r="BL56" s="354"/>
      <c r="BM56" s="220" t="s">
        <v>93</v>
      </c>
      <c r="BN56" s="220" t="s">
        <v>101</v>
      </c>
      <c r="BO56" s="228"/>
      <c r="BP56" s="228"/>
      <c r="BQ56" s="228"/>
      <c r="BR56" s="228"/>
      <c r="BS56" s="228"/>
      <c r="BT56" s="228"/>
      <c r="BU56" s="228"/>
      <c r="BV56" s="228"/>
      <c r="BW56" s="228"/>
      <c r="BX56" s="228"/>
      <c r="BY56" s="228"/>
      <c r="BZ56" s="96">
        <v>0</v>
      </c>
      <c r="CA56" s="96">
        <v>0</v>
      </c>
      <c r="CB56" s="96">
        <v>0</v>
      </c>
      <c r="CC56" s="96">
        <v>0</v>
      </c>
      <c r="CD56" s="96">
        <v>0</v>
      </c>
      <c r="CE56" s="96">
        <v>0</v>
      </c>
      <c r="CF56" s="96">
        <v>0</v>
      </c>
      <c r="CG56" s="96">
        <v>0</v>
      </c>
      <c r="CH56" s="96">
        <v>0</v>
      </c>
      <c r="CI56" s="96">
        <v>0</v>
      </c>
      <c r="CJ56" s="96">
        <v>0</v>
      </c>
      <c r="CK56" s="96">
        <v>0</v>
      </c>
      <c r="CL56" s="96">
        <v>0</v>
      </c>
      <c r="CM56" s="96">
        <v>0</v>
      </c>
      <c r="CN56" s="305" t="s">
        <v>81</v>
      </c>
      <c r="CO56" s="354">
        <f>SUM(CN56:CN59)/3</f>
        <v>0.66666666666666663</v>
      </c>
      <c r="CP56" s="354">
        <v>0</v>
      </c>
      <c r="CQ56" s="96">
        <f t="shared" si="59"/>
        <v>1</v>
      </c>
      <c r="CR56" s="221">
        <v>1</v>
      </c>
      <c r="CS56" s="355">
        <f>SUM(CR56:CR59)/4</f>
        <v>1</v>
      </c>
      <c r="CT56" s="355"/>
      <c r="CU56" s="220" t="s">
        <v>93</v>
      </c>
      <c r="CV56" s="220" t="s">
        <v>101</v>
      </c>
    </row>
    <row r="57" spans="1:100" ht="114" customHeight="1">
      <c r="A57" s="75" t="s">
        <v>264</v>
      </c>
      <c r="B57" s="218" t="s">
        <v>95</v>
      </c>
      <c r="C57" s="75" t="s">
        <v>265</v>
      </c>
      <c r="D57" s="119">
        <v>100</v>
      </c>
      <c r="E57" s="119">
        <v>45</v>
      </c>
      <c r="F57" s="75" t="s">
        <v>97</v>
      </c>
      <c r="G57" s="75" t="s">
        <v>267</v>
      </c>
      <c r="H57" s="75" t="s">
        <v>267</v>
      </c>
      <c r="I57" s="96">
        <v>0</v>
      </c>
      <c r="J57" s="119">
        <v>25</v>
      </c>
      <c r="K57" s="119">
        <v>0</v>
      </c>
      <c r="L57" s="305">
        <v>0</v>
      </c>
      <c r="M57" s="354"/>
      <c r="N57" s="354"/>
      <c r="O57" s="354"/>
      <c r="P57" s="354"/>
      <c r="Q57" s="96">
        <v>0</v>
      </c>
      <c r="R57" s="96">
        <v>0</v>
      </c>
      <c r="S57" s="96">
        <v>0</v>
      </c>
      <c r="T57" s="96">
        <v>0</v>
      </c>
      <c r="U57" s="96">
        <v>0</v>
      </c>
      <c r="V57" s="96">
        <v>0</v>
      </c>
      <c r="W57" s="96">
        <v>0</v>
      </c>
      <c r="X57" s="96">
        <v>0</v>
      </c>
      <c r="Y57" s="96">
        <v>0</v>
      </c>
      <c r="Z57" s="102" t="s">
        <v>81</v>
      </c>
      <c r="AA57" s="96">
        <v>0</v>
      </c>
      <c r="AB57" s="96">
        <v>0</v>
      </c>
      <c r="AC57" s="96">
        <v>0</v>
      </c>
      <c r="AD57" s="102">
        <v>0</v>
      </c>
      <c r="AE57" s="307">
        <v>0</v>
      </c>
      <c r="AF57" s="102">
        <v>0</v>
      </c>
      <c r="AG57" s="102">
        <v>0</v>
      </c>
      <c r="AH57" s="102">
        <v>0</v>
      </c>
      <c r="AI57" s="102">
        <v>0</v>
      </c>
      <c r="AJ57" s="102">
        <v>0</v>
      </c>
      <c r="AK57" s="102">
        <v>0</v>
      </c>
      <c r="AL57" s="305" t="s">
        <v>81</v>
      </c>
      <c r="AM57" s="354"/>
      <c r="AN57" s="354"/>
      <c r="AO57" s="102">
        <f t="shared" si="55"/>
        <v>0</v>
      </c>
      <c r="AP57" s="305">
        <f t="shared" si="56"/>
        <v>0</v>
      </c>
      <c r="AQ57" s="354"/>
      <c r="AR57" s="354"/>
      <c r="AS57" s="96">
        <v>45</v>
      </c>
      <c r="AT57" s="96">
        <v>0</v>
      </c>
      <c r="AU57" s="96">
        <v>0</v>
      </c>
      <c r="AV57" s="96">
        <v>45</v>
      </c>
      <c r="AW57" s="102">
        <v>0</v>
      </c>
      <c r="AX57" s="102">
        <v>0</v>
      </c>
      <c r="AY57" s="102">
        <v>0</v>
      </c>
      <c r="AZ57" s="102">
        <v>0</v>
      </c>
      <c r="BA57" s="102">
        <v>0</v>
      </c>
      <c r="BB57" s="102">
        <v>0</v>
      </c>
      <c r="BC57" s="102">
        <v>0</v>
      </c>
      <c r="BD57" s="102">
        <v>0</v>
      </c>
      <c r="BE57" s="102">
        <v>0</v>
      </c>
      <c r="BF57" s="305">
        <f>+AV57/AS57</f>
        <v>1</v>
      </c>
      <c r="BG57" s="354"/>
      <c r="BH57" s="354"/>
      <c r="BI57" s="96">
        <f>+K57+AC57+AV57</f>
        <v>45</v>
      </c>
      <c r="BJ57" s="260">
        <f>+BI57/E57</f>
        <v>1</v>
      </c>
      <c r="BK57" s="354"/>
      <c r="BL57" s="354"/>
      <c r="BM57" s="220" t="s">
        <v>93</v>
      </c>
      <c r="BN57" s="220" t="s">
        <v>268</v>
      </c>
      <c r="BO57" s="228"/>
      <c r="BP57" s="228"/>
      <c r="BQ57" s="228"/>
      <c r="BR57" s="228"/>
      <c r="BS57" s="228"/>
      <c r="BT57" s="228"/>
      <c r="BU57" s="228"/>
      <c r="BV57" s="228"/>
      <c r="BW57" s="228"/>
      <c r="BX57" s="228"/>
      <c r="BY57" s="228"/>
      <c r="BZ57" s="96">
        <v>45</v>
      </c>
      <c r="CA57" s="96">
        <v>0</v>
      </c>
      <c r="CB57" s="96">
        <v>45</v>
      </c>
      <c r="CC57" s="96">
        <v>45</v>
      </c>
      <c r="CD57" s="96">
        <v>45</v>
      </c>
      <c r="CE57" s="96">
        <v>0</v>
      </c>
      <c r="CF57" s="96">
        <v>0</v>
      </c>
      <c r="CG57" s="96">
        <v>0</v>
      </c>
      <c r="CH57" s="96">
        <v>0</v>
      </c>
      <c r="CI57" s="96">
        <v>0</v>
      </c>
      <c r="CJ57" s="96">
        <v>0</v>
      </c>
      <c r="CK57" s="96">
        <v>0</v>
      </c>
      <c r="CL57" s="96">
        <v>0</v>
      </c>
      <c r="CM57" s="96">
        <v>0</v>
      </c>
      <c r="CN57" s="305">
        <f>+CD57/BZ57</f>
        <v>1</v>
      </c>
      <c r="CO57" s="354"/>
      <c r="CP57" s="354"/>
      <c r="CQ57" s="96">
        <f t="shared" si="59"/>
        <v>90</v>
      </c>
      <c r="CR57" s="221">
        <v>1</v>
      </c>
      <c r="CS57" s="355"/>
      <c r="CT57" s="355"/>
      <c r="CU57" s="220" t="s">
        <v>93</v>
      </c>
      <c r="CV57" s="220" t="s">
        <v>268</v>
      </c>
    </row>
    <row r="58" spans="1:100" ht="112.5">
      <c r="A58" s="75" t="s">
        <v>264</v>
      </c>
      <c r="B58" s="218" t="s">
        <v>95</v>
      </c>
      <c r="C58" s="75" t="s">
        <v>265</v>
      </c>
      <c r="D58" s="119">
        <v>4</v>
      </c>
      <c r="E58" s="119">
        <v>2</v>
      </c>
      <c r="F58" s="75" t="s">
        <v>97</v>
      </c>
      <c r="G58" s="75" t="s">
        <v>269</v>
      </c>
      <c r="H58" s="75" t="s">
        <v>269</v>
      </c>
      <c r="I58" s="96">
        <v>0</v>
      </c>
      <c r="J58" s="119">
        <v>1</v>
      </c>
      <c r="K58" s="119">
        <v>0</v>
      </c>
      <c r="L58" s="305">
        <v>0</v>
      </c>
      <c r="M58" s="354"/>
      <c r="N58" s="354"/>
      <c r="O58" s="354"/>
      <c r="P58" s="354"/>
      <c r="Q58" s="96">
        <v>0</v>
      </c>
      <c r="R58" s="96">
        <v>0</v>
      </c>
      <c r="S58" s="96">
        <v>0</v>
      </c>
      <c r="T58" s="96">
        <v>0</v>
      </c>
      <c r="U58" s="96">
        <v>0</v>
      </c>
      <c r="V58" s="96">
        <v>0</v>
      </c>
      <c r="W58" s="96">
        <v>0</v>
      </c>
      <c r="X58" s="96">
        <v>0</v>
      </c>
      <c r="Y58" s="96">
        <v>0</v>
      </c>
      <c r="Z58" s="102" t="s">
        <v>81</v>
      </c>
      <c r="AA58" s="96">
        <v>0</v>
      </c>
      <c r="AB58" s="96">
        <v>0</v>
      </c>
      <c r="AC58" s="96">
        <v>0</v>
      </c>
      <c r="AD58" s="102">
        <v>0</v>
      </c>
      <c r="AE58" s="102">
        <v>0</v>
      </c>
      <c r="AF58" s="102">
        <v>0</v>
      </c>
      <c r="AG58" s="102">
        <v>0</v>
      </c>
      <c r="AH58" s="102">
        <v>0</v>
      </c>
      <c r="AI58" s="102">
        <v>0</v>
      </c>
      <c r="AJ58" s="102">
        <v>0</v>
      </c>
      <c r="AK58" s="102">
        <v>0</v>
      </c>
      <c r="AL58" s="305" t="s">
        <v>81</v>
      </c>
      <c r="AM58" s="354"/>
      <c r="AN58" s="354"/>
      <c r="AO58" s="102">
        <f t="shared" si="55"/>
        <v>0</v>
      </c>
      <c r="AP58" s="305">
        <f t="shared" si="56"/>
        <v>0</v>
      </c>
      <c r="AQ58" s="354"/>
      <c r="AR58" s="354"/>
      <c r="AS58" s="96">
        <v>0</v>
      </c>
      <c r="AT58" s="96">
        <v>0</v>
      </c>
      <c r="AU58" s="96">
        <v>0</v>
      </c>
      <c r="AV58" s="96">
        <v>0</v>
      </c>
      <c r="AW58" s="102">
        <v>0</v>
      </c>
      <c r="AX58" s="102">
        <v>0</v>
      </c>
      <c r="AY58" s="102">
        <v>0</v>
      </c>
      <c r="AZ58" s="102">
        <v>0</v>
      </c>
      <c r="BA58" s="102">
        <v>0</v>
      </c>
      <c r="BB58" s="102">
        <v>0</v>
      </c>
      <c r="BC58" s="102">
        <v>0</v>
      </c>
      <c r="BD58" s="102">
        <v>0</v>
      </c>
      <c r="BE58" s="102">
        <v>0</v>
      </c>
      <c r="BF58" s="305" t="s">
        <v>81</v>
      </c>
      <c r="BG58" s="354"/>
      <c r="BH58" s="354"/>
      <c r="BI58" s="96">
        <f t="shared" si="18"/>
        <v>0</v>
      </c>
      <c r="BJ58" s="260">
        <f t="shared" si="57"/>
        <v>0</v>
      </c>
      <c r="BK58" s="354"/>
      <c r="BL58" s="354"/>
      <c r="BM58" s="220" t="s">
        <v>93</v>
      </c>
      <c r="BN58" s="220" t="s">
        <v>268</v>
      </c>
      <c r="BO58" s="228"/>
      <c r="BP58" s="228"/>
      <c r="BQ58" s="228"/>
      <c r="BR58" s="228"/>
      <c r="BS58" s="228"/>
      <c r="BT58" s="228"/>
      <c r="BU58" s="228"/>
      <c r="BV58" s="228"/>
      <c r="BW58" s="228"/>
      <c r="BX58" s="228"/>
      <c r="BY58" s="228"/>
      <c r="BZ58" s="96">
        <v>2</v>
      </c>
      <c r="CA58" s="96">
        <v>0</v>
      </c>
      <c r="CB58" s="96">
        <v>0</v>
      </c>
      <c r="CC58" s="96">
        <v>0</v>
      </c>
      <c r="CD58" s="96">
        <v>0</v>
      </c>
      <c r="CE58" s="96">
        <v>0</v>
      </c>
      <c r="CF58" s="96">
        <v>0</v>
      </c>
      <c r="CG58" s="96">
        <v>0</v>
      </c>
      <c r="CH58" s="96">
        <v>0</v>
      </c>
      <c r="CI58" s="96">
        <v>0</v>
      </c>
      <c r="CJ58" s="96">
        <v>0</v>
      </c>
      <c r="CK58" s="96">
        <v>0</v>
      </c>
      <c r="CL58" s="96">
        <v>0</v>
      </c>
      <c r="CM58" s="96">
        <v>0</v>
      </c>
      <c r="CN58" s="305">
        <f>+CD58/BZ58</f>
        <v>0</v>
      </c>
      <c r="CO58" s="354"/>
      <c r="CP58" s="354"/>
      <c r="CQ58" s="96">
        <f t="shared" si="59"/>
        <v>0</v>
      </c>
      <c r="CR58" s="221">
        <v>1</v>
      </c>
      <c r="CS58" s="355"/>
      <c r="CT58" s="355"/>
      <c r="CU58" s="220" t="s">
        <v>93</v>
      </c>
      <c r="CV58" s="220" t="s">
        <v>268</v>
      </c>
    </row>
    <row r="59" spans="1:100" ht="73.5" customHeight="1">
      <c r="A59" s="75" t="s">
        <v>264</v>
      </c>
      <c r="B59" s="218" t="s">
        <v>95</v>
      </c>
      <c r="C59" s="75" t="s">
        <v>265</v>
      </c>
      <c r="D59" s="119">
        <v>4</v>
      </c>
      <c r="E59" s="119">
        <v>2</v>
      </c>
      <c r="F59" s="75" t="s">
        <v>97</v>
      </c>
      <c r="G59" s="75" t="s">
        <v>270</v>
      </c>
      <c r="H59" s="75" t="s">
        <v>270</v>
      </c>
      <c r="I59" s="96">
        <v>0</v>
      </c>
      <c r="J59" s="119">
        <v>1</v>
      </c>
      <c r="K59" s="119">
        <v>0</v>
      </c>
      <c r="L59" s="305">
        <v>0</v>
      </c>
      <c r="M59" s="354"/>
      <c r="N59" s="354"/>
      <c r="O59" s="354"/>
      <c r="P59" s="354"/>
      <c r="Q59" s="96">
        <v>0</v>
      </c>
      <c r="R59" s="96">
        <v>0</v>
      </c>
      <c r="S59" s="96">
        <v>0</v>
      </c>
      <c r="T59" s="96">
        <v>0</v>
      </c>
      <c r="U59" s="96">
        <v>0</v>
      </c>
      <c r="V59" s="96">
        <v>0</v>
      </c>
      <c r="W59" s="96">
        <v>0</v>
      </c>
      <c r="X59" s="96">
        <v>0</v>
      </c>
      <c r="Y59" s="96">
        <v>0</v>
      </c>
      <c r="Z59" s="102" t="s">
        <v>81</v>
      </c>
      <c r="AA59" s="96">
        <v>0</v>
      </c>
      <c r="AB59" s="96">
        <v>0</v>
      </c>
      <c r="AC59" s="96">
        <v>0</v>
      </c>
      <c r="AD59" s="102">
        <v>0</v>
      </c>
      <c r="AE59" s="102">
        <v>0</v>
      </c>
      <c r="AF59" s="102">
        <v>0</v>
      </c>
      <c r="AG59" s="102">
        <v>0</v>
      </c>
      <c r="AH59" s="102">
        <v>0</v>
      </c>
      <c r="AI59" s="102">
        <v>0</v>
      </c>
      <c r="AJ59" s="102">
        <v>0</v>
      </c>
      <c r="AK59" s="102">
        <v>0</v>
      </c>
      <c r="AL59" s="305" t="s">
        <v>81</v>
      </c>
      <c r="AM59" s="354"/>
      <c r="AN59" s="354"/>
      <c r="AO59" s="102">
        <f t="shared" si="55"/>
        <v>0</v>
      </c>
      <c r="AP59" s="305">
        <f t="shared" si="56"/>
        <v>0</v>
      </c>
      <c r="AQ59" s="354"/>
      <c r="AR59" s="354"/>
      <c r="AS59" s="96">
        <v>2</v>
      </c>
      <c r="AT59" s="96">
        <v>0</v>
      </c>
      <c r="AU59" s="96">
        <v>0</v>
      </c>
      <c r="AV59" s="96">
        <v>1</v>
      </c>
      <c r="AW59" s="102">
        <v>0</v>
      </c>
      <c r="AX59" s="102">
        <v>0</v>
      </c>
      <c r="AY59" s="102">
        <v>0</v>
      </c>
      <c r="AZ59" s="102">
        <v>0</v>
      </c>
      <c r="BA59" s="102">
        <v>0</v>
      </c>
      <c r="BB59" s="102">
        <v>0</v>
      </c>
      <c r="BC59" s="102">
        <v>0</v>
      </c>
      <c r="BD59" s="102">
        <v>0</v>
      </c>
      <c r="BE59" s="102">
        <v>0</v>
      </c>
      <c r="BF59" s="305">
        <f>+AV59/AS59</f>
        <v>0.5</v>
      </c>
      <c r="BG59" s="354"/>
      <c r="BH59" s="354"/>
      <c r="BI59" s="96">
        <f>+K59+AC59+AV59</f>
        <v>1</v>
      </c>
      <c r="BJ59" s="260">
        <f>+BI59/E59</f>
        <v>0.5</v>
      </c>
      <c r="BK59" s="354"/>
      <c r="BL59" s="354"/>
      <c r="BM59" s="220" t="s">
        <v>93</v>
      </c>
      <c r="BN59" s="220" t="s">
        <v>268</v>
      </c>
      <c r="BO59" s="228"/>
      <c r="BP59" s="228"/>
      <c r="BQ59" s="228"/>
      <c r="BR59" s="228"/>
      <c r="BS59" s="228"/>
      <c r="BT59" s="228"/>
      <c r="BU59" s="228"/>
      <c r="BV59" s="228"/>
      <c r="BW59" s="228"/>
      <c r="BX59" s="228"/>
      <c r="BY59" s="228"/>
      <c r="BZ59" s="96">
        <v>1</v>
      </c>
      <c r="CA59" s="96">
        <v>0</v>
      </c>
      <c r="CB59" s="96">
        <v>1</v>
      </c>
      <c r="CC59" s="96">
        <v>1</v>
      </c>
      <c r="CD59" s="96">
        <v>1</v>
      </c>
      <c r="CE59" s="96">
        <v>0</v>
      </c>
      <c r="CF59" s="96">
        <v>0</v>
      </c>
      <c r="CG59" s="96">
        <v>0</v>
      </c>
      <c r="CH59" s="96">
        <v>0</v>
      </c>
      <c r="CI59" s="96">
        <v>0</v>
      </c>
      <c r="CJ59" s="96">
        <v>0</v>
      </c>
      <c r="CK59" s="96">
        <v>0</v>
      </c>
      <c r="CL59" s="96">
        <v>0</v>
      </c>
      <c r="CM59" s="96">
        <v>0</v>
      </c>
      <c r="CN59" s="305">
        <f>+CD59/BZ59</f>
        <v>1</v>
      </c>
      <c r="CO59" s="354"/>
      <c r="CP59" s="354"/>
      <c r="CQ59" s="96">
        <f t="shared" si="59"/>
        <v>2</v>
      </c>
      <c r="CR59" s="221">
        <v>1</v>
      </c>
      <c r="CS59" s="355"/>
      <c r="CT59" s="355"/>
      <c r="CU59" s="220" t="s">
        <v>93</v>
      </c>
      <c r="CV59" s="220" t="s">
        <v>268</v>
      </c>
    </row>
    <row r="60" spans="1:100" ht="22.5">
      <c r="A60" s="214" t="s">
        <v>271</v>
      </c>
      <c r="B60" s="313" t="s">
        <v>91</v>
      </c>
      <c r="C60" s="214" t="s">
        <v>272</v>
      </c>
      <c r="D60" s="212" t="s">
        <v>79</v>
      </c>
      <c r="E60" s="212" t="s">
        <v>79</v>
      </c>
      <c r="F60" s="212" t="s">
        <v>79</v>
      </c>
      <c r="G60" s="214" t="s">
        <v>80</v>
      </c>
      <c r="H60" s="214" t="s">
        <v>80</v>
      </c>
      <c r="I60" s="212" t="s">
        <v>81</v>
      </c>
      <c r="J60" s="212">
        <v>2</v>
      </c>
      <c r="K60" s="212" t="s">
        <v>81</v>
      </c>
      <c r="L60" s="212" t="s">
        <v>81</v>
      </c>
      <c r="M60" s="212" t="s">
        <v>81</v>
      </c>
      <c r="N60" s="212" t="s">
        <v>81</v>
      </c>
      <c r="O60" s="212" t="s">
        <v>81</v>
      </c>
      <c r="P60" s="213">
        <f>+P61</f>
        <v>0</v>
      </c>
      <c r="Q60" s="212">
        <f>SUM(Q61:Q75)</f>
        <v>0</v>
      </c>
      <c r="R60" s="212">
        <v>0</v>
      </c>
      <c r="S60" s="212">
        <v>0</v>
      </c>
      <c r="T60" s="212">
        <v>0</v>
      </c>
      <c r="U60" s="212">
        <v>0</v>
      </c>
      <c r="V60" s="212">
        <v>0</v>
      </c>
      <c r="W60" s="212">
        <v>0</v>
      </c>
      <c r="X60" s="212">
        <v>0</v>
      </c>
      <c r="Y60" s="212">
        <v>0</v>
      </c>
      <c r="Z60" s="118" t="s">
        <v>81</v>
      </c>
      <c r="AA60" s="212">
        <v>3</v>
      </c>
      <c r="AB60" s="118" t="s">
        <v>81</v>
      </c>
      <c r="AC60" s="118" t="s">
        <v>81</v>
      </c>
      <c r="AD60" s="118">
        <f>SUM(AD61:AD75)</f>
        <v>0</v>
      </c>
      <c r="AE60" s="118">
        <f>SUM(AE61:AE75)</f>
        <v>0</v>
      </c>
      <c r="AF60" s="118">
        <f t="shared" ref="AF60:AK60" si="60">SUM(AF61:AF75)</f>
        <v>0</v>
      </c>
      <c r="AG60" s="118">
        <f t="shared" si="60"/>
        <v>0</v>
      </c>
      <c r="AH60" s="118">
        <f t="shared" si="60"/>
        <v>0</v>
      </c>
      <c r="AI60" s="118">
        <f t="shared" si="60"/>
        <v>0</v>
      </c>
      <c r="AJ60" s="118">
        <f t="shared" si="60"/>
        <v>0</v>
      </c>
      <c r="AK60" s="118">
        <f t="shared" si="60"/>
        <v>0</v>
      </c>
      <c r="AL60" s="118" t="s">
        <v>81</v>
      </c>
      <c r="AM60" s="118" t="s">
        <v>81</v>
      </c>
      <c r="AN60" s="213">
        <f>+AN61</f>
        <v>0.33333333333333331</v>
      </c>
      <c r="AO60" s="214">
        <v>15</v>
      </c>
      <c r="AP60" s="118" t="s">
        <v>81</v>
      </c>
      <c r="AQ60" s="118" t="s">
        <v>81</v>
      </c>
      <c r="AR60" s="213">
        <f>+AR61</f>
        <v>2.222222222222222E-2</v>
      </c>
      <c r="AS60" s="212">
        <v>1</v>
      </c>
      <c r="AT60" s="118" t="s">
        <v>81</v>
      </c>
      <c r="AU60" s="118" t="s">
        <v>81</v>
      </c>
      <c r="AV60" s="118" t="s">
        <v>81</v>
      </c>
      <c r="AW60" s="118">
        <f>SUM(AW61:AW75)</f>
        <v>0</v>
      </c>
      <c r="AX60" s="118">
        <f>SUM(AX61:AX75)</f>
        <v>0</v>
      </c>
      <c r="AY60" s="118">
        <f t="shared" ref="AY60:BD60" si="61">SUM(AY61:AY75)</f>
        <v>0</v>
      </c>
      <c r="AZ60" s="118">
        <f t="shared" si="61"/>
        <v>0</v>
      </c>
      <c r="BA60" s="118">
        <f t="shared" si="61"/>
        <v>0</v>
      </c>
      <c r="BB60" s="118">
        <f t="shared" si="61"/>
        <v>0</v>
      </c>
      <c r="BC60" s="118">
        <f t="shared" si="61"/>
        <v>0</v>
      </c>
      <c r="BD60" s="118">
        <f t="shared" si="61"/>
        <v>0</v>
      </c>
      <c r="BE60" s="118">
        <v>0</v>
      </c>
      <c r="BF60" s="118" t="s">
        <v>81</v>
      </c>
      <c r="BG60" s="118" t="s">
        <v>81</v>
      </c>
      <c r="BH60" s="213">
        <f>+BH61</f>
        <v>0.6</v>
      </c>
      <c r="BI60" s="212">
        <v>12</v>
      </c>
      <c r="BJ60" s="118" t="s">
        <v>81</v>
      </c>
      <c r="BK60" s="118" t="s">
        <v>81</v>
      </c>
      <c r="BL60" s="213">
        <f>+BL61</f>
        <v>0.10833333333333334</v>
      </c>
      <c r="BM60" s="214" t="s">
        <v>273</v>
      </c>
      <c r="BN60" s="214" t="s">
        <v>81</v>
      </c>
      <c r="BO60" s="214"/>
      <c r="BP60" s="214"/>
      <c r="BQ60" s="214"/>
      <c r="BR60" s="214"/>
      <c r="BS60" s="214"/>
      <c r="BT60" s="214"/>
      <c r="BU60" s="214"/>
      <c r="BV60" s="214"/>
      <c r="BW60" s="214"/>
      <c r="BX60" s="214"/>
      <c r="BY60" s="214"/>
      <c r="BZ60" s="212">
        <v>11</v>
      </c>
      <c r="CA60" s="118" t="s">
        <v>81</v>
      </c>
      <c r="CB60" s="118" t="s">
        <v>81</v>
      </c>
      <c r="CC60" s="118" t="s">
        <v>81</v>
      </c>
      <c r="CD60" s="118" t="s">
        <v>81</v>
      </c>
      <c r="CE60" s="212">
        <f>SUM(CE61:CE75)</f>
        <v>484927838477</v>
      </c>
      <c r="CF60" s="212">
        <f>SUM(CF61:CF75)</f>
        <v>1910979152</v>
      </c>
      <c r="CG60" s="212">
        <f t="shared" ref="CG60:CL60" si="62">SUM(CG61:CG75)</f>
        <v>0</v>
      </c>
      <c r="CH60" s="212">
        <f t="shared" si="62"/>
        <v>0</v>
      </c>
      <c r="CI60" s="212">
        <f t="shared" si="62"/>
        <v>0</v>
      </c>
      <c r="CJ60" s="212">
        <f t="shared" si="62"/>
        <v>0</v>
      </c>
      <c r="CK60" s="212">
        <f t="shared" si="62"/>
        <v>0</v>
      </c>
      <c r="CL60" s="212">
        <f t="shared" si="62"/>
        <v>20000000</v>
      </c>
      <c r="CM60" s="212">
        <v>0</v>
      </c>
      <c r="CN60" s="118" t="s">
        <v>81</v>
      </c>
      <c r="CO60" s="118" t="s">
        <v>81</v>
      </c>
      <c r="CP60" s="213">
        <f>+CP61</f>
        <v>0.72727272727272729</v>
      </c>
      <c r="CQ60" s="212">
        <v>12</v>
      </c>
      <c r="CR60" s="120" t="s">
        <v>81</v>
      </c>
      <c r="CS60" s="120" t="s">
        <v>81</v>
      </c>
      <c r="CT60" s="215">
        <f>+CT61</f>
        <v>0.75</v>
      </c>
      <c r="CU60" s="214" t="s">
        <v>273</v>
      </c>
      <c r="CV60" s="214" t="s">
        <v>81</v>
      </c>
    </row>
    <row r="61" spans="1:100" ht="100.5" customHeight="1">
      <c r="A61" s="75" t="s">
        <v>274</v>
      </c>
      <c r="B61" s="218" t="s">
        <v>95</v>
      </c>
      <c r="C61" s="75" t="s">
        <v>275</v>
      </c>
      <c r="D61" s="119">
        <v>1</v>
      </c>
      <c r="E61" s="119">
        <v>1</v>
      </c>
      <c r="F61" s="75" t="s">
        <v>97</v>
      </c>
      <c r="G61" s="75" t="s">
        <v>276</v>
      </c>
      <c r="H61" s="75" t="s">
        <v>276</v>
      </c>
      <c r="I61" s="96">
        <v>0</v>
      </c>
      <c r="J61" s="119">
        <v>0</v>
      </c>
      <c r="K61" s="119">
        <v>0</v>
      </c>
      <c r="L61" s="305" t="s">
        <v>81</v>
      </c>
      <c r="M61" s="370" t="s">
        <v>81</v>
      </c>
      <c r="N61" s="354">
        <v>0.2</v>
      </c>
      <c r="O61" s="370" t="s">
        <v>81</v>
      </c>
      <c r="P61" s="354">
        <f>SUBTOTAL(9,L61:L75)/2</f>
        <v>0</v>
      </c>
      <c r="Q61" s="96">
        <v>0</v>
      </c>
      <c r="R61" s="96">
        <v>0</v>
      </c>
      <c r="S61" s="96">
        <v>0</v>
      </c>
      <c r="T61" s="96">
        <v>0</v>
      </c>
      <c r="U61" s="96">
        <v>0</v>
      </c>
      <c r="V61" s="96">
        <v>0</v>
      </c>
      <c r="W61" s="96">
        <v>0</v>
      </c>
      <c r="X61" s="96">
        <v>0</v>
      </c>
      <c r="Y61" s="96">
        <v>0</v>
      </c>
      <c r="Z61" s="102" t="s">
        <v>81</v>
      </c>
      <c r="AA61" s="96">
        <v>0</v>
      </c>
      <c r="AB61" s="96">
        <v>0</v>
      </c>
      <c r="AC61" s="96">
        <v>0</v>
      </c>
      <c r="AD61" s="102">
        <v>0</v>
      </c>
      <c r="AE61" s="102">
        <v>0</v>
      </c>
      <c r="AF61" s="102">
        <v>0</v>
      </c>
      <c r="AG61" s="102">
        <v>0</v>
      </c>
      <c r="AH61" s="102">
        <v>0</v>
      </c>
      <c r="AI61" s="102">
        <v>0</v>
      </c>
      <c r="AJ61" s="102">
        <v>0</v>
      </c>
      <c r="AK61" s="102">
        <v>0</v>
      </c>
      <c r="AL61" s="305" t="s">
        <v>81</v>
      </c>
      <c r="AM61" s="370" t="s">
        <v>81</v>
      </c>
      <c r="AN61" s="354">
        <f>SUM(AL61:AL75)/3</f>
        <v>0.33333333333333331</v>
      </c>
      <c r="AO61" s="102">
        <f t="shared" ref="AO61:AO75" si="63">SUM(AC61+K61)</f>
        <v>0</v>
      </c>
      <c r="AP61" s="305">
        <f t="shared" ref="AP61:AP75" si="64">SUM(AO61/D61)</f>
        <v>0</v>
      </c>
      <c r="AQ61" s="354">
        <f>SUM(AP61:AP62)/2</f>
        <v>0</v>
      </c>
      <c r="AR61" s="354">
        <f>SUM(AP61:AP75)/15</f>
        <v>2.222222222222222E-2</v>
      </c>
      <c r="AS61" s="96">
        <v>0</v>
      </c>
      <c r="AT61" s="96">
        <v>0</v>
      </c>
      <c r="AU61" s="96">
        <v>0</v>
      </c>
      <c r="AV61" s="96">
        <v>0</v>
      </c>
      <c r="AW61" s="102">
        <v>0</v>
      </c>
      <c r="AX61" s="102">
        <v>0</v>
      </c>
      <c r="AY61" s="102">
        <v>0</v>
      </c>
      <c r="AZ61" s="102">
        <v>0</v>
      </c>
      <c r="BA61" s="102">
        <v>0</v>
      </c>
      <c r="BB61" s="102">
        <v>0</v>
      </c>
      <c r="BC61" s="102">
        <v>0</v>
      </c>
      <c r="BD61" s="102">
        <v>0</v>
      </c>
      <c r="BE61" s="102">
        <v>0</v>
      </c>
      <c r="BF61" s="96" t="s">
        <v>81</v>
      </c>
      <c r="BG61" s="354" t="s">
        <v>81</v>
      </c>
      <c r="BH61" s="354">
        <f>SUM(BF61:BF75)/AS60</f>
        <v>0.6</v>
      </c>
      <c r="BI61" s="96">
        <f t="shared" si="18"/>
        <v>0</v>
      </c>
      <c r="BJ61" s="260">
        <f t="shared" ref="BJ61:BJ75" si="65">+BI61/D61</f>
        <v>0</v>
      </c>
      <c r="BK61" s="354">
        <f>SUM(BJ61:BJ62)/2</f>
        <v>0</v>
      </c>
      <c r="BL61" s="354">
        <f>SUM(BJ61:BJ75)/BI60</f>
        <v>0.10833333333333334</v>
      </c>
      <c r="BM61" s="220" t="s">
        <v>273</v>
      </c>
      <c r="BN61" s="220" t="s">
        <v>101</v>
      </c>
      <c r="BO61" s="220">
        <v>0</v>
      </c>
      <c r="BP61" s="220"/>
      <c r="BQ61" s="220"/>
      <c r="BR61" s="220"/>
      <c r="BS61" s="220"/>
      <c r="BT61" s="220"/>
      <c r="BU61" s="220"/>
      <c r="BV61" s="220"/>
      <c r="BW61" s="220"/>
      <c r="BX61" s="220"/>
      <c r="BY61" s="220"/>
      <c r="BZ61" s="96">
        <v>1</v>
      </c>
      <c r="CA61" s="96">
        <v>0</v>
      </c>
      <c r="CB61" s="96">
        <v>0</v>
      </c>
      <c r="CC61" s="96">
        <v>0</v>
      </c>
      <c r="CD61" s="96">
        <v>0</v>
      </c>
      <c r="CE61" s="96">
        <v>0</v>
      </c>
      <c r="CF61" s="96">
        <v>0</v>
      </c>
      <c r="CG61" s="96">
        <v>0</v>
      </c>
      <c r="CH61" s="96">
        <v>0</v>
      </c>
      <c r="CI61" s="96">
        <v>0</v>
      </c>
      <c r="CJ61" s="96">
        <v>0</v>
      </c>
      <c r="CK61" s="96">
        <v>0</v>
      </c>
      <c r="CL61" s="96">
        <v>0</v>
      </c>
      <c r="CM61" s="96">
        <v>0</v>
      </c>
      <c r="CN61" s="305">
        <f>+CD61/BZ61</f>
        <v>0</v>
      </c>
      <c r="CO61" s="354">
        <f>SUM(CN61:CN62)/2</f>
        <v>0.5</v>
      </c>
      <c r="CP61" s="354">
        <f>SUM(CN61:CN75)/BZ60</f>
        <v>0.72727272727272729</v>
      </c>
      <c r="CQ61" s="96">
        <f t="shared" ref="CQ61:CQ75" si="66">SUM(K61+AC61+AV61+CD61)</f>
        <v>0</v>
      </c>
      <c r="CR61" s="221">
        <v>0</v>
      </c>
      <c r="CS61" s="355">
        <f>SUM(CR61:CR62)/2</f>
        <v>0.5</v>
      </c>
      <c r="CT61" s="355">
        <f>SUM(CR61:CR75)/CQ60</f>
        <v>0.75</v>
      </c>
      <c r="CU61" s="220" t="s">
        <v>273</v>
      </c>
      <c r="CV61" s="220" t="s">
        <v>101</v>
      </c>
    </row>
    <row r="62" spans="1:100" ht="54.75" customHeight="1">
      <c r="A62" s="75" t="s">
        <v>274</v>
      </c>
      <c r="B62" s="218" t="s">
        <v>95</v>
      </c>
      <c r="C62" s="75" t="s">
        <v>275</v>
      </c>
      <c r="D62" s="119">
        <v>1</v>
      </c>
      <c r="E62" s="119">
        <v>1</v>
      </c>
      <c r="F62" s="75" t="s">
        <v>97</v>
      </c>
      <c r="G62" s="75" t="s">
        <v>277</v>
      </c>
      <c r="H62" s="75" t="s">
        <v>277</v>
      </c>
      <c r="I62" s="96">
        <v>0</v>
      </c>
      <c r="J62" s="119">
        <v>0</v>
      </c>
      <c r="K62" s="119">
        <v>0</v>
      </c>
      <c r="L62" s="305" t="s">
        <v>81</v>
      </c>
      <c r="M62" s="370"/>
      <c r="N62" s="354"/>
      <c r="O62" s="370"/>
      <c r="P62" s="354"/>
      <c r="Q62" s="96">
        <v>0</v>
      </c>
      <c r="R62" s="96">
        <v>0</v>
      </c>
      <c r="S62" s="96">
        <v>0</v>
      </c>
      <c r="T62" s="96">
        <v>0</v>
      </c>
      <c r="U62" s="96">
        <v>0</v>
      </c>
      <c r="V62" s="96">
        <v>0</v>
      </c>
      <c r="W62" s="96">
        <v>0</v>
      </c>
      <c r="X62" s="96">
        <v>0</v>
      </c>
      <c r="Y62" s="96">
        <v>0</v>
      </c>
      <c r="Z62" s="102" t="s">
        <v>81</v>
      </c>
      <c r="AA62" s="96">
        <v>0</v>
      </c>
      <c r="AB62" s="96">
        <v>0</v>
      </c>
      <c r="AC62" s="96">
        <v>0</v>
      </c>
      <c r="AD62" s="102">
        <v>0</v>
      </c>
      <c r="AE62" s="102">
        <v>0</v>
      </c>
      <c r="AF62" s="102">
        <v>0</v>
      </c>
      <c r="AG62" s="102">
        <v>0</v>
      </c>
      <c r="AH62" s="102">
        <v>0</v>
      </c>
      <c r="AI62" s="102">
        <v>0</v>
      </c>
      <c r="AJ62" s="102">
        <v>0</v>
      </c>
      <c r="AK62" s="102">
        <v>0</v>
      </c>
      <c r="AL62" s="305" t="s">
        <v>81</v>
      </c>
      <c r="AM62" s="370"/>
      <c r="AN62" s="354"/>
      <c r="AO62" s="102">
        <f t="shared" si="63"/>
        <v>0</v>
      </c>
      <c r="AP62" s="305">
        <f t="shared" si="64"/>
        <v>0</v>
      </c>
      <c r="AQ62" s="354"/>
      <c r="AR62" s="354"/>
      <c r="AS62" s="96">
        <v>0</v>
      </c>
      <c r="AT62" s="96">
        <v>0</v>
      </c>
      <c r="AU62" s="96">
        <v>0</v>
      </c>
      <c r="AV62" s="96">
        <v>0</v>
      </c>
      <c r="AW62" s="102">
        <v>0</v>
      </c>
      <c r="AX62" s="102">
        <v>0</v>
      </c>
      <c r="AY62" s="102">
        <v>0</v>
      </c>
      <c r="AZ62" s="102">
        <v>0</v>
      </c>
      <c r="BA62" s="102">
        <v>0</v>
      </c>
      <c r="BB62" s="102">
        <v>0</v>
      </c>
      <c r="BC62" s="102">
        <v>0</v>
      </c>
      <c r="BD62" s="102">
        <v>0</v>
      </c>
      <c r="BE62" s="102">
        <v>0</v>
      </c>
      <c r="BF62" s="305" t="s">
        <v>81</v>
      </c>
      <c r="BG62" s="354"/>
      <c r="BH62" s="354"/>
      <c r="BI62" s="96">
        <f t="shared" si="18"/>
        <v>0</v>
      </c>
      <c r="BJ62" s="260">
        <f t="shared" si="65"/>
        <v>0</v>
      </c>
      <c r="BK62" s="354"/>
      <c r="BL62" s="354"/>
      <c r="BM62" s="220" t="s">
        <v>273</v>
      </c>
      <c r="BN62" s="220" t="s">
        <v>101</v>
      </c>
      <c r="BO62" s="220">
        <v>0</v>
      </c>
      <c r="BP62" s="220"/>
      <c r="BQ62" s="220"/>
      <c r="BR62" s="220"/>
      <c r="BS62" s="220"/>
      <c r="BT62" s="220"/>
      <c r="BU62" s="220"/>
      <c r="BV62" s="220"/>
      <c r="BW62" s="220"/>
      <c r="BX62" s="220"/>
      <c r="BY62" s="220"/>
      <c r="BZ62" s="96">
        <v>1</v>
      </c>
      <c r="CA62" s="96">
        <v>0</v>
      </c>
      <c r="CB62" s="96">
        <v>0</v>
      </c>
      <c r="CC62" s="96">
        <v>1</v>
      </c>
      <c r="CD62" s="96">
        <v>1</v>
      </c>
      <c r="CE62" s="96">
        <v>480980000000</v>
      </c>
      <c r="CF62" s="96">
        <v>0</v>
      </c>
      <c r="CG62" s="96">
        <v>0</v>
      </c>
      <c r="CH62" s="96">
        <v>0</v>
      </c>
      <c r="CI62" s="96">
        <v>0</v>
      </c>
      <c r="CJ62" s="96">
        <v>0</v>
      </c>
      <c r="CK62" s="96">
        <v>0</v>
      </c>
      <c r="CL62" s="96">
        <v>0</v>
      </c>
      <c r="CM62" s="96">
        <v>480980000</v>
      </c>
      <c r="CN62" s="305">
        <f t="shared" ref="CN62:CN75" si="67">+CD62/BZ62</f>
        <v>1</v>
      </c>
      <c r="CO62" s="354"/>
      <c r="CP62" s="354"/>
      <c r="CQ62" s="96">
        <f t="shared" si="66"/>
        <v>1</v>
      </c>
      <c r="CR62" s="221">
        <f>+CQ62/E62</f>
        <v>1</v>
      </c>
      <c r="CS62" s="355"/>
      <c r="CT62" s="355"/>
      <c r="CU62" s="220" t="s">
        <v>273</v>
      </c>
      <c r="CV62" s="220" t="s">
        <v>101</v>
      </c>
    </row>
    <row r="63" spans="1:100" ht="51.75" customHeight="1">
      <c r="A63" s="75" t="s">
        <v>278</v>
      </c>
      <c r="B63" s="218" t="s">
        <v>95</v>
      </c>
      <c r="C63" s="75" t="s">
        <v>279</v>
      </c>
      <c r="D63" s="119">
        <v>1</v>
      </c>
      <c r="E63" s="119">
        <v>1</v>
      </c>
      <c r="F63" s="75" t="s">
        <v>97</v>
      </c>
      <c r="G63" s="75" t="s">
        <v>280</v>
      </c>
      <c r="H63" s="75" t="s">
        <v>280</v>
      </c>
      <c r="I63" s="96">
        <v>0</v>
      </c>
      <c r="J63" s="119">
        <v>0</v>
      </c>
      <c r="K63" s="119">
        <v>0</v>
      </c>
      <c r="L63" s="305" t="s">
        <v>81</v>
      </c>
      <c r="M63" s="307" t="s">
        <v>81</v>
      </c>
      <c r="N63" s="305">
        <v>0.2</v>
      </c>
      <c r="O63" s="307" t="s">
        <v>81</v>
      </c>
      <c r="P63" s="354"/>
      <c r="Q63" s="96">
        <v>0</v>
      </c>
      <c r="R63" s="96">
        <v>0</v>
      </c>
      <c r="S63" s="96">
        <v>0</v>
      </c>
      <c r="T63" s="96">
        <v>0</v>
      </c>
      <c r="U63" s="96">
        <v>0</v>
      </c>
      <c r="V63" s="96">
        <v>0</v>
      </c>
      <c r="W63" s="96">
        <v>0</v>
      </c>
      <c r="X63" s="96">
        <v>0</v>
      </c>
      <c r="Y63" s="96">
        <v>0</v>
      </c>
      <c r="Z63" s="102" t="s">
        <v>81</v>
      </c>
      <c r="AA63" s="96">
        <v>0</v>
      </c>
      <c r="AB63" s="96">
        <v>0</v>
      </c>
      <c r="AC63" s="96">
        <v>0</v>
      </c>
      <c r="AD63" s="102">
        <v>0</v>
      </c>
      <c r="AE63" s="102">
        <v>0</v>
      </c>
      <c r="AF63" s="102">
        <v>0</v>
      </c>
      <c r="AG63" s="102">
        <v>0</v>
      </c>
      <c r="AH63" s="102">
        <v>0</v>
      </c>
      <c r="AI63" s="102">
        <v>0</v>
      </c>
      <c r="AJ63" s="102">
        <v>0</v>
      </c>
      <c r="AK63" s="102">
        <v>0</v>
      </c>
      <c r="AL63" s="305" t="s">
        <v>81</v>
      </c>
      <c r="AM63" s="307" t="s">
        <v>81</v>
      </c>
      <c r="AN63" s="354" t="s">
        <v>81</v>
      </c>
      <c r="AO63" s="102">
        <f t="shared" si="63"/>
        <v>0</v>
      </c>
      <c r="AP63" s="305">
        <f t="shared" si="64"/>
        <v>0</v>
      </c>
      <c r="AQ63" s="305">
        <f>+AP63</f>
        <v>0</v>
      </c>
      <c r="AR63" s="354"/>
      <c r="AS63" s="96">
        <v>0</v>
      </c>
      <c r="AT63" s="96">
        <v>0</v>
      </c>
      <c r="AU63" s="96">
        <v>0</v>
      </c>
      <c r="AV63" s="96">
        <v>0</v>
      </c>
      <c r="AW63" s="102">
        <v>0</v>
      </c>
      <c r="AX63" s="102">
        <v>0</v>
      </c>
      <c r="AY63" s="102">
        <v>0</v>
      </c>
      <c r="AZ63" s="102">
        <v>0</v>
      </c>
      <c r="BA63" s="102">
        <v>0</v>
      </c>
      <c r="BB63" s="102">
        <v>0</v>
      </c>
      <c r="BC63" s="102">
        <v>0</v>
      </c>
      <c r="BD63" s="102">
        <v>0</v>
      </c>
      <c r="BE63" s="102">
        <v>0</v>
      </c>
      <c r="BF63" s="96" t="s">
        <v>81</v>
      </c>
      <c r="BG63" s="307" t="s">
        <v>81</v>
      </c>
      <c r="BH63" s="354" t="s">
        <v>81</v>
      </c>
      <c r="BI63" s="96">
        <f t="shared" si="18"/>
        <v>0</v>
      </c>
      <c r="BJ63" s="260">
        <f t="shared" si="65"/>
        <v>0</v>
      </c>
      <c r="BK63" s="305">
        <f>+BJ63</f>
        <v>0</v>
      </c>
      <c r="BL63" s="354"/>
      <c r="BM63" s="220" t="s">
        <v>273</v>
      </c>
      <c r="BN63" s="220" t="s">
        <v>101</v>
      </c>
      <c r="BO63" s="220" t="s">
        <v>281</v>
      </c>
      <c r="BP63" s="220"/>
      <c r="BQ63" s="220"/>
      <c r="BR63" s="232" t="s">
        <v>280</v>
      </c>
      <c r="BS63" s="220" t="s">
        <v>282</v>
      </c>
      <c r="BT63" s="220" t="s">
        <v>283</v>
      </c>
      <c r="BV63" s="220" t="s">
        <v>284</v>
      </c>
      <c r="BW63" s="220"/>
      <c r="BX63" s="220"/>
      <c r="BY63" s="220" t="s">
        <v>285</v>
      </c>
      <c r="BZ63" s="96">
        <v>1</v>
      </c>
      <c r="CA63" s="96">
        <v>0</v>
      </c>
      <c r="CB63" s="96">
        <v>0</v>
      </c>
      <c r="CC63" s="96">
        <v>1</v>
      </c>
      <c r="CD63" s="96">
        <v>1</v>
      </c>
      <c r="CE63" s="96">
        <v>1400000000</v>
      </c>
      <c r="CF63" s="96">
        <v>1400000000</v>
      </c>
      <c r="CG63" s="96">
        <v>0</v>
      </c>
      <c r="CH63" s="96">
        <v>0</v>
      </c>
      <c r="CI63" s="96">
        <v>0</v>
      </c>
      <c r="CJ63" s="96">
        <v>0</v>
      </c>
      <c r="CK63" s="96">
        <v>0</v>
      </c>
      <c r="CL63" s="96">
        <v>0</v>
      </c>
      <c r="CM63" s="96">
        <v>0</v>
      </c>
      <c r="CN63" s="305">
        <f t="shared" si="67"/>
        <v>1</v>
      </c>
      <c r="CO63" s="305">
        <f>+CN63</f>
        <v>1</v>
      </c>
      <c r="CP63" s="354" t="s">
        <v>81</v>
      </c>
      <c r="CQ63" s="96">
        <f t="shared" si="66"/>
        <v>1</v>
      </c>
      <c r="CR63" s="221">
        <f>+CQ63/E63</f>
        <v>1</v>
      </c>
      <c r="CS63" s="306">
        <f>+CR63</f>
        <v>1</v>
      </c>
      <c r="CT63" s="355"/>
      <c r="CU63" s="220" t="s">
        <v>273</v>
      </c>
      <c r="CV63" s="220" t="s">
        <v>101</v>
      </c>
    </row>
    <row r="64" spans="1:100" ht="84.75" customHeight="1">
      <c r="A64" s="75" t="s">
        <v>286</v>
      </c>
      <c r="B64" s="218" t="s">
        <v>95</v>
      </c>
      <c r="C64" s="75" t="s">
        <v>287</v>
      </c>
      <c r="D64" s="119">
        <v>20</v>
      </c>
      <c r="E64" s="119" t="s">
        <v>79</v>
      </c>
      <c r="F64" s="75" t="s">
        <v>97</v>
      </c>
      <c r="G64" s="75" t="s">
        <v>288</v>
      </c>
      <c r="H64" s="75" t="s">
        <v>288</v>
      </c>
      <c r="I64" s="96">
        <v>0</v>
      </c>
      <c r="J64" s="119">
        <v>5</v>
      </c>
      <c r="K64" s="119">
        <v>0</v>
      </c>
      <c r="L64" s="305">
        <v>0</v>
      </c>
      <c r="M64" s="354">
        <v>0</v>
      </c>
      <c r="N64" s="354">
        <v>0.2</v>
      </c>
      <c r="O64" s="354">
        <v>0</v>
      </c>
      <c r="P64" s="354"/>
      <c r="Q64" s="96">
        <v>0</v>
      </c>
      <c r="R64" s="96">
        <v>0</v>
      </c>
      <c r="S64" s="96">
        <v>0</v>
      </c>
      <c r="T64" s="96">
        <v>0</v>
      </c>
      <c r="U64" s="96">
        <v>0</v>
      </c>
      <c r="V64" s="96">
        <v>0</v>
      </c>
      <c r="W64" s="96">
        <v>0</v>
      </c>
      <c r="X64" s="96">
        <v>0</v>
      </c>
      <c r="Y64" s="96">
        <v>0</v>
      </c>
      <c r="Z64" s="102" t="s">
        <v>81</v>
      </c>
      <c r="AA64" s="96">
        <v>5</v>
      </c>
      <c r="AB64" s="96">
        <v>0</v>
      </c>
      <c r="AC64" s="96">
        <v>0</v>
      </c>
      <c r="AD64" s="102">
        <v>0</v>
      </c>
      <c r="AE64" s="102">
        <v>0</v>
      </c>
      <c r="AF64" s="102">
        <v>0</v>
      </c>
      <c r="AG64" s="102">
        <v>0</v>
      </c>
      <c r="AH64" s="102">
        <v>0</v>
      </c>
      <c r="AI64" s="102">
        <v>0</v>
      </c>
      <c r="AJ64" s="102">
        <v>0</v>
      </c>
      <c r="AK64" s="102">
        <v>0</v>
      </c>
      <c r="AL64" s="305">
        <v>0</v>
      </c>
      <c r="AM64" s="354">
        <v>0</v>
      </c>
      <c r="AN64" s="354">
        <v>0</v>
      </c>
      <c r="AO64" s="102">
        <f t="shared" si="63"/>
        <v>0</v>
      </c>
      <c r="AP64" s="305">
        <f t="shared" si="64"/>
        <v>0</v>
      </c>
      <c r="AQ64" s="354">
        <f>SUM(AP64:AP65)/2</f>
        <v>0</v>
      </c>
      <c r="AR64" s="354"/>
      <c r="AS64" s="96">
        <v>5</v>
      </c>
      <c r="AT64" s="96">
        <v>0</v>
      </c>
      <c r="AU64" s="96">
        <v>0</v>
      </c>
      <c r="AV64" s="96">
        <v>0</v>
      </c>
      <c r="AW64" s="102">
        <v>0</v>
      </c>
      <c r="AX64" s="102">
        <v>0</v>
      </c>
      <c r="AY64" s="102">
        <v>0</v>
      </c>
      <c r="AZ64" s="102">
        <v>0</v>
      </c>
      <c r="BA64" s="102">
        <v>0</v>
      </c>
      <c r="BB64" s="102">
        <v>0</v>
      </c>
      <c r="BC64" s="102">
        <v>0</v>
      </c>
      <c r="BD64" s="102">
        <v>0</v>
      </c>
      <c r="BE64" s="102">
        <v>0</v>
      </c>
      <c r="BF64" s="96" t="s">
        <v>81</v>
      </c>
      <c r="BG64" s="354" t="s">
        <v>81</v>
      </c>
      <c r="BH64" s="354">
        <v>0</v>
      </c>
      <c r="BI64" s="96" t="s">
        <v>81</v>
      </c>
      <c r="BJ64" s="260" t="s">
        <v>81</v>
      </c>
      <c r="BK64" s="354">
        <f>SUM(BJ64:BJ65)/1</f>
        <v>0</v>
      </c>
      <c r="BL64" s="354"/>
      <c r="BM64" s="220" t="s">
        <v>273</v>
      </c>
      <c r="BN64" s="220" t="s">
        <v>176</v>
      </c>
      <c r="BO64" s="220"/>
      <c r="BP64" s="220"/>
      <c r="BQ64" s="220"/>
      <c r="BR64" s="220"/>
      <c r="BS64" s="220"/>
      <c r="BT64" s="220"/>
      <c r="BU64" s="220"/>
      <c r="BV64" s="220"/>
      <c r="BW64" s="220"/>
      <c r="BX64" s="220"/>
      <c r="BY64" s="220"/>
      <c r="BZ64" s="96" t="s">
        <v>81</v>
      </c>
      <c r="CA64" s="96" t="s">
        <v>81</v>
      </c>
      <c r="CB64" s="96" t="s">
        <v>81</v>
      </c>
      <c r="CC64" s="96" t="s">
        <v>81</v>
      </c>
      <c r="CD64" s="96" t="s">
        <v>81</v>
      </c>
      <c r="CE64" s="96">
        <v>0</v>
      </c>
      <c r="CF64" s="96">
        <v>0</v>
      </c>
      <c r="CG64" s="96">
        <v>0</v>
      </c>
      <c r="CH64" s="96">
        <v>0</v>
      </c>
      <c r="CI64" s="96">
        <v>0</v>
      </c>
      <c r="CJ64" s="96">
        <v>0</v>
      </c>
      <c r="CK64" s="96">
        <v>0</v>
      </c>
      <c r="CL64" s="96">
        <v>0</v>
      </c>
      <c r="CM64" s="96">
        <v>0</v>
      </c>
      <c r="CN64" s="305" t="s">
        <v>81</v>
      </c>
      <c r="CO64" s="354">
        <f>SUM(CN64:CN65)</f>
        <v>1</v>
      </c>
      <c r="CP64" s="354">
        <v>0</v>
      </c>
      <c r="CQ64" s="96" t="s">
        <v>81</v>
      </c>
      <c r="CR64" s="221" t="s">
        <v>81</v>
      </c>
      <c r="CS64" s="355">
        <f>SUM(CR64:CR65)/1</f>
        <v>1</v>
      </c>
      <c r="CT64" s="355"/>
      <c r="CU64" s="220" t="s">
        <v>273</v>
      </c>
      <c r="CV64" s="220" t="s">
        <v>176</v>
      </c>
    </row>
    <row r="65" spans="1:100" ht="133.5" customHeight="1">
      <c r="A65" s="75" t="s">
        <v>289</v>
      </c>
      <c r="B65" s="218" t="s">
        <v>95</v>
      </c>
      <c r="C65" s="75" t="s">
        <v>287</v>
      </c>
      <c r="D65" s="119">
        <v>6</v>
      </c>
      <c r="E65" s="119">
        <v>3</v>
      </c>
      <c r="F65" s="75" t="s">
        <v>97</v>
      </c>
      <c r="G65" s="75" t="s">
        <v>290</v>
      </c>
      <c r="H65" s="75" t="s">
        <v>290</v>
      </c>
      <c r="I65" s="96">
        <v>0</v>
      </c>
      <c r="J65" s="119">
        <v>0</v>
      </c>
      <c r="K65" s="119">
        <v>0</v>
      </c>
      <c r="L65" s="305" t="s">
        <v>81</v>
      </c>
      <c r="M65" s="354"/>
      <c r="N65" s="354"/>
      <c r="O65" s="354"/>
      <c r="P65" s="354"/>
      <c r="Q65" s="96">
        <v>0</v>
      </c>
      <c r="R65" s="96">
        <v>0</v>
      </c>
      <c r="S65" s="96">
        <v>0</v>
      </c>
      <c r="T65" s="96">
        <v>0</v>
      </c>
      <c r="U65" s="96">
        <v>0</v>
      </c>
      <c r="V65" s="96">
        <v>0</v>
      </c>
      <c r="W65" s="96">
        <v>0</v>
      </c>
      <c r="X65" s="96">
        <v>0</v>
      </c>
      <c r="Y65" s="96">
        <v>0</v>
      </c>
      <c r="Z65" s="102" t="s">
        <v>81</v>
      </c>
      <c r="AA65" s="96">
        <v>0</v>
      </c>
      <c r="AB65" s="96">
        <v>0</v>
      </c>
      <c r="AC65" s="96">
        <v>0</v>
      </c>
      <c r="AD65" s="102">
        <v>0</v>
      </c>
      <c r="AE65" s="102">
        <v>0</v>
      </c>
      <c r="AF65" s="102">
        <v>0</v>
      </c>
      <c r="AG65" s="102">
        <v>0</v>
      </c>
      <c r="AH65" s="102">
        <v>0</v>
      </c>
      <c r="AI65" s="102">
        <v>0</v>
      </c>
      <c r="AJ65" s="102">
        <v>0</v>
      </c>
      <c r="AK65" s="102">
        <v>0</v>
      </c>
      <c r="AL65" s="305" t="s">
        <v>81</v>
      </c>
      <c r="AM65" s="354"/>
      <c r="AN65" s="354"/>
      <c r="AO65" s="102">
        <f t="shared" si="63"/>
        <v>0</v>
      </c>
      <c r="AP65" s="305">
        <f t="shared" si="64"/>
        <v>0</v>
      </c>
      <c r="AQ65" s="354"/>
      <c r="AR65" s="354"/>
      <c r="AS65" s="96">
        <v>0</v>
      </c>
      <c r="AT65" s="96">
        <v>0</v>
      </c>
      <c r="AU65" s="96">
        <v>0</v>
      </c>
      <c r="AV65" s="96">
        <v>0</v>
      </c>
      <c r="AW65" s="102">
        <v>0</v>
      </c>
      <c r="AX65" s="102">
        <v>0</v>
      </c>
      <c r="AY65" s="102">
        <v>0</v>
      </c>
      <c r="AZ65" s="102">
        <v>0</v>
      </c>
      <c r="BA65" s="102">
        <v>0</v>
      </c>
      <c r="BB65" s="102">
        <v>0</v>
      </c>
      <c r="BC65" s="102">
        <v>0</v>
      </c>
      <c r="BD65" s="102">
        <v>0</v>
      </c>
      <c r="BE65" s="102">
        <v>0</v>
      </c>
      <c r="BF65" s="96" t="s">
        <v>81</v>
      </c>
      <c r="BG65" s="354"/>
      <c r="BH65" s="354"/>
      <c r="BI65" s="96">
        <f t="shared" si="18"/>
        <v>0</v>
      </c>
      <c r="BJ65" s="260">
        <f t="shared" si="65"/>
        <v>0</v>
      </c>
      <c r="BK65" s="354"/>
      <c r="BL65" s="354"/>
      <c r="BM65" s="220" t="s">
        <v>273</v>
      </c>
      <c r="BN65" s="220" t="s">
        <v>268</v>
      </c>
      <c r="BO65" s="220" t="s">
        <v>291</v>
      </c>
      <c r="BP65" s="220"/>
      <c r="BQ65" s="220"/>
      <c r="BR65" s="220"/>
      <c r="BS65" s="220" t="s">
        <v>292</v>
      </c>
      <c r="BT65" s="220" t="s">
        <v>293</v>
      </c>
      <c r="BU65" s="220"/>
      <c r="BV65" s="220" t="s">
        <v>294</v>
      </c>
      <c r="BW65" s="220"/>
      <c r="BX65" s="220"/>
      <c r="BY65" s="220" t="s">
        <v>291</v>
      </c>
      <c r="BZ65" s="96">
        <v>3</v>
      </c>
      <c r="CA65" s="96">
        <v>0</v>
      </c>
      <c r="CB65" s="96">
        <v>0</v>
      </c>
      <c r="CC65" s="96">
        <v>0</v>
      </c>
      <c r="CD65" s="96">
        <v>3</v>
      </c>
      <c r="CE65" s="96">
        <v>0</v>
      </c>
      <c r="CF65" s="96">
        <v>0</v>
      </c>
      <c r="CG65" s="96">
        <v>0</v>
      </c>
      <c r="CH65" s="96">
        <v>0</v>
      </c>
      <c r="CI65" s="96">
        <v>0</v>
      </c>
      <c r="CJ65" s="96">
        <v>0</v>
      </c>
      <c r="CK65" s="96">
        <v>0</v>
      </c>
      <c r="CL65" s="96">
        <v>20000000</v>
      </c>
      <c r="CM65" s="96">
        <v>0</v>
      </c>
      <c r="CN65" s="305">
        <f t="shared" si="67"/>
        <v>1</v>
      </c>
      <c r="CO65" s="354"/>
      <c r="CP65" s="354"/>
      <c r="CQ65" s="96">
        <f t="shared" si="66"/>
        <v>3</v>
      </c>
      <c r="CR65" s="221">
        <f>+CQ65/E65</f>
        <v>1</v>
      </c>
      <c r="CS65" s="355"/>
      <c r="CT65" s="355"/>
      <c r="CU65" s="220" t="s">
        <v>273</v>
      </c>
      <c r="CV65" s="220" t="s">
        <v>268</v>
      </c>
    </row>
    <row r="66" spans="1:100" ht="78.75">
      <c r="A66" s="75" t="s">
        <v>295</v>
      </c>
      <c r="B66" s="218" t="s">
        <v>95</v>
      </c>
      <c r="C66" s="75" t="s">
        <v>296</v>
      </c>
      <c r="D66" s="119">
        <v>3</v>
      </c>
      <c r="E66" s="119">
        <v>1</v>
      </c>
      <c r="F66" s="75" t="s">
        <v>97</v>
      </c>
      <c r="G66" s="75" t="s">
        <v>297</v>
      </c>
      <c r="H66" s="75" t="s">
        <v>297</v>
      </c>
      <c r="I66" s="96">
        <v>0</v>
      </c>
      <c r="J66" s="119">
        <v>0</v>
      </c>
      <c r="K66" s="119">
        <v>0</v>
      </c>
      <c r="L66" s="305" t="s">
        <v>81</v>
      </c>
      <c r="M66" s="354">
        <v>0</v>
      </c>
      <c r="N66" s="354">
        <v>0.2</v>
      </c>
      <c r="O66" s="354">
        <v>0</v>
      </c>
      <c r="P66" s="354"/>
      <c r="Q66" s="96">
        <v>0</v>
      </c>
      <c r="R66" s="96">
        <v>0</v>
      </c>
      <c r="S66" s="96">
        <v>0</v>
      </c>
      <c r="T66" s="96">
        <v>0</v>
      </c>
      <c r="U66" s="96">
        <v>0</v>
      </c>
      <c r="V66" s="96">
        <v>0</v>
      </c>
      <c r="W66" s="96">
        <v>0</v>
      </c>
      <c r="X66" s="96">
        <v>0</v>
      </c>
      <c r="Y66" s="96">
        <v>0</v>
      </c>
      <c r="Z66" s="102" t="s">
        <v>81</v>
      </c>
      <c r="AA66" s="96">
        <v>1</v>
      </c>
      <c r="AB66" s="96">
        <v>1</v>
      </c>
      <c r="AC66" s="96">
        <v>1</v>
      </c>
      <c r="AD66" s="102">
        <v>0</v>
      </c>
      <c r="AE66" s="102">
        <v>0</v>
      </c>
      <c r="AF66" s="102">
        <v>0</v>
      </c>
      <c r="AG66" s="102">
        <v>0</v>
      </c>
      <c r="AH66" s="102">
        <v>0</v>
      </c>
      <c r="AI66" s="102">
        <v>0</v>
      </c>
      <c r="AJ66" s="102">
        <v>0</v>
      </c>
      <c r="AK66" s="102">
        <v>0</v>
      </c>
      <c r="AL66" s="305">
        <v>1</v>
      </c>
      <c r="AM66" s="354">
        <f>SUM(AL66:AL69)/2</f>
        <v>0.5</v>
      </c>
      <c r="AN66" s="354">
        <v>0</v>
      </c>
      <c r="AO66" s="102">
        <f t="shared" si="63"/>
        <v>1</v>
      </c>
      <c r="AP66" s="305">
        <f t="shared" si="64"/>
        <v>0.33333333333333331</v>
      </c>
      <c r="AQ66" s="354">
        <f>SUM(AP66:AP69)/4</f>
        <v>8.3333333333333329E-2</v>
      </c>
      <c r="AR66" s="354"/>
      <c r="AS66" s="96">
        <v>0</v>
      </c>
      <c r="AT66" s="96">
        <v>0</v>
      </c>
      <c r="AU66" s="96">
        <v>0</v>
      </c>
      <c r="AV66" s="96">
        <v>0</v>
      </c>
      <c r="AW66" s="102">
        <v>0</v>
      </c>
      <c r="AX66" s="102">
        <v>0</v>
      </c>
      <c r="AY66" s="102">
        <v>0</v>
      </c>
      <c r="AZ66" s="102">
        <v>0</v>
      </c>
      <c r="BA66" s="102">
        <v>0</v>
      </c>
      <c r="BB66" s="102">
        <v>0</v>
      </c>
      <c r="BC66" s="102">
        <v>0</v>
      </c>
      <c r="BD66" s="102">
        <v>0</v>
      </c>
      <c r="BE66" s="102">
        <v>0</v>
      </c>
      <c r="BF66" s="96" t="s">
        <v>81</v>
      </c>
      <c r="BG66" s="354">
        <f>SUM(BF66:BF69)/1</f>
        <v>0.6</v>
      </c>
      <c r="BH66" s="354">
        <v>0</v>
      </c>
      <c r="BI66" s="96">
        <f t="shared" si="18"/>
        <v>1</v>
      </c>
      <c r="BJ66" s="260">
        <f>+BI66/E66</f>
        <v>1</v>
      </c>
      <c r="BK66" s="354">
        <f>SUM(BJ66:BJ69)/3</f>
        <v>0.43333333333333335</v>
      </c>
      <c r="BL66" s="354"/>
      <c r="BM66" s="220" t="s">
        <v>273</v>
      </c>
      <c r="BN66" s="220" t="s">
        <v>268</v>
      </c>
      <c r="BO66" s="220">
        <v>0</v>
      </c>
      <c r="BP66" s="220"/>
      <c r="BQ66" s="220"/>
      <c r="BR66" s="220"/>
      <c r="BS66" s="220"/>
      <c r="BT66" s="220"/>
      <c r="BU66" s="220"/>
      <c r="BV66" s="220"/>
      <c r="BW66" s="220"/>
      <c r="BX66" s="220"/>
      <c r="BY66" s="220"/>
      <c r="BZ66" s="96">
        <v>0</v>
      </c>
      <c r="CA66" s="96">
        <v>0</v>
      </c>
      <c r="CB66" s="96">
        <v>0</v>
      </c>
      <c r="CC66" s="96">
        <v>0</v>
      </c>
      <c r="CD66" s="96">
        <v>0</v>
      </c>
      <c r="CE66" s="96">
        <v>480980000</v>
      </c>
      <c r="CF66" s="96">
        <v>480980000</v>
      </c>
      <c r="CG66" s="96">
        <v>0</v>
      </c>
      <c r="CH66" s="96">
        <v>0</v>
      </c>
      <c r="CI66" s="96">
        <v>0</v>
      </c>
      <c r="CJ66" s="96">
        <v>0</v>
      </c>
      <c r="CK66" s="96">
        <v>0</v>
      </c>
      <c r="CL66" s="96">
        <v>0</v>
      </c>
      <c r="CM66" s="96">
        <v>0</v>
      </c>
      <c r="CN66" s="305" t="s">
        <v>81</v>
      </c>
      <c r="CO66" s="354">
        <f>SUM(CN66:CN69)/2</f>
        <v>0.5</v>
      </c>
      <c r="CP66" s="354">
        <v>0</v>
      </c>
      <c r="CQ66" s="96">
        <f t="shared" si="66"/>
        <v>1</v>
      </c>
      <c r="CR66" s="221">
        <v>1</v>
      </c>
      <c r="CS66" s="355">
        <f>SUM(CR66:CR69)/3</f>
        <v>0.66666666666666663</v>
      </c>
      <c r="CT66" s="355"/>
      <c r="CU66" s="220" t="s">
        <v>273</v>
      </c>
      <c r="CV66" s="220" t="s">
        <v>268</v>
      </c>
    </row>
    <row r="67" spans="1:100" ht="45">
      <c r="A67" s="75" t="s">
        <v>295</v>
      </c>
      <c r="B67" s="218" t="s">
        <v>95</v>
      </c>
      <c r="C67" s="75" t="s">
        <v>296</v>
      </c>
      <c r="D67" s="119">
        <v>4</v>
      </c>
      <c r="E67" s="119" t="s">
        <v>79</v>
      </c>
      <c r="F67" s="75" t="s">
        <v>97</v>
      </c>
      <c r="G67" s="75" t="s">
        <v>298</v>
      </c>
      <c r="H67" s="75" t="s">
        <v>298</v>
      </c>
      <c r="I67" s="96">
        <v>0</v>
      </c>
      <c r="J67" s="119">
        <v>0</v>
      </c>
      <c r="K67" s="119">
        <v>0</v>
      </c>
      <c r="L67" s="305" t="s">
        <v>81</v>
      </c>
      <c r="M67" s="354"/>
      <c r="N67" s="354"/>
      <c r="O67" s="354"/>
      <c r="P67" s="354"/>
      <c r="Q67" s="96">
        <v>0</v>
      </c>
      <c r="R67" s="96">
        <v>0</v>
      </c>
      <c r="S67" s="96">
        <v>0</v>
      </c>
      <c r="T67" s="96">
        <v>0</v>
      </c>
      <c r="U67" s="96">
        <v>0</v>
      </c>
      <c r="V67" s="96">
        <v>0</v>
      </c>
      <c r="W67" s="96">
        <v>0</v>
      </c>
      <c r="X67" s="96">
        <v>0</v>
      </c>
      <c r="Y67" s="96">
        <v>0</v>
      </c>
      <c r="Z67" s="102" t="s">
        <v>81</v>
      </c>
      <c r="AA67" s="96">
        <v>0</v>
      </c>
      <c r="AB67" s="96">
        <v>0</v>
      </c>
      <c r="AC67" s="96">
        <v>0</v>
      </c>
      <c r="AD67" s="102">
        <v>0</v>
      </c>
      <c r="AE67" s="102">
        <v>0</v>
      </c>
      <c r="AF67" s="102">
        <v>0</v>
      </c>
      <c r="AG67" s="102">
        <v>0</v>
      </c>
      <c r="AH67" s="102">
        <v>0</v>
      </c>
      <c r="AI67" s="102">
        <v>0</v>
      </c>
      <c r="AJ67" s="102">
        <v>0</v>
      </c>
      <c r="AK67" s="102">
        <v>0</v>
      </c>
      <c r="AL67" s="305" t="s">
        <v>81</v>
      </c>
      <c r="AM67" s="354"/>
      <c r="AN67" s="354"/>
      <c r="AO67" s="102">
        <f t="shared" si="63"/>
        <v>0</v>
      </c>
      <c r="AP67" s="305">
        <f t="shared" si="64"/>
        <v>0</v>
      </c>
      <c r="AQ67" s="354"/>
      <c r="AR67" s="354"/>
      <c r="AS67" s="96">
        <v>2</v>
      </c>
      <c r="AT67" s="96">
        <v>0</v>
      </c>
      <c r="AU67" s="96">
        <v>0</v>
      </c>
      <c r="AV67" s="96">
        <v>0</v>
      </c>
      <c r="AW67" s="102">
        <v>0</v>
      </c>
      <c r="AX67" s="102">
        <v>0</v>
      </c>
      <c r="AY67" s="102">
        <v>0</v>
      </c>
      <c r="AZ67" s="102">
        <v>0</v>
      </c>
      <c r="BA67" s="102">
        <v>0</v>
      </c>
      <c r="BB67" s="102">
        <v>0</v>
      </c>
      <c r="BC67" s="102">
        <v>0</v>
      </c>
      <c r="BD67" s="102">
        <v>0</v>
      </c>
      <c r="BE67" s="102">
        <v>0</v>
      </c>
      <c r="BF67" s="96" t="s">
        <v>81</v>
      </c>
      <c r="BG67" s="354"/>
      <c r="BH67" s="354"/>
      <c r="BI67" s="96" t="s">
        <v>81</v>
      </c>
      <c r="BJ67" s="260" t="s">
        <v>81</v>
      </c>
      <c r="BK67" s="354"/>
      <c r="BL67" s="354"/>
      <c r="BM67" s="220" t="s">
        <v>273</v>
      </c>
      <c r="BN67" s="220" t="s">
        <v>176</v>
      </c>
      <c r="BO67" s="220"/>
      <c r="BP67" s="220"/>
      <c r="BQ67" s="220"/>
      <c r="BR67" s="220"/>
      <c r="BS67" s="220"/>
      <c r="BT67" s="220"/>
      <c r="BU67" s="220"/>
      <c r="BV67" s="220"/>
      <c r="BW67" s="220"/>
      <c r="BX67" s="220"/>
      <c r="BY67" s="220"/>
      <c r="BZ67" s="96" t="s">
        <v>81</v>
      </c>
      <c r="CA67" s="96" t="s">
        <v>81</v>
      </c>
      <c r="CB67" s="96" t="s">
        <v>81</v>
      </c>
      <c r="CC67" s="96" t="s">
        <v>81</v>
      </c>
      <c r="CD67" s="96" t="s">
        <v>81</v>
      </c>
      <c r="CE67" s="96">
        <v>0</v>
      </c>
      <c r="CF67" s="96">
        <v>0</v>
      </c>
      <c r="CG67" s="96">
        <v>0</v>
      </c>
      <c r="CH67" s="96">
        <v>0</v>
      </c>
      <c r="CI67" s="96">
        <v>0</v>
      </c>
      <c r="CJ67" s="96">
        <v>0</v>
      </c>
      <c r="CK67" s="96">
        <v>0</v>
      </c>
      <c r="CL67" s="96">
        <v>0</v>
      </c>
      <c r="CM67" s="96">
        <v>0</v>
      </c>
      <c r="CN67" s="305" t="s">
        <v>81</v>
      </c>
      <c r="CO67" s="354"/>
      <c r="CP67" s="354"/>
      <c r="CQ67" s="96" t="s">
        <v>81</v>
      </c>
      <c r="CR67" s="221" t="s">
        <v>81</v>
      </c>
      <c r="CS67" s="355"/>
      <c r="CT67" s="355"/>
      <c r="CU67" s="220" t="s">
        <v>273</v>
      </c>
      <c r="CV67" s="220" t="s">
        <v>176</v>
      </c>
    </row>
    <row r="68" spans="1:100" ht="78.75">
      <c r="A68" s="75" t="s">
        <v>295</v>
      </c>
      <c r="B68" s="218" t="s">
        <v>95</v>
      </c>
      <c r="C68" s="75" t="s">
        <v>296</v>
      </c>
      <c r="D68" s="119">
        <v>100</v>
      </c>
      <c r="E68" s="119">
        <v>20</v>
      </c>
      <c r="F68" s="75" t="s">
        <v>97</v>
      </c>
      <c r="G68" s="75" t="s">
        <v>299</v>
      </c>
      <c r="H68" s="75" t="s">
        <v>299</v>
      </c>
      <c r="I68" s="96">
        <v>0</v>
      </c>
      <c r="J68" s="119">
        <v>25</v>
      </c>
      <c r="K68" s="119">
        <v>0</v>
      </c>
      <c r="L68" s="305">
        <v>0</v>
      </c>
      <c r="M68" s="354"/>
      <c r="N68" s="354"/>
      <c r="O68" s="354"/>
      <c r="P68" s="354"/>
      <c r="Q68" s="96">
        <v>0</v>
      </c>
      <c r="R68" s="96">
        <v>0</v>
      </c>
      <c r="S68" s="96">
        <v>0</v>
      </c>
      <c r="T68" s="96">
        <v>0</v>
      </c>
      <c r="U68" s="96">
        <v>0</v>
      </c>
      <c r="V68" s="96">
        <v>0</v>
      </c>
      <c r="W68" s="96">
        <v>0</v>
      </c>
      <c r="X68" s="96">
        <v>0</v>
      </c>
      <c r="Y68" s="96">
        <v>0</v>
      </c>
      <c r="Z68" s="102" t="s">
        <v>81</v>
      </c>
      <c r="AA68" s="96">
        <v>25</v>
      </c>
      <c r="AB68" s="96">
        <v>0</v>
      </c>
      <c r="AC68" s="96">
        <v>0</v>
      </c>
      <c r="AD68" s="102">
        <v>0</v>
      </c>
      <c r="AE68" s="102">
        <v>0</v>
      </c>
      <c r="AF68" s="102">
        <v>0</v>
      </c>
      <c r="AG68" s="102">
        <v>0</v>
      </c>
      <c r="AH68" s="102">
        <v>0</v>
      </c>
      <c r="AI68" s="102">
        <v>0</v>
      </c>
      <c r="AJ68" s="102">
        <v>0</v>
      </c>
      <c r="AK68" s="102">
        <v>0</v>
      </c>
      <c r="AL68" s="305">
        <v>0</v>
      </c>
      <c r="AM68" s="354"/>
      <c r="AN68" s="354"/>
      <c r="AO68" s="102">
        <f t="shared" si="63"/>
        <v>0</v>
      </c>
      <c r="AP68" s="305">
        <f t="shared" si="64"/>
        <v>0</v>
      </c>
      <c r="AQ68" s="354"/>
      <c r="AR68" s="354"/>
      <c r="AS68" s="96">
        <v>10</v>
      </c>
      <c r="AT68" s="96">
        <v>6</v>
      </c>
      <c r="AU68" s="96">
        <v>6</v>
      </c>
      <c r="AV68" s="96">
        <v>6</v>
      </c>
      <c r="AW68" s="102">
        <v>0</v>
      </c>
      <c r="AX68" s="102">
        <v>0</v>
      </c>
      <c r="AY68" s="102">
        <v>0</v>
      </c>
      <c r="AZ68" s="102">
        <v>0</v>
      </c>
      <c r="BA68" s="102">
        <v>0</v>
      </c>
      <c r="BB68" s="102">
        <v>0</v>
      </c>
      <c r="BC68" s="102">
        <v>0</v>
      </c>
      <c r="BD68" s="102">
        <v>0</v>
      </c>
      <c r="BE68" s="102">
        <v>0</v>
      </c>
      <c r="BF68" s="305">
        <f>+AV68/AS68</f>
        <v>0.6</v>
      </c>
      <c r="BG68" s="354"/>
      <c r="BH68" s="354"/>
      <c r="BI68" s="96">
        <f t="shared" si="18"/>
        <v>6</v>
      </c>
      <c r="BJ68" s="260">
        <f>+BI68/E68</f>
        <v>0.3</v>
      </c>
      <c r="BK68" s="354"/>
      <c r="BL68" s="354"/>
      <c r="BM68" s="220" t="s">
        <v>273</v>
      </c>
      <c r="BN68" s="220" t="s">
        <v>268</v>
      </c>
      <c r="BO68" s="220" t="s">
        <v>291</v>
      </c>
      <c r="BP68" s="220"/>
      <c r="BQ68" s="220"/>
      <c r="BR68" s="220"/>
      <c r="BS68" s="220"/>
      <c r="BT68" s="220"/>
      <c r="BU68" s="220"/>
      <c r="BV68" s="220"/>
      <c r="BW68" s="220"/>
      <c r="BX68" s="220"/>
      <c r="BY68" s="220"/>
      <c r="BZ68" s="96">
        <v>14</v>
      </c>
      <c r="CA68" s="96">
        <v>6</v>
      </c>
      <c r="CB68" s="96">
        <v>6</v>
      </c>
      <c r="CC68" s="96">
        <v>6</v>
      </c>
      <c r="CD68" s="96">
        <v>14</v>
      </c>
      <c r="CE68" s="96">
        <v>1500000</v>
      </c>
      <c r="CF68" s="96">
        <v>0</v>
      </c>
      <c r="CG68" s="96">
        <v>0</v>
      </c>
      <c r="CH68" s="96">
        <v>0</v>
      </c>
      <c r="CI68" s="96">
        <v>0</v>
      </c>
      <c r="CJ68" s="96">
        <v>0</v>
      </c>
      <c r="CK68" s="96">
        <v>0</v>
      </c>
      <c r="CL68" s="96">
        <v>0</v>
      </c>
      <c r="CM68" s="96">
        <v>1500000</v>
      </c>
      <c r="CN68" s="305">
        <f t="shared" si="67"/>
        <v>1</v>
      </c>
      <c r="CO68" s="354"/>
      <c r="CP68" s="354"/>
      <c r="CQ68" s="96">
        <f t="shared" si="66"/>
        <v>20</v>
      </c>
      <c r="CR68" s="221">
        <f>+CQ68/E68</f>
        <v>1</v>
      </c>
      <c r="CS68" s="355"/>
      <c r="CT68" s="355"/>
      <c r="CU68" s="220" t="s">
        <v>273</v>
      </c>
      <c r="CV68" s="220" t="s">
        <v>268</v>
      </c>
    </row>
    <row r="69" spans="1:100" ht="45">
      <c r="A69" s="75" t="s">
        <v>295</v>
      </c>
      <c r="B69" s="218" t="s">
        <v>95</v>
      </c>
      <c r="C69" s="75" t="s">
        <v>296</v>
      </c>
      <c r="D69" s="119">
        <v>1</v>
      </c>
      <c r="E69" s="119">
        <v>1</v>
      </c>
      <c r="F69" s="75" t="s">
        <v>97</v>
      </c>
      <c r="G69" s="75" t="s">
        <v>300</v>
      </c>
      <c r="H69" s="75" t="s">
        <v>300</v>
      </c>
      <c r="I69" s="96">
        <v>0</v>
      </c>
      <c r="J69" s="119">
        <v>0</v>
      </c>
      <c r="K69" s="119">
        <v>0</v>
      </c>
      <c r="L69" s="305" t="s">
        <v>81</v>
      </c>
      <c r="M69" s="354"/>
      <c r="N69" s="354"/>
      <c r="O69" s="354"/>
      <c r="P69" s="354"/>
      <c r="Q69" s="96">
        <v>0</v>
      </c>
      <c r="R69" s="96">
        <v>0</v>
      </c>
      <c r="S69" s="96">
        <v>0</v>
      </c>
      <c r="T69" s="96">
        <v>0</v>
      </c>
      <c r="U69" s="96">
        <v>0</v>
      </c>
      <c r="V69" s="96">
        <v>0</v>
      </c>
      <c r="W69" s="96">
        <v>0</v>
      </c>
      <c r="X69" s="96">
        <v>0</v>
      </c>
      <c r="Y69" s="96">
        <v>0</v>
      </c>
      <c r="Z69" s="102" t="s">
        <v>81</v>
      </c>
      <c r="AA69" s="96">
        <v>0</v>
      </c>
      <c r="AB69" s="96">
        <v>0</v>
      </c>
      <c r="AC69" s="96">
        <v>0</v>
      </c>
      <c r="AD69" s="102">
        <v>0</v>
      </c>
      <c r="AE69" s="102">
        <v>0</v>
      </c>
      <c r="AF69" s="102">
        <v>0</v>
      </c>
      <c r="AG69" s="102">
        <v>0</v>
      </c>
      <c r="AH69" s="102">
        <v>0</v>
      </c>
      <c r="AI69" s="102">
        <v>0</v>
      </c>
      <c r="AJ69" s="102">
        <v>0</v>
      </c>
      <c r="AK69" s="102">
        <v>0</v>
      </c>
      <c r="AL69" s="305" t="s">
        <v>81</v>
      </c>
      <c r="AM69" s="354"/>
      <c r="AN69" s="354"/>
      <c r="AO69" s="102">
        <f t="shared" si="63"/>
        <v>0</v>
      </c>
      <c r="AP69" s="305">
        <f t="shared" si="64"/>
        <v>0</v>
      </c>
      <c r="AQ69" s="354"/>
      <c r="AR69" s="354"/>
      <c r="AS69" s="96">
        <v>0</v>
      </c>
      <c r="AT69" s="96">
        <v>0</v>
      </c>
      <c r="AU69" s="96">
        <v>0</v>
      </c>
      <c r="AV69" s="96">
        <v>0</v>
      </c>
      <c r="AW69" s="102">
        <v>0</v>
      </c>
      <c r="AX69" s="102">
        <v>0</v>
      </c>
      <c r="AY69" s="102">
        <v>0</v>
      </c>
      <c r="AZ69" s="102">
        <v>0</v>
      </c>
      <c r="BA69" s="102">
        <v>0</v>
      </c>
      <c r="BB69" s="102">
        <v>0</v>
      </c>
      <c r="BC69" s="102">
        <v>0</v>
      </c>
      <c r="BD69" s="102">
        <v>0</v>
      </c>
      <c r="BE69" s="102">
        <v>0</v>
      </c>
      <c r="BF69" s="305" t="s">
        <v>81</v>
      </c>
      <c r="BG69" s="354"/>
      <c r="BH69" s="354"/>
      <c r="BI69" s="96">
        <f t="shared" si="18"/>
        <v>0</v>
      </c>
      <c r="BJ69" s="260">
        <f t="shared" si="65"/>
        <v>0</v>
      </c>
      <c r="BK69" s="354"/>
      <c r="BL69" s="354"/>
      <c r="BM69" s="220" t="s">
        <v>273</v>
      </c>
      <c r="BN69" s="220" t="s">
        <v>101</v>
      </c>
      <c r="BO69" s="220">
        <v>0</v>
      </c>
      <c r="BP69" s="220"/>
      <c r="BQ69" s="220"/>
      <c r="BR69" s="220"/>
      <c r="BS69" s="220"/>
      <c r="BT69" s="220"/>
      <c r="BU69" s="220"/>
      <c r="BV69" s="220"/>
      <c r="BW69" s="220"/>
      <c r="BX69" s="220"/>
      <c r="BY69" s="220"/>
      <c r="BZ69" s="96">
        <v>1</v>
      </c>
      <c r="CA69" s="96">
        <v>0</v>
      </c>
      <c r="CB69" s="96">
        <v>0</v>
      </c>
      <c r="CC69" s="96">
        <v>0</v>
      </c>
      <c r="CD69" s="96">
        <v>0</v>
      </c>
      <c r="CE69" s="96">
        <v>0</v>
      </c>
      <c r="CF69" s="96">
        <v>0</v>
      </c>
      <c r="CG69" s="96">
        <v>0</v>
      </c>
      <c r="CH69" s="96">
        <v>0</v>
      </c>
      <c r="CI69" s="96">
        <v>0</v>
      </c>
      <c r="CJ69" s="96">
        <v>0</v>
      </c>
      <c r="CK69" s="96">
        <v>0</v>
      </c>
      <c r="CL69" s="96">
        <v>0</v>
      </c>
      <c r="CM69" s="96">
        <v>0</v>
      </c>
      <c r="CN69" s="305">
        <f t="shared" si="67"/>
        <v>0</v>
      </c>
      <c r="CO69" s="354"/>
      <c r="CP69" s="354"/>
      <c r="CQ69" s="96">
        <f t="shared" si="66"/>
        <v>0</v>
      </c>
      <c r="CR69" s="221">
        <f>+CQ69/E69</f>
        <v>0</v>
      </c>
      <c r="CS69" s="355"/>
      <c r="CT69" s="355"/>
      <c r="CU69" s="220" t="s">
        <v>273</v>
      </c>
      <c r="CV69" s="220" t="s">
        <v>101</v>
      </c>
    </row>
    <row r="70" spans="1:100" ht="56.25">
      <c r="A70" s="75" t="s">
        <v>301</v>
      </c>
      <c r="B70" s="218" t="s">
        <v>95</v>
      </c>
      <c r="C70" s="75" t="s">
        <v>302</v>
      </c>
      <c r="D70" s="119">
        <v>1</v>
      </c>
      <c r="E70" s="119">
        <v>1</v>
      </c>
      <c r="F70" s="75" t="s">
        <v>97</v>
      </c>
      <c r="G70" s="75" t="s">
        <v>303</v>
      </c>
      <c r="H70" s="75" t="s">
        <v>303</v>
      </c>
      <c r="I70" s="96">
        <v>0</v>
      </c>
      <c r="J70" s="119">
        <v>0</v>
      </c>
      <c r="K70" s="119">
        <v>0</v>
      </c>
      <c r="L70" s="305" t="s">
        <v>81</v>
      </c>
      <c r="M70" s="370" t="s">
        <v>81</v>
      </c>
      <c r="N70" s="354">
        <v>0.2</v>
      </c>
      <c r="O70" s="370" t="s">
        <v>81</v>
      </c>
      <c r="P70" s="354"/>
      <c r="Q70" s="96">
        <v>0</v>
      </c>
      <c r="R70" s="96">
        <v>0</v>
      </c>
      <c r="S70" s="96">
        <v>0</v>
      </c>
      <c r="T70" s="96">
        <v>0</v>
      </c>
      <c r="U70" s="96">
        <v>0</v>
      </c>
      <c r="V70" s="96">
        <v>0</v>
      </c>
      <c r="W70" s="96">
        <v>0</v>
      </c>
      <c r="X70" s="96">
        <v>0</v>
      </c>
      <c r="Y70" s="96">
        <v>0</v>
      </c>
      <c r="Z70" s="102" t="s">
        <v>81</v>
      </c>
      <c r="AA70" s="96">
        <v>0</v>
      </c>
      <c r="AB70" s="96">
        <v>0</v>
      </c>
      <c r="AC70" s="96">
        <v>0</v>
      </c>
      <c r="AD70" s="102">
        <v>0</v>
      </c>
      <c r="AE70" s="102">
        <v>0</v>
      </c>
      <c r="AF70" s="102">
        <v>0</v>
      </c>
      <c r="AG70" s="102">
        <v>0</v>
      </c>
      <c r="AH70" s="102">
        <v>0</v>
      </c>
      <c r="AI70" s="102">
        <v>0</v>
      </c>
      <c r="AJ70" s="102">
        <v>0</v>
      </c>
      <c r="AK70" s="102">
        <v>0</v>
      </c>
      <c r="AL70" s="305" t="s">
        <v>81</v>
      </c>
      <c r="AM70" s="370" t="s">
        <v>81</v>
      </c>
      <c r="AN70" s="354" t="s">
        <v>81</v>
      </c>
      <c r="AO70" s="102">
        <f t="shared" si="63"/>
        <v>0</v>
      </c>
      <c r="AP70" s="305">
        <f t="shared" si="64"/>
        <v>0</v>
      </c>
      <c r="AQ70" s="354">
        <f>SUM(AP70:AP75)/6</f>
        <v>0</v>
      </c>
      <c r="AR70" s="354"/>
      <c r="AS70" s="96">
        <v>0</v>
      </c>
      <c r="AT70" s="96">
        <v>0</v>
      </c>
      <c r="AU70" s="96">
        <v>0</v>
      </c>
      <c r="AV70" s="96">
        <v>0</v>
      </c>
      <c r="AW70" s="102">
        <v>0</v>
      </c>
      <c r="AX70" s="102">
        <v>0</v>
      </c>
      <c r="AY70" s="102">
        <v>0</v>
      </c>
      <c r="AZ70" s="102">
        <v>0</v>
      </c>
      <c r="BA70" s="102">
        <v>0</v>
      </c>
      <c r="BB70" s="102">
        <v>0</v>
      </c>
      <c r="BC70" s="102">
        <v>0</v>
      </c>
      <c r="BD70" s="102">
        <v>0</v>
      </c>
      <c r="BE70" s="102">
        <v>0</v>
      </c>
      <c r="BF70" s="96" t="s">
        <v>81</v>
      </c>
      <c r="BG70" s="354" t="s">
        <v>81</v>
      </c>
      <c r="BH70" s="354" t="s">
        <v>81</v>
      </c>
      <c r="BI70" s="96">
        <f t="shared" si="18"/>
        <v>0</v>
      </c>
      <c r="BJ70" s="260">
        <f t="shared" si="65"/>
        <v>0</v>
      </c>
      <c r="BK70" s="354">
        <f>SUM(BJ70:BJ75)/5</f>
        <v>0</v>
      </c>
      <c r="BL70" s="354"/>
      <c r="BM70" s="220" t="s">
        <v>273</v>
      </c>
      <c r="BN70" s="220" t="s">
        <v>101</v>
      </c>
      <c r="BO70" s="220">
        <v>0</v>
      </c>
      <c r="BP70" s="220"/>
      <c r="BQ70" s="220"/>
      <c r="BR70" s="220"/>
      <c r="BS70" s="220"/>
      <c r="BT70" s="220"/>
      <c r="BU70" s="220"/>
      <c r="BV70" s="220"/>
      <c r="BW70" s="220"/>
      <c r="BX70" s="220"/>
      <c r="BY70" s="220"/>
      <c r="BZ70" s="96">
        <v>1</v>
      </c>
      <c r="CA70" s="96">
        <v>0</v>
      </c>
      <c r="CB70" s="96">
        <v>0</v>
      </c>
      <c r="CC70" s="96">
        <v>1</v>
      </c>
      <c r="CD70" s="96">
        <v>1</v>
      </c>
      <c r="CE70" s="96">
        <v>29999152</v>
      </c>
      <c r="CF70" s="96">
        <v>29999152</v>
      </c>
      <c r="CG70" s="96">
        <v>0</v>
      </c>
      <c r="CH70" s="96">
        <v>0</v>
      </c>
      <c r="CI70" s="96">
        <v>0</v>
      </c>
      <c r="CJ70" s="96">
        <v>0</v>
      </c>
      <c r="CK70" s="96">
        <v>0</v>
      </c>
      <c r="CL70" s="96">
        <v>0</v>
      </c>
      <c r="CM70" s="96">
        <v>0</v>
      </c>
      <c r="CN70" s="305">
        <f t="shared" si="67"/>
        <v>1</v>
      </c>
      <c r="CO70" s="354">
        <f>SUM(CN70:CN75)/5</f>
        <v>0.8</v>
      </c>
      <c r="CP70" s="354" t="s">
        <v>81</v>
      </c>
      <c r="CQ70" s="96">
        <f t="shared" si="66"/>
        <v>1</v>
      </c>
      <c r="CR70" s="221">
        <f>+CQ70/E70</f>
        <v>1</v>
      </c>
      <c r="CS70" s="355">
        <f>SUM(CR70:CR75)/5</f>
        <v>0.8</v>
      </c>
      <c r="CT70" s="355"/>
      <c r="CU70" s="220" t="s">
        <v>273</v>
      </c>
      <c r="CV70" s="220" t="s">
        <v>101</v>
      </c>
    </row>
    <row r="71" spans="1:100" ht="60.75" customHeight="1">
      <c r="A71" s="75" t="s">
        <v>301</v>
      </c>
      <c r="B71" s="218" t="s">
        <v>95</v>
      </c>
      <c r="C71" s="75" t="s">
        <v>302</v>
      </c>
      <c r="D71" s="119">
        <v>3</v>
      </c>
      <c r="E71" s="119" t="s">
        <v>79</v>
      </c>
      <c r="F71" s="75" t="s">
        <v>97</v>
      </c>
      <c r="G71" s="75" t="s">
        <v>304</v>
      </c>
      <c r="H71" s="75" t="s">
        <v>304</v>
      </c>
      <c r="I71" s="96">
        <v>0</v>
      </c>
      <c r="J71" s="119">
        <v>0</v>
      </c>
      <c r="K71" s="119">
        <v>0</v>
      </c>
      <c r="L71" s="305" t="s">
        <v>81</v>
      </c>
      <c r="M71" s="370"/>
      <c r="N71" s="354"/>
      <c r="O71" s="370"/>
      <c r="P71" s="354"/>
      <c r="Q71" s="96">
        <v>0</v>
      </c>
      <c r="R71" s="96">
        <v>0</v>
      </c>
      <c r="S71" s="96">
        <v>0</v>
      </c>
      <c r="T71" s="96">
        <v>0</v>
      </c>
      <c r="U71" s="96">
        <v>0</v>
      </c>
      <c r="V71" s="96">
        <v>0</v>
      </c>
      <c r="W71" s="96">
        <v>0</v>
      </c>
      <c r="X71" s="96">
        <v>0</v>
      </c>
      <c r="Y71" s="96">
        <v>0</v>
      </c>
      <c r="Z71" s="102" t="s">
        <v>81</v>
      </c>
      <c r="AA71" s="96">
        <v>0</v>
      </c>
      <c r="AB71" s="96">
        <v>0</v>
      </c>
      <c r="AC71" s="96">
        <v>0</v>
      </c>
      <c r="AD71" s="102">
        <v>0</v>
      </c>
      <c r="AE71" s="102">
        <v>0</v>
      </c>
      <c r="AF71" s="102">
        <v>0</v>
      </c>
      <c r="AG71" s="102">
        <v>0</v>
      </c>
      <c r="AH71" s="102">
        <v>0</v>
      </c>
      <c r="AI71" s="102">
        <v>0</v>
      </c>
      <c r="AJ71" s="102">
        <v>0</v>
      </c>
      <c r="AK71" s="102">
        <v>0</v>
      </c>
      <c r="AL71" s="305" t="s">
        <v>81</v>
      </c>
      <c r="AM71" s="370"/>
      <c r="AN71" s="354"/>
      <c r="AO71" s="102">
        <f t="shared" si="63"/>
        <v>0</v>
      </c>
      <c r="AP71" s="305">
        <f t="shared" si="64"/>
        <v>0</v>
      </c>
      <c r="AQ71" s="354"/>
      <c r="AR71" s="354"/>
      <c r="AS71" s="96">
        <v>0</v>
      </c>
      <c r="AT71" s="96">
        <v>0</v>
      </c>
      <c r="AU71" s="96">
        <v>0</v>
      </c>
      <c r="AV71" s="96">
        <v>0</v>
      </c>
      <c r="AW71" s="102">
        <v>0</v>
      </c>
      <c r="AX71" s="102">
        <v>0</v>
      </c>
      <c r="AY71" s="102">
        <v>0</v>
      </c>
      <c r="AZ71" s="102">
        <v>0</v>
      </c>
      <c r="BA71" s="102">
        <v>0</v>
      </c>
      <c r="BB71" s="102">
        <v>0</v>
      </c>
      <c r="BC71" s="102">
        <v>0</v>
      </c>
      <c r="BD71" s="102">
        <v>0</v>
      </c>
      <c r="BE71" s="102">
        <v>0</v>
      </c>
      <c r="BF71" s="96" t="s">
        <v>81</v>
      </c>
      <c r="BG71" s="354"/>
      <c r="BH71" s="354"/>
      <c r="BI71" s="96" t="s">
        <v>81</v>
      </c>
      <c r="BJ71" s="260" t="s">
        <v>81</v>
      </c>
      <c r="BK71" s="354"/>
      <c r="BL71" s="354"/>
      <c r="BM71" s="220" t="s">
        <v>273</v>
      </c>
      <c r="BN71" s="220" t="s">
        <v>176</v>
      </c>
      <c r="BO71" s="220">
        <v>0</v>
      </c>
      <c r="BP71" s="220"/>
      <c r="BQ71" s="220"/>
      <c r="BR71" s="220"/>
      <c r="BS71" s="220"/>
      <c r="BT71" s="220"/>
      <c r="BU71" s="220"/>
      <c r="BV71" s="220"/>
      <c r="BW71" s="220"/>
      <c r="BX71" s="220"/>
      <c r="BY71" s="220"/>
      <c r="BZ71" s="96" t="s">
        <v>81</v>
      </c>
      <c r="CA71" s="96" t="s">
        <v>81</v>
      </c>
      <c r="CB71" s="96" t="s">
        <v>81</v>
      </c>
      <c r="CC71" s="96" t="s">
        <v>81</v>
      </c>
      <c r="CD71" s="96" t="s">
        <v>81</v>
      </c>
      <c r="CE71" s="96">
        <v>0</v>
      </c>
      <c r="CF71" s="96">
        <v>0</v>
      </c>
      <c r="CG71" s="96">
        <v>0</v>
      </c>
      <c r="CH71" s="96">
        <v>0</v>
      </c>
      <c r="CI71" s="96">
        <v>0</v>
      </c>
      <c r="CJ71" s="96">
        <v>0</v>
      </c>
      <c r="CK71" s="96">
        <v>0</v>
      </c>
      <c r="CL71" s="96">
        <v>0</v>
      </c>
      <c r="CM71" s="96">
        <v>0</v>
      </c>
      <c r="CN71" s="305" t="s">
        <v>81</v>
      </c>
      <c r="CO71" s="354"/>
      <c r="CP71" s="354"/>
      <c r="CQ71" s="96" t="s">
        <v>81</v>
      </c>
      <c r="CR71" s="221" t="s">
        <v>81</v>
      </c>
      <c r="CS71" s="355"/>
      <c r="CT71" s="355"/>
      <c r="CU71" s="220" t="s">
        <v>273</v>
      </c>
      <c r="CV71" s="220" t="s">
        <v>176</v>
      </c>
    </row>
    <row r="72" spans="1:100" ht="59.25" customHeight="1">
      <c r="A72" s="75" t="s">
        <v>301</v>
      </c>
      <c r="B72" s="218" t="s">
        <v>95</v>
      </c>
      <c r="C72" s="75" t="s">
        <v>302</v>
      </c>
      <c r="D72" s="119">
        <v>40</v>
      </c>
      <c r="E72" s="119">
        <v>40</v>
      </c>
      <c r="F72" s="75" t="s">
        <v>97</v>
      </c>
      <c r="G72" s="75" t="s">
        <v>305</v>
      </c>
      <c r="H72" s="75" t="s">
        <v>306</v>
      </c>
      <c r="I72" s="96">
        <v>0</v>
      </c>
      <c r="J72" s="119">
        <v>0</v>
      </c>
      <c r="K72" s="119">
        <v>0</v>
      </c>
      <c r="L72" s="305" t="s">
        <v>81</v>
      </c>
      <c r="M72" s="370"/>
      <c r="N72" s="354"/>
      <c r="O72" s="370"/>
      <c r="P72" s="354"/>
      <c r="Q72" s="96">
        <v>0</v>
      </c>
      <c r="R72" s="96">
        <v>0</v>
      </c>
      <c r="S72" s="96">
        <v>0</v>
      </c>
      <c r="T72" s="96">
        <v>0</v>
      </c>
      <c r="U72" s="96">
        <v>0</v>
      </c>
      <c r="V72" s="96">
        <v>0</v>
      </c>
      <c r="W72" s="96">
        <v>0</v>
      </c>
      <c r="X72" s="96">
        <v>0</v>
      </c>
      <c r="Y72" s="96">
        <v>0</v>
      </c>
      <c r="Z72" s="102" t="s">
        <v>81</v>
      </c>
      <c r="AA72" s="96">
        <v>0</v>
      </c>
      <c r="AB72" s="96">
        <v>0</v>
      </c>
      <c r="AC72" s="96">
        <v>0</v>
      </c>
      <c r="AD72" s="102">
        <v>0</v>
      </c>
      <c r="AE72" s="102">
        <v>0</v>
      </c>
      <c r="AF72" s="102">
        <v>0</v>
      </c>
      <c r="AG72" s="102">
        <v>0</v>
      </c>
      <c r="AH72" s="102">
        <v>0</v>
      </c>
      <c r="AI72" s="102">
        <v>0</v>
      </c>
      <c r="AJ72" s="102">
        <v>0</v>
      </c>
      <c r="AK72" s="102">
        <v>0</v>
      </c>
      <c r="AL72" s="305" t="s">
        <v>81</v>
      </c>
      <c r="AM72" s="370"/>
      <c r="AN72" s="354"/>
      <c r="AO72" s="102">
        <f t="shared" si="63"/>
        <v>0</v>
      </c>
      <c r="AP72" s="305">
        <f t="shared" si="64"/>
        <v>0</v>
      </c>
      <c r="AQ72" s="354"/>
      <c r="AR72" s="354"/>
      <c r="AS72" s="96">
        <v>0</v>
      </c>
      <c r="AT72" s="96">
        <v>0</v>
      </c>
      <c r="AU72" s="96">
        <v>0</v>
      </c>
      <c r="AV72" s="96">
        <v>0</v>
      </c>
      <c r="AW72" s="102">
        <v>0</v>
      </c>
      <c r="AX72" s="102">
        <v>0</v>
      </c>
      <c r="AY72" s="102">
        <v>0</v>
      </c>
      <c r="AZ72" s="102">
        <v>0</v>
      </c>
      <c r="BA72" s="102">
        <v>0</v>
      </c>
      <c r="BB72" s="102">
        <v>0</v>
      </c>
      <c r="BC72" s="102">
        <v>0</v>
      </c>
      <c r="BD72" s="102">
        <v>0</v>
      </c>
      <c r="BE72" s="102">
        <v>0</v>
      </c>
      <c r="BF72" s="96" t="s">
        <v>81</v>
      </c>
      <c r="BG72" s="354"/>
      <c r="BH72" s="354"/>
      <c r="BI72" s="96">
        <f t="shared" ref="BI72:BI75" si="68">+K72+AC72+AV72</f>
        <v>0</v>
      </c>
      <c r="BJ72" s="260">
        <f t="shared" si="65"/>
        <v>0</v>
      </c>
      <c r="BK72" s="354"/>
      <c r="BL72" s="354"/>
      <c r="BM72" s="220" t="s">
        <v>273</v>
      </c>
      <c r="BN72" s="220" t="s">
        <v>112</v>
      </c>
      <c r="BO72" s="220"/>
      <c r="BP72" s="220"/>
      <c r="BQ72" s="220"/>
      <c r="BR72" s="220"/>
      <c r="BS72" s="220"/>
      <c r="BT72" s="220"/>
      <c r="BU72" s="220"/>
      <c r="BV72" s="220"/>
      <c r="BW72" s="220"/>
      <c r="BX72" s="220"/>
      <c r="BY72" s="220"/>
      <c r="BZ72" s="96">
        <v>40</v>
      </c>
      <c r="CA72" s="96">
        <v>0</v>
      </c>
      <c r="CB72" s="96">
        <v>0</v>
      </c>
      <c r="CC72" s="96">
        <v>0</v>
      </c>
      <c r="CD72" s="96">
        <v>0</v>
      </c>
      <c r="CE72" s="96">
        <v>0</v>
      </c>
      <c r="CF72" s="96">
        <v>0</v>
      </c>
      <c r="CG72" s="96">
        <v>0</v>
      </c>
      <c r="CH72" s="96">
        <v>0</v>
      </c>
      <c r="CI72" s="96">
        <v>0</v>
      </c>
      <c r="CJ72" s="96">
        <v>0</v>
      </c>
      <c r="CK72" s="96">
        <v>0</v>
      </c>
      <c r="CL72" s="96">
        <v>0</v>
      </c>
      <c r="CM72" s="96">
        <v>0</v>
      </c>
      <c r="CN72" s="305">
        <f t="shared" si="67"/>
        <v>0</v>
      </c>
      <c r="CO72" s="354"/>
      <c r="CP72" s="354"/>
      <c r="CQ72" s="96">
        <f t="shared" si="66"/>
        <v>0</v>
      </c>
      <c r="CR72" s="221">
        <f>+CQ72/E72</f>
        <v>0</v>
      </c>
      <c r="CS72" s="355"/>
      <c r="CT72" s="355"/>
      <c r="CU72" s="220" t="s">
        <v>273</v>
      </c>
      <c r="CV72" s="220" t="s">
        <v>112</v>
      </c>
    </row>
    <row r="73" spans="1:100" ht="90" customHeight="1">
      <c r="A73" s="75" t="s">
        <v>301</v>
      </c>
      <c r="B73" s="218" t="s">
        <v>95</v>
      </c>
      <c r="C73" s="75" t="s">
        <v>302</v>
      </c>
      <c r="D73" s="119">
        <v>3</v>
      </c>
      <c r="E73" s="119">
        <v>3</v>
      </c>
      <c r="F73" s="75" t="s">
        <v>97</v>
      </c>
      <c r="G73" s="75" t="s">
        <v>307</v>
      </c>
      <c r="H73" s="75" t="s">
        <v>308</v>
      </c>
      <c r="I73" s="96">
        <v>0</v>
      </c>
      <c r="J73" s="119">
        <v>0</v>
      </c>
      <c r="K73" s="119">
        <v>0</v>
      </c>
      <c r="L73" s="305" t="s">
        <v>81</v>
      </c>
      <c r="M73" s="370"/>
      <c r="N73" s="354"/>
      <c r="O73" s="370"/>
      <c r="P73" s="354"/>
      <c r="Q73" s="96">
        <v>0</v>
      </c>
      <c r="R73" s="96">
        <v>0</v>
      </c>
      <c r="S73" s="96">
        <v>0</v>
      </c>
      <c r="T73" s="96">
        <v>0</v>
      </c>
      <c r="U73" s="96">
        <v>0</v>
      </c>
      <c r="V73" s="96">
        <v>0</v>
      </c>
      <c r="W73" s="96">
        <v>0</v>
      </c>
      <c r="X73" s="96">
        <v>0</v>
      </c>
      <c r="Y73" s="96">
        <v>0</v>
      </c>
      <c r="Z73" s="102" t="s">
        <v>81</v>
      </c>
      <c r="AA73" s="96">
        <v>0</v>
      </c>
      <c r="AB73" s="96">
        <v>0</v>
      </c>
      <c r="AC73" s="96">
        <v>0</v>
      </c>
      <c r="AD73" s="102">
        <v>0</v>
      </c>
      <c r="AE73" s="102">
        <v>0</v>
      </c>
      <c r="AF73" s="102">
        <v>0</v>
      </c>
      <c r="AG73" s="102">
        <v>0</v>
      </c>
      <c r="AH73" s="102">
        <v>0</v>
      </c>
      <c r="AI73" s="102">
        <v>0</v>
      </c>
      <c r="AJ73" s="102">
        <v>0</v>
      </c>
      <c r="AK73" s="102">
        <v>0</v>
      </c>
      <c r="AL73" s="305" t="s">
        <v>81</v>
      </c>
      <c r="AM73" s="370"/>
      <c r="AN73" s="354"/>
      <c r="AO73" s="102">
        <f t="shared" si="63"/>
        <v>0</v>
      </c>
      <c r="AP73" s="305">
        <f t="shared" si="64"/>
        <v>0</v>
      </c>
      <c r="AQ73" s="354"/>
      <c r="AR73" s="354"/>
      <c r="AS73" s="96">
        <v>0</v>
      </c>
      <c r="AT73" s="96">
        <v>0</v>
      </c>
      <c r="AU73" s="96">
        <v>0</v>
      </c>
      <c r="AV73" s="96">
        <v>0</v>
      </c>
      <c r="AW73" s="102">
        <v>0</v>
      </c>
      <c r="AX73" s="102">
        <v>0</v>
      </c>
      <c r="AY73" s="102">
        <v>0</v>
      </c>
      <c r="AZ73" s="102">
        <v>0</v>
      </c>
      <c r="BA73" s="102">
        <v>0</v>
      </c>
      <c r="BB73" s="102">
        <v>0</v>
      </c>
      <c r="BC73" s="102">
        <v>0</v>
      </c>
      <c r="BD73" s="102">
        <v>0</v>
      </c>
      <c r="BE73" s="102">
        <v>0</v>
      </c>
      <c r="BF73" s="305" t="s">
        <v>81</v>
      </c>
      <c r="BG73" s="354"/>
      <c r="BH73" s="354"/>
      <c r="BI73" s="96">
        <f t="shared" si="68"/>
        <v>0</v>
      </c>
      <c r="BJ73" s="260">
        <f t="shared" si="65"/>
        <v>0</v>
      </c>
      <c r="BK73" s="354"/>
      <c r="BL73" s="354"/>
      <c r="BM73" s="220" t="s">
        <v>273</v>
      </c>
      <c r="BN73" s="220" t="s">
        <v>101</v>
      </c>
      <c r="BO73" s="220">
        <v>0</v>
      </c>
      <c r="BP73" s="220"/>
      <c r="BQ73" s="220"/>
      <c r="BR73" s="220"/>
      <c r="BS73" s="220"/>
      <c r="BT73" s="220"/>
      <c r="BU73" s="220"/>
      <c r="BV73" s="220"/>
      <c r="BW73" s="220"/>
      <c r="BX73" s="220"/>
      <c r="BY73" s="220"/>
      <c r="BZ73" s="96">
        <v>3</v>
      </c>
      <c r="CA73" s="96">
        <v>0</v>
      </c>
      <c r="CB73" s="96">
        <v>0</v>
      </c>
      <c r="CC73" s="96">
        <v>3</v>
      </c>
      <c r="CD73" s="96">
        <v>3</v>
      </c>
      <c r="CE73" s="96">
        <v>653723800</v>
      </c>
      <c r="CF73" s="96">
        <v>0</v>
      </c>
      <c r="CG73" s="96">
        <v>0</v>
      </c>
      <c r="CH73" s="96">
        <v>0</v>
      </c>
      <c r="CI73" s="96">
        <v>0</v>
      </c>
      <c r="CJ73" s="96">
        <v>0</v>
      </c>
      <c r="CK73" s="96">
        <v>0</v>
      </c>
      <c r="CL73" s="96">
        <v>0</v>
      </c>
      <c r="CM73" s="96">
        <v>653723800</v>
      </c>
      <c r="CN73" s="305">
        <f t="shared" si="67"/>
        <v>1</v>
      </c>
      <c r="CO73" s="354"/>
      <c r="CP73" s="354"/>
      <c r="CQ73" s="96">
        <f t="shared" si="66"/>
        <v>3</v>
      </c>
      <c r="CR73" s="221">
        <f>+CQ73/E73</f>
        <v>1</v>
      </c>
      <c r="CS73" s="355"/>
      <c r="CT73" s="355"/>
      <c r="CU73" s="220" t="s">
        <v>273</v>
      </c>
      <c r="CV73" s="220" t="s">
        <v>101</v>
      </c>
    </row>
    <row r="74" spans="1:100" ht="88.5" customHeight="1">
      <c r="A74" s="75" t="s">
        <v>301</v>
      </c>
      <c r="B74" s="218" t="s">
        <v>95</v>
      </c>
      <c r="C74" s="75" t="s">
        <v>302</v>
      </c>
      <c r="D74" s="119">
        <v>1</v>
      </c>
      <c r="E74" s="119">
        <v>1</v>
      </c>
      <c r="F74" s="75" t="s">
        <v>97</v>
      </c>
      <c r="G74" s="75" t="s">
        <v>309</v>
      </c>
      <c r="H74" s="75" t="s">
        <v>310</v>
      </c>
      <c r="I74" s="96">
        <v>0</v>
      </c>
      <c r="J74" s="119">
        <v>0</v>
      </c>
      <c r="K74" s="119">
        <v>0</v>
      </c>
      <c r="L74" s="305" t="s">
        <v>81</v>
      </c>
      <c r="M74" s="370"/>
      <c r="N74" s="354"/>
      <c r="O74" s="370"/>
      <c r="P74" s="354"/>
      <c r="Q74" s="96">
        <v>0</v>
      </c>
      <c r="R74" s="96">
        <v>0</v>
      </c>
      <c r="S74" s="96">
        <v>0</v>
      </c>
      <c r="T74" s="96">
        <v>0</v>
      </c>
      <c r="U74" s="96">
        <v>0</v>
      </c>
      <c r="V74" s="96">
        <v>0</v>
      </c>
      <c r="W74" s="96">
        <v>0</v>
      </c>
      <c r="X74" s="96">
        <v>0</v>
      </c>
      <c r="Y74" s="96">
        <v>0</v>
      </c>
      <c r="Z74" s="102" t="s">
        <v>81</v>
      </c>
      <c r="AA74" s="96">
        <v>0</v>
      </c>
      <c r="AB74" s="96">
        <v>0</v>
      </c>
      <c r="AC74" s="96">
        <v>0</v>
      </c>
      <c r="AD74" s="102">
        <v>0</v>
      </c>
      <c r="AE74" s="102">
        <v>0</v>
      </c>
      <c r="AF74" s="102">
        <v>0</v>
      </c>
      <c r="AG74" s="102">
        <v>0</v>
      </c>
      <c r="AH74" s="102">
        <v>0</v>
      </c>
      <c r="AI74" s="102">
        <v>0</v>
      </c>
      <c r="AJ74" s="102">
        <v>0</v>
      </c>
      <c r="AK74" s="102">
        <v>0</v>
      </c>
      <c r="AL74" s="305" t="s">
        <v>81</v>
      </c>
      <c r="AM74" s="370"/>
      <c r="AN74" s="354"/>
      <c r="AO74" s="102">
        <f t="shared" si="63"/>
        <v>0</v>
      </c>
      <c r="AP74" s="305">
        <f t="shared" si="64"/>
        <v>0</v>
      </c>
      <c r="AQ74" s="354"/>
      <c r="AR74" s="354"/>
      <c r="AS74" s="96">
        <v>0</v>
      </c>
      <c r="AT74" s="96">
        <v>0</v>
      </c>
      <c r="AU74" s="96">
        <v>0</v>
      </c>
      <c r="AV74" s="96">
        <v>0</v>
      </c>
      <c r="AW74" s="102">
        <v>0</v>
      </c>
      <c r="AX74" s="102">
        <v>0</v>
      </c>
      <c r="AY74" s="102">
        <v>0</v>
      </c>
      <c r="AZ74" s="102">
        <v>0</v>
      </c>
      <c r="BA74" s="102">
        <v>0</v>
      </c>
      <c r="BB74" s="102">
        <v>0</v>
      </c>
      <c r="BC74" s="102">
        <v>0</v>
      </c>
      <c r="BD74" s="102">
        <v>0</v>
      </c>
      <c r="BE74" s="102">
        <v>0</v>
      </c>
      <c r="BF74" s="96" t="s">
        <v>81</v>
      </c>
      <c r="BG74" s="354"/>
      <c r="BH74" s="354"/>
      <c r="BI74" s="96">
        <f t="shared" si="68"/>
        <v>0</v>
      </c>
      <c r="BJ74" s="260">
        <f t="shared" si="65"/>
        <v>0</v>
      </c>
      <c r="BK74" s="354"/>
      <c r="BL74" s="354"/>
      <c r="BM74" s="220" t="s">
        <v>273</v>
      </c>
      <c r="BN74" s="220" t="s">
        <v>112</v>
      </c>
      <c r="BO74" s="220">
        <v>0</v>
      </c>
      <c r="BP74" s="220"/>
      <c r="BQ74" s="220"/>
      <c r="BR74" s="220"/>
      <c r="BS74" s="220"/>
      <c r="BT74" s="220"/>
      <c r="BU74" s="220"/>
      <c r="BV74" s="220"/>
      <c r="BW74" s="220"/>
      <c r="BX74" s="220"/>
      <c r="BY74" s="220"/>
      <c r="BZ74" s="96">
        <v>1</v>
      </c>
      <c r="CA74" s="96">
        <v>0</v>
      </c>
      <c r="CB74" s="96">
        <v>0</v>
      </c>
      <c r="CC74" s="96">
        <v>1</v>
      </c>
      <c r="CD74" s="96">
        <v>1</v>
      </c>
      <c r="CE74" s="96">
        <v>100000000</v>
      </c>
      <c r="CF74" s="96">
        <v>0</v>
      </c>
      <c r="CG74" s="96">
        <v>0</v>
      </c>
      <c r="CH74" s="96">
        <v>0</v>
      </c>
      <c r="CI74" s="96">
        <v>0</v>
      </c>
      <c r="CJ74" s="96">
        <v>0</v>
      </c>
      <c r="CK74" s="96">
        <v>0</v>
      </c>
      <c r="CL74" s="96">
        <v>0</v>
      </c>
      <c r="CM74" s="96">
        <v>100000000</v>
      </c>
      <c r="CN74" s="305">
        <f t="shared" si="67"/>
        <v>1</v>
      </c>
      <c r="CO74" s="354"/>
      <c r="CP74" s="354"/>
      <c r="CQ74" s="96">
        <f t="shared" si="66"/>
        <v>1</v>
      </c>
      <c r="CR74" s="221">
        <f>+CQ74/E74</f>
        <v>1</v>
      </c>
      <c r="CS74" s="355"/>
      <c r="CT74" s="355"/>
      <c r="CU74" s="220" t="s">
        <v>273</v>
      </c>
      <c r="CV74" s="220" t="s">
        <v>112</v>
      </c>
    </row>
    <row r="75" spans="1:100" ht="52.5" customHeight="1">
      <c r="A75" s="75" t="s">
        <v>301</v>
      </c>
      <c r="B75" s="218" t="s">
        <v>95</v>
      </c>
      <c r="C75" s="75" t="s">
        <v>302</v>
      </c>
      <c r="D75" s="119">
        <v>5</v>
      </c>
      <c r="E75" s="119">
        <v>3</v>
      </c>
      <c r="F75" s="75" t="s">
        <v>97</v>
      </c>
      <c r="G75" s="75" t="s">
        <v>311</v>
      </c>
      <c r="H75" s="75" t="s">
        <v>311</v>
      </c>
      <c r="I75" s="96">
        <v>0</v>
      </c>
      <c r="J75" s="119">
        <v>0</v>
      </c>
      <c r="K75" s="119">
        <v>0</v>
      </c>
      <c r="L75" s="305" t="s">
        <v>81</v>
      </c>
      <c r="M75" s="370"/>
      <c r="N75" s="354"/>
      <c r="O75" s="370"/>
      <c r="P75" s="354"/>
      <c r="Q75" s="96">
        <v>0</v>
      </c>
      <c r="R75" s="96">
        <v>0</v>
      </c>
      <c r="S75" s="96">
        <v>0</v>
      </c>
      <c r="T75" s="96">
        <v>0</v>
      </c>
      <c r="U75" s="96">
        <v>0</v>
      </c>
      <c r="V75" s="96">
        <v>0</v>
      </c>
      <c r="W75" s="96">
        <v>0</v>
      </c>
      <c r="X75" s="96">
        <v>0</v>
      </c>
      <c r="Y75" s="96">
        <v>0</v>
      </c>
      <c r="Z75" s="102" t="s">
        <v>81</v>
      </c>
      <c r="AA75" s="96">
        <v>0</v>
      </c>
      <c r="AB75" s="96">
        <v>0</v>
      </c>
      <c r="AC75" s="96">
        <v>0</v>
      </c>
      <c r="AD75" s="102">
        <v>0</v>
      </c>
      <c r="AE75" s="102">
        <v>0</v>
      </c>
      <c r="AF75" s="102">
        <v>0</v>
      </c>
      <c r="AG75" s="102">
        <v>0</v>
      </c>
      <c r="AH75" s="102">
        <v>0</v>
      </c>
      <c r="AI75" s="102">
        <v>0</v>
      </c>
      <c r="AJ75" s="102">
        <v>0</v>
      </c>
      <c r="AK75" s="102">
        <v>0</v>
      </c>
      <c r="AL75" s="305" t="s">
        <v>81</v>
      </c>
      <c r="AM75" s="370"/>
      <c r="AN75" s="354"/>
      <c r="AO75" s="102">
        <f t="shared" si="63"/>
        <v>0</v>
      </c>
      <c r="AP75" s="305">
        <f t="shared" si="64"/>
        <v>0</v>
      </c>
      <c r="AQ75" s="354"/>
      <c r="AR75" s="354"/>
      <c r="AS75" s="96">
        <v>0</v>
      </c>
      <c r="AT75" s="96">
        <v>0</v>
      </c>
      <c r="AU75" s="96">
        <v>0</v>
      </c>
      <c r="AV75" s="96">
        <v>0</v>
      </c>
      <c r="AW75" s="102">
        <v>0</v>
      </c>
      <c r="AX75" s="102">
        <v>0</v>
      </c>
      <c r="AY75" s="102">
        <v>0</v>
      </c>
      <c r="AZ75" s="102">
        <v>0</v>
      </c>
      <c r="BA75" s="102">
        <v>0</v>
      </c>
      <c r="BB75" s="102">
        <v>0</v>
      </c>
      <c r="BC75" s="102">
        <v>0</v>
      </c>
      <c r="BD75" s="102">
        <v>0</v>
      </c>
      <c r="BE75" s="102">
        <v>0</v>
      </c>
      <c r="BF75" s="96" t="s">
        <v>81</v>
      </c>
      <c r="BG75" s="354"/>
      <c r="BH75" s="354"/>
      <c r="BI75" s="96">
        <f t="shared" si="68"/>
        <v>0</v>
      </c>
      <c r="BJ75" s="260">
        <f t="shared" si="65"/>
        <v>0</v>
      </c>
      <c r="BK75" s="354"/>
      <c r="BL75" s="354"/>
      <c r="BM75" s="220" t="s">
        <v>273</v>
      </c>
      <c r="BN75" s="220" t="s">
        <v>268</v>
      </c>
      <c r="BO75" s="220">
        <v>0</v>
      </c>
      <c r="BP75" s="220"/>
      <c r="BQ75" s="220"/>
      <c r="BR75" s="220"/>
      <c r="BS75" s="220"/>
      <c r="BT75" s="220"/>
      <c r="BU75" s="220"/>
      <c r="BV75" s="220"/>
      <c r="BW75" s="220"/>
      <c r="BX75" s="220"/>
      <c r="BY75" s="220"/>
      <c r="BZ75" s="96">
        <v>3</v>
      </c>
      <c r="CA75" s="96">
        <v>0</v>
      </c>
      <c r="CB75" s="96">
        <v>0</v>
      </c>
      <c r="CC75" s="96">
        <v>3</v>
      </c>
      <c r="CD75" s="96">
        <v>3</v>
      </c>
      <c r="CE75" s="96">
        <v>1281635525</v>
      </c>
      <c r="CF75" s="96">
        <v>0</v>
      </c>
      <c r="CG75" s="96">
        <v>0</v>
      </c>
      <c r="CH75" s="96">
        <v>0</v>
      </c>
      <c r="CI75" s="96">
        <v>0</v>
      </c>
      <c r="CJ75" s="96">
        <v>0</v>
      </c>
      <c r="CK75" s="96">
        <v>0</v>
      </c>
      <c r="CL75" s="96">
        <v>0</v>
      </c>
      <c r="CM75" s="96">
        <v>1281635525</v>
      </c>
      <c r="CN75" s="305">
        <f t="shared" si="67"/>
        <v>1</v>
      </c>
      <c r="CO75" s="354"/>
      <c r="CP75" s="354"/>
      <c r="CQ75" s="96">
        <f t="shared" si="66"/>
        <v>3</v>
      </c>
      <c r="CR75" s="221">
        <f>+CQ75/E75</f>
        <v>1</v>
      </c>
      <c r="CS75" s="355"/>
      <c r="CT75" s="355"/>
      <c r="CU75" s="220" t="s">
        <v>273</v>
      </c>
      <c r="CV75" s="220" t="s">
        <v>268</v>
      </c>
    </row>
    <row r="76" spans="1:100" ht="61.5" customHeight="1">
      <c r="A76" s="214" t="s">
        <v>312</v>
      </c>
      <c r="B76" s="313" t="s">
        <v>91</v>
      </c>
      <c r="C76" s="214" t="s">
        <v>313</v>
      </c>
      <c r="D76" s="212" t="s">
        <v>79</v>
      </c>
      <c r="E76" s="212" t="s">
        <v>79</v>
      </c>
      <c r="F76" s="212" t="s">
        <v>79</v>
      </c>
      <c r="G76" s="214" t="s">
        <v>80</v>
      </c>
      <c r="H76" s="214" t="s">
        <v>80</v>
      </c>
      <c r="I76" s="212" t="s">
        <v>81</v>
      </c>
      <c r="J76" s="212">
        <v>14</v>
      </c>
      <c r="K76" s="212" t="s">
        <v>81</v>
      </c>
      <c r="L76" s="212" t="s">
        <v>81</v>
      </c>
      <c r="M76" s="212" t="s">
        <v>81</v>
      </c>
      <c r="N76" s="212" t="s">
        <v>81</v>
      </c>
      <c r="O76" s="212" t="s">
        <v>81</v>
      </c>
      <c r="P76" s="213">
        <f>+P77</f>
        <v>0</v>
      </c>
      <c r="Q76" s="212">
        <f>SUM(Q77:Q92)</f>
        <v>0</v>
      </c>
      <c r="R76" s="212">
        <f t="shared" ref="R76:Y76" si="69">SUM(R77:R92)</f>
        <v>0</v>
      </c>
      <c r="S76" s="212">
        <f t="shared" si="69"/>
        <v>0</v>
      </c>
      <c r="T76" s="212">
        <f t="shared" si="69"/>
        <v>0</v>
      </c>
      <c r="U76" s="212">
        <f t="shared" si="69"/>
        <v>0</v>
      </c>
      <c r="V76" s="212">
        <f t="shared" si="69"/>
        <v>0</v>
      </c>
      <c r="W76" s="212">
        <f t="shared" si="69"/>
        <v>0</v>
      </c>
      <c r="X76" s="212">
        <f t="shared" si="69"/>
        <v>0</v>
      </c>
      <c r="Y76" s="212">
        <f t="shared" si="69"/>
        <v>0</v>
      </c>
      <c r="Z76" s="118" t="s">
        <v>81</v>
      </c>
      <c r="AA76" s="212">
        <v>16</v>
      </c>
      <c r="AB76" s="118" t="s">
        <v>81</v>
      </c>
      <c r="AC76" s="118" t="s">
        <v>81</v>
      </c>
      <c r="AD76" s="118">
        <f>SUM(AD77:AD92)</f>
        <v>0</v>
      </c>
      <c r="AE76" s="118">
        <f t="shared" ref="AE76:AK76" si="70">SUM(AE77:AE92)</f>
        <v>0</v>
      </c>
      <c r="AF76" s="118">
        <f t="shared" si="70"/>
        <v>0</v>
      </c>
      <c r="AG76" s="118">
        <f t="shared" si="70"/>
        <v>0</v>
      </c>
      <c r="AH76" s="118">
        <f t="shared" si="70"/>
        <v>0</v>
      </c>
      <c r="AI76" s="118">
        <f t="shared" si="70"/>
        <v>0</v>
      </c>
      <c r="AJ76" s="118">
        <f t="shared" si="70"/>
        <v>0</v>
      </c>
      <c r="AK76" s="118">
        <f t="shared" si="70"/>
        <v>0</v>
      </c>
      <c r="AL76" s="118" t="s">
        <v>81</v>
      </c>
      <c r="AM76" s="118" t="s">
        <v>81</v>
      </c>
      <c r="AN76" s="213">
        <f>+AN77</f>
        <v>0.75</v>
      </c>
      <c r="AO76" s="214">
        <v>16</v>
      </c>
      <c r="AP76" s="118" t="s">
        <v>81</v>
      </c>
      <c r="AQ76" s="118" t="s">
        <v>81</v>
      </c>
      <c r="AR76" s="213">
        <f>+AR77</f>
        <v>0.36348684210526316</v>
      </c>
      <c r="AS76" s="212">
        <v>13</v>
      </c>
      <c r="AT76" s="118" t="s">
        <v>81</v>
      </c>
      <c r="AU76" s="118" t="s">
        <v>81</v>
      </c>
      <c r="AV76" s="118" t="s">
        <v>81</v>
      </c>
      <c r="AW76" s="118">
        <f>SUM(AW77:AW92)</f>
        <v>59000000</v>
      </c>
      <c r="AX76" s="118">
        <f t="shared" ref="AX76:BE76" si="71">SUM(AX77:AX92)</f>
        <v>0</v>
      </c>
      <c r="AY76" s="118">
        <f t="shared" si="71"/>
        <v>900</v>
      </c>
      <c r="AZ76" s="118">
        <f t="shared" si="71"/>
        <v>0</v>
      </c>
      <c r="BA76" s="118">
        <f t="shared" si="71"/>
        <v>0</v>
      </c>
      <c r="BB76" s="118">
        <f t="shared" si="71"/>
        <v>0</v>
      </c>
      <c r="BC76" s="118">
        <f t="shared" si="71"/>
        <v>0</v>
      </c>
      <c r="BD76" s="118">
        <f t="shared" si="71"/>
        <v>0</v>
      </c>
      <c r="BE76" s="118">
        <f t="shared" si="71"/>
        <v>0</v>
      </c>
      <c r="BF76" s="118" t="s">
        <v>81</v>
      </c>
      <c r="BG76" s="118" t="s">
        <v>81</v>
      </c>
      <c r="BH76" s="213">
        <f>+BH77</f>
        <v>0.98076923076923073</v>
      </c>
      <c r="BI76" s="214">
        <v>9</v>
      </c>
      <c r="BJ76" s="213" t="s">
        <v>81</v>
      </c>
      <c r="BK76" s="213" t="s">
        <v>81</v>
      </c>
      <c r="BL76" s="322">
        <f>+BL77</f>
        <v>0.67407407407407405</v>
      </c>
      <c r="BM76" s="214" t="s">
        <v>314</v>
      </c>
      <c r="BN76" s="214" t="s">
        <v>81</v>
      </c>
      <c r="BO76" s="220" t="s">
        <v>315</v>
      </c>
      <c r="BP76" s="220"/>
      <c r="BQ76" s="220"/>
      <c r="BR76" s="232" t="s">
        <v>311</v>
      </c>
      <c r="BS76" s="220" t="s">
        <v>282</v>
      </c>
      <c r="BT76" s="220" t="s">
        <v>316</v>
      </c>
      <c r="BU76" s="220"/>
      <c r="BV76" s="220" t="s">
        <v>317</v>
      </c>
      <c r="BW76" s="220"/>
      <c r="BX76" s="220"/>
      <c r="BY76" s="220" t="s">
        <v>318</v>
      </c>
      <c r="BZ76" s="214">
        <v>9</v>
      </c>
      <c r="CA76" s="118" t="s">
        <v>81</v>
      </c>
      <c r="CB76" s="118" t="s">
        <v>81</v>
      </c>
      <c r="CC76" s="118" t="s">
        <v>81</v>
      </c>
      <c r="CD76" s="118" t="s">
        <v>81</v>
      </c>
      <c r="CE76" s="212">
        <f>SUM(CE77:CE92)</f>
        <v>500000000</v>
      </c>
      <c r="CF76" s="212">
        <f t="shared" ref="CF76:CM76" si="72">SUM(CF77:CF92)</f>
        <v>0</v>
      </c>
      <c r="CG76" s="212">
        <f t="shared" si="72"/>
        <v>900</v>
      </c>
      <c r="CH76" s="212">
        <f t="shared" si="72"/>
        <v>0</v>
      </c>
      <c r="CI76" s="212">
        <f t="shared" si="72"/>
        <v>0</v>
      </c>
      <c r="CJ76" s="212">
        <f t="shared" si="72"/>
        <v>0</v>
      </c>
      <c r="CK76" s="212">
        <f t="shared" si="72"/>
        <v>0</v>
      </c>
      <c r="CL76" s="212">
        <f t="shared" si="72"/>
        <v>0</v>
      </c>
      <c r="CM76" s="212">
        <f t="shared" si="72"/>
        <v>500000000</v>
      </c>
      <c r="CN76" s="118" t="s">
        <v>81</v>
      </c>
      <c r="CO76" s="118" t="s">
        <v>81</v>
      </c>
      <c r="CP76" s="213">
        <f>+CP77</f>
        <v>0.66666666666666663</v>
      </c>
      <c r="CQ76" s="214">
        <v>9</v>
      </c>
      <c r="CR76" s="215" t="s">
        <v>81</v>
      </c>
      <c r="CS76" s="215" t="s">
        <v>81</v>
      </c>
      <c r="CT76" s="216">
        <f>+CT77</f>
        <v>0.87777777777777777</v>
      </c>
      <c r="CU76" s="214" t="s">
        <v>314</v>
      </c>
      <c r="CV76" s="214" t="s">
        <v>81</v>
      </c>
    </row>
    <row r="77" spans="1:100" ht="63.75" customHeight="1">
      <c r="A77" s="75" t="s">
        <v>319</v>
      </c>
      <c r="B77" s="218" t="s">
        <v>95</v>
      </c>
      <c r="C77" s="75" t="s">
        <v>320</v>
      </c>
      <c r="D77" s="119">
        <v>100</v>
      </c>
      <c r="E77" s="119">
        <v>1</v>
      </c>
      <c r="F77" s="75" t="s">
        <v>97</v>
      </c>
      <c r="G77" s="75" t="s">
        <v>321</v>
      </c>
      <c r="H77" s="75" t="s">
        <v>322</v>
      </c>
      <c r="I77" s="96">
        <v>0</v>
      </c>
      <c r="J77" s="119">
        <v>25</v>
      </c>
      <c r="K77" s="119">
        <v>0</v>
      </c>
      <c r="L77" s="305">
        <v>0</v>
      </c>
      <c r="M77" s="354">
        <v>0</v>
      </c>
      <c r="N77" s="354">
        <v>0.6</v>
      </c>
      <c r="O77" s="354">
        <v>0</v>
      </c>
      <c r="P77" s="354">
        <f>SUBTOTAL(9,L77:L92)/14</f>
        <v>0</v>
      </c>
      <c r="Q77" s="96">
        <v>0</v>
      </c>
      <c r="R77" s="96">
        <v>0</v>
      </c>
      <c r="S77" s="96">
        <v>0</v>
      </c>
      <c r="T77" s="96">
        <v>0</v>
      </c>
      <c r="U77" s="96">
        <v>0</v>
      </c>
      <c r="V77" s="96">
        <v>0</v>
      </c>
      <c r="W77" s="96">
        <v>0</v>
      </c>
      <c r="X77" s="96">
        <v>0</v>
      </c>
      <c r="Y77" s="96">
        <v>0</v>
      </c>
      <c r="Z77" s="102" t="s">
        <v>81</v>
      </c>
      <c r="AA77" s="96">
        <v>25</v>
      </c>
      <c r="AB77" s="96">
        <v>0</v>
      </c>
      <c r="AC77" s="96">
        <v>25</v>
      </c>
      <c r="AD77" s="102">
        <v>0</v>
      </c>
      <c r="AE77" s="102">
        <v>0</v>
      </c>
      <c r="AF77" s="102">
        <v>0</v>
      </c>
      <c r="AG77" s="102">
        <v>0</v>
      </c>
      <c r="AH77" s="102">
        <v>0</v>
      </c>
      <c r="AI77" s="102">
        <v>0</v>
      </c>
      <c r="AJ77" s="102">
        <v>0</v>
      </c>
      <c r="AK77" s="102">
        <v>0</v>
      </c>
      <c r="AL77" s="305">
        <v>1</v>
      </c>
      <c r="AM77" s="354">
        <f>SUM(AL77:AL78)/2</f>
        <v>1</v>
      </c>
      <c r="AN77" s="354">
        <f>SUM(AL77:AL92)/16</f>
        <v>0.75</v>
      </c>
      <c r="AO77" s="102">
        <f t="shared" ref="AO77:AO92" si="73">SUM(AC77+K77)</f>
        <v>25</v>
      </c>
      <c r="AP77" s="305">
        <f t="shared" ref="AP77:AP92" si="74">SUM(AO77/D77)</f>
        <v>0.25</v>
      </c>
      <c r="AQ77" s="354">
        <f>SUM(AP77:AP78)/2</f>
        <v>0.25</v>
      </c>
      <c r="AR77" s="354">
        <f>SUM(AP77:AP92)/16</f>
        <v>0.36348684210526316</v>
      </c>
      <c r="AS77" s="96">
        <v>25</v>
      </c>
      <c r="AT77" s="96">
        <v>25</v>
      </c>
      <c r="AU77" s="96">
        <v>25</v>
      </c>
      <c r="AV77" s="96">
        <v>25</v>
      </c>
      <c r="AW77" s="102">
        <v>0</v>
      </c>
      <c r="AX77" s="102">
        <v>0</v>
      </c>
      <c r="AY77" s="102">
        <v>0</v>
      </c>
      <c r="AZ77" s="102">
        <v>0</v>
      </c>
      <c r="BA77" s="102">
        <v>0</v>
      </c>
      <c r="BB77" s="102">
        <v>0</v>
      </c>
      <c r="BC77" s="102">
        <v>0</v>
      </c>
      <c r="BD77" s="102">
        <v>0</v>
      </c>
      <c r="BE77" s="102">
        <v>0</v>
      </c>
      <c r="BF77" s="305">
        <f>+AV77/AS77</f>
        <v>1</v>
      </c>
      <c r="BG77" s="354">
        <f>SUM(BF77:BF78)/2</f>
        <v>1</v>
      </c>
      <c r="BH77" s="354">
        <f>SUM(BF77:BF92)/AS76</f>
        <v>0.98076923076923073</v>
      </c>
      <c r="BI77" s="96">
        <f t="shared" ref="BI77:BI88" si="75">+K77+AC77+AV77</f>
        <v>50</v>
      </c>
      <c r="BJ77" s="260">
        <f t="shared" ref="BJ77:BJ86" si="76">+BI77/D77</f>
        <v>0.5</v>
      </c>
      <c r="BK77" s="354">
        <f>SUM(BJ77:BJ78)/1</f>
        <v>0.5</v>
      </c>
      <c r="BL77" s="354">
        <f>SUM(BJ77:BJ92)/BI76</f>
        <v>0.67407407407407405</v>
      </c>
      <c r="BM77" s="220" t="s">
        <v>314</v>
      </c>
      <c r="BN77" s="220" t="s">
        <v>112</v>
      </c>
      <c r="BO77" s="220"/>
      <c r="BP77" s="220"/>
      <c r="BQ77" s="220"/>
      <c r="BR77" s="220"/>
      <c r="BS77" s="220"/>
      <c r="BT77" s="220"/>
      <c r="BU77" s="220"/>
      <c r="BV77" s="220"/>
      <c r="BW77" s="220"/>
      <c r="BX77" s="220"/>
      <c r="BY77" s="220"/>
      <c r="BZ77" s="96">
        <v>1</v>
      </c>
      <c r="CA77" s="102">
        <v>0</v>
      </c>
      <c r="CB77" s="102">
        <v>1</v>
      </c>
      <c r="CC77" s="102">
        <v>1</v>
      </c>
      <c r="CD77" s="96">
        <v>1</v>
      </c>
      <c r="CE77" s="96">
        <v>0</v>
      </c>
      <c r="CF77" s="96">
        <v>0</v>
      </c>
      <c r="CG77" s="96">
        <v>0</v>
      </c>
      <c r="CH77" s="96">
        <v>0</v>
      </c>
      <c r="CI77" s="96">
        <v>0</v>
      </c>
      <c r="CJ77" s="96">
        <v>0</v>
      </c>
      <c r="CK77" s="96">
        <v>0</v>
      </c>
      <c r="CL77" s="96">
        <v>0</v>
      </c>
      <c r="CM77" s="96">
        <v>0</v>
      </c>
      <c r="CN77" s="305">
        <f>+CD77/BZ77</f>
        <v>1</v>
      </c>
      <c r="CO77" s="354">
        <f>SUM(CN77:CN78)/2</f>
        <v>1</v>
      </c>
      <c r="CP77" s="354">
        <f>SUM(CN77:CN92)/BZ76</f>
        <v>0.66666666666666663</v>
      </c>
      <c r="CQ77" s="96">
        <f>+CD77</f>
        <v>1</v>
      </c>
      <c r="CR77" s="221">
        <f>+CQ77/E77</f>
        <v>1</v>
      </c>
      <c r="CS77" s="355">
        <f>SUM(CR77:CR78)/1</f>
        <v>1</v>
      </c>
      <c r="CT77" s="355">
        <f>SUM(CR77:CR92)/CQ76</f>
        <v>0.87777777777777777</v>
      </c>
      <c r="CU77" s="220" t="s">
        <v>314</v>
      </c>
      <c r="CV77" s="220" t="s">
        <v>112</v>
      </c>
    </row>
    <row r="78" spans="1:100" ht="76.5" customHeight="1">
      <c r="A78" s="75" t="s">
        <v>319</v>
      </c>
      <c r="B78" s="218" t="s">
        <v>95</v>
      </c>
      <c r="C78" s="75" t="s">
        <v>320</v>
      </c>
      <c r="D78" s="119">
        <v>60</v>
      </c>
      <c r="E78" s="119" t="s">
        <v>79</v>
      </c>
      <c r="F78" s="75" t="s">
        <v>97</v>
      </c>
      <c r="G78" s="75" t="s">
        <v>323</v>
      </c>
      <c r="H78" s="75" t="s">
        <v>323</v>
      </c>
      <c r="I78" s="96">
        <v>0</v>
      </c>
      <c r="J78" s="119">
        <v>15</v>
      </c>
      <c r="K78" s="119">
        <v>0</v>
      </c>
      <c r="L78" s="305">
        <v>0</v>
      </c>
      <c r="M78" s="354"/>
      <c r="N78" s="354"/>
      <c r="O78" s="354"/>
      <c r="P78" s="354"/>
      <c r="Q78" s="96">
        <v>0</v>
      </c>
      <c r="R78" s="96">
        <v>0</v>
      </c>
      <c r="S78" s="96">
        <v>0</v>
      </c>
      <c r="T78" s="96">
        <v>0</v>
      </c>
      <c r="U78" s="96">
        <v>0</v>
      </c>
      <c r="V78" s="96">
        <v>0</v>
      </c>
      <c r="W78" s="96">
        <v>0</v>
      </c>
      <c r="X78" s="96">
        <v>0</v>
      </c>
      <c r="Y78" s="96">
        <v>0</v>
      </c>
      <c r="Z78" s="102" t="s">
        <v>81</v>
      </c>
      <c r="AA78" s="96">
        <v>15</v>
      </c>
      <c r="AB78" s="96">
        <v>15</v>
      </c>
      <c r="AC78" s="96">
        <v>15</v>
      </c>
      <c r="AD78" s="102">
        <v>0</v>
      </c>
      <c r="AE78" s="102">
        <v>0</v>
      </c>
      <c r="AF78" s="102">
        <v>0</v>
      </c>
      <c r="AG78" s="102">
        <v>0</v>
      </c>
      <c r="AH78" s="102">
        <v>0</v>
      </c>
      <c r="AI78" s="102">
        <v>0</v>
      </c>
      <c r="AJ78" s="102">
        <v>0</v>
      </c>
      <c r="AK78" s="102">
        <v>0</v>
      </c>
      <c r="AL78" s="305">
        <v>1</v>
      </c>
      <c r="AM78" s="354"/>
      <c r="AN78" s="354"/>
      <c r="AO78" s="102">
        <f t="shared" si="73"/>
        <v>15</v>
      </c>
      <c r="AP78" s="305">
        <f t="shared" si="74"/>
        <v>0.25</v>
      </c>
      <c r="AQ78" s="354"/>
      <c r="AR78" s="354"/>
      <c r="AS78" s="96">
        <v>25</v>
      </c>
      <c r="AT78" s="96">
        <v>25</v>
      </c>
      <c r="AU78" s="96">
        <v>25</v>
      </c>
      <c r="AV78" s="96">
        <v>25</v>
      </c>
      <c r="AW78" s="102">
        <v>0</v>
      </c>
      <c r="AX78" s="102">
        <v>0</v>
      </c>
      <c r="AY78" s="102">
        <v>0</v>
      </c>
      <c r="AZ78" s="102">
        <v>0</v>
      </c>
      <c r="BA78" s="102">
        <v>0</v>
      </c>
      <c r="BB78" s="102">
        <v>0</v>
      </c>
      <c r="BC78" s="102">
        <v>0</v>
      </c>
      <c r="BD78" s="102">
        <v>0</v>
      </c>
      <c r="BE78" s="102">
        <v>0</v>
      </c>
      <c r="BF78" s="305">
        <f t="shared" ref="BF78:BF92" si="77">+AV78/AS78</f>
        <v>1</v>
      </c>
      <c r="BG78" s="354"/>
      <c r="BH78" s="354"/>
      <c r="BI78" s="96" t="s">
        <v>81</v>
      </c>
      <c r="BJ78" s="260" t="s">
        <v>81</v>
      </c>
      <c r="BK78" s="354"/>
      <c r="BL78" s="354"/>
      <c r="BM78" s="220" t="s">
        <v>314</v>
      </c>
      <c r="BN78" s="220" t="s">
        <v>176</v>
      </c>
      <c r="BO78" s="220"/>
      <c r="BP78" s="220"/>
      <c r="BQ78" s="220"/>
      <c r="BR78" s="220"/>
      <c r="BS78" s="220"/>
      <c r="BT78" s="220"/>
      <c r="BU78" s="220"/>
      <c r="BV78" s="220"/>
      <c r="BW78" s="220"/>
      <c r="BX78" s="220"/>
      <c r="BY78" s="220"/>
      <c r="BZ78" s="96" t="s">
        <v>81</v>
      </c>
      <c r="CA78" s="96" t="s">
        <v>81</v>
      </c>
      <c r="CB78" s="96" t="s">
        <v>81</v>
      </c>
      <c r="CC78" s="96" t="s">
        <v>81</v>
      </c>
      <c r="CD78" s="96" t="s">
        <v>81</v>
      </c>
      <c r="CE78" s="96">
        <v>0</v>
      </c>
      <c r="CF78" s="96">
        <v>0</v>
      </c>
      <c r="CG78" s="96">
        <v>0</v>
      </c>
      <c r="CH78" s="96">
        <v>0</v>
      </c>
      <c r="CI78" s="96">
        <v>0</v>
      </c>
      <c r="CJ78" s="96">
        <v>0</v>
      </c>
      <c r="CK78" s="96">
        <v>0</v>
      </c>
      <c r="CL78" s="96">
        <v>0</v>
      </c>
      <c r="CM78" s="96">
        <v>0</v>
      </c>
      <c r="CN78" s="305">
        <v>1</v>
      </c>
      <c r="CO78" s="354"/>
      <c r="CP78" s="354"/>
      <c r="CQ78" s="96" t="s">
        <v>81</v>
      </c>
      <c r="CR78" s="221" t="s">
        <v>81</v>
      </c>
      <c r="CS78" s="355"/>
      <c r="CT78" s="355"/>
      <c r="CU78" s="220" t="s">
        <v>314</v>
      </c>
      <c r="CV78" s="220" t="s">
        <v>176</v>
      </c>
    </row>
    <row r="79" spans="1:100" ht="56.25">
      <c r="A79" s="75" t="s">
        <v>324</v>
      </c>
      <c r="B79" s="218" t="s">
        <v>95</v>
      </c>
      <c r="C79" s="75" t="s">
        <v>325</v>
      </c>
      <c r="D79" s="119">
        <v>300</v>
      </c>
      <c r="E79" s="119">
        <v>3</v>
      </c>
      <c r="F79" s="75" t="s">
        <v>97</v>
      </c>
      <c r="G79" s="75" t="s">
        <v>326</v>
      </c>
      <c r="H79" s="75" t="s">
        <v>327</v>
      </c>
      <c r="I79" s="96">
        <v>0</v>
      </c>
      <c r="J79" s="119">
        <v>75</v>
      </c>
      <c r="K79" s="119">
        <v>0</v>
      </c>
      <c r="L79" s="305">
        <v>0</v>
      </c>
      <c r="M79" s="354">
        <v>0</v>
      </c>
      <c r="N79" s="354">
        <v>0.1</v>
      </c>
      <c r="O79" s="354">
        <v>0</v>
      </c>
      <c r="P79" s="354"/>
      <c r="Q79" s="96">
        <v>0</v>
      </c>
      <c r="R79" s="96">
        <v>0</v>
      </c>
      <c r="S79" s="96">
        <v>0</v>
      </c>
      <c r="T79" s="96">
        <v>0</v>
      </c>
      <c r="U79" s="96">
        <v>0</v>
      </c>
      <c r="V79" s="96">
        <v>0</v>
      </c>
      <c r="W79" s="96">
        <v>0</v>
      </c>
      <c r="X79" s="96">
        <v>0</v>
      </c>
      <c r="Y79" s="96">
        <v>0</v>
      </c>
      <c r="Z79" s="102" t="s">
        <v>81</v>
      </c>
      <c r="AA79" s="96">
        <v>75</v>
      </c>
      <c r="AB79" s="96">
        <v>0</v>
      </c>
      <c r="AC79" s="96">
        <v>0</v>
      </c>
      <c r="AD79" s="102">
        <v>0</v>
      </c>
      <c r="AE79" s="102">
        <v>0</v>
      </c>
      <c r="AF79" s="102">
        <v>0</v>
      </c>
      <c r="AG79" s="102">
        <v>0</v>
      </c>
      <c r="AH79" s="102">
        <v>0</v>
      </c>
      <c r="AI79" s="102">
        <v>0</v>
      </c>
      <c r="AJ79" s="102">
        <v>0</v>
      </c>
      <c r="AK79" s="102">
        <v>0</v>
      </c>
      <c r="AL79" s="305">
        <v>0</v>
      </c>
      <c r="AM79" s="354">
        <f>SUM(AL79:AL80)/2</f>
        <v>0</v>
      </c>
      <c r="AN79" s="354">
        <v>0</v>
      </c>
      <c r="AO79" s="102">
        <f t="shared" si="73"/>
        <v>0</v>
      </c>
      <c r="AP79" s="305">
        <f t="shared" si="74"/>
        <v>0</v>
      </c>
      <c r="AQ79" s="354">
        <f>SUM(AP79:AP80)/2</f>
        <v>0</v>
      </c>
      <c r="AR79" s="354"/>
      <c r="AS79" s="96">
        <v>2</v>
      </c>
      <c r="AT79" s="96">
        <v>0</v>
      </c>
      <c r="AU79" s="96">
        <v>0</v>
      </c>
      <c r="AV79" s="96">
        <v>2</v>
      </c>
      <c r="AW79" s="102">
        <v>0</v>
      </c>
      <c r="AX79" s="102">
        <v>0</v>
      </c>
      <c r="AY79" s="102">
        <v>0</v>
      </c>
      <c r="AZ79" s="102">
        <v>0</v>
      </c>
      <c r="BA79" s="102">
        <v>0</v>
      </c>
      <c r="BB79" s="102">
        <v>0</v>
      </c>
      <c r="BC79" s="102">
        <v>0</v>
      </c>
      <c r="BD79" s="102">
        <v>0</v>
      </c>
      <c r="BE79" s="102">
        <v>0</v>
      </c>
      <c r="BF79" s="305">
        <f t="shared" si="77"/>
        <v>1</v>
      </c>
      <c r="BG79" s="354">
        <f>SUM(BF79:BF80)/2</f>
        <v>1</v>
      </c>
      <c r="BH79" s="354">
        <v>0</v>
      </c>
      <c r="BI79" s="96">
        <f t="shared" si="75"/>
        <v>2</v>
      </c>
      <c r="BJ79" s="260">
        <f>+BI79/E79</f>
        <v>0.66666666666666663</v>
      </c>
      <c r="BK79" s="354">
        <f>SUM(BJ79:BJ80)/2</f>
        <v>0.58333333333333326</v>
      </c>
      <c r="BL79" s="354"/>
      <c r="BM79" s="220" t="s">
        <v>314</v>
      </c>
      <c r="BN79" s="220" t="s">
        <v>112</v>
      </c>
      <c r="BO79" s="220"/>
      <c r="BP79" s="220"/>
      <c r="BQ79" s="220"/>
      <c r="BR79" s="220"/>
      <c r="BS79" s="220"/>
      <c r="BT79" s="220"/>
      <c r="BU79" s="220"/>
      <c r="BV79" s="220"/>
      <c r="BW79" s="220"/>
      <c r="BX79" s="220"/>
      <c r="BY79" s="220"/>
      <c r="BZ79" s="96">
        <v>1</v>
      </c>
      <c r="CA79" s="96">
        <v>0</v>
      </c>
      <c r="CB79" s="96">
        <v>2</v>
      </c>
      <c r="CC79" s="96">
        <v>2</v>
      </c>
      <c r="CD79" s="96">
        <v>3</v>
      </c>
      <c r="CE79" s="96">
        <v>200000000</v>
      </c>
      <c r="CF79" s="96">
        <v>0</v>
      </c>
      <c r="CG79" s="96">
        <v>0</v>
      </c>
      <c r="CH79" s="96">
        <v>0</v>
      </c>
      <c r="CI79" s="96">
        <v>0</v>
      </c>
      <c r="CJ79" s="96">
        <v>0</v>
      </c>
      <c r="CK79" s="96">
        <v>0</v>
      </c>
      <c r="CL79" s="96">
        <v>0</v>
      </c>
      <c r="CM79" s="96">
        <v>200000000</v>
      </c>
      <c r="CN79" s="305">
        <v>1</v>
      </c>
      <c r="CO79" s="354">
        <f>SUM(CN79:CN80)/2</f>
        <v>1</v>
      </c>
      <c r="CP79" s="354">
        <v>0</v>
      </c>
      <c r="CQ79" s="96">
        <f t="shared" ref="CQ79:CQ88" si="78">SUM(K79+AC79+AV79+CD79)</f>
        <v>5</v>
      </c>
      <c r="CR79" s="221">
        <v>1</v>
      </c>
      <c r="CS79" s="355">
        <f>SUM(CR79:CR80)/2</f>
        <v>1</v>
      </c>
      <c r="CT79" s="355"/>
      <c r="CU79" s="220" t="s">
        <v>314</v>
      </c>
      <c r="CV79" s="220" t="s">
        <v>112</v>
      </c>
    </row>
    <row r="80" spans="1:100" ht="90">
      <c r="A80" s="75" t="s">
        <v>324</v>
      </c>
      <c r="B80" s="218" t="s">
        <v>95</v>
      </c>
      <c r="C80" s="75" t="s">
        <v>325</v>
      </c>
      <c r="D80" s="119">
        <v>300</v>
      </c>
      <c r="E80" s="119">
        <v>2</v>
      </c>
      <c r="F80" s="75" t="s">
        <v>97</v>
      </c>
      <c r="G80" s="75" t="s">
        <v>328</v>
      </c>
      <c r="H80" s="75" t="s">
        <v>329</v>
      </c>
      <c r="I80" s="96">
        <v>0</v>
      </c>
      <c r="J80" s="119">
        <v>75</v>
      </c>
      <c r="K80" s="119">
        <v>0</v>
      </c>
      <c r="L80" s="305">
        <v>0</v>
      </c>
      <c r="M80" s="354"/>
      <c r="N80" s="354"/>
      <c r="O80" s="354"/>
      <c r="P80" s="354"/>
      <c r="Q80" s="96">
        <v>0</v>
      </c>
      <c r="R80" s="96">
        <v>0</v>
      </c>
      <c r="S80" s="96">
        <v>0</v>
      </c>
      <c r="T80" s="96">
        <v>0</v>
      </c>
      <c r="U80" s="96">
        <v>0</v>
      </c>
      <c r="V80" s="96">
        <v>0</v>
      </c>
      <c r="W80" s="96">
        <v>0</v>
      </c>
      <c r="X80" s="96">
        <v>0</v>
      </c>
      <c r="Y80" s="96">
        <v>0</v>
      </c>
      <c r="Z80" s="102" t="s">
        <v>81</v>
      </c>
      <c r="AA80" s="96">
        <v>75</v>
      </c>
      <c r="AB80" s="96">
        <v>0</v>
      </c>
      <c r="AC80" s="96">
        <v>0</v>
      </c>
      <c r="AD80" s="102">
        <v>0</v>
      </c>
      <c r="AE80" s="102">
        <v>0</v>
      </c>
      <c r="AF80" s="102">
        <v>0</v>
      </c>
      <c r="AG80" s="102">
        <v>0</v>
      </c>
      <c r="AH80" s="102">
        <v>0</v>
      </c>
      <c r="AI80" s="102">
        <v>0</v>
      </c>
      <c r="AJ80" s="102">
        <v>0</v>
      </c>
      <c r="AK80" s="102">
        <v>0</v>
      </c>
      <c r="AL80" s="305">
        <v>0</v>
      </c>
      <c r="AM80" s="354"/>
      <c r="AN80" s="354"/>
      <c r="AO80" s="102">
        <f t="shared" si="73"/>
        <v>0</v>
      </c>
      <c r="AP80" s="305">
        <f t="shared" si="74"/>
        <v>0</v>
      </c>
      <c r="AQ80" s="354"/>
      <c r="AR80" s="354"/>
      <c r="AS80" s="96">
        <v>1</v>
      </c>
      <c r="AT80" s="96">
        <v>0</v>
      </c>
      <c r="AU80" s="96">
        <v>0</v>
      </c>
      <c r="AV80" s="96">
        <v>1</v>
      </c>
      <c r="AW80" s="102">
        <v>59000000</v>
      </c>
      <c r="AX80" s="102">
        <v>0</v>
      </c>
      <c r="AY80" s="102">
        <v>900</v>
      </c>
      <c r="AZ80" s="102">
        <v>0</v>
      </c>
      <c r="BA80" s="102">
        <v>0</v>
      </c>
      <c r="BB80" s="102">
        <v>0</v>
      </c>
      <c r="BC80" s="102">
        <v>0</v>
      </c>
      <c r="BD80" s="102">
        <v>0</v>
      </c>
      <c r="BE80" s="102">
        <v>0</v>
      </c>
      <c r="BF80" s="305">
        <f t="shared" si="77"/>
        <v>1</v>
      </c>
      <c r="BG80" s="354"/>
      <c r="BH80" s="354"/>
      <c r="BI80" s="96">
        <f t="shared" si="75"/>
        <v>1</v>
      </c>
      <c r="BJ80" s="260">
        <f>+BI80/E80</f>
        <v>0.5</v>
      </c>
      <c r="BK80" s="354"/>
      <c r="BL80" s="354"/>
      <c r="BM80" s="220" t="s">
        <v>314</v>
      </c>
      <c r="BN80" s="220" t="s">
        <v>112</v>
      </c>
      <c r="BO80" s="220" t="s">
        <v>330</v>
      </c>
      <c r="BP80" s="220" t="s">
        <v>331</v>
      </c>
      <c r="BQ80" s="220"/>
      <c r="BR80" s="220"/>
      <c r="BS80" s="220" t="s">
        <v>332</v>
      </c>
      <c r="BT80" s="233">
        <v>42002</v>
      </c>
      <c r="BU80" s="220" t="s">
        <v>333</v>
      </c>
      <c r="BV80" s="220" t="s">
        <v>334</v>
      </c>
      <c r="BW80" s="220">
        <v>59000000</v>
      </c>
      <c r="BX80" s="220">
        <v>59000000</v>
      </c>
      <c r="BY80" s="220" t="s">
        <v>335</v>
      </c>
      <c r="BZ80" s="96">
        <v>1</v>
      </c>
      <c r="CA80" s="96">
        <v>1</v>
      </c>
      <c r="CB80" s="96">
        <v>1</v>
      </c>
      <c r="CC80" s="96">
        <v>1</v>
      </c>
      <c r="CD80" s="96">
        <v>2</v>
      </c>
      <c r="CE80" s="96">
        <v>300000000</v>
      </c>
      <c r="CF80" s="96">
        <v>0</v>
      </c>
      <c r="CG80" s="96">
        <v>900</v>
      </c>
      <c r="CH80" s="96">
        <v>0</v>
      </c>
      <c r="CI80" s="96">
        <v>0</v>
      </c>
      <c r="CJ80" s="96">
        <v>0</v>
      </c>
      <c r="CK80" s="96">
        <v>0</v>
      </c>
      <c r="CL80" s="96">
        <v>0</v>
      </c>
      <c r="CM80" s="96">
        <v>300000000</v>
      </c>
      <c r="CN80" s="305">
        <v>1</v>
      </c>
      <c r="CO80" s="354"/>
      <c r="CP80" s="354"/>
      <c r="CQ80" s="96">
        <f t="shared" si="78"/>
        <v>3</v>
      </c>
      <c r="CR80" s="221">
        <v>1</v>
      </c>
      <c r="CS80" s="355"/>
      <c r="CT80" s="355"/>
      <c r="CU80" s="220" t="s">
        <v>314</v>
      </c>
      <c r="CV80" s="220" t="s">
        <v>112</v>
      </c>
    </row>
    <row r="81" spans="1:100" ht="78.75">
      <c r="A81" s="75" t="s">
        <v>336</v>
      </c>
      <c r="B81" s="218" t="s">
        <v>95</v>
      </c>
      <c r="C81" s="75" t="s">
        <v>337</v>
      </c>
      <c r="D81" s="119">
        <v>2</v>
      </c>
      <c r="E81" s="119">
        <v>2</v>
      </c>
      <c r="F81" s="75" t="s">
        <v>97</v>
      </c>
      <c r="G81" s="75" t="s">
        <v>338</v>
      </c>
      <c r="H81" s="75" t="s">
        <v>338</v>
      </c>
      <c r="I81" s="96">
        <v>0</v>
      </c>
      <c r="J81" s="119">
        <v>0</v>
      </c>
      <c r="K81" s="119">
        <v>0</v>
      </c>
      <c r="L81" s="305" t="s">
        <v>81</v>
      </c>
      <c r="M81" s="354">
        <v>0</v>
      </c>
      <c r="N81" s="354">
        <v>0.1</v>
      </c>
      <c r="O81" s="354">
        <v>0</v>
      </c>
      <c r="P81" s="354"/>
      <c r="Q81" s="96">
        <v>0</v>
      </c>
      <c r="R81" s="96">
        <v>0</v>
      </c>
      <c r="S81" s="96">
        <v>0</v>
      </c>
      <c r="T81" s="96">
        <v>0</v>
      </c>
      <c r="U81" s="96">
        <v>0</v>
      </c>
      <c r="V81" s="96">
        <v>0</v>
      </c>
      <c r="W81" s="96">
        <v>0</v>
      </c>
      <c r="X81" s="96">
        <v>0</v>
      </c>
      <c r="Y81" s="96">
        <v>0</v>
      </c>
      <c r="Z81" s="102" t="s">
        <v>81</v>
      </c>
      <c r="AA81" s="96">
        <v>1</v>
      </c>
      <c r="AB81" s="96">
        <v>1</v>
      </c>
      <c r="AC81" s="96">
        <v>1</v>
      </c>
      <c r="AD81" s="102">
        <v>0</v>
      </c>
      <c r="AE81" s="102">
        <v>0</v>
      </c>
      <c r="AF81" s="102">
        <v>0</v>
      </c>
      <c r="AG81" s="102">
        <v>0</v>
      </c>
      <c r="AH81" s="102">
        <v>0</v>
      </c>
      <c r="AI81" s="102">
        <v>0</v>
      </c>
      <c r="AJ81" s="102">
        <v>0</v>
      </c>
      <c r="AK81" s="102">
        <v>0</v>
      </c>
      <c r="AL81" s="305">
        <v>1</v>
      </c>
      <c r="AM81" s="354">
        <f>SUM(AL81:AL87)/7</f>
        <v>0.8571428571428571</v>
      </c>
      <c r="AN81" s="354">
        <v>0</v>
      </c>
      <c r="AO81" s="102">
        <f t="shared" si="73"/>
        <v>1</v>
      </c>
      <c r="AP81" s="305">
        <f t="shared" si="74"/>
        <v>0.5</v>
      </c>
      <c r="AQ81" s="354">
        <f>SUM(AP81:AP87)/7</f>
        <v>0.47368421052631582</v>
      </c>
      <c r="AR81" s="354"/>
      <c r="AS81" s="96">
        <v>1</v>
      </c>
      <c r="AT81" s="96">
        <v>1</v>
      </c>
      <c r="AU81" s="96">
        <v>1</v>
      </c>
      <c r="AV81" s="96">
        <v>1</v>
      </c>
      <c r="AW81" s="102">
        <v>0</v>
      </c>
      <c r="AX81" s="102">
        <v>0</v>
      </c>
      <c r="AY81" s="102">
        <v>0</v>
      </c>
      <c r="AZ81" s="102">
        <v>0</v>
      </c>
      <c r="BA81" s="102">
        <v>0</v>
      </c>
      <c r="BB81" s="102">
        <v>0</v>
      </c>
      <c r="BC81" s="102">
        <v>0</v>
      </c>
      <c r="BD81" s="102">
        <v>0</v>
      </c>
      <c r="BE81" s="102">
        <v>0</v>
      </c>
      <c r="BF81" s="305">
        <f t="shared" si="77"/>
        <v>1</v>
      </c>
      <c r="BG81" s="354">
        <f>SUM(BF81:BF87)/4</f>
        <v>0.9375</v>
      </c>
      <c r="BH81" s="354">
        <v>0</v>
      </c>
      <c r="BI81" s="96">
        <f t="shared" si="75"/>
        <v>2</v>
      </c>
      <c r="BJ81" s="260">
        <f t="shared" si="76"/>
        <v>1</v>
      </c>
      <c r="BK81" s="354">
        <f>SUM(BJ81:BJ87)/5</f>
        <v>0.78</v>
      </c>
      <c r="BL81" s="354"/>
      <c r="BM81" s="220" t="s">
        <v>314</v>
      </c>
      <c r="BN81" s="220" t="s">
        <v>101</v>
      </c>
      <c r="BO81" s="220"/>
      <c r="BP81" s="220"/>
      <c r="BQ81" s="220"/>
      <c r="BR81" s="220"/>
      <c r="BS81" s="220"/>
      <c r="BT81" s="220"/>
      <c r="BU81" s="220"/>
      <c r="BV81" s="220"/>
      <c r="BW81" s="220"/>
      <c r="BX81" s="220"/>
      <c r="BY81" s="220"/>
      <c r="BZ81" s="96">
        <v>2</v>
      </c>
      <c r="CA81" s="96">
        <v>0</v>
      </c>
      <c r="CB81" s="96">
        <v>0</v>
      </c>
      <c r="CC81" s="96">
        <v>1</v>
      </c>
      <c r="CD81" s="96">
        <v>2</v>
      </c>
      <c r="CE81" s="96">
        <v>0</v>
      </c>
      <c r="CF81" s="96">
        <v>0</v>
      </c>
      <c r="CG81" s="96">
        <v>0</v>
      </c>
      <c r="CH81" s="96">
        <v>0</v>
      </c>
      <c r="CI81" s="96">
        <v>0</v>
      </c>
      <c r="CJ81" s="96">
        <v>0</v>
      </c>
      <c r="CK81" s="96">
        <v>0</v>
      </c>
      <c r="CL81" s="96">
        <v>0</v>
      </c>
      <c r="CM81" s="96">
        <v>0</v>
      </c>
      <c r="CN81" s="305">
        <f t="shared" ref="CN81:CN82" si="79">+CD81/BZ81</f>
        <v>1</v>
      </c>
      <c r="CO81" s="354">
        <f>SUM(CN81:CN87)/4</f>
        <v>0.5</v>
      </c>
      <c r="CP81" s="354">
        <v>0</v>
      </c>
      <c r="CQ81" s="96">
        <f t="shared" si="78"/>
        <v>4</v>
      </c>
      <c r="CR81" s="221">
        <v>1</v>
      </c>
      <c r="CS81" s="355">
        <f>SUM(CR81:CR87)/5</f>
        <v>0.78</v>
      </c>
      <c r="CT81" s="355"/>
      <c r="CU81" s="220" t="s">
        <v>314</v>
      </c>
      <c r="CV81" s="220" t="s">
        <v>101</v>
      </c>
    </row>
    <row r="82" spans="1:100" ht="90">
      <c r="A82" s="75" t="s">
        <v>336</v>
      </c>
      <c r="B82" s="218" t="s">
        <v>95</v>
      </c>
      <c r="C82" s="75" t="s">
        <v>337</v>
      </c>
      <c r="D82" s="119">
        <v>4</v>
      </c>
      <c r="E82" s="119">
        <v>4</v>
      </c>
      <c r="F82" s="75" t="s">
        <v>97</v>
      </c>
      <c r="G82" s="75" t="s">
        <v>339</v>
      </c>
      <c r="H82" s="75" t="s">
        <v>339</v>
      </c>
      <c r="I82" s="96">
        <v>0</v>
      </c>
      <c r="J82" s="119">
        <v>1</v>
      </c>
      <c r="K82" s="119">
        <v>0</v>
      </c>
      <c r="L82" s="305">
        <v>0</v>
      </c>
      <c r="M82" s="354"/>
      <c r="N82" s="354"/>
      <c r="O82" s="354"/>
      <c r="P82" s="354"/>
      <c r="Q82" s="96">
        <v>0</v>
      </c>
      <c r="R82" s="96">
        <v>0</v>
      </c>
      <c r="S82" s="96">
        <v>0</v>
      </c>
      <c r="T82" s="96">
        <v>0</v>
      </c>
      <c r="U82" s="96">
        <v>0</v>
      </c>
      <c r="V82" s="96">
        <v>0</v>
      </c>
      <c r="W82" s="96">
        <v>0</v>
      </c>
      <c r="X82" s="96">
        <v>0</v>
      </c>
      <c r="Y82" s="96">
        <v>0</v>
      </c>
      <c r="Z82" s="102" t="s">
        <v>81</v>
      </c>
      <c r="AA82" s="96">
        <v>2</v>
      </c>
      <c r="AB82" s="96">
        <v>2</v>
      </c>
      <c r="AC82" s="96">
        <v>2</v>
      </c>
      <c r="AD82" s="102">
        <v>0</v>
      </c>
      <c r="AE82" s="102">
        <v>0</v>
      </c>
      <c r="AF82" s="102">
        <v>0</v>
      </c>
      <c r="AG82" s="102">
        <v>0</v>
      </c>
      <c r="AH82" s="102">
        <v>0</v>
      </c>
      <c r="AI82" s="102">
        <v>0</v>
      </c>
      <c r="AJ82" s="102">
        <v>0</v>
      </c>
      <c r="AK82" s="102">
        <v>0</v>
      </c>
      <c r="AL82" s="305">
        <v>1</v>
      </c>
      <c r="AM82" s="354"/>
      <c r="AN82" s="354"/>
      <c r="AO82" s="102">
        <f t="shared" si="73"/>
        <v>2</v>
      </c>
      <c r="AP82" s="305">
        <f t="shared" si="74"/>
        <v>0.5</v>
      </c>
      <c r="AQ82" s="354"/>
      <c r="AR82" s="354"/>
      <c r="AS82" s="96">
        <v>2</v>
      </c>
      <c r="AT82" s="96">
        <v>2</v>
      </c>
      <c r="AU82" s="96">
        <v>2</v>
      </c>
      <c r="AV82" s="96">
        <v>2</v>
      </c>
      <c r="AW82" s="102">
        <v>0</v>
      </c>
      <c r="AX82" s="102">
        <v>0</v>
      </c>
      <c r="AY82" s="102">
        <v>0</v>
      </c>
      <c r="AZ82" s="102">
        <v>0</v>
      </c>
      <c r="BA82" s="102">
        <v>0</v>
      </c>
      <c r="BB82" s="102">
        <v>0</v>
      </c>
      <c r="BC82" s="102">
        <v>0</v>
      </c>
      <c r="BD82" s="102">
        <v>0</v>
      </c>
      <c r="BE82" s="102">
        <v>0</v>
      </c>
      <c r="BF82" s="305">
        <f t="shared" si="77"/>
        <v>1</v>
      </c>
      <c r="BG82" s="354"/>
      <c r="BH82" s="354"/>
      <c r="BI82" s="96">
        <f t="shared" si="75"/>
        <v>4</v>
      </c>
      <c r="BJ82" s="260">
        <f t="shared" si="76"/>
        <v>1</v>
      </c>
      <c r="BK82" s="354"/>
      <c r="BL82" s="354"/>
      <c r="BM82" s="220" t="s">
        <v>314</v>
      </c>
      <c r="BN82" s="220" t="s">
        <v>101</v>
      </c>
      <c r="BO82" s="220"/>
      <c r="BP82" s="220"/>
      <c r="BQ82" s="220"/>
      <c r="BR82" s="220"/>
      <c r="BS82" s="220"/>
      <c r="BT82" s="220"/>
      <c r="BU82" s="220"/>
      <c r="BV82" s="220"/>
      <c r="BW82" s="220"/>
      <c r="BX82" s="220"/>
      <c r="BY82" s="220"/>
      <c r="BZ82" s="96">
        <v>4</v>
      </c>
      <c r="CA82" s="96">
        <v>0</v>
      </c>
      <c r="CB82" s="96">
        <v>0</v>
      </c>
      <c r="CC82" s="96">
        <v>0</v>
      </c>
      <c r="CD82" s="96">
        <v>4</v>
      </c>
      <c r="CE82" s="96">
        <v>0</v>
      </c>
      <c r="CF82" s="96">
        <v>0</v>
      </c>
      <c r="CG82" s="96">
        <v>0</v>
      </c>
      <c r="CH82" s="96">
        <v>0</v>
      </c>
      <c r="CI82" s="96">
        <v>0</v>
      </c>
      <c r="CJ82" s="96">
        <v>0</v>
      </c>
      <c r="CK82" s="96">
        <v>0</v>
      </c>
      <c r="CL82" s="96">
        <v>0</v>
      </c>
      <c r="CM82" s="96">
        <v>0</v>
      </c>
      <c r="CN82" s="305">
        <f t="shared" si="79"/>
        <v>1</v>
      </c>
      <c r="CO82" s="354"/>
      <c r="CP82" s="354"/>
      <c r="CQ82" s="96">
        <f t="shared" si="78"/>
        <v>8</v>
      </c>
      <c r="CR82" s="221">
        <v>1</v>
      </c>
      <c r="CS82" s="355"/>
      <c r="CT82" s="355"/>
      <c r="CU82" s="220" t="s">
        <v>314</v>
      </c>
      <c r="CV82" s="220" t="s">
        <v>101</v>
      </c>
    </row>
    <row r="83" spans="1:100" ht="90">
      <c r="A83" s="75" t="s">
        <v>336</v>
      </c>
      <c r="B83" s="218" t="s">
        <v>95</v>
      </c>
      <c r="C83" s="75" t="s">
        <v>337</v>
      </c>
      <c r="D83" s="119">
        <v>19</v>
      </c>
      <c r="E83" s="119">
        <v>10</v>
      </c>
      <c r="F83" s="75" t="s">
        <v>97</v>
      </c>
      <c r="G83" s="75" t="s">
        <v>340</v>
      </c>
      <c r="H83" s="75" t="s">
        <v>340</v>
      </c>
      <c r="I83" s="96">
        <v>0</v>
      </c>
      <c r="J83" s="119">
        <v>5</v>
      </c>
      <c r="K83" s="119">
        <v>0</v>
      </c>
      <c r="L83" s="305">
        <v>0</v>
      </c>
      <c r="M83" s="354"/>
      <c r="N83" s="354"/>
      <c r="O83" s="354"/>
      <c r="P83" s="354"/>
      <c r="Q83" s="96">
        <v>0</v>
      </c>
      <c r="R83" s="96">
        <v>0</v>
      </c>
      <c r="S83" s="96">
        <v>0</v>
      </c>
      <c r="T83" s="96">
        <v>0</v>
      </c>
      <c r="U83" s="96">
        <v>0</v>
      </c>
      <c r="V83" s="96">
        <v>0</v>
      </c>
      <c r="W83" s="96">
        <v>0</v>
      </c>
      <c r="X83" s="96">
        <v>0</v>
      </c>
      <c r="Y83" s="96">
        <v>0</v>
      </c>
      <c r="Z83" s="102" t="s">
        <v>81</v>
      </c>
      <c r="AA83" s="96">
        <v>6</v>
      </c>
      <c r="AB83" s="96">
        <v>6</v>
      </c>
      <c r="AC83" s="96">
        <v>6</v>
      </c>
      <c r="AD83" s="102">
        <v>0</v>
      </c>
      <c r="AE83" s="102">
        <v>0</v>
      </c>
      <c r="AF83" s="102">
        <v>0</v>
      </c>
      <c r="AG83" s="102">
        <v>0</v>
      </c>
      <c r="AH83" s="102">
        <v>0</v>
      </c>
      <c r="AI83" s="102">
        <v>0</v>
      </c>
      <c r="AJ83" s="102">
        <v>0</v>
      </c>
      <c r="AK83" s="102">
        <v>0</v>
      </c>
      <c r="AL83" s="305">
        <v>1</v>
      </c>
      <c r="AM83" s="354"/>
      <c r="AN83" s="354"/>
      <c r="AO83" s="102">
        <f t="shared" si="73"/>
        <v>6</v>
      </c>
      <c r="AP83" s="305">
        <f t="shared" si="74"/>
        <v>0.31578947368421051</v>
      </c>
      <c r="AQ83" s="354"/>
      <c r="AR83" s="354"/>
      <c r="AS83" s="96">
        <v>4</v>
      </c>
      <c r="AT83" s="96">
        <v>3</v>
      </c>
      <c r="AU83" s="96">
        <v>3</v>
      </c>
      <c r="AV83" s="96">
        <v>3</v>
      </c>
      <c r="AW83" s="102">
        <v>0</v>
      </c>
      <c r="AX83" s="102">
        <v>0</v>
      </c>
      <c r="AY83" s="102">
        <v>0</v>
      </c>
      <c r="AZ83" s="102">
        <v>0</v>
      </c>
      <c r="BA83" s="102">
        <v>0</v>
      </c>
      <c r="BB83" s="102">
        <v>0</v>
      </c>
      <c r="BC83" s="102">
        <v>0</v>
      </c>
      <c r="BD83" s="102">
        <v>0</v>
      </c>
      <c r="BE83" s="102">
        <v>0</v>
      </c>
      <c r="BF83" s="305">
        <f t="shared" si="77"/>
        <v>0.75</v>
      </c>
      <c r="BG83" s="354"/>
      <c r="BH83" s="354"/>
      <c r="BI83" s="96">
        <f t="shared" si="75"/>
        <v>9</v>
      </c>
      <c r="BJ83" s="260">
        <f>+BI83/E83</f>
        <v>0.9</v>
      </c>
      <c r="BK83" s="354"/>
      <c r="BL83" s="354"/>
      <c r="BM83" s="220" t="s">
        <v>314</v>
      </c>
      <c r="BN83" s="220" t="s">
        <v>268</v>
      </c>
      <c r="BO83" s="220"/>
      <c r="BP83" s="220"/>
      <c r="BQ83" s="220"/>
      <c r="BR83" s="220"/>
      <c r="BS83" s="220"/>
      <c r="BT83" s="220"/>
      <c r="BU83" s="220"/>
      <c r="BV83" s="220"/>
      <c r="BW83" s="220"/>
      <c r="BX83" s="220"/>
      <c r="BY83" s="220"/>
      <c r="BZ83" s="96">
        <v>1</v>
      </c>
      <c r="CA83" s="96">
        <v>0</v>
      </c>
      <c r="CB83" s="96">
        <v>0</v>
      </c>
      <c r="CC83" s="96">
        <v>0</v>
      </c>
      <c r="CD83" s="96">
        <v>0</v>
      </c>
      <c r="CE83" s="96">
        <v>0</v>
      </c>
      <c r="CF83" s="96">
        <v>0</v>
      </c>
      <c r="CG83" s="96">
        <v>0</v>
      </c>
      <c r="CH83" s="96">
        <v>0</v>
      </c>
      <c r="CI83" s="96">
        <v>0</v>
      </c>
      <c r="CJ83" s="96">
        <v>0</v>
      </c>
      <c r="CK83" s="96">
        <v>0</v>
      </c>
      <c r="CL83" s="96">
        <v>0</v>
      </c>
      <c r="CM83" s="96">
        <v>0</v>
      </c>
      <c r="CN83" s="305">
        <f>+CD83/BZ83</f>
        <v>0</v>
      </c>
      <c r="CO83" s="354"/>
      <c r="CP83" s="354"/>
      <c r="CQ83" s="96">
        <f t="shared" si="78"/>
        <v>9</v>
      </c>
      <c r="CR83" s="221">
        <f>+CQ83/E83</f>
        <v>0.9</v>
      </c>
      <c r="CS83" s="355"/>
      <c r="CT83" s="355"/>
      <c r="CU83" s="220" t="s">
        <v>314</v>
      </c>
      <c r="CV83" s="220" t="s">
        <v>268</v>
      </c>
    </row>
    <row r="84" spans="1:100" ht="67.5">
      <c r="A84" s="75" t="s">
        <v>336</v>
      </c>
      <c r="B84" s="218" t="s">
        <v>95</v>
      </c>
      <c r="C84" s="75" t="s">
        <v>337</v>
      </c>
      <c r="D84" s="119">
        <v>4</v>
      </c>
      <c r="E84" s="119" t="s">
        <v>79</v>
      </c>
      <c r="F84" s="75" t="s">
        <v>97</v>
      </c>
      <c r="G84" s="75" t="s">
        <v>341</v>
      </c>
      <c r="H84" s="75" t="s">
        <v>341</v>
      </c>
      <c r="I84" s="96">
        <v>0</v>
      </c>
      <c r="J84" s="119">
        <v>1</v>
      </c>
      <c r="K84" s="119">
        <v>0</v>
      </c>
      <c r="L84" s="305">
        <v>0</v>
      </c>
      <c r="M84" s="354"/>
      <c r="N84" s="354"/>
      <c r="O84" s="354"/>
      <c r="P84" s="354"/>
      <c r="Q84" s="96">
        <v>0</v>
      </c>
      <c r="R84" s="96">
        <v>0</v>
      </c>
      <c r="S84" s="96">
        <v>0</v>
      </c>
      <c r="T84" s="96">
        <v>0</v>
      </c>
      <c r="U84" s="96">
        <v>0</v>
      </c>
      <c r="V84" s="96">
        <v>0</v>
      </c>
      <c r="W84" s="96">
        <v>0</v>
      </c>
      <c r="X84" s="96">
        <v>0</v>
      </c>
      <c r="Y84" s="96">
        <v>0</v>
      </c>
      <c r="Z84" s="102" t="s">
        <v>81</v>
      </c>
      <c r="AA84" s="96">
        <v>1</v>
      </c>
      <c r="AB84" s="96">
        <v>1</v>
      </c>
      <c r="AC84" s="96">
        <v>1</v>
      </c>
      <c r="AD84" s="102">
        <v>0</v>
      </c>
      <c r="AE84" s="102">
        <v>0</v>
      </c>
      <c r="AF84" s="102">
        <v>0</v>
      </c>
      <c r="AG84" s="102">
        <v>0</v>
      </c>
      <c r="AH84" s="102">
        <v>0</v>
      </c>
      <c r="AI84" s="102">
        <v>0</v>
      </c>
      <c r="AJ84" s="102">
        <v>0</v>
      </c>
      <c r="AK84" s="102">
        <v>0</v>
      </c>
      <c r="AL84" s="305">
        <v>1</v>
      </c>
      <c r="AM84" s="354"/>
      <c r="AN84" s="354"/>
      <c r="AO84" s="102">
        <f t="shared" si="73"/>
        <v>1</v>
      </c>
      <c r="AP84" s="305">
        <f t="shared" si="74"/>
        <v>0.25</v>
      </c>
      <c r="AQ84" s="354"/>
      <c r="AR84" s="354"/>
      <c r="AS84" s="96">
        <v>1</v>
      </c>
      <c r="AT84" s="96">
        <v>1</v>
      </c>
      <c r="AU84" s="96">
        <v>1</v>
      </c>
      <c r="AV84" s="96">
        <v>1</v>
      </c>
      <c r="AW84" s="102">
        <v>0</v>
      </c>
      <c r="AX84" s="102">
        <v>0</v>
      </c>
      <c r="AY84" s="102">
        <v>0</v>
      </c>
      <c r="AZ84" s="102">
        <v>0</v>
      </c>
      <c r="BA84" s="102">
        <v>0</v>
      </c>
      <c r="BB84" s="102">
        <v>0</v>
      </c>
      <c r="BC84" s="102">
        <v>0</v>
      </c>
      <c r="BD84" s="102">
        <v>0</v>
      </c>
      <c r="BE84" s="102">
        <v>0</v>
      </c>
      <c r="BF84" s="305">
        <f t="shared" si="77"/>
        <v>1</v>
      </c>
      <c r="BG84" s="354"/>
      <c r="BH84" s="354"/>
      <c r="BI84" s="96" t="s">
        <v>81</v>
      </c>
      <c r="BJ84" s="260" t="s">
        <v>81</v>
      </c>
      <c r="BK84" s="354"/>
      <c r="BL84" s="354"/>
      <c r="BM84" s="220" t="s">
        <v>314</v>
      </c>
      <c r="BN84" s="220" t="s">
        <v>176</v>
      </c>
      <c r="BO84" s="220"/>
      <c r="BP84" s="220"/>
      <c r="BQ84" s="220"/>
      <c r="BR84" s="220"/>
      <c r="BS84" s="220"/>
      <c r="BT84" s="220"/>
      <c r="BU84" s="220"/>
      <c r="BV84" s="220"/>
      <c r="BW84" s="220"/>
      <c r="BX84" s="220"/>
      <c r="BY84" s="220"/>
      <c r="BZ84" s="96" t="s">
        <v>81</v>
      </c>
      <c r="CA84" s="96" t="s">
        <v>81</v>
      </c>
      <c r="CB84" s="96" t="s">
        <v>81</v>
      </c>
      <c r="CC84" s="96" t="s">
        <v>81</v>
      </c>
      <c r="CD84" s="96" t="s">
        <v>81</v>
      </c>
      <c r="CE84" s="96">
        <v>0</v>
      </c>
      <c r="CF84" s="96">
        <v>0</v>
      </c>
      <c r="CG84" s="96">
        <v>0</v>
      </c>
      <c r="CH84" s="96">
        <v>0</v>
      </c>
      <c r="CI84" s="96">
        <v>0</v>
      </c>
      <c r="CJ84" s="96">
        <v>0</v>
      </c>
      <c r="CK84" s="96">
        <v>0</v>
      </c>
      <c r="CL84" s="96">
        <v>0</v>
      </c>
      <c r="CM84" s="96">
        <v>0</v>
      </c>
      <c r="CN84" s="305" t="s">
        <v>81</v>
      </c>
      <c r="CO84" s="354"/>
      <c r="CP84" s="354"/>
      <c r="CQ84" s="96" t="s">
        <v>81</v>
      </c>
      <c r="CR84" s="221" t="s">
        <v>81</v>
      </c>
      <c r="CS84" s="355"/>
      <c r="CT84" s="355"/>
      <c r="CU84" s="220" t="s">
        <v>314</v>
      </c>
      <c r="CV84" s="220" t="s">
        <v>176</v>
      </c>
    </row>
    <row r="85" spans="1:100" ht="90">
      <c r="A85" s="75" t="s">
        <v>336</v>
      </c>
      <c r="B85" s="218" t="s">
        <v>95</v>
      </c>
      <c r="C85" s="75" t="s">
        <v>337</v>
      </c>
      <c r="D85" s="119">
        <v>1</v>
      </c>
      <c r="E85" s="119">
        <v>1</v>
      </c>
      <c r="F85" s="75" t="s">
        <v>97</v>
      </c>
      <c r="G85" s="75" t="s">
        <v>342</v>
      </c>
      <c r="H85" s="75" t="s">
        <v>342</v>
      </c>
      <c r="I85" s="96">
        <v>0</v>
      </c>
      <c r="J85" s="119">
        <v>0</v>
      </c>
      <c r="K85" s="119">
        <v>0</v>
      </c>
      <c r="L85" s="305" t="s">
        <v>81</v>
      </c>
      <c r="M85" s="354"/>
      <c r="N85" s="354"/>
      <c r="O85" s="354"/>
      <c r="P85" s="354"/>
      <c r="Q85" s="96">
        <v>0</v>
      </c>
      <c r="R85" s="96">
        <v>0</v>
      </c>
      <c r="S85" s="96">
        <v>0</v>
      </c>
      <c r="T85" s="96">
        <v>0</v>
      </c>
      <c r="U85" s="96">
        <v>0</v>
      </c>
      <c r="V85" s="96">
        <v>0</v>
      </c>
      <c r="W85" s="96">
        <v>0</v>
      </c>
      <c r="X85" s="96">
        <v>0</v>
      </c>
      <c r="Y85" s="96">
        <v>0</v>
      </c>
      <c r="Z85" s="102" t="s">
        <v>81</v>
      </c>
      <c r="AA85" s="96">
        <v>1</v>
      </c>
      <c r="AB85" s="96">
        <v>1</v>
      </c>
      <c r="AC85" s="96">
        <v>1</v>
      </c>
      <c r="AD85" s="102">
        <v>0</v>
      </c>
      <c r="AE85" s="102">
        <v>0</v>
      </c>
      <c r="AF85" s="102">
        <v>0</v>
      </c>
      <c r="AG85" s="102">
        <v>0</v>
      </c>
      <c r="AH85" s="102">
        <v>0</v>
      </c>
      <c r="AI85" s="102">
        <v>0</v>
      </c>
      <c r="AJ85" s="102">
        <v>0</v>
      </c>
      <c r="AK85" s="102">
        <v>0</v>
      </c>
      <c r="AL85" s="305">
        <v>1</v>
      </c>
      <c r="AM85" s="354"/>
      <c r="AN85" s="354"/>
      <c r="AO85" s="102">
        <f t="shared" si="73"/>
        <v>1</v>
      </c>
      <c r="AP85" s="305">
        <f t="shared" si="74"/>
        <v>1</v>
      </c>
      <c r="AQ85" s="354"/>
      <c r="AR85" s="354"/>
      <c r="AS85" s="96">
        <v>0</v>
      </c>
      <c r="AT85" s="96">
        <v>0</v>
      </c>
      <c r="AU85" s="96">
        <v>0</v>
      </c>
      <c r="AV85" s="96">
        <v>0</v>
      </c>
      <c r="AW85" s="102">
        <v>0</v>
      </c>
      <c r="AX85" s="102">
        <v>0</v>
      </c>
      <c r="AY85" s="102">
        <v>0</v>
      </c>
      <c r="AZ85" s="102">
        <v>0</v>
      </c>
      <c r="BA85" s="102">
        <v>0</v>
      </c>
      <c r="BB85" s="102">
        <v>0</v>
      </c>
      <c r="BC85" s="102">
        <v>0</v>
      </c>
      <c r="BD85" s="102">
        <v>0</v>
      </c>
      <c r="BE85" s="102">
        <v>0</v>
      </c>
      <c r="BF85" s="305" t="s">
        <v>81</v>
      </c>
      <c r="BG85" s="354"/>
      <c r="BH85" s="354"/>
      <c r="BI85" s="96">
        <f t="shared" si="75"/>
        <v>1</v>
      </c>
      <c r="BJ85" s="260">
        <f t="shared" si="76"/>
        <v>1</v>
      </c>
      <c r="BK85" s="354"/>
      <c r="BL85" s="354"/>
      <c r="BM85" s="220" t="s">
        <v>314</v>
      </c>
      <c r="BN85" s="220" t="s">
        <v>101</v>
      </c>
      <c r="BO85" s="220"/>
      <c r="BP85" s="220"/>
      <c r="BQ85" s="220"/>
      <c r="BR85" s="220"/>
      <c r="BS85" s="220"/>
      <c r="BT85" s="220"/>
      <c r="BU85" s="220"/>
      <c r="BV85" s="220"/>
      <c r="BW85" s="220"/>
      <c r="BX85" s="220"/>
      <c r="BY85" s="220"/>
      <c r="BZ85" s="96">
        <v>1</v>
      </c>
      <c r="CA85" s="96">
        <v>0</v>
      </c>
      <c r="CB85" s="96">
        <v>0</v>
      </c>
      <c r="CC85" s="96">
        <v>0</v>
      </c>
      <c r="CD85" s="96">
        <v>1</v>
      </c>
      <c r="CE85" s="96">
        <v>0</v>
      </c>
      <c r="CF85" s="96">
        <v>0</v>
      </c>
      <c r="CG85" s="96">
        <v>0</v>
      </c>
      <c r="CH85" s="96">
        <v>0</v>
      </c>
      <c r="CI85" s="96">
        <v>0</v>
      </c>
      <c r="CJ85" s="96">
        <v>0</v>
      </c>
      <c r="CK85" s="96">
        <v>0</v>
      </c>
      <c r="CL85" s="96">
        <v>0</v>
      </c>
      <c r="CM85" s="96">
        <v>0</v>
      </c>
      <c r="CN85" s="305" t="s">
        <v>81</v>
      </c>
      <c r="CO85" s="354"/>
      <c r="CP85" s="354"/>
      <c r="CQ85" s="96">
        <f t="shared" si="78"/>
        <v>2</v>
      </c>
      <c r="CR85" s="221">
        <v>1</v>
      </c>
      <c r="CS85" s="355"/>
      <c r="CT85" s="355"/>
      <c r="CU85" s="220" t="s">
        <v>314</v>
      </c>
      <c r="CV85" s="220" t="s">
        <v>101</v>
      </c>
    </row>
    <row r="86" spans="1:100" ht="90">
      <c r="A86" s="75" t="s">
        <v>336</v>
      </c>
      <c r="B86" s="218" t="s">
        <v>95</v>
      </c>
      <c r="C86" s="75" t="s">
        <v>337</v>
      </c>
      <c r="D86" s="119">
        <v>120</v>
      </c>
      <c r="E86" s="119">
        <v>2</v>
      </c>
      <c r="F86" s="75" t="s">
        <v>97</v>
      </c>
      <c r="G86" s="75" t="s">
        <v>343</v>
      </c>
      <c r="H86" s="75" t="s">
        <v>344</v>
      </c>
      <c r="I86" s="96">
        <v>0</v>
      </c>
      <c r="J86" s="119">
        <v>30</v>
      </c>
      <c r="K86" s="119">
        <v>0</v>
      </c>
      <c r="L86" s="305">
        <v>0</v>
      </c>
      <c r="M86" s="354"/>
      <c r="N86" s="354"/>
      <c r="O86" s="354"/>
      <c r="P86" s="354"/>
      <c r="Q86" s="96">
        <v>0</v>
      </c>
      <c r="R86" s="96">
        <v>0</v>
      </c>
      <c r="S86" s="96">
        <v>0</v>
      </c>
      <c r="T86" s="96">
        <v>0</v>
      </c>
      <c r="U86" s="96">
        <v>0</v>
      </c>
      <c r="V86" s="96">
        <v>0</v>
      </c>
      <c r="W86" s="96">
        <v>0</v>
      </c>
      <c r="X86" s="96">
        <v>0</v>
      </c>
      <c r="Y86" s="96">
        <v>0</v>
      </c>
      <c r="Z86" s="102" t="s">
        <v>81</v>
      </c>
      <c r="AA86" s="96">
        <v>40</v>
      </c>
      <c r="AB86" s="96">
        <v>0</v>
      </c>
      <c r="AC86" s="96">
        <v>0</v>
      </c>
      <c r="AD86" s="102">
        <v>0</v>
      </c>
      <c r="AE86" s="102">
        <v>0</v>
      </c>
      <c r="AF86" s="102">
        <v>0</v>
      </c>
      <c r="AG86" s="102">
        <v>0</v>
      </c>
      <c r="AH86" s="102">
        <v>0</v>
      </c>
      <c r="AI86" s="102">
        <v>0</v>
      </c>
      <c r="AJ86" s="102">
        <v>0</v>
      </c>
      <c r="AK86" s="102">
        <v>0</v>
      </c>
      <c r="AL86" s="305">
        <v>0</v>
      </c>
      <c r="AM86" s="354"/>
      <c r="AN86" s="354"/>
      <c r="AO86" s="102">
        <f t="shared" si="73"/>
        <v>0</v>
      </c>
      <c r="AP86" s="305">
        <f t="shared" si="74"/>
        <v>0</v>
      </c>
      <c r="AQ86" s="354"/>
      <c r="AR86" s="354"/>
      <c r="AS86" s="96">
        <v>0</v>
      </c>
      <c r="AT86" s="96">
        <v>0</v>
      </c>
      <c r="AU86" s="96">
        <v>0</v>
      </c>
      <c r="AV86" s="96">
        <v>0</v>
      </c>
      <c r="AW86" s="102">
        <v>0</v>
      </c>
      <c r="AX86" s="102">
        <v>0</v>
      </c>
      <c r="AY86" s="102">
        <v>0</v>
      </c>
      <c r="AZ86" s="102">
        <v>0</v>
      </c>
      <c r="BA86" s="102">
        <v>0</v>
      </c>
      <c r="BB86" s="102">
        <v>0</v>
      </c>
      <c r="BC86" s="102">
        <v>0</v>
      </c>
      <c r="BD86" s="102">
        <v>0</v>
      </c>
      <c r="BE86" s="102">
        <v>0</v>
      </c>
      <c r="BF86" s="305" t="s">
        <v>81</v>
      </c>
      <c r="BG86" s="354"/>
      <c r="BH86" s="354"/>
      <c r="BI86" s="96">
        <f t="shared" si="75"/>
        <v>0</v>
      </c>
      <c r="BJ86" s="260">
        <f t="shared" si="76"/>
        <v>0</v>
      </c>
      <c r="BK86" s="354"/>
      <c r="BL86" s="354"/>
      <c r="BM86" s="220" t="s">
        <v>314</v>
      </c>
      <c r="BN86" s="220" t="s">
        <v>112</v>
      </c>
      <c r="BO86" s="220"/>
      <c r="BP86" s="220"/>
      <c r="BQ86" s="220"/>
      <c r="BR86" s="220"/>
      <c r="BS86" s="220"/>
      <c r="BT86" s="220"/>
      <c r="BU86" s="220"/>
      <c r="BV86" s="220"/>
      <c r="BW86" s="220"/>
      <c r="BX86" s="220"/>
      <c r="BY86" s="220"/>
      <c r="BZ86" s="96">
        <v>2</v>
      </c>
      <c r="CA86" s="96">
        <v>0</v>
      </c>
      <c r="CB86" s="96">
        <v>0</v>
      </c>
      <c r="CC86" s="96">
        <v>0</v>
      </c>
      <c r="CD86" s="96">
        <v>0</v>
      </c>
      <c r="CE86" s="96">
        <v>0</v>
      </c>
      <c r="CF86" s="96">
        <v>0</v>
      </c>
      <c r="CG86" s="96">
        <v>0</v>
      </c>
      <c r="CH86" s="96">
        <v>0</v>
      </c>
      <c r="CI86" s="96">
        <v>0</v>
      </c>
      <c r="CJ86" s="96">
        <v>0</v>
      </c>
      <c r="CK86" s="96">
        <v>0</v>
      </c>
      <c r="CL86" s="96">
        <v>0</v>
      </c>
      <c r="CM86" s="96">
        <v>0</v>
      </c>
      <c r="CN86" s="305">
        <f>+CD86/BZ86</f>
        <v>0</v>
      </c>
      <c r="CO86" s="354"/>
      <c r="CP86" s="354"/>
      <c r="CQ86" s="96">
        <f t="shared" si="78"/>
        <v>0</v>
      </c>
      <c r="CR86" s="221">
        <f>+CQ86/E86</f>
        <v>0</v>
      </c>
      <c r="CS86" s="355"/>
      <c r="CT86" s="355"/>
      <c r="CU86" s="220" t="s">
        <v>314</v>
      </c>
      <c r="CV86" s="220" t="s">
        <v>112</v>
      </c>
    </row>
    <row r="87" spans="1:100" ht="75" customHeight="1">
      <c r="A87" s="75" t="s">
        <v>336</v>
      </c>
      <c r="B87" s="218" t="s">
        <v>95</v>
      </c>
      <c r="C87" s="75" t="s">
        <v>337</v>
      </c>
      <c r="D87" s="119">
        <v>4</v>
      </c>
      <c r="E87" s="119" t="s">
        <v>79</v>
      </c>
      <c r="F87" s="75" t="s">
        <v>97</v>
      </c>
      <c r="G87" s="75" t="s">
        <v>345</v>
      </c>
      <c r="H87" s="75" t="s">
        <v>345</v>
      </c>
      <c r="I87" s="96">
        <v>0</v>
      </c>
      <c r="J87" s="119">
        <v>1</v>
      </c>
      <c r="K87" s="119">
        <v>0</v>
      </c>
      <c r="L87" s="305">
        <v>0</v>
      </c>
      <c r="M87" s="354"/>
      <c r="N87" s="354"/>
      <c r="O87" s="354"/>
      <c r="P87" s="354"/>
      <c r="Q87" s="96">
        <v>0</v>
      </c>
      <c r="R87" s="96">
        <v>0</v>
      </c>
      <c r="S87" s="96">
        <v>0</v>
      </c>
      <c r="T87" s="96">
        <v>0</v>
      </c>
      <c r="U87" s="96">
        <v>0</v>
      </c>
      <c r="V87" s="96">
        <v>0</v>
      </c>
      <c r="W87" s="96">
        <v>0</v>
      </c>
      <c r="X87" s="96">
        <v>0</v>
      </c>
      <c r="Y87" s="96">
        <v>0</v>
      </c>
      <c r="Z87" s="102" t="s">
        <v>81</v>
      </c>
      <c r="AA87" s="96">
        <v>3</v>
      </c>
      <c r="AB87" s="96">
        <v>3</v>
      </c>
      <c r="AC87" s="96">
        <v>3</v>
      </c>
      <c r="AD87" s="102">
        <v>0</v>
      </c>
      <c r="AE87" s="102">
        <v>0</v>
      </c>
      <c r="AF87" s="102">
        <v>0</v>
      </c>
      <c r="AG87" s="102">
        <v>0</v>
      </c>
      <c r="AH87" s="102">
        <v>0</v>
      </c>
      <c r="AI87" s="102">
        <v>0</v>
      </c>
      <c r="AJ87" s="102">
        <v>0</v>
      </c>
      <c r="AK87" s="102">
        <v>0</v>
      </c>
      <c r="AL87" s="305">
        <v>1</v>
      </c>
      <c r="AM87" s="354"/>
      <c r="AN87" s="354"/>
      <c r="AO87" s="102">
        <f t="shared" si="73"/>
        <v>3</v>
      </c>
      <c r="AP87" s="305">
        <f t="shared" si="74"/>
        <v>0.75</v>
      </c>
      <c r="AQ87" s="354"/>
      <c r="AR87" s="354"/>
      <c r="AS87" s="96">
        <v>0</v>
      </c>
      <c r="AT87" s="96">
        <v>0</v>
      </c>
      <c r="AU87" s="96">
        <v>0</v>
      </c>
      <c r="AV87" s="96">
        <v>0</v>
      </c>
      <c r="AW87" s="102">
        <v>0</v>
      </c>
      <c r="AX87" s="102">
        <v>0</v>
      </c>
      <c r="AY87" s="102">
        <v>0</v>
      </c>
      <c r="AZ87" s="102">
        <v>0</v>
      </c>
      <c r="BA87" s="102">
        <v>0</v>
      </c>
      <c r="BB87" s="102">
        <v>0</v>
      </c>
      <c r="BC87" s="102">
        <v>0</v>
      </c>
      <c r="BD87" s="102">
        <v>0</v>
      </c>
      <c r="BE87" s="102">
        <v>0</v>
      </c>
      <c r="BF87" s="305" t="s">
        <v>81</v>
      </c>
      <c r="BG87" s="354"/>
      <c r="BH87" s="354"/>
      <c r="BI87" s="96" t="s">
        <v>81</v>
      </c>
      <c r="BJ87" s="260" t="s">
        <v>81</v>
      </c>
      <c r="BK87" s="354"/>
      <c r="BL87" s="354"/>
      <c r="BM87" s="220" t="s">
        <v>314</v>
      </c>
      <c r="BN87" s="220" t="s">
        <v>176</v>
      </c>
      <c r="BO87" s="220"/>
      <c r="BP87" s="220"/>
      <c r="BQ87" s="220"/>
      <c r="BR87" s="220"/>
      <c r="BS87" s="220"/>
      <c r="BT87" s="220"/>
      <c r="BU87" s="220"/>
      <c r="BV87" s="220"/>
      <c r="BW87" s="220"/>
      <c r="BX87" s="220"/>
      <c r="BY87" s="220"/>
      <c r="BZ87" s="96" t="s">
        <v>81</v>
      </c>
      <c r="CA87" s="96" t="s">
        <v>81</v>
      </c>
      <c r="CB87" s="96" t="s">
        <v>81</v>
      </c>
      <c r="CC87" s="96" t="s">
        <v>81</v>
      </c>
      <c r="CD87" s="96" t="s">
        <v>81</v>
      </c>
      <c r="CE87" s="96">
        <v>0</v>
      </c>
      <c r="CF87" s="96">
        <v>0</v>
      </c>
      <c r="CG87" s="96">
        <v>0</v>
      </c>
      <c r="CH87" s="96">
        <v>0</v>
      </c>
      <c r="CI87" s="96">
        <v>0</v>
      </c>
      <c r="CJ87" s="96">
        <v>0</v>
      </c>
      <c r="CK87" s="96">
        <v>0</v>
      </c>
      <c r="CL87" s="96">
        <v>0</v>
      </c>
      <c r="CM87" s="96">
        <v>0</v>
      </c>
      <c r="CN87" s="305" t="s">
        <v>81</v>
      </c>
      <c r="CO87" s="354"/>
      <c r="CP87" s="354"/>
      <c r="CQ87" s="96" t="s">
        <v>81</v>
      </c>
      <c r="CR87" s="221" t="s">
        <v>81</v>
      </c>
      <c r="CS87" s="355"/>
      <c r="CT87" s="355"/>
      <c r="CU87" s="220" t="s">
        <v>314</v>
      </c>
      <c r="CV87" s="220" t="s">
        <v>176</v>
      </c>
    </row>
    <row r="88" spans="1:100" ht="75" customHeight="1">
      <c r="A88" s="75" t="s">
        <v>346</v>
      </c>
      <c r="B88" s="218" t="s">
        <v>95</v>
      </c>
      <c r="C88" s="75" t="s">
        <v>347</v>
      </c>
      <c r="D88" s="119">
        <v>4</v>
      </c>
      <c r="E88" s="119">
        <v>2</v>
      </c>
      <c r="F88" s="75" t="s">
        <v>97</v>
      </c>
      <c r="G88" s="75" t="s">
        <v>348</v>
      </c>
      <c r="H88" s="75" t="s">
        <v>348</v>
      </c>
      <c r="I88" s="96">
        <v>0</v>
      </c>
      <c r="J88" s="119">
        <v>1</v>
      </c>
      <c r="K88" s="119">
        <v>0</v>
      </c>
      <c r="L88" s="305">
        <v>0</v>
      </c>
      <c r="M88" s="305">
        <v>0</v>
      </c>
      <c r="N88" s="305">
        <v>0.1</v>
      </c>
      <c r="O88" s="305">
        <v>0</v>
      </c>
      <c r="P88" s="354"/>
      <c r="Q88" s="96">
        <v>0</v>
      </c>
      <c r="R88" s="96">
        <v>0</v>
      </c>
      <c r="S88" s="96">
        <v>0</v>
      </c>
      <c r="T88" s="96">
        <v>0</v>
      </c>
      <c r="U88" s="96">
        <v>0</v>
      </c>
      <c r="V88" s="96">
        <v>0</v>
      </c>
      <c r="W88" s="96">
        <v>0</v>
      </c>
      <c r="X88" s="96">
        <v>0</v>
      </c>
      <c r="Y88" s="96">
        <v>0</v>
      </c>
      <c r="Z88" s="102" t="s">
        <v>81</v>
      </c>
      <c r="AA88" s="96">
        <v>1</v>
      </c>
      <c r="AB88" s="96">
        <v>0</v>
      </c>
      <c r="AC88" s="96">
        <v>0</v>
      </c>
      <c r="AD88" s="102">
        <v>0</v>
      </c>
      <c r="AE88" s="102">
        <v>0</v>
      </c>
      <c r="AF88" s="102">
        <v>0</v>
      </c>
      <c r="AG88" s="102">
        <v>0</v>
      </c>
      <c r="AH88" s="102">
        <v>0</v>
      </c>
      <c r="AI88" s="102">
        <v>0</v>
      </c>
      <c r="AJ88" s="102">
        <v>0</v>
      </c>
      <c r="AK88" s="102">
        <v>0</v>
      </c>
      <c r="AL88" s="305">
        <v>0</v>
      </c>
      <c r="AM88" s="305">
        <v>0</v>
      </c>
      <c r="AN88" s="354">
        <v>0</v>
      </c>
      <c r="AO88" s="102">
        <f t="shared" si="73"/>
        <v>0</v>
      </c>
      <c r="AP88" s="305">
        <f t="shared" si="74"/>
        <v>0</v>
      </c>
      <c r="AQ88" s="305">
        <f>+AP88</f>
        <v>0</v>
      </c>
      <c r="AR88" s="354"/>
      <c r="AS88" s="96">
        <v>1</v>
      </c>
      <c r="AT88" s="96">
        <v>1</v>
      </c>
      <c r="AU88" s="96">
        <v>1</v>
      </c>
      <c r="AV88" s="96">
        <v>1</v>
      </c>
      <c r="AW88" s="102">
        <v>0</v>
      </c>
      <c r="AX88" s="102">
        <v>0</v>
      </c>
      <c r="AY88" s="102">
        <v>0</v>
      </c>
      <c r="AZ88" s="102">
        <v>0</v>
      </c>
      <c r="BA88" s="102">
        <v>0</v>
      </c>
      <c r="BB88" s="102">
        <v>0</v>
      </c>
      <c r="BC88" s="102">
        <v>0</v>
      </c>
      <c r="BD88" s="102">
        <v>0</v>
      </c>
      <c r="BE88" s="102">
        <v>0</v>
      </c>
      <c r="BF88" s="305">
        <f t="shared" si="77"/>
        <v>1</v>
      </c>
      <c r="BG88" s="305">
        <f>+BF88</f>
        <v>1</v>
      </c>
      <c r="BH88" s="354">
        <v>0</v>
      </c>
      <c r="BI88" s="96">
        <f t="shared" si="75"/>
        <v>1</v>
      </c>
      <c r="BJ88" s="260">
        <f>+BI88/E88</f>
        <v>0.5</v>
      </c>
      <c r="BK88" s="305">
        <f>+BJ88</f>
        <v>0.5</v>
      </c>
      <c r="BL88" s="354"/>
      <c r="BM88" s="220" t="s">
        <v>314</v>
      </c>
      <c r="BN88" s="220" t="s">
        <v>268</v>
      </c>
      <c r="BO88" s="220"/>
      <c r="BP88" s="220"/>
      <c r="BQ88" s="220"/>
      <c r="BR88" s="220"/>
      <c r="BS88" s="220"/>
      <c r="BT88" s="220"/>
      <c r="BU88" s="220"/>
      <c r="BV88" s="220"/>
      <c r="BW88" s="220"/>
      <c r="BX88" s="220"/>
      <c r="BY88" s="220"/>
      <c r="BZ88" s="96">
        <v>1</v>
      </c>
      <c r="CA88" s="96">
        <v>0</v>
      </c>
      <c r="CB88" s="96">
        <v>0</v>
      </c>
      <c r="CC88" s="96">
        <v>0</v>
      </c>
      <c r="CD88" s="96">
        <v>0</v>
      </c>
      <c r="CE88" s="96">
        <v>0</v>
      </c>
      <c r="CF88" s="96">
        <v>0</v>
      </c>
      <c r="CG88" s="96">
        <v>0</v>
      </c>
      <c r="CH88" s="96">
        <v>0</v>
      </c>
      <c r="CI88" s="96">
        <v>0</v>
      </c>
      <c r="CJ88" s="96">
        <v>0</v>
      </c>
      <c r="CK88" s="96">
        <v>0</v>
      </c>
      <c r="CL88" s="96">
        <v>0</v>
      </c>
      <c r="CM88" s="96">
        <v>0</v>
      </c>
      <c r="CN88" s="305">
        <f>+CD88/BZ88</f>
        <v>0</v>
      </c>
      <c r="CO88" s="305">
        <f>+CN88</f>
        <v>0</v>
      </c>
      <c r="CP88" s="354">
        <v>0</v>
      </c>
      <c r="CQ88" s="96">
        <f t="shared" si="78"/>
        <v>1</v>
      </c>
      <c r="CR88" s="221">
        <v>1</v>
      </c>
      <c r="CS88" s="306">
        <f>+CR88</f>
        <v>1</v>
      </c>
      <c r="CT88" s="355"/>
      <c r="CU88" s="220" t="s">
        <v>314</v>
      </c>
      <c r="CV88" s="220" t="s">
        <v>268</v>
      </c>
    </row>
    <row r="89" spans="1:100" ht="75" customHeight="1">
      <c r="A89" s="75" t="s">
        <v>349</v>
      </c>
      <c r="B89" s="218" t="s">
        <v>95</v>
      </c>
      <c r="C89" s="75" t="s">
        <v>350</v>
      </c>
      <c r="D89" s="119">
        <v>60</v>
      </c>
      <c r="E89" s="119" t="s">
        <v>79</v>
      </c>
      <c r="F89" s="75" t="s">
        <v>97</v>
      </c>
      <c r="G89" s="75" t="s">
        <v>351</v>
      </c>
      <c r="H89" s="75" t="s">
        <v>351</v>
      </c>
      <c r="I89" s="96">
        <v>0</v>
      </c>
      <c r="J89" s="119">
        <v>15</v>
      </c>
      <c r="K89" s="119">
        <v>0</v>
      </c>
      <c r="L89" s="305">
        <v>0</v>
      </c>
      <c r="M89" s="354">
        <v>0</v>
      </c>
      <c r="N89" s="354">
        <v>0.1</v>
      </c>
      <c r="O89" s="354">
        <v>0</v>
      </c>
      <c r="P89" s="354"/>
      <c r="Q89" s="96">
        <v>0</v>
      </c>
      <c r="R89" s="96">
        <v>0</v>
      </c>
      <c r="S89" s="96">
        <v>0</v>
      </c>
      <c r="T89" s="96">
        <v>0</v>
      </c>
      <c r="U89" s="96">
        <v>0</v>
      </c>
      <c r="V89" s="96">
        <v>0</v>
      </c>
      <c r="W89" s="96">
        <v>0</v>
      </c>
      <c r="X89" s="96">
        <v>0</v>
      </c>
      <c r="Y89" s="96">
        <v>0</v>
      </c>
      <c r="Z89" s="102" t="s">
        <v>81</v>
      </c>
      <c r="AA89" s="96">
        <v>30</v>
      </c>
      <c r="AB89" s="96">
        <v>30</v>
      </c>
      <c r="AC89" s="96">
        <v>30</v>
      </c>
      <c r="AD89" s="102">
        <v>0</v>
      </c>
      <c r="AE89" s="102">
        <v>0</v>
      </c>
      <c r="AF89" s="102">
        <v>0</v>
      </c>
      <c r="AG89" s="102">
        <v>0</v>
      </c>
      <c r="AH89" s="102">
        <v>0</v>
      </c>
      <c r="AI89" s="102">
        <v>0</v>
      </c>
      <c r="AJ89" s="102">
        <v>0</v>
      </c>
      <c r="AK89" s="102">
        <v>0</v>
      </c>
      <c r="AL89" s="305">
        <v>1</v>
      </c>
      <c r="AM89" s="354">
        <f>SUM(AL89:AL92)/4</f>
        <v>1</v>
      </c>
      <c r="AN89" s="354">
        <v>0</v>
      </c>
      <c r="AO89" s="102">
        <f t="shared" si="73"/>
        <v>30</v>
      </c>
      <c r="AP89" s="305">
        <f t="shared" si="74"/>
        <v>0.5</v>
      </c>
      <c r="AQ89" s="354">
        <f>SUM(AP89:AP92)/4</f>
        <v>0.5</v>
      </c>
      <c r="AR89" s="354"/>
      <c r="AS89" s="96">
        <v>15</v>
      </c>
      <c r="AT89" s="96">
        <v>15</v>
      </c>
      <c r="AU89" s="96">
        <v>15</v>
      </c>
      <c r="AV89" s="96">
        <v>15</v>
      </c>
      <c r="AW89" s="102">
        <v>0</v>
      </c>
      <c r="AX89" s="102">
        <v>0</v>
      </c>
      <c r="AY89" s="102">
        <v>0</v>
      </c>
      <c r="AZ89" s="102">
        <v>0</v>
      </c>
      <c r="BA89" s="102">
        <v>0</v>
      </c>
      <c r="BB89" s="102">
        <v>0</v>
      </c>
      <c r="BC89" s="102">
        <v>0</v>
      </c>
      <c r="BD89" s="102">
        <v>0</v>
      </c>
      <c r="BE89" s="102">
        <v>0</v>
      </c>
      <c r="BF89" s="305">
        <f t="shared" si="77"/>
        <v>1</v>
      </c>
      <c r="BG89" s="354">
        <f>SUM(BF89:BF92)/4</f>
        <v>1</v>
      </c>
      <c r="BH89" s="354">
        <v>0</v>
      </c>
      <c r="BI89" s="96" t="s">
        <v>81</v>
      </c>
      <c r="BJ89" s="260" t="s">
        <v>81</v>
      </c>
      <c r="BK89" s="354" t="s">
        <v>81</v>
      </c>
      <c r="BL89" s="354"/>
      <c r="BM89" s="220" t="s">
        <v>314</v>
      </c>
      <c r="BN89" s="220" t="s">
        <v>176</v>
      </c>
      <c r="BO89" s="220"/>
      <c r="BP89" s="220"/>
      <c r="BQ89" s="220"/>
      <c r="BR89" s="220"/>
      <c r="BS89" s="220"/>
      <c r="BT89" s="220"/>
      <c r="BU89" s="220"/>
      <c r="BV89" s="220"/>
      <c r="BW89" s="220"/>
      <c r="BX89" s="220"/>
      <c r="BY89" s="220"/>
      <c r="BZ89" s="96" t="s">
        <v>81</v>
      </c>
      <c r="CA89" s="96" t="s">
        <v>81</v>
      </c>
      <c r="CB89" s="96" t="s">
        <v>81</v>
      </c>
      <c r="CC89" s="96" t="s">
        <v>81</v>
      </c>
      <c r="CD89" s="96" t="s">
        <v>81</v>
      </c>
      <c r="CE89" s="96">
        <v>0</v>
      </c>
      <c r="CF89" s="96">
        <v>0</v>
      </c>
      <c r="CG89" s="96">
        <v>0</v>
      </c>
      <c r="CH89" s="96">
        <v>0</v>
      </c>
      <c r="CI89" s="96">
        <v>0</v>
      </c>
      <c r="CJ89" s="96">
        <v>0</v>
      </c>
      <c r="CK89" s="96">
        <v>0</v>
      </c>
      <c r="CL89" s="96">
        <v>0</v>
      </c>
      <c r="CM89" s="96">
        <v>0</v>
      </c>
      <c r="CN89" s="305" t="s">
        <v>81</v>
      </c>
      <c r="CO89" s="354" t="s">
        <v>81</v>
      </c>
      <c r="CP89" s="354">
        <v>0</v>
      </c>
      <c r="CQ89" s="96" t="s">
        <v>81</v>
      </c>
      <c r="CR89" s="221" t="s">
        <v>81</v>
      </c>
      <c r="CS89" s="355" t="s">
        <v>81</v>
      </c>
      <c r="CT89" s="355"/>
      <c r="CU89" s="220" t="s">
        <v>314</v>
      </c>
      <c r="CV89" s="220" t="s">
        <v>176</v>
      </c>
    </row>
    <row r="90" spans="1:100" ht="75" customHeight="1">
      <c r="A90" s="75" t="s">
        <v>349</v>
      </c>
      <c r="B90" s="218" t="s">
        <v>95</v>
      </c>
      <c r="C90" s="75" t="s">
        <v>350</v>
      </c>
      <c r="D90" s="119">
        <v>60</v>
      </c>
      <c r="E90" s="119" t="s">
        <v>79</v>
      </c>
      <c r="F90" s="75" t="s">
        <v>97</v>
      </c>
      <c r="G90" s="75" t="s">
        <v>352</v>
      </c>
      <c r="H90" s="75" t="s">
        <v>352</v>
      </c>
      <c r="I90" s="96">
        <v>0</v>
      </c>
      <c r="J90" s="119">
        <v>15</v>
      </c>
      <c r="K90" s="119">
        <v>0</v>
      </c>
      <c r="L90" s="305">
        <v>0</v>
      </c>
      <c r="M90" s="354"/>
      <c r="N90" s="354"/>
      <c r="O90" s="354"/>
      <c r="P90" s="354"/>
      <c r="Q90" s="96">
        <v>0</v>
      </c>
      <c r="R90" s="96">
        <v>0</v>
      </c>
      <c r="S90" s="96">
        <v>0</v>
      </c>
      <c r="T90" s="96">
        <v>0</v>
      </c>
      <c r="U90" s="96">
        <v>0</v>
      </c>
      <c r="V90" s="96">
        <v>0</v>
      </c>
      <c r="W90" s="96">
        <v>0</v>
      </c>
      <c r="X90" s="96">
        <v>0</v>
      </c>
      <c r="Y90" s="96">
        <v>0</v>
      </c>
      <c r="Z90" s="102" t="s">
        <v>81</v>
      </c>
      <c r="AA90" s="96">
        <v>30</v>
      </c>
      <c r="AB90" s="96">
        <v>30</v>
      </c>
      <c r="AC90" s="96">
        <v>30</v>
      </c>
      <c r="AD90" s="102">
        <v>0</v>
      </c>
      <c r="AE90" s="102">
        <v>0</v>
      </c>
      <c r="AF90" s="102">
        <v>0</v>
      </c>
      <c r="AG90" s="102">
        <v>0</v>
      </c>
      <c r="AH90" s="102">
        <v>0</v>
      </c>
      <c r="AI90" s="102">
        <v>0</v>
      </c>
      <c r="AJ90" s="102">
        <v>0</v>
      </c>
      <c r="AK90" s="102">
        <v>0</v>
      </c>
      <c r="AL90" s="305">
        <v>1</v>
      </c>
      <c r="AM90" s="354"/>
      <c r="AN90" s="354"/>
      <c r="AO90" s="102">
        <f t="shared" si="73"/>
        <v>30</v>
      </c>
      <c r="AP90" s="305">
        <f t="shared" si="74"/>
        <v>0.5</v>
      </c>
      <c r="AQ90" s="354"/>
      <c r="AR90" s="354"/>
      <c r="AS90" s="96">
        <v>15</v>
      </c>
      <c r="AT90" s="96">
        <v>15</v>
      </c>
      <c r="AU90" s="96">
        <v>15</v>
      </c>
      <c r="AV90" s="96">
        <v>15</v>
      </c>
      <c r="AW90" s="102">
        <v>0</v>
      </c>
      <c r="AX90" s="102">
        <v>0</v>
      </c>
      <c r="AY90" s="102">
        <v>0</v>
      </c>
      <c r="AZ90" s="102">
        <v>0</v>
      </c>
      <c r="BA90" s="102">
        <v>0</v>
      </c>
      <c r="BB90" s="102">
        <v>0</v>
      </c>
      <c r="BC90" s="102">
        <v>0</v>
      </c>
      <c r="BD90" s="102">
        <v>0</v>
      </c>
      <c r="BE90" s="102">
        <v>0</v>
      </c>
      <c r="BF90" s="305">
        <f t="shared" si="77"/>
        <v>1</v>
      </c>
      <c r="BG90" s="354"/>
      <c r="BH90" s="354"/>
      <c r="BI90" s="96" t="s">
        <v>81</v>
      </c>
      <c r="BJ90" s="260" t="s">
        <v>81</v>
      </c>
      <c r="BK90" s="354"/>
      <c r="BL90" s="354"/>
      <c r="BM90" s="220" t="s">
        <v>314</v>
      </c>
      <c r="BN90" s="220" t="s">
        <v>176</v>
      </c>
      <c r="BO90" s="220"/>
      <c r="BP90" s="220"/>
      <c r="BQ90" s="220"/>
      <c r="BR90" s="220"/>
      <c r="BS90" s="220"/>
      <c r="BT90" s="220"/>
      <c r="BU90" s="220"/>
      <c r="BV90" s="220"/>
      <c r="BW90" s="220"/>
      <c r="BX90" s="220"/>
      <c r="BY90" s="220"/>
      <c r="BZ90" s="96" t="s">
        <v>81</v>
      </c>
      <c r="CA90" s="96" t="s">
        <v>81</v>
      </c>
      <c r="CB90" s="96" t="s">
        <v>81</v>
      </c>
      <c r="CC90" s="96" t="s">
        <v>81</v>
      </c>
      <c r="CD90" s="96" t="s">
        <v>81</v>
      </c>
      <c r="CE90" s="96">
        <v>0</v>
      </c>
      <c r="CF90" s="96">
        <v>0</v>
      </c>
      <c r="CG90" s="96">
        <v>0</v>
      </c>
      <c r="CH90" s="96">
        <v>0</v>
      </c>
      <c r="CI90" s="96">
        <v>0</v>
      </c>
      <c r="CJ90" s="96">
        <v>0</v>
      </c>
      <c r="CK90" s="96">
        <v>0</v>
      </c>
      <c r="CL90" s="96">
        <v>0</v>
      </c>
      <c r="CM90" s="96">
        <v>0</v>
      </c>
      <c r="CN90" s="305" t="s">
        <v>81</v>
      </c>
      <c r="CO90" s="354"/>
      <c r="CP90" s="354"/>
      <c r="CQ90" s="96" t="s">
        <v>81</v>
      </c>
      <c r="CR90" s="221" t="s">
        <v>81</v>
      </c>
      <c r="CS90" s="355"/>
      <c r="CT90" s="355"/>
      <c r="CU90" s="220" t="s">
        <v>314</v>
      </c>
      <c r="CV90" s="220" t="s">
        <v>176</v>
      </c>
    </row>
    <row r="91" spans="1:100" ht="70.5" customHeight="1">
      <c r="A91" s="75" t="s">
        <v>349</v>
      </c>
      <c r="B91" s="218" t="s">
        <v>95</v>
      </c>
      <c r="C91" s="75" t="s">
        <v>350</v>
      </c>
      <c r="D91" s="119">
        <v>60</v>
      </c>
      <c r="E91" s="119" t="s">
        <v>79</v>
      </c>
      <c r="F91" s="75" t="s">
        <v>97</v>
      </c>
      <c r="G91" s="75" t="s">
        <v>353</v>
      </c>
      <c r="H91" s="75" t="s">
        <v>353</v>
      </c>
      <c r="I91" s="96">
        <v>0</v>
      </c>
      <c r="J91" s="119">
        <v>15</v>
      </c>
      <c r="K91" s="119">
        <v>0</v>
      </c>
      <c r="L91" s="305">
        <v>0</v>
      </c>
      <c r="M91" s="354"/>
      <c r="N91" s="354"/>
      <c r="O91" s="354"/>
      <c r="P91" s="354"/>
      <c r="Q91" s="96">
        <v>0</v>
      </c>
      <c r="R91" s="96">
        <v>0</v>
      </c>
      <c r="S91" s="96">
        <v>0</v>
      </c>
      <c r="T91" s="96">
        <v>0</v>
      </c>
      <c r="U91" s="96">
        <v>0</v>
      </c>
      <c r="V91" s="96">
        <v>0</v>
      </c>
      <c r="W91" s="96">
        <v>0</v>
      </c>
      <c r="X91" s="96">
        <v>0</v>
      </c>
      <c r="Y91" s="96">
        <v>0</v>
      </c>
      <c r="Z91" s="102" t="s">
        <v>81</v>
      </c>
      <c r="AA91" s="96">
        <v>30</v>
      </c>
      <c r="AB91" s="96">
        <v>30</v>
      </c>
      <c r="AC91" s="96">
        <v>30</v>
      </c>
      <c r="AD91" s="102">
        <v>0</v>
      </c>
      <c r="AE91" s="102">
        <v>0</v>
      </c>
      <c r="AF91" s="102">
        <v>0</v>
      </c>
      <c r="AG91" s="102">
        <v>0</v>
      </c>
      <c r="AH91" s="102">
        <v>0</v>
      </c>
      <c r="AI91" s="102">
        <v>0</v>
      </c>
      <c r="AJ91" s="102">
        <v>0</v>
      </c>
      <c r="AK91" s="102">
        <v>0</v>
      </c>
      <c r="AL91" s="305">
        <v>1</v>
      </c>
      <c r="AM91" s="354"/>
      <c r="AN91" s="354"/>
      <c r="AO91" s="102">
        <f t="shared" si="73"/>
        <v>30</v>
      </c>
      <c r="AP91" s="305">
        <f t="shared" si="74"/>
        <v>0.5</v>
      </c>
      <c r="AQ91" s="354"/>
      <c r="AR91" s="354"/>
      <c r="AS91" s="96">
        <v>15</v>
      </c>
      <c r="AT91" s="96">
        <v>15</v>
      </c>
      <c r="AU91" s="96">
        <v>15</v>
      </c>
      <c r="AV91" s="96">
        <v>15</v>
      </c>
      <c r="AW91" s="102">
        <v>0</v>
      </c>
      <c r="AX91" s="102">
        <v>0</v>
      </c>
      <c r="AY91" s="102">
        <v>0</v>
      </c>
      <c r="AZ91" s="102">
        <v>0</v>
      </c>
      <c r="BA91" s="102">
        <v>0</v>
      </c>
      <c r="BB91" s="102">
        <v>0</v>
      </c>
      <c r="BC91" s="102">
        <v>0</v>
      </c>
      <c r="BD91" s="102">
        <v>0</v>
      </c>
      <c r="BE91" s="102">
        <v>0</v>
      </c>
      <c r="BF91" s="305">
        <f t="shared" si="77"/>
        <v>1</v>
      </c>
      <c r="BG91" s="354"/>
      <c r="BH91" s="354"/>
      <c r="BI91" s="96" t="s">
        <v>81</v>
      </c>
      <c r="BJ91" s="260" t="s">
        <v>81</v>
      </c>
      <c r="BK91" s="354"/>
      <c r="BL91" s="354"/>
      <c r="BM91" s="220" t="s">
        <v>314</v>
      </c>
      <c r="BN91" s="220" t="s">
        <v>176</v>
      </c>
      <c r="BO91" s="220"/>
      <c r="BP91" s="220"/>
      <c r="BQ91" s="220"/>
      <c r="BR91" s="220"/>
      <c r="BS91" s="220"/>
      <c r="BT91" s="220"/>
      <c r="BU91" s="220"/>
      <c r="BV91" s="220"/>
      <c r="BW91" s="220"/>
      <c r="BX91" s="220"/>
      <c r="BY91" s="220"/>
      <c r="BZ91" s="96" t="s">
        <v>81</v>
      </c>
      <c r="CA91" s="96" t="s">
        <v>81</v>
      </c>
      <c r="CB91" s="96" t="s">
        <v>81</v>
      </c>
      <c r="CC91" s="96" t="s">
        <v>81</v>
      </c>
      <c r="CD91" s="96" t="s">
        <v>81</v>
      </c>
      <c r="CE91" s="96">
        <v>0</v>
      </c>
      <c r="CF91" s="96">
        <v>0</v>
      </c>
      <c r="CG91" s="96">
        <v>0</v>
      </c>
      <c r="CH91" s="96">
        <v>0</v>
      </c>
      <c r="CI91" s="96">
        <v>0</v>
      </c>
      <c r="CJ91" s="96">
        <v>0</v>
      </c>
      <c r="CK91" s="96">
        <v>0</v>
      </c>
      <c r="CL91" s="96">
        <v>0</v>
      </c>
      <c r="CM91" s="96">
        <v>0</v>
      </c>
      <c r="CN91" s="305" t="s">
        <v>81</v>
      </c>
      <c r="CO91" s="354"/>
      <c r="CP91" s="354"/>
      <c r="CQ91" s="96" t="s">
        <v>81</v>
      </c>
      <c r="CR91" s="221" t="s">
        <v>81</v>
      </c>
      <c r="CS91" s="355"/>
      <c r="CT91" s="355"/>
      <c r="CU91" s="220" t="s">
        <v>314</v>
      </c>
      <c r="CV91" s="220" t="s">
        <v>176</v>
      </c>
    </row>
    <row r="92" spans="1:100" ht="70.5" customHeight="1">
      <c r="A92" s="75" t="s">
        <v>349</v>
      </c>
      <c r="B92" s="218" t="s">
        <v>95</v>
      </c>
      <c r="C92" s="75" t="s">
        <v>350</v>
      </c>
      <c r="D92" s="119">
        <v>60</v>
      </c>
      <c r="E92" s="119" t="s">
        <v>79</v>
      </c>
      <c r="F92" s="75" t="s">
        <v>97</v>
      </c>
      <c r="G92" s="75" t="s">
        <v>354</v>
      </c>
      <c r="H92" s="75" t="s">
        <v>354</v>
      </c>
      <c r="I92" s="96">
        <v>0</v>
      </c>
      <c r="J92" s="119">
        <v>15</v>
      </c>
      <c r="K92" s="119">
        <v>0</v>
      </c>
      <c r="L92" s="305">
        <v>0</v>
      </c>
      <c r="M92" s="354"/>
      <c r="N92" s="354"/>
      <c r="O92" s="354"/>
      <c r="P92" s="354"/>
      <c r="Q92" s="96">
        <v>0</v>
      </c>
      <c r="R92" s="96">
        <v>0</v>
      </c>
      <c r="S92" s="96">
        <v>0</v>
      </c>
      <c r="T92" s="96">
        <v>0</v>
      </c>
      <c r="U92" s="96">
        <v>0</v>
      </c>
      <c r="V92" s="96">
        <v>0</v>
      </c>
      <c r="W92" s="96">
        <v>0</v>
      </c>
      <c r="X92" s="96">
        <v>0</v>
      </c>
      <c r="Y92" s="96">
        <v>0</v>
      </c>
      <c r="Z92" s="102" t="s">
        <v>81</v>
      </c>
      <c r="AA92" s="96">
        <v>30</v>
      </c>
      <c r="AB92" s="96">
        <v>30</v>
      </c>
      <c r="AC92" s="96">
        <v>30</v>
      </c>
      <c r="AD92" s="102">
        <v>0</v>
      </c>
      <c r="AE92" s="102">
        <v>0</v>
      </c>
      <c r="AF92" s="102">
        <v>0</v>
      </c>
      <c r="AG92" s="102">
        <v>0</v>
      </c>
      <c r="AH92" s="102">
        <v>0</v>
      </c>
      <c r="AI92" s="102">
        <v>0</v>
      </c>
      <c r="AJ92" s="102">
        <v>0</v>
      </c>
      <c r="AK92" s="102">
        <v>0</v>
      </c>
      <c r="AL92" s="305">
        <v>1</v>
      </c>
      <c r="AM92" s="354"/>
      <c r="AN92" s="354"/>
      <c r="AO92" s="102">
        <f t="shared" si="73"/>
        <v>30</v>
      </c>
      <c r="AP92" s="305">
        <f t="shared" si="74"/>
        <v>0.5</v>
      </c>
      <c r="AQ92" s="354"/>
      <c r="AR92" s="354"/>
      <c r="AS92" s="96">
        <v>15</v>
      </c>
      <c r="AT92" s="96">
        <v>15</v>
      </c>
      <c r="AU92" s="96">
        <v>15</v>
      </c>
      <c r="AV92" s="96">
        <v>15</v>
      </c>
      <c r="AW92" s="102">
        <v>0</v>
      </c>
      <c r="AX92" s="102">
        <v>0</v>
      </c>
      <c r="AY92" s="102">
        <v>0</v>
      </c>
      <c r="AZ92" s="102">
        <v>0</v>
      </c>
      <c r="BA92" s="102">
        <v>0</v>
      </c>
      <c r="BB92" s="102">
        <v>0</v>
      </c>
      <c r="BC92" s="102">
        <v>0</v>
      </c>
      <c r="BD92" s="102">
        <v>0</v>
      </c>
      <c r="BE92" s="102">
        <v>0</v>
      </c>
      <c r="BF92" s="305">
        <f t="shared" si="77"/>
        <v>1</v>
      </c>
      <c r="BG92" s="354"/>
      <c r="BH92" s="354"/>
      <c r="BI92" s="96" t="s">
        <v>81</v>
      </c>
      <c r="BJ92" s="260" t="s">
        <v>81</v>
      </c>
      <c r="BK92" s="354"/>
      <c r="BL92" s="354"/>
      <c r="BM92" s="220" t="s">
        <v>314</v>
      </c>
      <c r="BN92" s="220" t="s">
        <v>176</v>
      </c>
      <c r="BO92" s="220"/>
      <c r="BP92" s="220"/>
      <c r="BQ92" s="220"/>
      <c r="BR92" s="220"/>
      <c r="BS92" s="220"/>
      <c r="BT92" s="220"/>
      <c r="BU92" s="220"/>
      <c r="BV92" s="220"/>
      <c r="BW92" s="220"/>
      <c r="BX92" s="220"/>
      <c r="BY92" s="220"/>
      <c r="BZ92" s="96" t="s">
        <v>81</v>
      </c>
      <c r="CA92" s="96" t="s">
        <v>81</v>
      </c>
      <c r="CB92" s="96" t="s">
        <v>81</v>
      </c>
      <c r="CC92" s="96" t="s">
        <v>81</v>
      </c>
      <c r="CD92" s="96" t="s">
        <v>81</v>
      </c>
      <c r="CE92" s="96">
        <v>0</v>
      </c>
      <c r="CF92" s="96">
        <v>0</v>
      </c>
      <c r="CG92" s="96">
        <v>0</v>
      </c>
      <c r="CH92" s="96">
        <v>0</v>
      </c>
      <c r="CI92" s="96">
        <v>0</v>
      </c>
      <c r="CJ92" s="96">
        <v>0</v>
      </c>
      <c r="CK92" s="96">
        <v>0</v>
      </c>
      <c r="CL92" s="96">
        <v>0</v>
      </c>
      <c r="CM92" s="96">
        <v>0</v>
      </c>
      <c r="CN92" s="305" t="s">
        <v>81</v>
      </c>
      <c r="CO92" s="354"/>
      <c r="CP92" s="354"/>
      <c r="CQ92" s="96" t="s">
        <v>81</v>
      </c>
      <c r="CR92" s="221" t="s">
        <v>81</v>
      </c>
      <c r="CS92" s="355"/>
      <c r="CT92" s="355"/>
      <c r="CU92" s="220" t="s">
        <v>314</v>
      </c>
      <c r="CV92" s="220" t="s">
        <v>176</v>
      </c>
    </row>
    <row r="93" spans="1:100" ht="60.75" customHeight="1">
      <c r="A93" s="207" t="s">
        <v>355</v>
      </c>
      <c r="B93" s="312" t="s">
        <v>87</v>
      </c>
      <c r="C93" s="207" t="s">
        <v>356</v>
      </c>
      <c r="D93" s="205" t="s">
        <v>1828</v>
      </c>
      <c r="E93" s="205" t="s">
        <v>1828</v>
      </c>
      <c r="F93" s="205" t="s">
        <v>1828</v>
      </c>
      <c r="G93" s="207" t="s">
        <v>80</v>
      </c>
      <c r="H93" s="207" t="s">
        <v>80</v>
      </c>
      <c r="I93" s="205" t="s">
        <v>81</v>
      </c>
      <c r="J93" s="205">
        <f>SUM(J94+J109+J131)</f>
        <v>26</v>
      </c>
      <c r="K93" s="205" t="s">
        <v>81</v>
      </c>
      <c r="L93" s="206" t="s">
        <v>81</v>
      </c>
      <c r="M93" s="117" t="s">
        <v>81</v>
      </c>
      <c r="N93" s="117" t="s">
        <v>81</v>
      </c>
      <c r="O93" s="117" t="s">
        <v>81</v>
      </c>
      <c r="P93" s="206">
        <f>SUM(L95:L135)/26</f>
        <v>0.69230769230769229</v>
      </c>
      <c r="Q93" s="205">
        <f t="shared" ref="Q93:Y93" si="80">SUM(Q94+Q109+Q131)</f>
        <v>0</v>
      </c>
      <c r="R93" s="205">
        <f t="shared" si="80"/>
        <v>0</v>
      </c>
      <c r="S93" s="205">
        <f t="shared" si="80"/>
        <v>0</v>
      </c>
      <c r="T93" s="205">
        <f t="shared" si="80"/>
        <v>0</v>
      </c>
      <c r="U93" s="205">
        <f t="shared" si="80"/>
        <v>0</v>
      </c>
      <c r="V93" s="205">
        <f t="shared" si="80"/>
        <v>0</v>
      </c>
      <c r="W93" s="205">
        <f t="shared" si="80"/>
        <v>0</v>
      </c>
      <c r="X93" s="205">
        <f t="shared" si="80"/>
        <v>0</v>
      </c>
      <c r="Y93" s="205">
        <f t="shared" si="80"/>
        <v>0</v>
      </c>
      <c r="Z93" s="117" t="s">
        <v>81</v>
      </c>
      <c r="AA93" s="205">
        <f>SUM(AA94+AA109+AA131)</f>
        <v>30</v>
      </c>
      <c r="AB93" s="271" t="s">
        <v>81</v>
      </c>
      <c r="AC93" s="271" t="s">
        <v>81</v>
      </c>
      <c r="AD93" s="205">
        <f t="shared" ref="AD93:AK93" si="81">SUM(AD94+AD109+AD131)</f>
        <v>10152635000</v>
      </c>
      <c r="AE93" s="205">
        <f t="shared" si="81"/>
        <v>3135927000</v>
      </c>
      <c r="AF93" s="205">
        <f t="shared" si="81"/>
        <v>0</v>
      </c>
      <c r="AG93" s="205">
        <f t="shared" si="81"/>
        <v>0</v>
      </c>
      <c r="AH93" s="205">
        <f t="shared" si="81"/>
        <v>0</v>
      </c>
      <c r="AI93" s="205">
        <f t="shared" si="81"/>
        <v>6882708000</v>
      </c>
      <c r="AJ93" s="205">
        <f t="shared" si="81"/>
        <v>0</v>
      </c>
      <c r="AK93" s="205">
        <f t="shared" si="81"/>
        <v>134000000</v>
      </c>
      <c r="AL93" s="252" t="s">
        <v>81</v>
      </c>
      <c r="AM93" s="117" t="s">
        <v>81</v>
      </c>
      <c r="AN93" s="206">
        <f>SUM(AL95:AL108)/26</f>
        <v>0.36153846153846153</v>
      </c>
      <c r="AO93" s="205">
        <f>SUM(AO94+AO109+AO131)</f>
        <v>35</v>
      </c>
      <c r="AP93" s="206" t="s">
        <v>81</v>
      </c>
      <c r="AQ93" s="206" t="s">
        <v>81</v>
      </c>
      <c r="AR93" s="206">
        <f>SUM(AP95:AP135)/35</f>
        <v>0.61998619737750182</v>
      </c>
      <c r="AS93" s="205">
        <f>SUM(AS94+AS109+AS131)</f>
        <v>20</v>
      </c>
      <c r="AT93" s="271" t="s">
        <v>81</v>
      </c>
      <c r="AU93" s="271" t="s">
        <v>81</v>
      </c>
      <c r="AV93" s="117" t="s">
        <v>81</v>
      </c>
      <c r="AW93" s="205">
        <f t="shared" ref="AW93:BE93" si="82">SUM(AW94+AW109+AW131)</f>
        <v>5867510722</v>
      </c>
      <c r="AX93" s="205">
        <f t="shared" si="82"/>
        <v>5462510722</v>
      </c>
      <c r="AY93" s="205">
        <f t="shared" si="82"/>
        <v>0</v>
      </c>
      <c r="AZ93" s="205">
        <f t="shared" si="82"/>
        <v>0</v>
      </c>
      <c r="BA93" s="205">
        <f t="shared" si="82"/>
        <v>0</v>
      </c>
      <c r="BB93" s="205">
        <f t="shared" si="82"/>
        <v>0</v>
      </c>
      <c r="BC93" s="205">
        <f t="shared" si="82"/>
        <v>0</v>
      </c>
      <c r="BD93" s="205">
        <f t="shared" si="82"/>
        <v>26500000</v>
      </c>
      <c r="BE93" s="205">
        <f t="shared" si="82"/>
        <v>474000000</v>
      </c>
      <c r="BF93" s="117" t="s">
        <v>81</v>
      </c>
      <c r="BG93" s="117" t="s">
        <v>81</v>
      </c>
      <c r="BH93" s="206">
        <f>SUM(BF95:BF135)/AS93</f>
        <v>0.9</v>
      </c>
      <c r="BI93" s="205">
        <f>SUM(BI94+BI109+BI131)</f>
        <v>32</v>
      </c>
      <c r="BJ93" s="206" t="s">
        <v>81</v>
      </c>
      <c r="BK93" s="206" t="s">
        <v>81</v>
      </c>
      <c r="BL93" s="320">
        <f>SUM(BJ95:BJ135)/BI93</f>
        <v>0.84965277777777781</v>
      </c>
      <c r="BM93" s="207" t="s">
        <v>357</v>
      </c>
      <c r="BN93" s="207" t="s">
        <v>81</v>
      </c>
      <c r="BO93" s="207"/>
      <c r="BP93" s="207"/>
      <c r="BQ93" s="207"/>
      <c r="BR93" s="207"/>
      <c r="BS93" s="207"/>
      <c r="BT93" s="207"/>
      <c r="BU93" s="207"/>
      <c r="BV93" s="207"/>
      <c r="BW93" s="207"/>
      <c r="BX93" s="207"/>
      <c r="BY93" s="207"/>
      <c r="BZ93" s="205">
        <f t="shared" ref="BZ93" si="83">SUM(BZ94+BZ109+BZ131)</f>
        <v>17</v>
      </c>
      <c r="CA93" s="117" t="s">
        <v>81</v>
      </c>
      <c r="CB93" s="117" t="s">
        <v>81</v>
      </c>
      <c r="CC93" s="117" t="s">
        <v>81</v>
      </c>
      <c r="CD93" s="117" t="s">
        <v>81</v>
      </c>
      <c r="CE93" s="205">
        <f t="shared" ref="CE93:CM93" si="84">SUM(CE94+CE109+CE131)</f>
        <v>7321400934</v>
      </c>
      <c r="CF93" s="205">
        <f t="shared" si="84"/>
        <v>7321400934</v>
      </c>
      <c r="CG93" s="205">
        <f t="shared" si="84"/>
        <v>0</v>
      </c>
      <c r="CH93" s="205">
        <f t="shared" si="84"/>
        <v>0</v>
      </c>
      <c r="CI93" s="205">
        <f t="shared" si="84"/>
        <v>0</v>
      </c>
      <c r="CJ93" s="205">
        <f t="shared" si="84"/>
        <v>0</v>
      </c>
      <c r="CK93" s="205">
        <f t="shared" si="84"/>
        <v>0</v>
      </c>
      <c r="CL93" s="205">
        <f t="shared" si="84"/>
        <v>26500000</v>
      </c>
      <c r="CM93" s="205">
        <f t="shared" si="84"/>
        <v>474000000</v>
      </c>
      <c r="CN93" s="117" t="s">
        <v>81</v>
      </c>
      <c r="CO93" s="117" t="s">
        <v>81</v>
      </c>
      <c r="CP93" s="206">
        <f>SUM(CN94:CN135)/BZ93</f>
        <v>0.652941178386097</v>
      </c>
      <c r="CQ93" s="205">
        <f>SUM(CQ94+CQ109+CQ131)</f>
        <v>31</v>
      </c>
      <c r="CR93" s="208" t="s">
        <v>81</v>
      </c>
      <c r="CS93" s="208" t="s">
        <v>81</v>
      </c>
      <c r="CT93" s="209">
        <f>SUM(CR95:CR135)/CQ93</f>
        <v>0.84480286738351262</v>
      </c>
      <c r="CU93" s="207" t="s">
        <v>357</v>
      </c>
      <c r="CV93" s="207" t="s">
        <v>81</v>
      </c>
    </row>
    <row r="94" spans="1:100" ht="33.75">
      <c r="A94" s="214" t="s">
        <v>358</v>
      </c>
      <c r="B94" s="313" t="s">
        <v>91</v>
      </c>
      <c r="C94" s="214" t="s">
        <v>359</v>
      </c>
      <c r="D94" s="212" t="s">
        <v>79</v>
      </c>
      <c r="E94" s="212" t="s">
        <v>79</v>
      </c>
      <c r="F94" s="212" t="s">
        <v>79</v>
      </c>
      <c r="G94" s="214" t="s">
        <v>80</v>
      </c>
      <c r="H94" s="214" t="s">
        <v>80</v>
      </c>
      <c r="I94" s="212" t="s">
        <v>81</v>
      </c>
      <c r="J94" s="212">
        <v>10</v>
      </c>
      <c r="K94" s="212" t="s">
        <v>81</v>
      </c>
      <c r="L94" s="212" t="s">
        <v>81</v>
      </c>
      <c r="M94" s="212" t="s">
        <v>81</v>
      </c>
      <c r="N94" s="212" t="s">
        <v>81</v>
      </c>
      <c r="O94" s="212" t="s">
        <v>81</v>
      </c>
      <c r="P94" s="213">
        <f>+P95</f>
        <v>0.27999999999999997</v>
      </c>
      <c r="Q94" s="212">
        <f>SUM(Q95:Q108)</f>
        <v>0</v>
      </c>
      <c r="R94" s="212">
        <f t="shared" ref="R94:Y94" si="85">SUM(R95:R108)</f>
        <v>0</v>
      </c>
      <c r="S94" s="212">
        <f t="shared" si="85"/>
        <v>0</v>
      </c>
      <c r="T94" s="212">
        <f t="shared" si="85"/>
        <v>0</v>
      </c>
      <c r="U94" s="212">
        <f t="shared" si="85"/>
        <v>0</v>
      </c>
      <c r="V94" s="212">
        <f t="shared" si="85"/>
        <v>0</v>
      </c>
      <c r="W94" s="212">
        <f t="shared" si="85"/>
        <v>0</v>
      </c>
      <c r="X94" s="212">
        <f t="shared" si="85"/>
        <v>0</v>
      </c>
      <c r="Y94" s="212">
        <f t="shared" si="85"/>
        <v>0</v>
      </c>
      <c r="Z94" s="118" t="s">
        <v>81</v>
      </c>
      <c r="AA94" s="212">
        <v>11</v>
      </c>
      <c r="AB94" s="272" t="s">
        <v>81</v>
      </c>
      <c r="AC94" s="272" t="s">
        <v>81</v>
      </c>
      <c r="AD94" s="118">
        <f>SUM(AD95:AD108)</f>
        <v>134000000</v>
      </c>
      <c r="AE94" s="118">
        <f t="shared" ref="AE94:AJ94" si="86">SUM(AE95:AE108)</f>
        <v>0</v>
      </c>
      <c r="AF94" s="118">
        <f t="shared" si="86"/>
        <v>0</v>
      </c>
      <c r="AG94" s="118">
        <f t="shared" si="86"/>
        <v>0</v>
      </c>
      <c r="AH94" s="118">
        <f t="shared" si="86"/>
        <v>0</v>
      </c>
      <c r="AI94" s="118">
        <f t="shared" si="86"/>
        <v>0</v>
      </c>
      <c r="AJ94" s="118">
        <f t="shared" si="86"/>
        <v>0</v>
      </c>
      <c r="AK94" s="118">
        <f>SUM(AK95:AK108)</f>
        <v>134000000</v>
      </c>
      <c r="AL94" s="254" t="s">
        <v>81</v>
      </c>
      <c r="AM94" s="118" t="s">
        <v>81</v>
      </c>
      <c r="AN94" s="213">
        <f>+AN95</f>
        <v>0.85454545454545461</v>
      </c>
      <c r="AO94" s="214">
        <v>14</v>
      </c>
      <c r="AP94" s="213" t="s">
        <v>81</v>
      </c>
      <c r="AQ94" s="213" t="s">
        <v>81</v>
      </c>
      <c r="AR94" s="213">
        <f>+AR95</f>
        <v>0.66706349206349203</v>
      </c>
      <c r="AS94" s="212">
        <v>8</v>
      </c>
      <c r="AT94" s="272" t="s">
        <v>81</v>
      </c>
      <c r="AU94" s="272" t="s">
        <v>81</v>
      </c>
      <c r="AV94" s="118" t="s">
        <v>81</v>
      </c>
      <c r="AW94" s="118">
        <f>SUM(AW95:AW108)</f>
        <v>5000000</v>
      </c>
      <c r="AX94" s="118">
        <f t="shared" ref="AX94:BC94" si="87">SUM(AX95:AX108)</f>
        <v>0</v>
      </c>
      <c r="AY94" s="118">
        <f t="shared" si="87"/>
        <v>0</v>
      </c>
      <c r="AZ94" s="118">
        <f t="shared" si="87"/>
        <v>0</v>
      </c>
      <c r="BA94" s="118">
        <f t="shared" si="87"/>
        <v>0</v>
      </c>
      <c r="BB94" s="118">
        <f t="shared" si="87"/>
        <v>0</v>
      </c>
      <c r="BC94" s="118">
        <f t="shared" si="87"/>
        <v>0</v>
      </c>
      <c r="BD94" s="118">
        <f>SUM(BD95:BD108)</f>
        <v>0</v>
      </c>
      <c r="BE94" s="118">
        <f t="shared" ref="BE94" si="88">SUM(BE95:BE108)</f>
        <v>74000000</v>
      </c>
      <c r="BF94" s="118" t="s">
        <v>81</v>
      </c>
      <c r="BG94" s="118" t="s">
        <v>81</v>
      </c>
      <c r="BH94" s="213">
        <f>+BH95</f>
        <v>0.875</v>
      </c>
      <c r="BI94" s="214">
        <v>13</v>
      </c>
      <c r="BJ94" s="213" t="s">
        <v>81</v>
      </c>
      <c r="BK94" s="213" t="s">
        <v>81</v>
      </c>
      <c r="BL94" s="322">
        <f>+BL95</f>
        <v>0.96153846153846156</v>
      </c>
      <c r="BM94" s="214" t="s">
        <v>314</v>
      </c>
      <c r="BN94" s="214" t="s">
        <v>81</v>
      </c>
      <c r="BO94" s="214"/>
      <c r="BP94" s="214"/>
      <c r="BQ94" s="214"/>
      <c r="BR94" s="214"/>
      <c r="BS94" s="214"/>
      <c r="BT94" s="214"/>
      <c r="BU94" s="214"/>
      <c r="BV94" s="214"/>
      <c r="BW94" s="214"/>
      <c r="BX94" s="214"/>
      <c r="BY94" s="214"/>
      <c r="BZ94" s="214">
        <v>10</v>
      </c>
      <c r="CA94" s="118" t="s">
        <v>81</v>
      </c>
      <c r="CB94" s="118" t="s">
        <v>81</v>
      </c>
      <c r="CC94" s="118" t="s">
        <v>81</v>
      </c>
      <c r="CD94" s="118" t="s">
        <v>81</v>
      </c>
      <c r="CE94" s="212">
        <f>SUM(CE95:CE108)</f>
        <v>500000000</v>
      </c>
      <c r="CF94" s="212">
        <f t="shared" ref="CF94:CK94" si="89">SUM(CF95:CF108)</f>
        <v>500000000</v>
      </c>
      <c r="CG94" s="212">
        <f t="shared" si="89"/>
        <v>0</v>
      </c>
      <c r="CH94" s="212">
        <f t="shared" si="89"/>
        <v>0</v>
      </c>
      <c r="CI94" s="212">
        <f t="shared" si="89"/>
        <v>0</v>
      </c>
      <c r="CJ94" s="212">
        <f t="shared" si="89"/>
        <v>0</v>
      </c>
      <c r="CK94" s="212">
        <f t="shared" si="89"/>
        <v>0</v>
      </c>
      <c r="CL94" s="212">
        <f>SUM(CL95:CL108)</f>
        <v>0</v>
      </c>
      <c r="CM94" s="212">
        <f t="shared" ref="CM94" si="90">SUM(CM95:CM108)</f>
        <v>74000000</v>
      </c>
      <c r="CN94" s="118" t="s">
        <v>81</v>
      </c>
      <c r="CO94" s="118" t="s">
        <v>81</v>
      </c>
      <c r="CP94" s="213">
        <f>+CP95</f>
        <v>0.85</v>
      </c>
      <c r="CQ94" s="214">
        <v>11</v>
      </c>
      <c r="CR94" s="215" t="s">
        <v>81</v>
      </c>
      <c r="CS94" s="215" t="s">
        <v>81</v>
      </c>
      <c r="CT94" s="216">
        <f>+CT95</f>
        <v>1</v>
      </c>
      <c r="CU94" s="214" t="s">
        <v>314</v>
      </c>
      <c r="CV94" s="214" t="s">
        <v>81</v>
      </c>
    </row>
    <row r="95" spans="1:100" ht="54" customHeight="1">
      <c r="A95" s="75" t="s">
        <v>360</v>
      </c>
      <c r="B95" s="218" t="s">
        <v>95</v>
      </c>
      <c r="C95" s="75" t="s">
        <v>361</v>
      </c>
      <c r="D95" s="96">
        <v>1</v>
      </c>
      <c r="E95" s="96" t="s">
        <v>79</v>
      </c>
      <c r="F95" s="75" t="s">
        <v>97</v>
      </c>
      <c r="G95" s="75" t="s">
        <v>362</v>
      </c>
      <c r="H95" s="75" t="s">
        <v>362</v>
      </c>
      <c r="I95" s="96">
        <v>0</v>
      </c>
      <c r="J95" s="119">
        <v>0</v>
      </c>
      <c r="K95" s="119">
        <v>0</v>
      </c>
      <c r="L95" s="305" t="s">
        <v>81</v>
      </c>
      <c r="M95" s="370" t="s">
        <v>81</v>
      </c>
      <c r="N95" s="354">
        <v>0.25</v>
      </c>
      <c r="O95" s="370" t="s">
        <v>81</v>
      </c>
      <c r="P95" s="354">
        <f>(+M97+M100+M102)/10</f>
        <v>0.27999999999999997</v>
      </c>
      <c r="Q95" s="96">
        <v>0</v>
      </c>
      <c r="R95" s="96">
        <v>0</v>
      </c>
      <c r="S95" s="96">
        <v>0</v>
      </c>
      <c r="T95" s="96">
        <v>0</v>
      </c>
      <c r="U95" s="96">
        <v>0</v>
      </c>
      <c r="V95" s="96">
        <v>0</v>
      </c>
      <c r="W95" s="96">
        <v>0</v>
      </c>
      <c r="X95" s="96">
        <v>0</v>
      </c>
      <c r="Y95" s="96">
        <v>0</v>
      </c>
      <c r="Z95" s="102" t="s">
        <v>81</v>
      </c>
      <c r="AA95" s="96">
        <v>0</v>
      </c>
      <c r="AB95" s="102">
        <v>0</v>
      </c>
      <c r="AC95" s="96">
        <v>0</v>
      </c>
      <c r="AD95" s="102">
        <v>0</v>
      </c>
      <c r="AE95" s="102">
        <v>0</v>
      </c>
      <c r="AF95" s="102">
        <v>0</v>
      </c>
      <c r="AG95" s="102">
        <v>0</v>
      </c>
      <c r="AH95" s="102">
        <v>0</v>
      </c>
      <c r="AI95" s="102">
        <v>0</v>
      </c>
      <c r="AJ95" s="102">
        <v>0</v>
      </c>
      <c r="AK95" s="102">
        <v>0</v>
      </c>
      <c r="AL95" s="305" t="s">
        <v>81</v>
      </c>
      <c r="AM95" s="354">
        <f>SUM(AL95:AL96)/1</f>
        <v>1</v>
      </c>
      <c r="AN95" s="354">
        <f>SUM(AL95:AL108)/AA94</f>
        <v>0.85454545454545461</v>
      </c>
      <c r="AO95" s="102">
        <f t="shared" ref="AO95:AO108" si="91">SUM(AC95+K95)</f>
        <v>0</v>
      </c>
      <c r="AP95" s="305">
        <f t="shared" ref="AP95:AP108" si="92">SUM(AO95/D95)</f>
        <v>0</v>
      </c>
      <c r="AQ95" s="354">
        <f>SUM(AP95:AP96)/2</f>
        <v>0.5</v>
      </c>
      <c r="AR95" s="354">
        <f>SUM(AP95:AP108)/14</f>
        <v>0.66706349206349203</v>
      </c>
      <c r="AS95" s="121">
        <v>0</v>
      </c>
      <c r="AT95" s="102">
        <v>0</v>
      </c>
      <c r="AU95" s="96">
        <v>0</v>
      </c>
      <c r="AV95" s="96">
        <v>0</v>
      </c>
      <c r="AW95" s="102">
        <v>0</v>
      </c>
      <c r="AX95" s="102">
        <v>0</v>
      </c>
      <c r="AY95" s="102">
        <v>0</v>
      </c>
      <c r="AZ95" s="102">
        <v>0</v>
      </c>
      <c r="BA95" s="102">
        <v>0</v>
      </c>
      <c r="BB95" s="102">
        <v>0</v>
      </c>
      <c r="BC95" s="102">
        <v>0</v>
      </c>
      <c r="BD95" s="102">
        <v>0</v>
      </c>
      <c r="BE95" s="102">
        <v>0</v>
      </c>
      <c r="BF95" s="96" t="s">
        <v>81</v>
      </c>
      <c r="BG95" s="354" t="s">
        <v>81</v>
      </c>
      <c r="BH95" s="354">
        <f>SUM(BF95:BF108)/AS94</f>
        <v>0.875</v>
      </c>
      <c r="BI95" s="96" t="s">
        <v>81</v>
      </c>
      <c r="BJ95" s="260" t="s">
        <v>81</v>
      </c>
      <c r="BK95" s="354">
        <f>SUM(BJ95:BJ96)</f>
        <v>1</v>
      </c>
      <c r="BL95" s="354">
        <f>SUM(BJ95:BJ108)/BI94</f>
        <v>0.96153846153846156</v>
      </c>
      <c r="BM95" s="220" t="s">
        <v>314</v>
      </c>
      <c r="BN95" s="220" t="s">
        <v>176</v>
      </c>
      <c r="BO95" s="220"/>
      <c r="BP95" s="220"/>
      <c r="BQ95" s="220"/>
      <c r="BR95" s="220"/>
      <c r="BS95" s="220"/>
      <c r="BT95" s="220"/>
      <c r="BU95" s="220"/>
      <c r="BV95" s="220"/>
      <c r="BW95" s="220"/>
      <c r="BX95" s="220"/>
      <c r="BY95" s="220"/>
      <c r="BZ95" s="96" t="s">
        <v>81</v>
      </c>
      <c r="CA95" s="96" t="s">
        <v>81</v>
      </c>
      <c r="CB95" s="96" t="s">
        <v>81</v>
      </c>
      <c r="CC95" s="96" t="s">
        <v>81</v>
      </c>
      <c r="CD95" s="96" t="s">
        <v>81</v>
      </c>
      <c r="CE95" s="96">
        <v>0</v>
      </c>
      <c r="CF95" s="96">
        <v>0</v>
      </c>
      <c r="CG95" s="96">
        <v>0</v>
      </c>
      <c r="CH95" s="96">
        <v>0</v>
      </c>
      <c r="CI95" s="96">
        <v>0</v>
      </c>
      <c r="CJ95" s="96">
        <v>0</v>
      </c>
      <c r="CK95" s="96">
        <v>0</v>
      </c>
      <c r="CL95" s="96">
        <v>0</v>
      </c>
      <c r="CM95" s="96">
        <v>0</v>
      </c>
      <c r="CN95" s="305" t="s">
        <v>81</v>
      </c>
      <c r="CO95" s="354">
        <f>SUBTOTAL(9,CN95:CN96)</f>
        <v>1</v>
      </c>
      <c r="CP95" s="354">
        <f>SUM(CN95:CN108)/BZ94</f>
        <v>0.85</v>
      </c>
      <c r="CQ95" s="96" t="s">
        <v>81</v>
      </c>
      <c r="CR95" s="221" t="s">
        <v>81</v>
      </c>
      <c r="CS95" s="355">
        <f>SUM(CR95:CR96)</f>
        <v>1</v>
      </c>
      <c r="CT95" s="355">
        <f>SUM(CR95:CR108)/CQ94</f>
        <v>1</v>
      </c>
      <c r="CU95" s="220" t="s">
        <v>314</v>
      </c>
      <c r="CV95" s="220" t="s">
        <v>176</v>
      </c>
    </row>
    <row r="96" spans="1:100" ht="39.75" customHeight="1">
      <c r="A96" s="75" t="s">
        <v>360</v>
      </c>
      <c r="B96" s="218" t="s">
        <v>95</v>
      </c>
      <c r="C96" s="75" t="s">
        <v>361</v>
      </c>
      <c r="D96" s="119">
        <v>1</v>
      </c>
      <c r="E96" s="119">
        <v>1</v>
      </c>
      <c r="F96" s="75" t="s">
        <v>97</v>
      </c>
      <c r="G96" s="75" t="s">
        <v>363</v>
      </c>
      <c r="H96" s="75" t="s">
        <v>363</v>
      </c>
      <c r="I96" s="96">
        <v>0</v>
      </c>
      <c r="J96" s="119">
        <v>0</v>
      </c>
      <c r="K96" s="119">
        <v>0</v>
      </c>
      <c r="L96" s="305" t="s">
        <v>81</v>
      </c>
      <c r="M96" s="370"/>
      <c r="N96" s="354"/>
      <c r="O96" s="370"/>
      <c r="P96" s="354"/>
      <c r="Q96" s="96">
        <v>0</v>
      </c>
      <c r="R96" s="96">
        <v>0</v>
      </c>
      <c r="S96" s="96">
        <v>0</v>
      </c>
      <c r="T96" s="96">
        <v>0</v>
      </c>
      <c r="U96" s="96">
        <v>0</v>
      </c>
      <c r="V96" s="96">
        <v>0</v>
      </c>
      <c r="W96" s="96">
        <v>0</v>
      </c>
      <c r="X96" s="96">
        <v>0</v>
      </c>
      <c r="Y96" s="96">
        <v>0</v>
      </c>
      <c r="Z96" s="102" t="s">
        <v>81</v>
      </c>
      <c r="AA96" s="96">
        <v>1</v>
      </c>
      <c r="AB96" s="102">
        <v>0</v>
      </c>
      <c r="AC96" s="96">
        <v>1</v>
      </c>
      <c r="AD96" s="102">
        <v>0</v>
      </c>
      <c r="AE96" s="102">
        <v>0</v>
      </c>
      <c r="AF96" s="102">
        <v>0</v>
      </c>
      <c r="AG96" s="102">
        <v>0</v>
      </c>
      <c r="AH96" s="102">
        <v>0</v>
      </c>
      <c r="AI96" s="102">
        <v>0</v>
      </c>
      <c r="AJ96" s="102">
        <v>0</v>
      </c>
      <c r="AK96" s="102">
        <v>0</v>
      </c>
      <c r="AL96" s="305">
        <v>1</v>
      </c>
      <c r="AM96" s="354"/>
      <c r="AN96" s="354"/>
      <c r="AO96" s="102">
        <f t="shared" si="91"/>
        <v>1</v>
      </c>
      <c r="AP96" s="305">
        <f t="shared" si="92"/>
        <v>1</v>
      </c>
      <c r="AQ96" s="354"/>
      <c r="AR96" s="354"/>
      <c r="AS96" s="121">
        <v>0</v>
      </c>
      <c r="AT96" s="102">
        <v>0</v>
      </c>
      <c r="AU96" s="96">
        <v>0</v>
      </c>
      <c r="AV96" s="96">
        <v>0</v>
      </c>
      <c r="AW96" s="102">
        <v>0</v>
      </c>
      <c r="AX96" s="102">
        <v>0</v>
      </c>
      <c r="AY96" s="102">
        <v>0</v>
      </c>
      <c r="AZ96" s="102">
        <v>0</v>
      </c>
      <c r="BA96" s="102">
        <v>0</v>
      </c>
      <c r="BB96" s="102">
        <v>0</v>
      </c>
      <c r="BC96" s="102">
        <v>0</v>
      </c>
      <c r="BD96" s="102">
        <v>0</v>
      </c>
      <c r="BE96" s="102">
        <v>0</v>
      </c>
      <c r="BF96" s="96" t="s">
        <v>81</v>
      </c>
      <c r="BG96" s="354"/>
      <c r="BH96" s="354"/>
      <c r="BI96" s="96">
        <f t="shared" ref="BI96:BI135" si="93">+K96+AC96+AV96</f>
        <v>1</v>
      </c>
      <c r="BJ96" s="260">
        <f>+BI96/D96</f>
        <v>1</v>
      </c>
      <c r="BK96" s="354"/>
      <c r="BL96" s="354"/>
      <c r="BM96" s="220" t="s">
        <v>314</v>
      </c>
      <c r="BN96" s="220" t="s">
        <v>101</v>
      </c>
      <c r="BO96" s="220"/>
      <c r="BP96" s="220"/>
      <c r="BQ96" s="220"/>
      <c r="BR96" s="220"/>
      <c r="BS96" s="220"/>
      <c r="BT96" s="220"/>
      <c r="BU96" s="220"/>
      <c r="BV96" s="220"/>
      <c r="BW96" s="220"/>
      <c r="BX96" s="220"/>
      <c r="BY96" s="220"/>
      <c r="BZ96" s="96">
        <v>1</v>
      </c>
      <c r="CA96" s="96">
        <v>0</v>
      </c>
      <c r="CB96" s="96">
        <v>0</v>
      </c>
      <c r="CC96" s="96">
        <v>0</v>
      </c>
      <c r="CD96" s="96">
        <v>1</v>
      </c>
      <c r="CE96" s="96">
        <v>500000000</v>
      </c>
      <c r="CF96" s="96">
        <v>500000000</v>
      </c>
      <c r="CG96" s="96">
        <v>0</v>
      </c>
      <c r="CH96" s="96">
        <v>0</v>
      </c>
      <c r="CI96" s="96">
        <v>0</v>
      </c>
      <c r="CJ96" s="96">
        <v>0</v>
      </c>
      <c r="CK96" s="96">
        <v>0</v>
      </c>
      <c r="CL96" s="96">
        <v>0</v>
      </c>
      <c r="CM96" s="96">
        <v>0</v>
      </c>
      <c r="CN96" s="305">
        <f>+CD96/BZ96</f>
        <v>1</v>
      </c>
      <c r="CO96" s="354"/>
      <c r="CP96" s="354"/>
      <c r="CQ96" s="96">
        <f t="shared" ref="CQ96:CQ108" si="94">SUM(K96+AC96+AV96+CD96)</f>
        <v>2</v>
      </c>
      <c r="CR96" s="221">
        <v>1</v>
      </c>
      <c r="CS96" s="355"/>
      <c r="CT96" s="355"/>
      <c r="CU96" s="220" t="s">
        <v>314</v>
      </c>
      <c r="CV96" s="220" t="s">
        <v>101</v>
      </c>
    </row>
    <row r="97" spans="1:100" ht="112.5" customHeight="1">
      <c r="A97" s="75" t="s">
        <v>364</v>
      </c>
      <c r="B97" s="218" t="s">
        <v>95</v>
      </c>
      <c r="C97" s="75" t="s">
        <v>365</v>
      </c>
      <c r="D97" s="119">
        <v>4</v>
      </c>
      <c r="E97" s="119">
        <v>4</v>
      </c>
      <c r="F97" s="75" t="s">
        <v>97</v>
      </c>
      <c r="G97" s="75" t="s">
        <v>366</v>
      </c>
      <c r="H97" s="75" t="s">
        <v>367</v>
      </c>
      <c r="I97" s="96">
        <v>0</v>
      </c>
      <c r="J97" s="119">
        <v>1</v>
      </c>
      <c r="K97" s="119">
        <v>1</v>
      </c>
      <c r="L97" s="305">
        <v>1</v>
      </c>
      <c r="M97" s="354">
        <v>1</v>
      </c>
      <c r="N97" s="354">
        <v>0.25</v>
      </c>
      <c r="O97" s="354">
        <v>0.25</v>
      </c>
      <c r="P97" s="354"/>
      <c r="Q97" s="96">
        <v>0</v>
      </c>
      <c r="R97" s="96">
        <v>0</v>
      </c>
      <c r="S97" s="96">
        <v>0</v>
      </c>
      <c r="T97" s="96">
        <v>0</v>
      </c>
      <c r="U97" s="96">
        <v>0</v>
      </c>
      <c r="V97" s="96">
        <v>0</v>
      </c>
      <c r="W97" s="96">
        <v>0</v>
      </c>
      <c r="X97" s="96">
        <v>0</v>
      </c>
      <c r="Y97" s="96">
        <v>0</v>
      </c>
      <c r="Z97" s="102" t="s">
        <v>81</v>
      </c>
      <c r="AA97" s="96">
        <v>2</v>
      </c>
      <c r="AB97" s="102">
        <v>2</v>
      </c>
      <c r="AC97" s="96">
        <v>2</v>
      </c>
      <c r="AD97" s="102">
        <v>74000000</v>
      </c>
      <c r="AE97" s="102">
        <v>0</v>
      </c>
      <c r="AF97" s="102">
        <v>0</v>
      </c>
      <c r="AG97" s="102">
        <v>0</v>
      </c>
      <c r="AH97" s="102">
        <v>0</v>
      </c>
      <c r="AI97" s="102">
        <v>0</v>
      </c>
      <c r="AJ97" s="102">
        <v>0</v>
      </c>
      <c r="AK97" s="102">
        <v>74000000</v>
      </c>
      <c r="AL97" s="305">
        <v>1</v>
      </c>
      <c r="AM97" s="354">
        <f>SUM(AL97:AL99)/3</f>
        <v>1</v>
      </c>
      <c r="AN97" s="354">
        <v>0.25</v>
      </c>
      <c r="AO97" s="102">
        <f t="shared" si="91"/>
        <v>3</v>
      </c>
      <c r="AP97" s="305">
        <f t="shared" si="92"/>
        <v>0.75</v>
      </c>
      <c r="AQ97" s="354">
        <f>SUM(AP97:AP99)/3</f>
        <v>0.75</v>
      </c>
      <c r="AR97" s="354"/>
      <c r="AS97" s="121">
        <v>4</v>
      </c>
      <c r="AT97" s="102">
        <v>2</v>
      </c>
      <c r="AU97" s="96">
        <v>2</v>
      </c>
      <c r="AV97" s="96">
        <v>4</v>
      </c>
      <c r="AW97" s="102">
        <v>0</v>
      </c>
      <c r="AX97" s="102">
        <v>0</v>
      </c>
      <c r="AY97" s="102">
        <v>0</v>
      </c>
      <c r="AZ97" s="102">
        <v>0</v>
      </c>
      <c r="BA97" s="102">
        <v>0</v>
      </c>
      <c r="BB97" s="102">
        <v>0</v>
      </c>
      <c r="BC97" s="102">
        <v>0</v>
      </c>
      <c r="BD97" s="102">
        <v>0</v>
      </c>
      <c r="BE97" s="102">
        <v>74000000</v>
      </c>
      <c r="BF97" s="305">
        <f>+AV97/AS97</f>
        <v>1</v>
      </c>
      <c r="BG97" s="354">
        <f>SUM(BF97:BF99)/3</f>
        <v>0.83333333333333337</v>
      </c>
      <c r="BH97" s="354">
        <v>0.25</v>
      </c>
      <c r="BI97" s="96">
        <f t="shared" si="93"/>
        <v>7</v>
      </c>
      <c r="BJ97" s="260">
        <v>1</v>
      </c>
      <c r="BK97" s="354">
        <f>SUM(BJ97:BJ99)/3</f>
        <v>1</v>
      </c>
      <c r="BL97" s="354"/>
      <c r="BM97" s="220" t="s">
        <v>314</v>
      </c>
      <c r="BN97" s="220" t="s">
        <v>112</v>
      </c>
      <c r="BO97" s="220"/>
      <c r="BP97" s="220"/>
      <c r="BQ97" s="220"/>
      <c r="BR97" s="220"/>
      <c r="BS97" s="220"/>
      <c r="BT97" s="220"/>
      <c r="BU97" s="220"/>
      <c r="BV97" s="220"/>
      <c r="BW97" s="220"/>
      <c r="BX97" s="220"/>
      <c r="BY97" s="220"/>
      <c r="BZ97" s="96">
        <v>4</v>
      </c>
      <c r="CA97" s="96">
        <v>0</v>
      </c>
      <c r="CB97" s="96">
        <v>2</v>
      </c>
      <c r="CC97" s="96">
        <v>4</v>
      </c>
      <c r="CD97" s="96">
        <v>4</v>
      </c>
      <c r="CE97" s="96">
        <v>0</v>
      </c>
      <c r="CF97" s="96">
        <v>0</v>
      </c>
      <c r="CG97" s="96">
        <v>0</v>
      </c>
      <c r="CH97" s="96">
        <v>0</v>
      </c>
      <c r="CI97" s="96">
        <v>0</v>
      </c>
      <c r="CJ97" s="96">
        <v>0</v>
      </c>
      <c r="CK97" s="96">
        <v>0</v>
      </c>
      <c r="CL97" s="96">
        <v>0</v>
      </c>
      <c r="CM97" s="96">
        <v>74000000</v>
      </c>
      <c r="CN97" s="305">
        <f>+CD97/BZ97</f>
        <v>1</v>
      </c>
      <c r="CO97" s="354">
        <f>SUBTOTAL(9,CN97:CN99)/3</f>
        <v>0.83333333333333337</v>
      </c>
      <c r="CP97" s="354">
        <v>0.25</v>
      </c>
      <c r="CQ97" s="96">
        <f t="shared" si="94"/>
        <v>11</v>
      </c>
      <c r="CR97" s="221">
        <v>1</v>
      </c>
      <c r="CS97" s="355">
        <f>SUM(CR97:CR99)/2</f>
        <v>1</v>
      </c>
      <c r="CT97" s="355"/>
      <c r="CU97" s="220" t="s">
        <v>314</v>
      </c>
      <c r="CV97" s="220" t="s">
        <v>112</v>
      </c>
    </row>
    <row r="98" spans="1:100" ht="71.25" customHeight="1">
      <c r="A98" s="75" t="s">
        <v>364</v>
      </c>
      <c r="B98" s="218" t="s">
        <v>95</v>
      </c>
      <c r="C98" s="75" t="s">
        <v>365</v>
      </c>
      <c r="D98" s="119">
        <v>4</v>
      </c>
      <c r="E98" s="119">
        <v>4</v>
      </c>
      <c r="F98" s="75" t="s">
        <v>97</v>
      </c>
      <c r="G98" s="75" t="s">
        <v>368</v>
      </c>
      <c r="H98" s="75" t="s">
        <v>368</v>
      </c>
      <c r="I98" s="96">
        <v>0</v>
      </c>
      <c r="J98" s="119">
        <v>1</v>
      </c>
      <c r="K98" s="119">
        <v>1</v>
      </c>
      <c r="L98" s="305">
        <v>1</v>
      </c>
      <c r="M98" s="354"/>
      <c r="N98" s="354"/>
      <c r="O98" s="354"/>
      <c r="P98" s="354"/>
      <c r="Q98" s="96">
        <v>0</v>
      </c>
      <c r="R98" s="96">
        <v>0</v>
      </c>
      <c r="S98" s="96">
        <v>0</v>
      </c>
      <c r="T98" s="96">
        <v>0</v>
      </c>
      <c r="U98" s="96">
        <v>0</v>
      </c>
      <c r="V98" s="96">
        <v>0</v>
      </c>
      <c r="W98" s="96">
        <v>0</v>
      </c>
      <c r="X98" s="96">
        <v>0</v>
      </c>
      <c r="Y98" s="96">
        <v>0</v>
      </c>
      <c r="Z98" s="102" t="s">
        <v>81</v>
      </c>
      <c r="AA98" s="96">
        <v>2</v>
      </c>
      <c r="AB98" s="102">
        <v>2</v>
      </c>
      <c r="AC98" s="96">
        <v>2</v>
      </c>
      <c r="AD98" s="102">
        <v>0</v>
      </c>
      <c r="AE98" s="102">
        <v>0</v>
      </c>
      <c r="AF98" s="102">
        <v>0</v>
      </c>
      <c r="AG98" s="102">
        <v>0</v>
      </c>
      <c r="AH98" s="102">
        <v>0</v>
      </c>
      <c r="AI98" s="102">
        <v>0</v>
      </c>
      <c r="AJ98" s="102">
        <v>0</v>
      </c>
      <c r="AK98" s="102">
        <v>0</v>
      </c>
      <c r="AL98" s="305">
        <v>1</v>
      </c>
      <c r="AM98" s="354"/>
      <c r="AN98" s="354"/>
      <c r="AO98" s="102">
        <f t="shared" si="91"/>
        <v>3</v>
      </c>
      <c r="AP98" s="305">
        <f t="shared" si="92"/>
        <v>0.75</v>
      </c>
      <c r="AQ98" s="354"/>
      <c r="AR98" s="354"/>
      <c r="AS98" s="235">
        <v>2</v>
      </c>
      <c r="AT98" s="102">
        <v>1</v>
      </c>
      <c r="AU98" s="96">
        <v>1</v>
      </c>
      <c r="AV98" s="96">
        <v>1</v>
      </c>
      <c r="AW98" s="102">
        <v>0</v>
      </c>
      <c r="AX98" s="102">
        <v>0</v>
      </c>
      <c r="AY98" s="102">
        <v>0</v>
      </c>
      <c r="AZ98" s="102">
        <v>0</v>
      </c>
      <c r="BA98" s="102">
        <v>0</v>
      </c>
      <c r="BB98" s="102">
        <v>0</v>
      </c>
      <c r="BC98" s="102">
        <v>0</v>
      </c>
      <c r="BD98" s="102">
        <v>0</v>
      </c>
      <c r="BE98" s="102">
        <v>0</v>
      </c>
      <c r="BF98" s="305">
        <f>+AV98/AS98</f>
        <v>0.5</v>
      </c>
      <c r="BG98" s="354"/>
      <c r="BH98" s="354"/>
      <c r="BI98" s="96">
        <f t="shared" si="93"/>
        <v>4</v>
      </c>
      <c r="BJ98" s="260">
        <f>+BI98/D98</f>
        <v>1</v>
      </c>
      <c r="BK98" s="354"/>
      <c r="BL98" s="354"/>
      <c r="BM98" s="220" t="s">
        <v>314</v>
      </c>
      <c r="BN98" s="220" t="s">
        <v>101</v>
      </c>
      <c r="BO98" s="220"/>
      <c r="BP98" s="220"/>
      <c r="BQ98" s="220"/>
      <c r="BR98" s="220"/>
      <c r="BS98" s="220"/>
      <c r="BT98" s="220"/>
      <c r="BU98" s="220"/>
      <c r="BV98" s="220"/>
      <c r="BW98" s="220"/>
      <c r="BX98" s="220"/>
      <c r="BY98" s="220"/>
      <c r="BZ98" s="96">
        <v>4</v>
      </c>
      <c r="CA98" s="96">
        <v>0</v>
      </c>
      <c r="CB98" s="96">
        <v>1</v>
      </c>
      <c r="CC98" s="96">
        <v>4</v>
      </c>
      <c r="CD98" s="96">
        <v>4</v>
      </c>
      <c r="CE98" s="96">
        <v>0</v>
      </c>
      <c r="CF98" s="96">
        <v>0</v>
      </c>
      <c r="CG98" s="96">
        <v>0</v>
      </c>
      <c r="CH98" s="96">
        <v>0</v>
      </c>
      <c r="CI98" s="96">
        <v>0</v>
      </c>
      <c r="CJ98" s="96">
        <v>0</v>
      </c>
      <c r="CK98" s="96">
        <v>0</v>
      </c>
      <c r="CL98" s="96">
        <v>0</v>
      </c>
      <c r="CM98" s="96">
        <v>0</v>
      </c>
      <c r="CN98" s="305">
        <f>+CD98/BZ98</f>
        <v>1</v>
      </c>
      <c r="CO98" s="354"/>
      <c r="CP98" s="354"/>
      <c r="CQ98" s="96">
        <f t="shared" si="94"/>
        <v>8</v>
      </c>
      <c r="CR98" s="221">
        <v>1</v>
      </c>
      <c r="CS98" s="355"/>
      <c r="CT98" s="355"/>
      <c r="CU98" s="220" t="s">
        <v>314</v>
      </c>
      <c r="CV98" s="220" t="s">
        <v>101</v>
      </c>
    </row>
    <row r="99" spans="1:100" ht="82.5" customHeight="1">
      <c r="A99" s="75" t="s">
        <v>364</v>
      </c>
      <c r="B99" s="218" t="s">
        <v>95</v>
      </c>
      <c r="C99" s="75" t="s">
        <v>365</v>
      </c>
      <c r="D99" s="119">
        <v>4</v>
      </c>
      <c r="E99" s="119" t="s">
        <v>79</v>
      </c>
      <c r="F99" s="75" t="s">
        <v>97</v>
      </c>
      <c r="G99" s="75" t="s">
        <v>369</v>
      </c>
      <c r="H99" s="75" t="s">
        <v>369</v>
      </c>
      <c r="I99" s="96">
        <v>0</v>
      </c>
      <c r="J99" s="119">
        <v>1</v>
      </c>
      <c r="K99" s="119">
        <v>1</v>
      </c>
      <c r="L99" s="305">
        <v>1</v>
      </c>
      <c r="M99" s="354"/>
      <c r="N99" s="354"/>
      <c r="O99" s="354"/>
      <c r="P99" s="354"/>
      <c r="Q99" s="96">
        <v>0</v>
      </c>
      <c r="R99" s="96">
        <v>0</v>
      </c>
      <c r="S99" s="96">
        <v>0</v>
      </c>
      <c r="T99" s="96">
        <v>0</v>
      </c>
      <c r="U99" s="96">
        <v>0</v>
      </c>
      <c r="V99" s="96">
        <v>0</v>
      </c>
      <c r="W99" s="96">
        <v>0</v>
      </c>
      <c r="X99" s="96">
        <v>0</v>
      </c>
      <c r="Y99" s="96">
        <v>0</v>
      </c>
      <c r="Z99" s="102" t="s">
        <v>81</v>
      </c>
      <c r="AA99" s="96">
        <v>2</v>
      </c>
      <c r="AB99" s="102">
        <v>1</v>
      </c>
      <c r="AC99" s="96">
        <v>2</v>
      </c>
      <c r="AD99" s="102">
        <v>60000000</v>
      </c>
      <c r="AE99" s="102">
        <v>0</v>
      </c>
      <c r="AF99" s="102">
        <v>0</v>
      </c>
      <c r="AG99" s="102">
        <v>0</v>
      </c>
      <c r="AH99" s="102">
        <v>0</v>
      </c>
      <c r="AI99" s="102">
        <v>0</v>
      </c>
      <c r="AJ99" s="102">
        <v>0</v>
      </c>
      <c r="AK99" s="102">
        <v>60000000</v>
      </c>
      <c r="AL99" s="305">
        <v>1</v>
      </c>
      <c r="AM99" s="354"/>
      <c r="AN99" s="354"/>
      <c r="AO99" s="102">
        <f t="shared" si="91"/>
        <v>3</v>
      </c>
      <c r="AP99" s="305">
        <f t="shared" si="92"/>
        <v>0.75</v>
      </c>
      <c r="AQ99" s="354"/>
      <c r="AR99" s="354"/>
      <c r="AS99" s="235">
        <v>3</v>
      </c>
      <c r="AT99" s="102">
        <v>3</v>
      </c>
      <c r="AU99" s="96">
        <v>3</v>
      </c>
      <c r="AV99" s="96">
        <v>3</v>
      </c>
      <c r="AW99" s="102">
        <v>0</v>
      </c>
      <c r="AX99" s="102">
        <v>0</v>
      </c>
      <c r="AY99" s="102">
        <v>0</v>
      </c>
      <c r="AZ99" s="102">
        <v>0</v>
      </c>
      <c r="BA99" s="102">
        <v>0</v>
      </c>
      <c r="BB99" s="102">
        <v>0</v>
      </c>
      <c r="BC99" s="102">
        <v>0</v>
      </c>
      <c r="BD99" s="102">
        <v>0</v>
      </c>
      <c r="BE99" s="102">
        <v>0</v>
      </c>
      <c r="BF99" s="305">
        <f>+AV99/AS99</f>
        <v>1</v>
      </c>
      <c r="BG99" s="354"/>
      <c r="BH99" s="354"/>
      <c r="BI99" s="96">
        <f t="shared" si="93"/>
        <v>6</v>
      </c>
      <c r="BJ99" s="260">
        <v>1</v>
      </c>
      <c r="BK99" s="354"/>
      <c r="BL99" s="354"/>
      <c r="BM99" s="220" t="s">
        <v>314</v>
      </c>
      <c r="BN99" s="220" t="s">
        <v>176</v>
      </c>
      <c r="BO99" s="220"/>
      <c r="BP99" s="220"/>
      <c r="BQ99" s="220"/>
      <c r="BR99" s="220"/>
      <c r="BS99" s="220"/>
      <c r="BT99" s="220"/>
      <c r="BU99" s="220"/>
      <c r="BV99" s="220"/>
      <c r="BW99" s="220"/>
      <c r="BX99" s="220"/>
      <c r="BY99" s="220"/>
      <c r="BZ99" s="96">
        <v>2</v>
      </c>
      <c r="CA99" s="96">
        <v>0</v>
      </c>
      <c r="CB99" s="96">
        <v>0</v>
      </c>
      <c r="CC99" s="96">
        <v>1</v>
      </c>
      <c r="CD99" s="96">
        <v>1</v>
      </c>
      <c r="CE99" s="96">
        <v>0</v>
      </c>
      <c r="CF99" s="96">
        <v>0</v>
      </c>
      <c r="CG99" s="96">
        <v>0</v>
      </c>
      <c r="CH99" s="96">
        <v>0</v>
      </c>
      <c r="CI99" s="96">
        <v>0</v>
      </c>
      <c r="CJ99" s="96">
        <v>0</v>
      </c>
      <c r="CK99" s="96">
        <v>0</v>
      </c>
      <c r="CL99" s="96">
        <v>0</v>
      </c>
      <c r="CM99" s="96">
        <v>0</v>
      </c>
      <c r="CN99" s="305">
        <f>+CD99/BZ99</f>
        <v>0.5</v>
      </c>
      <c r="CO99" s="354"/>
      <c r="CP99" s="354"/>
      <c r="CQ99" s="96" t="s">
        <v>81</v>
      </c>
      <c r="CR99" s="221" t="s">
        <v>81</v>
      </c>
      <c r="CS99" s="355"/>
      <c r="CT99" s="355"/>
      <c r="CU99" s="220" t="s">
        <v>314</v>
      </c>
      <c r="CV99" s="220" t="s">
        <v>176</v>
      </c>
    </row>
    <row r="100" spans="1:100" ht="90">
      <c r="A100" s="75" t="s">
        <v>370</v>
      </c>
      <c r="B100" s="218" t="s">
        <v>95</v>
      </c>
      <c r="C100" s="75" t="s">
        <v>371</v>
      </c>
      <c r="D100" s="119">
        <v>1</v>
      </c>
      <c r="E100" s="119">
        <v>1</v>
      </c>
      <c r="F100" s="75" t="s">
        <v>97</v>
      </c>
      <c r="G100" s="75" t="s">
        <v>372</v>
      </c>
      <c r="H100" s="75" t="s">
        <v>372</v>
      </c>
      <c r="I100" s="96">
        <v>0</v>
      </c>
      <c r="J100" s="119">
        <v>1</v>
      </c>
      <c r="K100" s="119">
        <v>1</v>
      </c>
      <c r="L100" s="305">
        <v>1</v>
      </c>
      <c r="M100" s="354">
        <v>1</v>
      </c>
      <c r="N100" s="354">
        <v>0.25</v>
      </c>
      <c r="O100" s="354">
        <v>0.25</v>
      </c>
      <c r="P100" s="354"/>
      <c r="Q100" s="96">
        <v>0</v>
      </c>
      <c r="R100" s="96">
        <v>0</v>
      </c>
      <c r="S100" s="96">
        <v>0</v>
      </c>
      <c r="T100" s="96">
        <v>0</v>
      </c>
      <c r="U100" s="96">
        <v>0</v>
      </c>
      <c r="V100" s="96">
        <v>0</v>
      </c>
      <c r="W100" s="96">
        <v>0</v>
      </c>
      <c r="X100" s="96">
        <v>0</v>
      </c>
      <c r="Y100" s="96">
        <v>0</v>
      </c>
      <c r="Z100" s="102" t="s">
        <v>81</v>
      </c>
      <c r="AA100" s="96">
        <v>0</v>
      </c>
      <c r="AB100" s="102">
        <v>0</v>
      </c>
      <c r="AC100" s="96">
        <v>0</v>
      </c>
      <c r="AD100" s="102">
        <v>0</v>
      </c>
      <c r="AE100" s="102">
        <v>0</v>
      </c>
      <c r="AF100" s="102">
        <v>0</v>
      </c>
      <c r="AG100" s="102">
        <v>0</v>
      </c>
      <c r="AH100" s="102">
        <v>0</v>
      </c>
      <c r="AI100" s="102">
        <v>0</v>
      </c>
      <c r="AJ100" s="102">
        <v>0</v>
      </c>
      <c r="AK100" s="102">
        <v>0</v>
      </c>
      <c r="AL100" s="305" t="s">
        <v>81</v>
      </c>
      <c r="AM100" s="354">
        <f>SUM(AL100:AL101)/1</f>
        <v>1</v>
      </c>
      <c r="AN100" s="354">
        <v>0.25</v>
      </c>
      <c r="AO100" s="102">
        <f t="shared" si="91"/>
        <v>1</v>
      </c>
      <c r="AP100" s="305">
        <f t="shared" si="92"/>
        <v>1</v>
      </c>
      <c r="AQ100" s="354">
        <f>SUM(AP100:AP101)/2</f>
        <v>1</v>
      </c>
      <c r="AR100" s="354"/>
      <c r="AS100" s="235">
        <v>0</v>
      </c>
      <c r="AT100" s="102">
        <v>0</v>
      </c>
      <c r="AU100" s="96">
        <v>0</v>
      </c>
      <c r="AV100" s="96">
        <v>0</v>
      </c>
      <c r="AW100" s="102">
        <v>0</v>
      </c>
      <c r="AX100" s="102">
        <v>0</v>
      </c>
      <c r="AY100" s="102">
        <v>0</v>
      </c>
      <c r="AZ100" s="102">
        <v>0</v>
      </c>
      <c r="BA100" s="102">
        <v>0</v>
      </c>
      <c r="BB100" s="102">
        <v>0</v>
      </c>
      <c r="BC100" s="102">
        <v>0</v>
      </c>
      <c r="BD100" s="102">
        <v>0</v>
      </c>
      <c r="BE100" s="102">
        <v>0</v>
      </c>
      <c r="BF100" s="305" t="s">
        <v>81</v>
      </c>
      <c r="BG100" s="354" t="s">
        <v>81</v>
      </c>
      <c r="BH100" s="354">
        <v>0.25</v>
      </c>
      <c r="BI100" s="96">
        <f t="shared" si="93"/>
        <v>1</v>
      </c>
      <c r="BJ100" s="260">
        <f>+BI100/D100</f>
        <v>1</v>
      </c>
      <c r="BK100" s="354">
        <f>SUM(BJ100:BJ101)/2</f>
        <v>1</v>
      </c>
      <c r="BL100" s="354"/>
      <c r="BM100" s="220" t="s">
        <v>373</v>
      </c>
      <c r="BN100" s="220" t="s">
        <v>101</v>
      </c>
      <c r="BO100" s="220"/>
      <c r="BP100" s="220"/>
      <c r="BQ100" s="220"/>
      <c r="BR100" s="220"/>
      <c r="BS100" s="220"/>
      <c r="BT100" s="220"/>
      <c r="BU100" s="220"/>
      <c r="BV100" s="220"/>
      <c r="BW100" s="220"/>
      <c r="BX100" s="220"/>
      <c r="BY100" s="220"/>
      <c r="BZ100" s="96">
        <v>0</v>
      </c>
      <c r="CA100" s="96">
        <v>0</v>
      </c>
      <c r="CB100" s="96">
        <v>0</v>
      </c>
      <c r="CC100" s="96">
        <v>0</v>
      </c>
      <c r="CD100" s="96">
        <v>0</v>
      </c>
      <c r="CE100" s="96">
        <v>0</v>
      </c>
      <c r="CF100" s="96">
        <v>0</v>
      </c>
      <c r="CG100" s="96">
        <v>0</v>
      </c>
      <c r="CH100" s="96">
        <v>0</v>
      </c>
      <c r="CI100" s="96">
        <v>0</v>
      </c>
      <c r="CJ100" s="96">
        <v>0</v>
      </c>
      <c r="CK100" s="96">
        <v>0</v>
      </c>
      <c r="CL100" s="96">
        <v>0</v>
      </c>
      <c r="CM100" s="96">
        <v>0</v>
      </c>
      <c r="CN100" s="305" t="s">
        <v>81</v>
      </c>
      <c r="CO100" s="354" t="s">
        <v>81</v>
      </c>
      <c r="CP100" s="354">
        <v>0.25</v>
      </c>
      <c r="CQ100" s="96">
        <f t="shared" si="94"/>
        <v>1</v>
      </c>
      <c r="CR100" s="221">
        <f>+CQ100/E100</f>
        <v>1</v>
      </c>
      <c r="CS100" s="355">
        <f>SUM(CR100:CR101)/1</f>
        <v>1</v>
      </c>
      <c r="CT100" s="355"/>
      <c r="CU100" s="220" t="s">
        <v>373</v>
      </c>
      <c r="CV100" s="220" t="s">
        <v>101</v>
      </c>
    </row>
    <row r="101" spans="1:100" ht="108" customHeight="1">
      <c r="A101" s="75" t="s">
        <v>370</v>
      </c>
      <c r="B101" s="218" t="s">
        <v>95</v>
      </c>
      <c r="C101" s="75" t="s">
        <v>371</v>
      </c>
      <c r="D101" s="119">
        <v>1</v>
      </c>
      <c r="E101" s="119" t="s">
        <v>79</v>
      </c>
      <c r="F101" s="75" t="s">
        <v>97</v>
      </c>
      <c r="G101" s="75" t="s">
        <v>374</v>
      </c>
      <c r="H101" s="75" t="s">
        <v>374</v>
      </c>
      <c r="I101" s="96">
        <v>0</v>
      </c>
      <c r="J101" s="119">
        <v>1</v>
      </c>
      <c r="K101" s="119">
        <v>1</v>
      </c>
      <c r="L101" s="305">
        <v>1</v>
      </c>
      <c r="M101" s="354"/>
      <c r="N101" s="354"/>
      <c r="O101" s="354"/>
      <c r="P101" s="354"/>
      <c r="Q101" s="96">
        <v>0</v>
      </c>
      <c r="R101" s="96">
        <v>0</v>
      </c>
      <c r="S101" s="96">
        <v>0</v>
      </c>
      <c r="T101" s="96">
        <v>0</v>
      </c>
      <c r="U101" s="96">
        <v>0</v>
      </c>
      <c r="V101" s="96">
        <v>0</v>
      </c>
      <c r="W101" s="96">
        <v>0</v>
      </c>
      <c r="X101" s="96">
        <v>0</v>
      </c>
      <c r="Y101" s="96">
        <v>0</v>
      </c>
      <c r="Z101" s="102" t="s">
        <v>81</v>
      </c>
      <c r="AA101" s="96">
        <v>1</v>
      </c>
      <c r="AB101" s="102">
        <v>1</v>
      </c>
      <c r="AC101" s="96">
        <v>1</v>
      </c>
      <c r="AD101" s="102">
        <v>0</v>
      </c>
      <c r="AE101" s="102">
        <v>0</v>
      </c>
      <c r="AF101" s="102">
        <v>0</v>
      </c>
      <c r="AG101" s="102">
        <v>0</v>
      </c>
      <c r="AH101" s="102">
        <v>0</v>
      </c>
      <c r="AI101" s="102">
        <v>0</v>
      </c>
      <c r="AJ101" s="102">
        <v>0</v>
      </c>
      <c r="AK101" s="102">
        <v>0</v>
      </c>
      <c r="AL101" s="305">
        <v>1</v>
      </c>
      <c r="AM101" s="354"/>
      <c r="AN101" s="354"/>
      <c r="AO101" s="102">
        <f t="shared" si="91"/>
        <v>2</v>
      </c>
      <c r="AP101" s="305">
        <v>1</v>
      </c>
      <c r="AQ101" s="354"/>
      <c r="AR101" s="354"/>
      <c r="AS101" s="235">
        <v>0</v>
      </c>
      <c r="AT101" s="102">
        <v>0</v>
      </c>
      <c r="AU101" s="96">
        <v>0</v>
      </c>
      <c r="AV101" s="96">
        <v>0</v>
      </c>
      <c r="AW101" s="102">
        <v>0</v>
      </c>
      <c r="AX101" s="102">
        <v>0</v>
      </c>
      <c r="AY101" s="102">
        <v>0</v>
      </c>
      <c r="AZ101" s="102">
        <v>0</v>
      </c>
      <c r="BA101" s="102">
        <v>0</v>
      </c>
      <c r="BB101" s="102">
        <v>0</v>
      </c>
      <c r="BC101" s="102">
        <v>0</v>
      </c>
      <c r="BD101" s="102">
        <v>0</v>
      </c>
      <c r="BE101" s="102">
        <v>0</v>
      </c>
      <c r="BF101" s="305" t="s">
        <v>81</v>
      </c>
      <c r="BG101" s="354"/>
      <c r="BH101" s="354"/>
      <c r="BI101" s="96">
        <f t="shared" si="93"/>
        <v>2</v>
      </c>
      <c r="BJ101" s="260">
        <v>1</v>
      </c>
      <c r="BK101" s="354"/>
      <c r="BL101" s="354"/>
      <c r="BM101" s="220" t="s">
        <v>373</v>
      </c>
      <c r="BN101" s="220" t="s">
        <v>176</v>
      </c>
      <c r="BO101" s="220"/>
      <c r="BP101" s="220"/>
      <c r="BQ101" s="220"/>
      <c r="BR101" s="220"/>
      <c r="BS101" s="220"/>
      <c r="BT101" s="220"/>
      <c r="BU101" s="220"/>
      <c r="BV101" s="220"/>
      <c r="BW101" s="220"/>
      <c r="BX101" s="220"/>
      <c r="BY101" s="220"/>
      <c r="BZ101" s="96">
        <v>0</v>
      </c>
      <c r="CA101" s="96">
        <v>0</v>
      </c>
      <c r="CB101" s="96">
        <v>0</v>
      </c>
      <c r="CC101" s="96">
        <v>0</v>
      </c>
      <c r="CD101" s="96">
        <v>0</v>
      </c>
      <c r="CE101" s="96">
        <v>0</v>
      </c>
      <c r="CF101" s="96">
        <v>0</v>
      </c>
      <c r="CG101" s="96">
        <v>0</v>
      </c>
      <c r="CH101" s="96">
        <v>0</v>
      </c>
      <c r="CI101" s="96">
        <v>0</v>
      </c>
      <c r="CJ101" s="96">
        <v>0</v>
      </c>
      <c r="CK101" s="96">
        <v>0</v>
      </c>
      <c r="CL101" s="96">
        <v>0</v>
      </c>
      <c r="CM101" s="96">
        <v>0</v>
      </c>
      <c r="CN101" s="305" t="s">
        <v>81</v>
      </c>
      <c r="CO101" s="354"/>
      <c r="CP101" s="354"/>
      <c r="CQ101" s="96" t="s">
        <v>81</v>
      </c>
      <c r="CR101" s="221" t="s">
        <v>81</v>
      </c>
      <c r="CS101" s="355"/>
      <c r="CT101" s="355"/>
      <c r="CU101" s="220" t="s">
        <v>373</v>
      </c>
      <c r="CV101" s="220" t="s">
        <v>176</v>
      </c>
    </row>
    <row r="102" spans="1:100" ht="67.5">
      <c r="A102" s="75" t="s">
        <v>375</v>
      </c>
      <c r="B102" s="218" t="s">
        <v>95</v>
      </c>
      <c r="C102" s="75" t="s">
        <v>376</v>
      </c>
      <c r="D102" s="119">
        <v>2</v>
      </c>
      <c r="E102" s="119">
        <v>1</v>
      </c>
      <c r="F102" s="75" t="s">
        <v>97</v>
      </c>
      <c r="G102" s="75" t="s">
        <v>377</v>
      </c>
      <c r="H102" s="75" t="s">
        <v>378</v>
      </c>
      <c r="I102" s="96">
        <v>0</v>
      </c>
      <c r="J102" s="119">
        <v>1</v>
      </c>
      <c r="K102" s="119">
        <v>1</v>
      </c>
      <c r="L102" s="305">
        <v>1</v>
      </c>
      <c r="M102" s="354">
        <v>0.8</v>
      </c>
      <c r="N102" s="354">
        <v>0.25</v>
      </c>
      <c r="O102" s="354">
        <v>0.21500000000000002</v>
      </c>
      <c r="P102" s="354"/>
      <c r="Q102" s="96">
        <v>0</v>
      </c>
      <c r="R102" s="96">
        <v>0</v>
      </c>
      <c r="S102" s="96">
        <v>0</v>
      </c>
      <c r="T102" s="96">
        <v>0</v>
      </c>
      <c r="U102" s="96">
        <v>0</v>
      </c>
      <c r="V102" s="96">
        <v>0</v>
      </c>
      <c r="W102" s="96">
        <v>0</v>
      </c>
      <c r="X102" s="96">
        <v>0</v>
      </c>
      <c r="Y102" s="96">
        <v>0</v>
      </c>
      <c r="Z102" s="102" t="s">
        <v>81</v>
      </c>
      <c r="AA102" s="96">
        <v>1</v>
      </c>
      <c r="AB102" s="102">
        <v>1</v>
      </c>
      <c r="AC102" s="96">
        <v>1</v>
      </c>
      <c r="AD102" s="102">
        <v>0</v>
      </c>
      <c r="AE102" s="102">
        <v>0</v>
      </c>
      <c r="AF102" s="102">
        <v>0</v>
      </c>
      <c r="AG102" s="102">
        <v>0</v>
      </c>
      <c r="AH102" s="102">
        <v>0</v>
      </c>
      <c r="AI102" s="102">
        <v>0</v>
      </c>
      <c r="AJ102" s="102">
        <v>0</v>
      </c>
      <c r="AK102" s="102">
        <v>0</v>
      </c>
      <c r="AL102" s="305">
        <v>1</v>
      </c>
      <c r="AM102" s="354">
        <f>SUM(AL102:AL108)/7</f>
        <v>0.62857142857142867</v>
      </c>
      <c r="AN102" s="354">
        <v>0.21500000000000002</v>
      </c>
      <c r="AO102" s="102">
        <f t="shared" si="91"/>
        <v>2</v>
      </c>
      <c r="AP102" s="305">
        <f t="shared" si="92"/>
        <v>1</v>
      </c>
      <c r="AQ102" s="354">
        <f>SUM(AP102:AP108)/7</f>
        <v>0.58412698412698405</v>
      </c>
      <c r="AR102" s="354"/>
      <c r="AS102" s="235">
        <v>1</v>
      </c>
      <c r="AT102" s="102">
        <v>1</v>
      </c>
      <c r="AU102" s="96">
        <v>1</v>
      </c>
      <c r="AV102" s="96">
        <v>1</v>
      </c>
      <c r="AW102" s="102">
        <v>5000000</v>
      </c>
      <c r="AX102" s="102">
        <v>0</v>
      </c>
      <c r="AY102" s="102">
        <v>0</v>
      </c>
      <c r="AZ102" s="102">
        <v>0</v>
      </c>
      <c r="BA102" s="102">
        <v>0</v>
      </c>
      <c r="BB102" s="102">
        <v>0</v>
      </c>
      <c r="BC102" s="102">
        <v>0</v>
      </c>
      <c r="BD102" s="102">
        <v>0</v>
      </c>
      <c r="BE102" s="102">
        <v>0</v>
      </c>
      <c r="BF102" s="305">
        <f>+AV102/AS102</f>
        <v>1</v>
      </c>
      <c r="BG102" s="354">
        <f>SUM(BF102:BF108)/5</f>
        <v>0.9</v>
      </c>
      <c r="BH102" s="354">
        <v>0.21500000000000002</v>
      </c>
      <c r="BI102" s="96">
        <f t="shared" si="93"/>
        <v>3</v>
      </c>
      <c r="BJ102" s="260">
        <v>1</v>
      </c>
      <c r="BK102" s="354">
        <f>SUM(BJ102:BJ108)/7</f>
        <v>0.9285714285714286</v>
      </c>
      <c r="BL102" s="354"/>
      <c r="BM102" s="220" t="s">
        <v>314</v>
      </c>
      <c r="BN102" s="220" t="s">
        <v>208</v>
      </c>
      <c r="BO102" s="220"/>
      <c r="BP102" s="220"/>
      <c r="BQ102" s="220"/>
      <c r="BR102" s="220"/>
      <c r="BS102" s="220"/>
      <c r="BT102" s="220"/>
      <c r="BU102" s="220"/>
      <c r="BV102" s="220"/>
      <c r="BW102" s="220"/>
      <c r="BX102" s="220"/>
      <c r="BY102" s="220"/>
      <c r="BZ102" s="96">
        <v>1</v>
      </c>
      <c r="CA102" s="96">
        <v>0</v>
      </c>
      <c r="CB102" s="96">
        <v>0</v>
      </c>
      <c r="CC102" s="96">
        <v>1</v>
      </c>
      <c r="CD102" s="96">
        <v>4</v>
      </c>
      <c r="CE102" s="96">
        <v>0</v>
      </c>
      <c r="CF102" s="96">
        <v>0</v>
      </c>
      <c r="CG102" s="96">
        <v>0</v>
      </c>
      <c r="CH102" s="96">
        <v>0</v>
      </c>
      <c r="CI102" s="96">
        <v>0</v>
      </c>
      <c r="CJ102" s="96">
        <v>0</v>
      </c>
      <c r="CK102" s="96">
        <v>0</v>
      </c>
      <c r="CL102" s="96">
        <v>0</v>
      </c>
      <c r="CM102" s="96">
        <v>0</v>
      </c>
      <c r="CN102" s="305">
        <v>1</v>
      </c>
      <c r="CO102" s="354">
        <f>SUM(CN102:CN108)/6</f>
        <v>0.83333333333333337</v>
      </c>
      <c r="CP102" s="354">
        <v>0.21500000000000002</v>
      </c>
      <c r="CQ102" s="96">
        <f t="shared" si="94"/>
        <v>7</v>
      </c>
      <c r="CR102" s="221">
        <v>1</v>
      </c>
      <c r="CS102" s="355">
        <f>SUM(CR102:CR108)/7</f>
        <v>1</v>
      </c>
      <c r="CT102" s="355"/>
      <c r="CU102" s="220" t="s">
        <v>314</v>
      </c>
      <c r="CV102" s="220" t="s">
        <v>208</v>
      </c>
    </row>
    <row r="103" spans="1:100" ht="91.5" customHeight="1">
      <c r="A103" s="75" t="s">
        <v>375</v>
      </c>
      <c r="B103" s="218" t="s">
        <v>95</v>
      </c>
      <c r="C103" s="75" t="s">
        <v>376</v>
      </c>
      <c r="D103" s="119">
        <v>1</v>
      </c>
      <c r="E103" s="119">
        <v>1</v>
      </c>
      <c r="F103" s="75" t="s">
        <v>97</v>
      </c>
      <c r="G103" s="75" t="s">
        <v>379</v>
      </c>
      <c r="H103" s="75" t="s">
        <v>380</v>
      </c>
      <c r="I103" s="96">
        <v>0</v>
      </c>
      <c r="J103" s="119">
        <v>1</v>
      </c>
      <c r="K103" s="119">
        <v>1</v>
      </c>
      <c r="L103" s="305">
        <v>1</v>
      </c>
      <c r="M103" s="354"/>
      <c r="N103" s="354"/>
      <c r="O103" s="354"/>
      <c r="P103" s="354"/>
      <c r="Q103" s="96">
        <v>0</v>
      </c>
      <c r="R103" s="96">
        <v>0</v>
      </c>
      <c r="S103" s="96">
        <v>0</v>
      </c>
      <c r="T103" s="96">
        <v>0</v>
      </c>
      <c r="U103" s="96">
        <v>0</v>
      </c>
      <c r="V103" s="96">
        <v>0</v>
      </c>
      <c r="W103" s="96">
        <v>0</v>
      </c>
      <c r="X103" s="96">
        <v>0</v>
      </c>
      <c r="Y103" s="96">
        <v>0</v>
      </c>
      <c r="Z103" s="102" t="s">
        <v>81</v>
      </c>
      <c r="AA103" s="96">
        <v>1</v>
      </c>
      <c r="AB103" s="102">
        <v>1</v>
      </c>
      <c r="AC103" s="96">
        <v>0</v>
      </c>
      <c r="AD103" s="102">
        <v>0</v>
      </c>
      <c r="AE103" s="102">
        <v>0</v>
      </c>
      <c r="AF103" s="102">
        <v>0</v>
      </c>
      <c r="AG103" s="102">
        <v>0</v>
      </c>
      <c r="AH103" s="102">
        <v>0</v>
      </c>
      <c r="AI103" s="102">
        <v>0</v>
      </c>
      <c r="AJ103" s="102">
        <v>0</v>
      </c>
      <c r="AK103" s="102">
        <v>0</v>
      </c>
      <c r="AL103" s="305">
        <v>0</v>
      </c>
      <c r="AM103" s="354"/>
      <c r="AN103" s="354"/>
      <c r="AO103" s="102">
        <f t="shared" si="91"/>
        <v>1</v>
      </c>
      <c r="AP103" s="305">
        <f t="shared" si="92"/>
        <v>1</v>
      </c>
      <c r="AQ103" s="354"/>
      <c r="AR103" s="354"/>
      <c r="AS103" s="235">
        <v>0</v>
      </c>
      <c r="AT103" s="102">
        <v>1</v>
      </c>
      <c r="AU103" s="96">
        <v>1</v>
      </c>
      <c r="AV103" s="96">
        <v>0</v>
      </c>
      <c r="AW103" s="102">
        <v>0</v>
      </c>
      <c r="AX103" s="102">
        <v>0</v>
      </c>
      <c r="AY103" s="102">
        <v>0</v>
      </c>
      <c r="AZ103" s="102">
        <v>0</v>
      </c>
      <c r="BA103" s="102">
        <v>0</v>
      </c>
      <c r="BB103" s="102">
        <v>0</v>
      </c>
      <c r="BC103" s="102">
        <v>0</v>
      </c>
      <c r="BD103" s="102">
        <v>0</v>
      </c>
      <c r="BE103" s="102">
        <v>0</v>
      </c>
      <c r="BF103" s="305" t="s">
        <v>81</v>
      </c>
      <c r="BG103" s="354"/>
      <c r="BH103" s="354"/>
      <c r="BI103" s="96">
        <f t="shared" si="93"/>
        <v>1</v>
      </c>
      <c r="BJ103" s="260">
        <v>1</v>
      </c>
      <c r="BK103" s="354"/>
      <c r="BL103" s="354"/>
      <c r="BM103" s="220" t="s">
        <v>314</v>
      </c>
      <c r="BN103" s="220" t="s">
        <v>112</v>
      </c>
      <c r="BO103" s="220"/>
      <c r="BP103" s="220"/>
      <c r="BQ103" s="220"/>
      <c r="BR103" s="220"/>
      <c r="BS103" s="220"/>
      <c r="BT103" s="220"/>
      <c r="BU103" s="220"/>
      <c r="BV103" s="220"/>
      <c r="BW103" s="220"/>
      <c r="BX103" s="220"/>
      <c r="BY103" s="220"/>
      <c r="BZ103" s="96">
        <v>1</v>
      </c>
      <c r="CA103" s="96">
        <v>0</v>
      </c>
      <c r="CB103" s="96">
        <v>0</v>
      </c>
      <c r="CC103" s="96">
        <v>0</v>
      </c>
      <c r="CD103" s="96">
        <v>0</v>
      </c>
      <c r="CE103" s="96">
        <v>0</v>
      </c>
      <c r="CF103" s="96">
        <v>0</v>
      </c>
      <c r="CG103" s="96">
        <v>0</v>
      </c>
      <c r="CH103" s="96">
        <v>0</v>
      </c>
      <c r="CI103" s="96">
        <v>0</v>
      </c>
      <c r="CJ103" s="96">
        <v>0</v>
      </c>
      <c r="CK103" s="96">
        <v>0</v>
      </c>
      <c r="CL103" s="96">
        <v>0</v>
      </c>
      <c r="CM103" s="96">
        <v>0</v>
      </c>
      <c r="CN103" s="305">
        <f t="shared" ref="CN103:CN105" si="95">+CD103/BZ103</f>
        <v>0</v>
      </c>
      <c r="CO103" s="354"/>
      <c r="CP103" s="354"/>
      <c r="CQ103" s="96">
        <f t="shared" si="94"/>
        <v>1</v>
      </c>
      <c r="CR103" s="221">
        <f>+CQ103/E103</f>
        <v>1</v>
      </c>
      <c r="CS103" s="355"/>
      <c r="CT103" s="355"/>
      <c r="CU103" s="220" t="s">
        <v>314</v>
      </c>
      <c r="CV103" s="220" t="s">
        <v>112</v>
      </c>
    </row>
    <row r="104" spans="1:100" ht="79.5" customHeight="1">
      <c r="A104" s="75" t="s">
        <v>375</v>
      </c>
      <c r="B104" s="218" t="s">
        <v>95</v>
      </c>
      <c r="C104" s="75" t="s">
        <v>376</v>
      </c>
      <c r="D104" s="119">
        <v>45</v>
      </c>
      <c r="E104" s="119">
        <v>4</v>
      </c>
      <c r="F104" s="75" t="s">
        <v>97</v>
      </c>
      <c r="G104" s="75" t="s">
        <v>381</v>
      </c>
      <c r="H104" s="75" t="s">
        <v>382</v>
      </c>
      <c r="I104" s="96">
        <v>0</v>
      </c>
      <c r="J104" s="119">
        <v>10</v>
      </c>
      <c r="K104" s="119">
        <v>0</v>
      </c>
      <c r="L104" s="305">
        <v>0</v>
      </c>
      <c r="M104" s="354"/>
      <c r="N104" s="354"/>
      <c r="O104" s="354"/>
      <c r="P104" s="354"/>
      <c r="Q104" s="96">
        <v>0</v>
      </c>
      <c r="R104" s="96">
        <v>0</v>
      </c>
      <c r="S104" s="96">
        <v>0</v>
      </c>
      <c r="T104" s="96">
        <v>0</v>
      </c>
      <c r="U104" s="96">
        <v>0</v>
      </c>
      <c r="V104" s="96">
        <v>0</v>
      </c>
      <c r="W104" s="96">
        <v>0</v>
      </c>
      <c r="X104" s="96">
        <v>0</v>
      </c>
      <c r="Y104" s="96">
        <v>0</v>
      </c>
      <c r="Z104" s="102" t="s">
        <v>81</v>
      </c>
      <c r="AA104" s="96">
        <v>4</v>
      </c>
      <c r="AB104" s="102">
        <v>4</v>
      </c>
      <c r="AC104" s="96">
        <v>4</v>
      </c>
      <c r="AD104" s="102">
        <v>0</v>
      </c>
      <c r="AE104" s="102">
        <v>0</v>
      </c>
      <c r="AF104" s="102">
        <v>0</v>
      </c>
      <c r="AG104" s="102">
        <v>0</v>
      </c>
      <c r="AH104" s="102">
        <v>0</v>
      </c>
      <c r="AI104" s="102">
        <v>0</v>
      </c>
      <c r="AJ104" s="102">
        <v>0</v>
      </c>
      <c r="AK104" s="102">
        <v>0</v>
      </c>
      <c r="AL104" s="305">
        <v>0.4</v>
      </c>
      <c r="AM104" s="354"/>
      <c r="AN104" s="354"/>
      <c r="AO104" s="102">
        <f t="shared" si="91"/>
        <v>4</v>
      </c>
      <c r="AP104" s="305">
        <f t="shared" si="92"/>
        <v>8.8888888888888892E-2</v>
      </c>
      <c r="AQ104" s="354"/>
      <c r="AR104" s="354"/>
      <c r="AS104" s="235">
        <v>20</v>
      </c>
      <c r="AT104" s="102">
        <v>10</v>
      </c>
      <c r="AU104" s="96">
        <v>10</v>
      </c>
      <c r="AV104" s="96">
        <v>10</v>
      </c>
      <c r="AW104" s="102">
        <v>0</v>
      </c>
      <c r="AX104" s="102">
        <v>0</v>
      </c>
      <c r="AY104" s="102">
        <v>0</v>
      </c>
      <c r="AZ104" s="102">
        <v>0</v>
      </c>
      <c r="BA104" s="102">
        <v>0</v>
      </c>
      <c r="BB104" s="102">
        <v>0</v>
      </c>
      <c r="BC104" s="102">
        <v>0</v>
      </c>
      <c r="BD104" s="102">
        <v>0</v>
      </c>
      <c r="BE104" s="102">
        <v>0</v>
      </c>
      <c r="BF104" s="305">
        <f>+AV104/AS104</f>
        <v>0.5</v>
      </c>
      <c r="BG104" s="354"/>
      <c r="BH104" s="354"/>
      <c r="BI104" s="96">
        <f t="shared" si="93"/>
        <v>14</v>
      </c>
      <c r="BJ104" s="260">
        <v>1</v>
      </c>
      <c r="BK104" s="354"/>
      <c r="BL104" s="354"/>
      <c r="BM104" s="220" t="s">
        <v>314</v>
      </c>
      <c r="BN104" s="220" t="s">
        <v>208</v>
      </c>
      <c r="BO104" s="220" t="s">
        <v>383</v>
      </c>
      <c r="BP104" s="220" t="s">
        <v>384</v>
      </c>
      <c r="BQ104" s="220"/>
      <c r="BR104" s="220"/>
      <c r="BS104" s="220" t="s">
        <v>385</v>
      </c>
      <c r="BT104" s="220"/>
      <c r="BU104" s="220"/>
      <c r="BV104" s="220"/>
      <c r="BW104" s="220">
        <v>20000000</v>
      </c>
      <c r="BX104" s="220"/>
      <c r="BY104" s="220" t="s">
        <v>386</v>
      </c>
      <c r="BZ104" s="96">
        <v>2</v>
      </c>
      <c r="CA104" s="96">
        <v>0</v>
      </c>
      <c r="CB104" s="96">
        <v>1</v>
      </c>
      <c r="CC104" s="96">
        <v>1</v>
      </c>
      <c r="CD104" s="96">
        <v>4</v>
      </c>
      <c r="CE104" s="96">
        <v>0</v>
      </c>
      <c r="CF104" s="96">
        <v>0</v>
      </c>
      <c r="CG104" s="96">
        <v>0</v>
      </c>
      <c r="CH104" s="96">
        <v>0</v>
      </c>
      <c r="CI104" s="96">
        <v>0</v>
      </c>
      <c r="CJ104" s="96">
        <v>0</v>
      </c>
      <c r="CK104" s="96">
        <v>0</v>
      </c>
      <c r="CL104" s="96">
        <v>0</v>
      </c>
      <c r="CM104" s="96">
        <v>0</v>
      </c>
      <c r="CN104" s="305">
        <v>1</v>
      </c>
      <c r="CO104" s="354"/>
      <c r="CP104" s="354"/>
      <c r="CQ104" s="96">
        <f t="shared" si="94"/>
        <v>18</v>
      </c>
      <c r="CR104" s="221">
        <v>1</v>
      </c>
      <c r="CS104" s="355"/>
      <c r="CT104" s="355"/>
      <c r="CU104" s="220" t="s">
        <v>314</v>
      </c>
      <c r="CV104" s="220" t="s">
        <v>208</v>
      </c>
    </row>
    <row r="105" spans="1:100" ht="68.25" customHeight="1">
      <c r="A105" s="75" t="s">
        <v>375</v>
      </c>
      <c r="B105" s="218" t="s">
        <v>95</v>
      </c>
      <c r="C105" s="75" t="s">
        <v>376</v>
      </c>
      <c r="D105" s="119">
        <v>1</v>
      </c>
      <c r="E105" s="119">
        <v>1</v>
      </c>
      <c r="F105" s="75" t="s">
        <v>97</v>
      </c>
      <c r="G105" s="75" t="s">
        <v>387</v>
      </c>
      <c r="H105" s="75" t="s">
        <v>387</v>
      </c>
      <c r="I105" s="96">
        <v>0</v>
      </c>
      <c r="J105" s="119">
        <v>0</v>
      </c>
      <c r="K105" s="119">
        <v>0</v>
      </c>
      <c r="L105" s="305" t="s">
        <v>81</v>
      </c>
      <c r="M105" s="354"/>
      <c r="N105" s="354"/>
      <c r="O105" s="354"/>
      <c r="P105" s="354"/>
      <c r="Q105" s="96">
        <v>0</v>
      </c>
      <c r="R105" s="96">
        <v>0</v>
      </c>
      <c r="S105" s="96">
        <v>0</v>
      </c>
      <c r="T105" s="96">
        <v>0</v>
      </c>
      <c r="U105" s="96">
        <v>0</v>
      </c>
      <c r="V105" s="96">
        <v>0</v>
      </c>
      <c r="W105" s="96">
        <v>0</v>
      </c>
      <c r="X105" s="96">
        <v>0</v>
      </c>
      <c r="Y105" s="96">
        <v>0</v>
      </c>
      <c r="Z105" s="102" t="s">
        <v>81</v>
      </c>
      <c r="AA105" s="96">
        <v>1</v>
      </c>
      <c r="AB105" s="102">
        <v>1</v>
      </c>
      <c r="AC105" s="96">
        <v>1</v>
      </c>
      <c r="AD105" s="102">
        <v>0</v>
      </c>
      <c r="AE105" s="102">
        <v>0</v>
      </c>
      <c r="AF105" s="102">
        <v>0</v>
      </c>
      <c r="AG105" s="102">
        <v>0</v>
      </c>
      <c r="AH105" s="102">
        <v>0</v>
      </c>
      <c r="AI105" s="102">
        <v>0</v>
      </c>
      <c r="AJ105" s="102">
        <v>0</v>
      </c>
      <c r="AK105" s="102">
        <v>0</v>
      </c>
      <c r="AL105" s="305">
        <v>1</v>
      </c>
      <c r="AM105" s="354"/>
      <c r="AN105" s="354"/>
      <c r="AO105" s="102">
        <f t="shared" si="91"/>
        <v>1</v>
      </c>
      <c r="AP105" s="305">
        <f t="shared" si="92"/>
        <v>1</v>
      </c>
      <c r="AQ105" s="354"/>
      <c r="AR105" s="354"/>
      <c r="AS105" s="235">
        <v>0</v>
      </c>
      <c r="AT105" s="102">
        <v>0</v>
      </c>
      <c r="AU105" s="96">
        <v>0</v>
      </c>
      <c r="AV105" s="96">
        <v>0</v>
      </c>
      <c r="AW105" s="102">
        <v>0</v>
      </c>
      <c r="AX105" s="102">
        <v>0</v>
      </c>
      <c r="AY105" s="102">
        <v>0</v>
      </c>
      <c r="AZ105" s="102">
        <v>0</v>
      </c>
      <c r="BA105" s="102">
        <v>0</v>
      </c>
      <c r="BB105" s="102">
        <v>0</v>
      </c>
      <c r="BC105" s="102">
        <v>0</v>
      </c>
      <c r="BD105" s="102">
        <v>0</v>
      </c>
      <c r="BE105" s="102">
        <v>0</v>
      </c>
      <c r="BF105" s="212" t="s">
        <v>81</v>
      </c>
      <c r="BG105" s="354"/>
      <c r="BH105" s="354"/>
      <c r="BI105" s="96">
        <f t="shared" si="93"/>
        <v>1</v>
      </c>
      <c r="BJ105" s="260">
        <f>+BI105/D105</f>
        <v>1</v>
      </c>
      <c r="BK105" s="354"/>
      <c r="BL105" s="354"/>
      <c r="BM105" s="220" t="s">
        <v>314</v>
      </c>
      <c r="BN105" s="220" t="s">
        <v>101</v>
      </c>
      <c r="BO105" s="220"/>
      <c r="BP105" s="220"/>
      <c r="BQ105" s="220"/>
      <c r="BR105" s="220"/>
      <c r="BS105" s="220"/>
      <c r="BT105" s="220"/>
      <c r="BU105" s="220"/>
      <c r="BV105" s="220"/>
      <c r="BW105" s="220"/>
      <c r="BX105" s="220"/>
      <c r="BY105" s="220"/>
      <c r="BZ105" s="96">
        <v>1</v>
      </c>
      <c r="CA105" s="96">
        <v>0</v>
      </c>
      <c r="CB105" s="96">
        <v>0</v>
      </c>
      <c r="CC105" s="96">
        <v>0</v>
      </c>
      <c r="CD105" s="96">
        <v>1</v>
      </c>
      <c r="CE105" s="96">
        <v>0</v>
      </c>
      <c r="CF105" s="96">
        <v>0</v>
      </c>
      <c r="CG105" s="96">
        <v>0</v>
      </c>
      <c r="CH105" s="96">
        <v>0</v>
      </c>
      <c r="CI105" s="96">
        <v>0</v>
      </c>
      <c r="CJ105" s="96">
        <v>0</v>
      </c>
      <c r="CK105" s="96">
        <v>0</v>
      </c>
      <c r="CL105" s="96">
        <v>0</v>
      </c>
      <c r="CM105" s="96">
        <v>0</v>
      </c>
      <c r="CN105" s="305">
        <f t="shared" si="95"/>
        <v>1</v>
      </c>
      <c r="CO105" s="354"/>
      <c r="CP105" s="354"/>
      <c r="CQ105" s="96">
        <f t="shared" si="94"/>
        <v>2</v>
      </c>
      <c r="CR105" s="221">
        <v>1</v>
      </c>
      <c r="CS105" s="355"/>
      <c r="CT105" s="355"/>
      <c r="CU105" s="220" t="s">
        <v>314</v>
      </c>
      <c r="CV105" s="220" t="s">
        <v>101</v>
      </c>
    </row>
    <row r="106" spans="1:100" ht="107.25" customHeight="1">
      <c r="A106" s="75" t="s">
        <v>375</v>
      </c>
      <c r="B106" s="218" t="s">
        <v>95</v>
      </c>
      <c r="C106" s="75" t="s">
        <v>376</v>
      </c>
      <c r="D106" s="119">
        <v>1</v>
      </c>
      <c r="E106" s="119">
        <v>1</v>
      </c>
      <c r="F106" s="75" t="s">
        <v>97</v>
      </c>
      <c r="G106" s="75" t="s">
        <v>388</v>
      </c>
      <c r="H106" s="75" t="s">
        <v>388</v>
      </c>
      <c r="I106" s="96">
        <v>0</v>
      </c>
      <c r="J106" s="119">
        <v>0</v>
      </c>
      <c r="K106" s="119">
        <v>0</v>
      </c>
      <c r="L106" s="305" t="s">
        <v>81</v>
      </c>
      <c r="M106" s="354"/>
      <c r="N106" s="354"/>
      <c r="O106" s="354"/>
      <c r="P106" s="354"/>
      <c r="Q106" s="96">
        <v>0</v>
      </c>
      <c r="R106" s="96">
        <v>0</v>
      </c>
      <c r="S106" s="96">
        <v>0</v>
      </c>
      <c r="T106" s="96">
        <v>0</v>
      </c>
      <c r="U106" s="96">
        <v>0</v>
      </c>
      <c r="V106" s="96">
        <v>0</v>
      </c>
      <c r="W106" s="96">
        <v>0</v>
      </c>
      <c r="X106" s="96">
        <v>0</v>
      </c>
      <c r="Y106" s="96">
        <v>0</v>
      </c>
      <c r="Z106" s="102" t="s">
        <v>81</v>
      </c>
      <c r="AA106" s="96">
        <v>0</v>
      </c>
      <c r="AB106" s="102">
        <v>1</v>
      </c>
      <c r="AC106" s="96">
        <v>0</v>
      </c>
      <c r="AD106" s="102">
        <v>0</v>
      </c>
      <c r="AE106" s="102">
        <v>0</v>
      </c>
      <c r="AF106" s="102">
        <v>0</v>
      </c>
      <c r="AG106" s="102">
        <v>0</v>
      </c>
      <c r="AH106" s="102">
        <v>0</v>
      </c>
      <c r="AI106" s="102">
        <v>0</v>
      </c>
      <c r="AJ106" s="102">
        <v>0</v>
      </c>
      <c r="AK106" s="102">
        <v>0</v>
      </c>
      <c r="AL106" s="305" t="s">
        <v>81</v>
      </c>
      <c r="AM106" s="354"/>
      <c r="AN106" s="354"/>
      <c r="AO106" s="102">
        <f t="shared" si="91"/>
        <v>0</v>
      </c>
      <c r="AP106" s="305">
        <f t="shared" si="92"/>
        <v>0</v>
      </c>
      <c r="AQ106" s="354"/>
      <c r="AR106" s="354"/>
      <c r="AS106" s="235">
        <v>1</v>
      </c>
      <c r="AT106" s="102">
        <v>1</v>
      </c>
      <c r="AU106" s="96">
        <v>1</v>
      </c>
      <c r="AV106" s="96">
        <v>1</v>
      </c>
      <c r="AW106" s="102">
        <v>0</v>
      </c>
      <c r="AX106" s="102">
        <v>0</v>
      </c>
      <c r="AY106" s="102">
        <v>0</v>
      </c>
      <c r="AZ106" s="102">
        <v>0</v>
      </c>
      <c r="BA106" s="102">
        <v>0</v>
      </c>
      <c r="BB106" s="102">
        <v>0</v>
      </c>
      <c r="BC106" s="102">
        <v>0</v>
      </c>
      <c r="BD106" s="102">
        <v>0</v>
      </c>
      <c r="BE106" s="102">
        <v>0</v>
      </c>
      <c r="BF106" s="305">
        <f>+AV106/AS106</f>
        <v>1</v>
      </c>
      <c r="BG106" s="354"/>
      <c r="BH106" s="354"/>
      <c r="BI106" s="96">
        <f t="shared" si="93"/>
        <v>1</v>
      </c>
      <c r="BJ106" s="260">
        <f>+BI106/D106</f>
        <v>1</v>
      </c>
      <c r="BK106" s="354"/>
      <c r="BL106" s="354"/>
      <c r="BM106" s="220" t="s">
        <v>314</v>
      </c>
      <c r="BN106" s="220" t="s">
        <v>101</v>
      </c>
      <c r="BO106" s="220"/>
      <c r="BP106" s="220"/>
      <c r="BQ106" s="220"/>
      <c r="BR106" s="220"/>
      <c r="BS106" s="220"/>
      <c r="BT106" s="220"/>
      <c r="BU106" s="220"/>
      <c r="BV106" s="220"/>
      <c r="BW106" s="220"/>
      <c r="BX106" s="220"/>
      <c r="BY106" s="220"/>
      <c r="BZ106" s="96">
        <v>0</v>
      </c>
      <c r="CA106" s="96">
        <v>0</v>
      </c>
      <c r="CB106" s="96">
        <v>0</v>
      </c>
      <c r="CC106" s="96">
        <v>0</v>
      </c>
      <c r="CD106" s="96">
        <v>0</v>
      </c>
      <c r="CE106" s="96">
        <v>0</v>
      </c>
      <c r="CF106" s="96">
        <v>0</v>
      </c>
      <c r="CG106" s="96">
        <v>0</v>
      </c>
      <c r="CH106" s="96">
        <v>0</v>
      </c>
      <c r="CI106" s="96">
        <v>0</v>
      </c>
      <c r="CJ106" s="96">
        <v>0</v>
      </c>
      <c r="CK106" s="96">
        <v>0</v>
      </c>
      <c r="CL106" s="96">
        <v>0</v>
      </c>
      <c r="CM106" s="96">
        <v>0</v>
      </c>
      <c r="CN106" s="305" t="s">
        <v>81</v>
      </c>
      <c r="CO106" s="354"/>
      <c r="CP106" s="354"/>
      <c r="CQ106" s="96">
        <f t="shared" si="94"/>
        <v>1</v>
      </c>
      <c r="CR106" s="221">
        <f>+CQ106/E106</f>
        <v>1</v>
      </c>
      <c r="CS106" s="355"/>
      <c r="CT106" s="355"/>
      <c r="CU106" s="220" t="s">
        <v>314</v>
      </c>
      <c r="CV106" s="220" t="s">
        <v>101</v>
      </c>
    </row>
    <row r="107" spans="1:100" ht="90">
      <c r="A107" s="75" t="s">
        <v>375</v>
      </c>
      <c r="B107" s="218" t="s">
        <v>95</v>
      </c>
      <c r="C107" s="75" t="s">
        <v>376</v>
      </c>
      <c r="D107" s="119">
        <v>4</v>
      </c>
      <c r="E107" s="119">
        <v>4</v>
      </c>
      <c r="F107" s="75" t="s">
        <v>97</v>
      </c>
      <c r="G107" s="75" t="s">
        <v>389</v>
      </c>
      <c r="H107" s="75" t="s">
        <v>389</v>
      </c>
      <c r="I107" s="96">
        <v>0</v>
      </c>
      <c r="J107" s="119">
        <v>1</v>
      </c>
      <c r="K107" s="119">
        <v>1</v>
      </c>
      <c r="L107" s="305">
        <v>1</v>
      </c>
      <c r="M107" s="354"/>
      <c r="N107" s="354"/>
      <c r="O107" s="354"/>
      <c r="P107" s="354"/>
      <c r="Q107" s="96">
        <v>0</v>
      </c>
      <c r="R107" s="96">
        <v>0</v>
      </c>
      <c r="S107" s="96">
        <v>0</v>
      </c>
      <c r="T107" s="96">
        <v>0</v>
      </c>
      <c r="U107" s="96">
        <v>0</v>
      </c>
      <c r="V107" s="96">
        <v>0</v>
      </c>
      <c r="W107" s="96">
        <v>0</v>
      </c>
      <c r="X107" s="96">
        <v>0</v>
      </c>
      <c r="Y107" s="96">
        <v>0</v>
      </c>
      <c r="Z107" s="102" t="s">
        <v>81</v>
      </c>
      <c r="AA107" s="96">
        <v>1</v>
      </c>
      <c r="AB107" s="102">
        <v>1</v>
      </c>
      <c r="AC107" s="96">
        <v>1</v>
      </c>
      <c r="AD107" s="102">
        <v>0</v>
      </c>
      <c r="AE107" s="102">
        <v>0</v>
      </c>
      <c r="AF107" s="102">
        <v>0</v>
      </c>
      <c r="AG107" s="102">
        <v>0</v>
      </c>
      <c r="AH107" s="102">
        <v>0</v>
      </c>
      <c r="AI107" s="102">
        <v>0</v>
      </c>
      <c r="AJ107" s="102">
        <v>0</v>
      </c>
      <c r="AK107" s="102">
        <v>0</v>
      </c>
      <c r="AL107" s="305">
        <v>1</v>
      </c>
      <c r="AM107" s="354"/>
      <c r="AN107" s="354"/>
      <c r="AO107" s="102">
        <f t="shared" si="91"/>
        <v>2</v>
      </c>
      <c r="AP107" s="305">
        <f t="shared" si="92"/>
        <v>0.5</v>
      </c>
      <c r="AQ107" s="354"/>
      <c r="AR107" s="354"/>
      <c r="AS107" s="235">
        <v>1</v>
      </c>
      <c r="AT107" s="102">
        <v>1</v>
      </c>
      <c r="AU107" s="96">
        <v>1</v>
      </c>
      <c r="AV107" s="96">
        <v>1</v>
      </c>
      <c r="AW107" s="102">
        <v>0</v>
      </c>
      <c r="AX107" s="102">
        <v>0</v>
      </c>
      <c r="AY107" s="102">
        <v>0</v>
      </c>
      <c r="AZ107" s="102">
        <v>0</v>
      </c>
      <c r="BA107" s="102">
        <v>0</v>
      </c>
      <c r="BB107" s="102">
        <v>0</v>
      </c>
      <c r="BC107" s="102">
        <v>0</v>
      </c>
      <c r="BD107" s="102">
        <v>0</v>
      </c>
      <c r="BE107" s="102">
        <v>0</v>
      </c>
      <c r="BF107" s="305">
        <f>+AV107/AS107</f>
        <v>1</v>
      </c>
      <c r="BG107" s="354"/>
      <c r="BH107" s="354"/>
      <c r="BI107" s="96">
        <f t="shared" si="93"/>
        <v>3</v>
      </c>
      <c r="BJ107" s="260">
        <f>+BI107/D107</f>
        <v>0.75</v>
      </c>
      <c r="BK107" s="354"/>
      <c r="BL107" s="354"/>
      <c r="BM107" s="220" t="s">
        <v>314</v>
      </c>
      <c r="BN107" s="220" t="s">
        <v>101</v>
      </c>
      <c r="BO107" s="220"/>
      <c r="BP107" s="220"/>
      <c r="BQ107" s="220"/>
      <c r="BR107" s="220"/>
      <c r="BS107" s="220"/>
      <c r="BT107" s="220"/>
      <c r="BU107" s="220"/>
      <c r="BV107" s="220"/>
      <c r="BW107" s="220"/>
      <c r="BX107" s="220"/>
      <c r="BY107" s="220"/>
      <c r="BZ107" s="96">
        <v>1</v>
      </c>
      <c r="CA107" s="96">
        <v>0</v>
      </c>
      <c r="CB107" s="96">
        <v>0</v>
      </c>
      <c r="CC107" s="96">
        <v>0</v>
      </c>
      <c r="CD107" s="96">
        <v>1</v>
      </c>
      <c r="CE107" s="96">
        <v>0</v>
      </c>
      <c r="CF107" s="96">
        <v>0</v>
      </c>
      <c r="CG107" s="96">
        <v>0</v>
      </c>
      <c r="CH107" s="96">
        <v>0</v>
      </c>
      <c r="CI107" s="96">
        <v>0</v>
      </c>
      <c r="CJ107" s="96">
        <v>0</v>
      </c>
      <c r="CK107" s="96">
        <v>0</v>
      </c>
      <c r="CL107" s="96">
        <v>0</v>
      </c>
      <c r="CM107" s="96">
        <v>0</v>
      </c>
      <c r="CN107" s="305">
        <f>+CD107/BZ107</f>
        <v>1</v>
      </c>
      <c r="CO107" s="354"/>
      <c r="CP107" s="354"/>
      <c r="CQ107" s="96">
        <f t="shared" si="94"/>
        <v>4</v>
      </c>
      <c r="CR107" s="221">
        <f>+CQ107/E107</f>
        <v>1</v>
      </c>
      <c r="CS107" s="355"/>
      <c r="CT107" s="355"/>
      <c r="CU107" s="220" t="s">
        <v>314</v>
      </c>
      <c r="CV107" s="220" t="s">
        <v>101</v>
      </c>
    </row>
    <row r="108" spans="1:100" ht="67.5">
      <c r="A108" s="75" t="s">
        <v>375</v>
      </c>
      <c r="B108" s="218" t="s">
        <v>95</v>
      </c>
      <c r="C108" s="75" t="s">
        <v>376</v>
      </c>
      <c r="D108" s="119">
        <v>4</v>
      </c>
      <c r="E108" s="119">
        <v>4</v>
      </c>
      <c r="F108" s="75" t="s">
        <v>97</v>
      </c>
      <c r="G108" s="75" t="s">
        <v>390</v>
      </c>
      <c r="H108" s="75" t="s">
        <v>390</v>
      </c>
      <c r="I108" s="96">
        <v>0</v>
      </c>
      <c r="J108" s="119">
        <v>1</v>
      </c>
      <c r="K108" s="119">
        <v>1</v>
      </c>
      <c r="L108" s="305">
        <v>1</v>
      </c>
      <c r="M108" s="354"/>
      <c r="N108" s="354"/>
      <c r="O108" s="354"/>
      <c r="P108" s="354"/>
      <c r="Q108" s="96">
        <v>0</v>
      </c>
      <c r="R108" s="96">
        <v>0</v>
      </c>
      <c r="S108" s="96">
        <v>0</v>
      </c>
      <c r="T108" s="96">
        <v>0</v>
      </c>
      <c r="U108" s="96">
        <v>0</v>
      </c>
      <c r="V108" s="96">
        <v>0</v>
      </c>
      <c r="W108" s="96">
        <v>0</v>
      </c>
      <c r="X108" s="96">
        <v>0</v>
      </c>
      <c r="Y108" s="96">
        <v>0</v>
      </c>
      <c r="Z108" s="102" t="s">
        <v>81</v>
      </c>
      <c r="AA108" s="96">
        <v>1</v>
      </c>
      <c r="AB108" s="102">
        <v>1</v>
      </c>
      <c r="AC108" s="96">
        <v>1</v>
      </c>
      <c r="AD108" s="102">
        <v>0</v>
      </c>
      <c r="AE108" s="102">
        <v>0</v>
      </c>
      <c r="AF108" s="102">
        <v>0</v>
      </c>
      <c r="AG108" s="102">
        <v>0</v>
      </c>
      <c r="AH108" s="102">
        <v>0</v>
      </c>
      <c r="AI108" s="102">
        <v>0</v>
      </c>
      <c r="AJ108" s="102">
        <v>0</v>
      </c>
      <c r="AK108" s="102">
        <v>0</v>
      </c>
      <c r="AL108" s="305">
        <v>1</v>
      </c>
      <c r="AM108" s="354"/>
      <c r="AN108" s="354"/>
      <c r="AO108" s="102">
        <f t="shared" si="91"/>
        <v>2</v>
      </c>
      <c r="AP108" s="305">
        <f t="shared" si="92"/>
        <v>0.5</v>
      </c>
      <c r="AQ108" s="354"/>
      <c r="AR108" s="354"/>
      <c r="AS108" s="235">
        <v>1</v>
      </c>
      <c r="AT108" s="102">
        <v>1</v>
      </c>
      <c r="AU108" s="96">
        <v>1</v>
      </c>
      <c r="AV108" s="96">
        <v>1</v>
      </c>
      <c r="AW108" s="102">
        <v>0</v>
      </c>
      <c r="AX108" s="102">
        <v>0</v>
      </c>
      <c r="AY108" s="102">
        <v>0</v>
      </c>
      <c r="AZ108" s="102">
        <v>0</v>
      </c>
      <c r="BA108" s="102">
        <v>0</v>
      </c>
      <c r="BB108" s="102">
        <v>0</v>
      </c>
      <c r="BC108" s="102">
        <v>0</v>
      </c>
      <c r="BD108" s="102">
        <v>0</v>
      </c>
      <c r="BE108" s="102">
        <v>0</v>
      </c>
      <c r="BF108" s="305">
        <f>+AV108/AS108</f>
        <v>1</v>
      </c>
      <c r="BG108" s="354"/>
      <c r="BH108" s="354"/>
      <c r="BI108" s="96">
        <f t="shared" si="93"/>
        <v>3</v>
      </c>
      <c r="BJ108" s="260">
        <f>+BI108/D108</f>
        <v>0.75</v>
      </c>
      <c r="BK108" s="354"/>
      <c r="BL108" s="354"/>
      <c r="BM108" s="220" t="s">
        <v>314</v>
      </c>
      <c r="BN108" s="220" t="s">
        <v>101</v>
      </c>
      <c r="BO108" s="220"/>
      <c r="BP108" s="220"/>
      <c r="BQ108" s="220"/>
      <c r="BR108" s="220"/>
      <c r="BS108" s="220"/>
      <c r="BT108" s="220"/>
      <c r="BU108" s="220"/>
      <c r="BV108" s="220"/>
      <c r="BW108" s="220"/>
      <c r="BX108" s="220"/>
      <c r="BY108" s="220"/>
      <c r="BZ108" s="96">
        <v>1</v>
      </c>
      <c r="CA108" s="96">
        <v>0</v>
      </c>
      <c r="CB108" s="96">
        <v>0</v>
      </c>
      <c r="CC108" s="96">
        <v>0</v>
      </c>
      <c r="CD108" s="96">
        <v>5</v>
      </c>
      <c r="CE108" s="96">
        <v>0</v>
      </c>
      <c r="CF108" s="96">
        <v>0</v>
      </c>
      <c r="CG108" s="96">
        <v>0</v>
      </c>
      <c r="CH108" s="96">
        <v>0</v>
      </c>
      <c r="CI108" s="96">
        <v>0</v>
      </c>
      <c r="CJ108" s="96">
        <v>0</v>
      </c>
      <c r="CK108" s="96">
        <v>0</v>
      </c>
      <c r="CL108" s="96">
        <v>0</v>
      </c>
      <c r="CM108" s="96">
        <v>0</v>
      </c>
      <c r="CN108" s="305">
        <v>1</v>
      </c>
      <c r="CO108" s="354"/>
      <c r="CP108" s="354"/>
      <c r="CQ108" s="96">
        <f t="shared" si="94"/>
        <v>8</v>
      </c>
      <c r="CR108" s="221">
        <v>1</v>
      </c>
      <c r="CS108" s="355"/>
      <c r="CT108" s="355"/>
      <c r="CU108" s="220" t="s">
        <v>314</v>
      </c>
      <c r="CV108" s="220" t="s">
        <v>101</v>
      </c>
    </row>
    <row r="109" spans="1:100" ht="56.25">
      <c r="A109" s="214" t="s">
        <v>391</v>
      </c>
      <c r="B109" s="313" t="s">
        <v>91</v>
      </c>
      <c r="C109" s="214" t="s">
        <v>392</v>
      </c>
      <c r="D109" s="212" t="s">
        <v>79</v>
      </c>
      <c r="E109" s="212" t="s">
        <v>79</v>
      </c>
      <c r="F109" s="212" t="s">
        <v>79</v>
      </c>
      <c r="G109" s="214" t="s">
        <v>80</v>
      </c>
      <c r="H109" s="214" t="s">
        <v>80</v>
      </c>
      <c r="I109" s="212" t="s">
        <v>81</v>
      </c>
      <c r="J109" s="212">
        <v>12</v>
      </c>
      <c r="K109" s="212" t="s">
        <v>81</v>
      </c>
      <c r="L109" s="212" t="s">
        <v>81</v>
      </c>
      <c r="M109" s="212" t="s">
        <v>81</v>
      </c>
      <c r="N109" s="212" t="s">
        <v>81</v>
      </c>
      <c r="O109" s="212" t="s">
        <v>81</v>
      </c>
      <c r="P109" s="213">
        <f>+P110</f>
        <v>0.58333333333333337</v>
      </c>
      <c r="Q109" s="212">
        <f>SUM(Q110:Q128)</f>
        <v>0</v>
      </c>
      <c r="R109" s="212">
        <f t="shared" ref="R109:Y109" si="96">SUM(R110:R128)</f>
        <v>0</v>
      </c>
      <c r="S109" s="212">
        <f t="shared" si="96"/>
        <v>0</v>
      </c>
      <c r="T109" s="212">
        <f t="shared" si="96"/>
        <v>0</v>
      </c>
      <c r="U109" s="212">
        <f t="shared" si="96"/>
        <v>0</v>
      </c>
      <c r="V109" s="212">
        <f t="shared" si="96"/>
        <v>0</v>
      </c>
      <c r="W109" s="212">
        <f t="shared" si="96"/>
        <v>0</v>
      </c>
      <c r="X109" s="212">
        <f t="shared" si="96"/>
        <v>0</v>
      </c>
      <c r="Y109" s="212">
        <f t="shared" si="96"/>
        <v>0</v>
      </c>
      <c r="Z109" s="118" t="s">
        <v>81</v>
      </c>
      <c r="AA109" s="212">
        <v>15</v>
      </c>
      <c r="AB109" s="118" t="s">
        <v>81</v>
      </c>
      <c r="AC109" s="118" t="s">
        <v>81</v>
      </c>
      <c r="AD109" s="118">
        <f>SUM(AD110:AD128)</f>
        <v>10018635000</v>
      </c>
      <c r="AE109" s="118">
        <f t="shared" ref="AE109:AK109" si="97">SUM(AE110:AE128)</f>
        <v>3135927000</v>
      </c>
      <c r="AF109" s="118">
        <f t="shared" si="97"/>
        <v>0</v>
      </c>
      <c r="AG109" s="118">
        <f t="shared" si="97"/>
        <v>0</v>
      </c>
      <c r="AH109" s="118">
        <f t="shared" si="97"/>
        <v>0</v>
      </c>
      <c r="AI109" s="118">
        <f t="shared" si="97"/>
        <v>6882708000</v>
      </c>
      <c r="AJ109" s="118">
        <f t="shared" si="97"/>
        <v>0</v>
      </c>
      <c r="AK109" s="118">
        <f t="shared" si="97"/>
        <v>0</v>
      </c>
      <c r="AL109" s="118" t="s">
        <v>81</v>
      </c>
      <c r="AM109" s="118" t="s">
        <v>81</v>
      </c>
      <c r="AN109" s="213">
        <f>+AN110</f>
        <v>0.8666666666666667</v>
      </c>
      <c r="AO109" s="214">
        <v>17</v>
      </c>
      <c r="AP109" s="118" t="s">
        <v>81</v>
      </c>
      <c r="AQ109" s="118" t="s">
        <v>81</v>
      </c>
      <c r="AR109" s="213">
        <f>+AR110</f>
        <v>0.5506251776072747</v>
      </c>
      <c r="AS109" s="342">
        <v>9</v>
      </c>
      <c r="AT109" s="118" t="s">
        <v>81</v>
      </c>
      <c r="AU109" s="118" t="s">
        <v>81</v>
      </c>
      <c r="AV109" s="118" t="s">
        <v>81</v>
      </c>
      <c r="AW109" s="118">
        <f>SUM(AW110:AW128)</f>
        <v>5462510722</v>
      </c>
      <c r="AX109" s="118">
        <f t="shared" ref="AX109:BE109" si="98">SUM(AX110:AX128)</f>
        <v>5462510722</v>
      </c>
      <c r="AY109" s="118">
        <f t="shared" si="98"/>
        <v>0</v>
      </c>
      <c r="AZ109" s="118">
        <f t="shared" si="98"/>
        <v>0</v>
      </c>
      <c r="BA109" s="118">
        <f t="shared" si="98"/>
        <v>0</v>
      </c>
      <c r="BB109" s="118">
        <f t="shared" si="98"/>
        <v>0</v>
      </c>
      <c r="BC109" s="118">
        <f t="shared" si="98"/>
        <v>0</v>
      </c>
      <c r="BD109" s="118">
        <f t="shared" si="98"/>
        <v>2500000</v>
      </c>
      <c r="BE109" s="118">
        <f t="shared" si="98"/>
        <v>0</v>
      </c>
      <c r="BF109" s="118" t="s">
        <v>81</v>
      </c>
      <c r="BG109" s="118" t="s">
        <v>81</v>
      </c>
      <c r="BH109" s="213">
        <f>+BH110</f>
        <v>0.88888888888888884</v>
      </c>
      <c r="BI109" s="212">
        <v>16</v>
      </c>
      <c r="BJ109" s="118" t="s">
        <v>81</v>
      </c>
      <c r="BK109" s="118" t="s">
        <v>81</v>
      </c>
      <c r="BL109" s="322">
        <f>+BL110</f>
        <v>0.76180555555555562</v>
      </c>
      <c r="BM109" s="214" t="s">
        <v>393</v>
      </c>
      <c r="BN109" s="214" t="s">
        <v>81</v>
      </c>
      <c r="BO109" s="214"/>
      <c r="BP109" s="214"/>
      <c r="BQ109" s="214"/>
      <c r="BR109" s="214"/>
      <c r="BS109" s="214"/>
      <c r="BT109" s="214"/>
      <c r="BU109" s="214"/>
      <c r="BV109" s="214"/>
      <c r="BW109" s="214"/>
      <c r="BX109" s="214"/>
      <c r="BY109" s="214"/>
      <c r="BZ109" s="212">
        <v>6</v>
      </c>
      <c r="CA109" s="118" t="s">
        <v>81</v>
      </c>
      <c r="CB109" s="118" t="s">
        <v>81</v>
      </c>
      <c r="CC109" s="118" t="s">
        <v>81</v>
      </c>
      <c r="CD109" s="118" t="s">
        <v>81</v>
      </c>
      <c r="CE109" s="212">
        <f>SUM(CE110:CE128)</f>
        <v>6571451782</v>
      </c>
      <c r="CF109" s="212">
        <f t="shared" ref="CF109:CM109" si="99">SUM(CF110:CF128)</f>
        <v>6571451782</v>
      </c>
      <c r="CG109" s="212">
        <f t="shared" si="99"/>
        <v>0</v>
      </c>
      <c r="CH109" s="212">
        <f t="shared" si="99"/>
        <v>0</v>
      </c>
      <c r="CI109" s="212">
        <f t="shared" si="99"/>
        <v>0</v>
      </c>
      <c r="CJ109" s="212">
        <f t="shared" si="99"/>
        <v>0</v>
      </c>
      <c r="CK109" s="212">
        <f t="shared" si="99"/>
        <v>0</v>
      </c>
      <c r="CL109" s="212">
        <f t="shared" si="99"/>
        <v>2500000</v>
      </c>
      <c r="CM109" s="212">
        <f t="shared" si="99"/>
        <v>0</v>
      </c>
      <c r="CN109" s="118" t="s">
        <v>81</v>
      </c>
      <c r="CO109" s="118" t="s">
        <v>81</v>
      </c>
      <c r="CP109" s="213">
        <f>+CP110</f>
        <v>0.33333333876060828</v>
      </c>
      <c r="CQ109" s="212">
        <v>17</v>
      </c>
      <c r="CR109" s="120" t="s">
        <v>81</v>
      </c>
      <c r="CS109" s="120" t="s">
        <v>81</v>
      </c>
      <c r="CT109" s="216">
        <f>+CT110</f>
        <v>0.59934640522875826</v>
      </c>
      <c r="CU109" s="214" t="s">
        <v>393</v>
      </c>
      <c r="CV109" s="214" t="s">
        <v>81</v>
      </c>
    </row>
    <row r="110" spans="1:100" ht="67.5" customHeight="1">
      <c r="A110" s="75" t="s">
        <v>394</v>
      </c>
      <c r="B110" s="218" t="s">
        <v>95</v>
      </c>
      <c r="C110" s="75" t="s">
        <v>395</v>
      </c>
      <c r="D110" s="119">
        <v>2</v>
      </c>
      <c r="E110" s="119">
        <v>1</v>
      </c>
      <c r="F110" s="75" t="s">
        <v>97</v>
      </c>
      <c r="G110" s="75" t="s">
        <v>396</v>
      </c>
      <c r="H110" s="75" t="s">
        <v>397</v>
      </c>
      <c r="I110" s="96">
        <v>0</v>
      </c>
      <c r="J110" s="119">
        <v>0</v>
      </c>
      <c r="K110" s="119">
        <v>0</v>
      </c>
      <c r="L110" s="305" t="s">
        <v>81</v>
      </c>
      <c r="M110" s="307" t="s">
        <v>81</v>
      </c>
      <c r="N110" s="305">
        <v>0.1</v>
      </c>
      <c r="O110" s="305" t="s">
        <v>81</v>
      </c>
      <c r="P110" s="354">
        <f>SUBTOTAL(9,L110:L128)/12</f>
        <v>0.58333333333333337</v>
      </c>
      <c r="Q110" s="96">
        <v>0</v>
      </c>
      <c r="R110" s="96">
        <v>0</v>
      </c>
      <c r="S110" s="96">
        <v>0</v>
      </c>
      <c r="T110" s="96">
        <v>0</v>
      </c>
      <c r="U110" s="96">
        <v>0</v>
      </c>
      <c r="V110" s="96">
        <v>0</v>
      </c>
      <c r="W110" s="96">
        <v>0</v>
      </c>
      <c r="X110" s="96">
        <v>0</v>
      </c>
      <c r="Y110" s="96">
        <v>0</v>
      </c>
      <c r="Z110" s="102" t="s">
        <v>81</v>
      </c>
      <c r="AA110" s="96">
        <v>1</v>
      </c>
      <c r="AB110" s="96">
        <v>0</v>
      </c>
      <c r="AC110" s="96">
        <v>1</v>
      </c>
      <c r="AD110" s="102">
        <f>+AE110</f>
        <v>480000000</v>
      </c>
      <c r="AE110" s="102">
        <v>480000000</v>
      </c>
      <c r="AF110" s="102">
        <v>0</v>
      </c>
      <c r="AG110" s="102">
        <v>0</v>
      </c>
      <c r="AH110" s="102">
        <v>0</v>
      </c>
      <c r="AI110" s="102">
        <v>0</v>
      </c>
      <c r="AJ110" s="102">
        <v>0</v>
      </c>
      <c r="AK110" s="102">
        <v>0</v>
      </c>
      <c r="AL110" s="305">
        <v>1</v>
      </c>
      <c r="AM110" s="305">
        <f>+AL110</f>
        <v>1</v>
      </c>
      <c r="AN110" s="354">
        <f>SUM(AL110:AL128)/AA109</f>
        <v>0.8666666666666667</v>
      </c>
      <c r="AO110" s="102">
        <f t="shared" ref="AO110:AO128" si="100">SUM(AC110+K110)</f>
        <v>1</v>
      </c>
      <c r="AP110" s="305">
        <f t="shared" ref="AP110:AP127" si="101">SUM(AO110/D110)</f>
        <v>0.5</v>
      </c>
      <c r="AQ110" s="305">
        <f>+AP110</f>
        <v>0.5</v>
      </c>
      <c r="AR110" s="354">
        <f>SUM(AP110:AP128)/17</f>
        <v>0.5506251776072747</v>
      </c>
      <c r="AS110" s="96">
        <v>0</v>
      </c>
      <c r="AT110" s="96">
        <v>0</v>
      </c>
      <c r="AU110" s="96">
        <v>0</v>
      </c>
      <c r="AV110" s="96">
        <v>0</v>
      </c>
      <c r="AW110" s="102">
        <v>0</v>
      </c>
      <c r="AX110" s="102">
        <v>0</v>
      </c>
      <c r="AY110" s="102">
        <v>0</v>
      </c>
      <c r="AZ110" s="102">
        <v>0</v>
      </c>
      <c r="BA110" s="102">
        <v>0</v>
      </c>
      <c r="BB110" s="102">
        <v>0</v>
      </c>
      <c r="BC110" s="102">
        <v>0</v>
      </c>
      <c r="BD110" s="102">
        <v>0</v>
      </c>
      <c r="BE110" s="102">
        <v>0</v>
      </c>
      <c r="BF110" s="96" t="s">
        <v>81</v>
      </c>
      <c r="BG110" s="305" t="str">
        <f>+BF110</f>
        <v>NA</v>
      </c>
      <c r="BH110" s="356">
        <f>SUM(BF110:BF130)/AS109</f>
        <v>0.88888888888888884</v>
      </c>
      <c r="BI110" s="96">
        <f t="shared" si="93"/>
        <v>1</v>
      </c>
      <c r="BJ110" s="260">
        <f>+BI110/E110</f>
        <v>1</v>
      </c>
      <c r="BK110" s="356">
        <f>+BJ110</f>
        <v>1</v>
      </c>
      <c r="BL110" s="356">
        <f>SUM(BJ110:BJ128)/BI109</f>
        <v>0.76180555555555562</v>
      </c>
      <c r="BM110" s="220" t="s">
        <v>398</v>
      </c>
      <c r="BN110" s="220" t="s">
        <v>208</v>
      </c>
      <c r="BO110" s="220" t="s">
        <v>399</v>
      </c>
      <c r="BP110" s="220"/>
      <c r="BQ110" s="220" t="s">
        <v>400</v>
      </c>
      <c r="BR110" s="220"/>
      <c r="BS110" s="220"/>
      <c r="BT110" s="220"/>
      <c r="BU110" s="220"/>
      <c r="BV110" s="220"/>
      <c r="BW110" s="220"/>
      <c r="BX110" s="220"/>
      <c r="BY110" s="220"/>
      <c r="BZ110" s="96">
        <v>1</v>
      </c>
      <c r="CA110" s="96">
        <v>0</v>
      </c>
      <c r="CB110" s="96">
        <v>0</v>
      </c>
      <c r="CC110" s="96">
        <v>1</v>
      </c>
      <c r="CD110" s="96">
        <v>1</v>
      </c>
      <c r="CE110" s="96">
        <v>300000000</v>
      </c>
      <c r="CF110" s="96">
        <v>300000000</v>
      </c>
      <c r="CG110" s="96">
        <v>0</v>
      </c>
      <c r="CH110" s="96">
        <v>0</v>
      </c>
      <c r="CI110" s="96">
        <v>0</v>
      </c>
      <c r="CJ110" s="96">
        <v>0</v>
      </c>
      <c r="CK110" s="96">
        <v>0</v>
      </c>
      <c r="CL110" s="96">
        <v>0</v>
      </c>
      <c r="CM110" s="96">
        <v>0</v>
      </c>
      <c r="CN110" s="96" t="s">
        <v>81</v>
      </c>
      <c r="CO110" s="305" t="str">
        <f>+CN110</f>
        <v>NA</v>
      </c>
      <c r="CP110" s="356">
        <f>SUM(CN110:CN130)/BZ109</f>
        <v>0.33333333876060828</v>
      </c>
      <c r="CQ110" s="96">
        <f t="shared" ref="CQ110:CQ127" si="102">SUM(K110+AC110+AV110+CD110)</f>
        <v>2</v>
      </c>
      <c r="CR110" s="221">
        <v>1</v>
      </c>
      <c r="CS110" s="361">
        <f>SUM(CR110:CR111)/2</f>
        <v>1</v>
      </c>
      <c r="CT110" s="361">
        <f>SUM(CR110:CR128)/CQ109</f>
        <v>0.59934640522875826</v>
      </c>
      <c r="CU110" s="220" t="s">
        <v>398</v>
      </c>
      <c r="CV110" s="220" t="s">
        <v>208</v>
      </c>
    </row>
    <row r="111" spans="1:100" ht="47.25" customHeight="1">
      <c r="A111" s="75" t="s">
        <v>394</v>
      </c>
      <c r="B111" s="218" t="s">
        <v>95</v>
      </c>
      <c r="C111" s="75" t="s">
        <v>395</v>
      </c>
      <c r="D111" s="119">
        <v>0</v>
      </c>
      <c r="E111" s="119">
        <v>140</v>
      </c>
      <c r="F111" s="75" t="s">
        <v>97</v>
      </c>
      <c r="G111" s="188" t="s">
        <v>81</v>
      </c>
      <c r="H111" s="75" t="s">
        <v>401</v>
      </c>
      <c r="I111" s="96" t="s">
        <v>107</v>
      </c>
      <c r="J111" s="305" t="s">
        <v>81</v>
      </c>
      <c r="K111" s="305" t="s">
        <v>81</v>
      </c>
      <c r="L111" s="305" t="s">
        <v>81</v>
      </c>
      <c r="M111" s="305" t="s">
        <v>81</v>
      </c>
      <c r="N111" s="305" t="s">
        <v>81</v>
      </c>
      <c r="O111" s="305" t="s">
        <v>81</v>
      </c>
      <c r="P111" s="354"/>
      <c r="Q111" s="305" t="s">
        <v>81</v>
      </c>
      <c r="R111" s="305" t="s">
        <v>81</v>
      </c>
      <c r="S111" s="305" t="s">
        <v>81</v>
      </c>
      <c r="T111" s="305" t="s">
        <v>81</v>
      </c>
      <c r="U111" s="305" t="s">
        <v>81</v>
      </c>
      <c r="V111" s="305" t="s">
        <v>81</v>
      </c>
      <c r="W111" s="305" t="s">
        <v>81</v>
      </c>
      <c r="X111" s="305" t="s">
        <v>81</v>
      </c>
      <c r="Y111" s="305" t="s">
        <v>81</v>
      </c>
      <c r="Z111" s="305" t="s">
        <v>81</v>
      </c>
      <c r="AA111" s="305" t="s">
        <v>81</v>
      </c>
      <c r="AB111" s="305" t="s">
        <v>81</v>
      </c>
      <c r="AC111" s="305" t="s">
        <v>81</v>
      </c>
      <c r="AD111" s="305" t="s">
        <v>81</v>
      </c>
      <c r="AE111" s="305" t="s">
        <v>81</v>
      </c>
      <c r="AF111" s="305" t="s">
        <v>81</v>
      </c>
      <c r="AG111" s="305" t="s">
        <v>81</v>
      </c>
      <c r="AH111" s="305" t="s">
        <v>81</v>
      </c>
      <c r="AI111" s="305" t="s">
        <v>81</v>
      </c>
      <c r="AJ111" s="305" t="s">
        <v>81</v>
      </c>
      <c r="AK111" s="305" t="s">
        <v>81</v>
      </c>
      <c r="AL111" s="305" t="s">
        <v>81</v>
      </c>
      <c r="AM111" s="305" t="s">
        <v>81</v>
      </c>
      <c r="AN111" s="354"/>
      <c r="AO111" s="305" t="s">
        <v>81</v>
      </c>
      <c r="AP111" s="305" t="s">
        <v>81</v>
      </c>
      <c r="AQ111" s="305" t="s">
        <v>81</v>
      </c>
      <c r="AR111" s="354"/>
      <c r="AS111" s="305" t="s">
        <v>81</v>
      </c>
      <c r="AT111" s="305" t="s">
        <v>81</v>
      </c>
      <c r="AU111" s="305" t="s">
        <v>81</v>
      </c>
      <c r="AV111" s="305" t="s">
        <v>81</v>
      </c>
      <c r="AW111" s="305" t="s">
        <v>81</v>
      </c>
      <c r="AX111" s="305" t="s">
        <v>81</v>
      </c>
      <c r="AY111" s="305" t="s">
        <v>81</v>
      </c>
      <c r="AZ111" s="305" t="s">
        <v>81</v>
      </c>
      <c r="BA111" s="305" t="s">
        <v>81</v>
      </c>
      <c r="BB111" s="305" t="s">
        <v>81</v>
      </c>
      <c r="BC111" s="305" t="s">
        <v>81</v>
      </c>
      <c r="BD111" s="305" t="s">
        <v>81</v>
      </c>
      <c r="BE111" s="102" t="s">
        <v>81</v>
      </c>
      <c r="BF111" s="96" t="s">
        <v>81</v>
      </c>
      <c r="BG111" s="305" t="s">
        <v>81</v>
      </c>
      <c r="BH111" s="357"/>
      <c r="BI111" s="96" t="s">
        <v>81</v>
      </c>
      <c r="BJ111" s="260" t="s">
        <v>81</v>
      </c>
      <c r="BK111" s="358"/>
      <c r="BL111" s="357"/>
      <c r="BM111" s="220" t="s">
        <v>398</v>
      </c>
      <c r="BN111" s="220" t="s">
        <v>402</v>
      </c>
      <c r="BO111" s="220" t="s">
        <v>403</v>
      </c>
      <c r="BP111" s="220"/>
      <c r="BQ111" s="220"/>
      <c r="BR111" s="220"/>
      <c r="BS111" s="220" t="s">
        <v>404</v>
      </c>
      <c r="BT111" s="220" t="s">
        <v>316</v>
      </c>
      <c r="BU111" s="220" t="s">
        <v>405</v>
      </c>
      <c r="BV111" s="220" t="s">
        <v>406</v>
      </c>
      <c r="BW111" s="220" t="s">
        <v>407</v>
      </c>
      <c r="BX111" s="220" t="s">
        <v>407</v>
      </c>
      <c r="BY111" s="220" t="s">
        <v>1853</v>
      </c>
      <c r="BZ111" s="96">
        <v>140</v>
      </c>
      <c r="CA111" s="96">
        <v>0</v>
      </c>
      <c r="CB111" s="96">
        <v>0</v>
      </c>
      <c r="CC111" s="96">
        <v>140</v>
      </c>
      <c r="CD111" s="96">
        <v>140</v>
      </c>
      <c r="CE111" s="236">
        <v>300000000</v>
      </c>
      <c r="CF111" s="236">
        <v>300000000</v>
      </c>
      <c r="CG111" s="96">
        <v>0</v>
      </c>
      <c r="CH111" s="96">
        <v>0</v>
      </c>
      <c r="CI111" s="96">
        <v>0</v>
      </c>
      <c r="CJ111" s="96">
        <v>0</v>
      </c>
      <c r="CK111" s="96">
        <v>0</v>
      </c>
      <c r="CL111" s="96">
        <v>0</v>
      </c>
      <c r="CM111" s="96">
        <v>0</v>
      </c>
      <c r="CN111" s="305">
        <f>+CD111/BZ111</f>
        <v>1</v>
      </c>
      <c r="CO111" s="305" t="s">
        <v>81</v>
      </c>
      <c r="CP111" s="357"/>
      <c r="CQ111" s="96">
        <f>SUM(CD111)</f>
        <v>140</v>
      </c>
      <c r="CR111" s="221">
        <f>+CQ111/E111</f>
        <v>1</v>
      </c>
      <c r="CS111" s="362"/>
      <c r="CT111" s="366"/>
      <c r="CU111" s="220" t="s">
        <v>398</v>
      </c>
      <c r="CV111" s="220" t="s">
        <v>402</v>
      </c>
    </row>
    <row r="112" spans="1:100" ht="33.75">
      <c r="A112" s="75" t="s">
        <v>408</v>
      </c>
      <c r="B112" s="218" t="s">
        <v>95</v>
      </c>
      <c r="C112" s="75" t="s">
        <v>409</v>
      </c>
      <c r="D112" s="119">
        <v>5</v>
      </c>
      <c r="E112" s="119" t="s">
        <v>79</v>
      </c>
      <c r="F112" s="75" t="s">
        <v>97</v>
      </c>
      <c r="G112" s="75" t="s">
        <v>410</v>
      </c>
      <c r="H112" s="75" t="s">
        <v>410</v>
      </c>
      <c r="I112" s="96">
        <v>0</v>
      </c>
      <c r="J112" s="119">
        <v>0</v>
      </c>
      <c r="K112" s="119">
        <v>0</v>
      </c>
      <c r="L112" s="305" t="s">
        <v>81</v>
      </c>
      <c r="M112" s="354">
        <v>0</v>
      </c>
      <c r="N112" s="354">
        <v>0.1</v>
      </c>
      <c r="O112" s="354">
        <v>0</v>
      </c>
      <c r="P112" s="354"/>
      <c r="Q112" s="96">
        <v>0</v>
      </c>
      <c r="R112" s="96">
        <v>0</v>
      </c>
      <c r="S112" s="96">
        <v>0</v>
      </c>
      <c r="T112" s="96">
        <v>0</v>
      </c>
      <c r="U112" s="96">
        <v>0</v>
      </c>
      <c r="V112" s="96">
        <v>0</v>
      </c>
      <c r="W112" s="96">
        <v>0</v>
      </c>
      <c r="X112" s="96">
        <v>0</v>
      </c>
      <c r="Y112" s="96">
        <v>0</v>
      </c>
      <c r="Z112" s="102" t="s">
        <v>81</v>
      </c>
      <c r="AA112" s="96">
        <v>0</v>
      </c>
      <c r="AB112" s="96">
        <v>5</v>
      </c>
      <c r="AC112" s="96">
        <v>0</v>
      </c>
      <c r="AD112" s="102">
        <v>0</v>
      </c>
      <c r="AE112" s="102">
        <v>0</v>
      </c>
      <c r="AF112" s="102">
        <v>0</v>
      </c>
      <c r="AG112" s="102">
        <v>0</v>
      </c>
      <c r="AH112" s="102">
        <v>0</v>
      </c>
      <c r="AI112" s="102">
        <v>0</v>
      </c>
      <c r="AJ112" s="102">
        <v>0</v>
      </c>
      <c r="AK112" s="102">
        <v>0</v>
      </c>
      <c r="AL112" s="305" t="s">
        <v>81</v>
      </c>
      <c r="AM112" s="354">
        <f>SUM(AL112:AL114)/2</f>
        <v>0.5</v>
      </c>
      <c r="AN112" s="354">
        <v>0</v>
      </c>
      <c r="AO112" s="102">
        <f t="shared" si="100"/>
        <v>0</v>
      </c>
      <c r="AP112" s="305">
        <f t="shared" si="101"/>
        <v>0</v>
      </c>
      <c r="AQ112" s="354">
        <f>SUM(AP112:AP114)/3</f>
        <v>0.16666666666666666</v>
      </c>
      <c r="AR112" s="354"/>
      <c r="AS112" s="96">
        <v>0</v>
      </c>
      <c r="AT112" s="96">
        <v>0</v>
      </c>
      <c r="AU112" s="96">
        <v>0</v>
      </c>
      <c r="AV112" s="96">
        <v>0</v>
      </c>
      <c r="AW112" s="102">
        <v>0</v>
      </c>
      <c r="AX112" s="102">
        <v>0</v>
      </c>
      <c r="AY112" s="102">
        <v>0</v>
      </c>
      <c r="AZ112" s="102">
        <v>0</v>
      </c>
      <c r="BA112" s="102">
        <v>0</v>
      </c>
      <c r="BB112" s="102">
        <v>0</v>
      </c>
      <c r="BC112" s="102">
        <v>0</v>
      </c>
      <c r="BD112" s="102">
        <v>0</v>
      </c>
      <c r="BE112" s="102">
        <v>0</v>
      </c>
      <c r="BF112" s="96" t="s">
        <v>81</v>
      </c>
      <c r="BG112" s="354">
        <f>SUM(BF112:BF114)</f>
        <v>1</v>
      </c>
      <c r="BH112" s="357"/>
      <c r="BI112" s="96" t="s">
        <v>81</v>
      </c>
      <c r="BJ112" s="260" t="s">
        <v>81</v>
      </c>
      <c r="BK112" s="354">
        <f>SUM(BJ112:BJ114)/2</f>
        <v>0.5</v>
      </c>
      <c r="BL112" s="357"/>
      <c r="BM112" s="220" t="s">
        <v>398</v>
      </c>
      <c r="BN112" s="220" t="s">
        <v>411</v>
      </c>
      <c r="BO112" s="220"/>
      <c r="BP112" s="220"/>
      <c r="BQ112" s="220"/>
      <c r="BR112" s="220"/>
      <c r="BS112" s="220"/>
      <c r="BT112" s="220"/>
      <c r="BU112" s="220"/>
      <c r="BV112" s="220"/>
      <c r="BW112" s="220"/>
      <c r="BX112" s="220"/>
      <c r="BY112" s="220"/>
      <c r="BZ112" s="96" t="s">
        <v>81</v>
      </c>
      <c r="CA112" s="96" t="s">
        <v>81</v>
      </c>
      <c r="CB112" s="96" t="s">
        <v>81</v>
      </c>
      <c r="CC112" s="96" t="s">
        <v>81</v>
      </c>
      <c r="CD112" s="96" t="s">
        <v>81</v>
      </c>
      <c r="CE112" s="96">
        <v>0</v>
      </c>
      <c r="CF112" s="96">
        <v>0</v>
      </c>
      <c r="CG112" s="96">
        <v>0</v>
      </c>
      <c r="CH112" s="96">
        <v>0</v>
      </c>
      <c r="CI112" s="96">
        <v>0</v>
      </c>
      <c r="CJ112" s="96">
        <v>0</v>
      </c>
      <c r="CK112" s="96">
        <v>0</v>
      </c>
      <c r="CL112" s="96">
        <v>0</v>
      </c>
      <c r="CM112" s="96">
        <v>0</v>
      </c>
      <c r="CN112" s="96" t="s">
        <v>81</v>
      </c>
      <c r="CO112" s="354">
        <f>SUM(CN112:CN114)</f>
        <v>1</v>
      </c>
      <c r="CP112" s="357"/>
      <c r="CQ112" s="96" t="s">
        <v>81</v>
      </c>
      <c r="CR112" s="221" t="s">
        <v>81</v>
      </c>
      <c r="CS112" s="355">
        <f>SUM(CR112:CR114)/2</f>
        <v>0.5</v>
      </c>
      <c r="CT112" s="366"/>
      <c r="CU112" s="220" t="s">
        <v>398</v>
      </c>
      <c r="CV112" s="220" t="s">
        <v>411</v>
      </c>
    </row>
    <row r="113" spans="1:100" ht="66.75" customHeight="1">
      <c r="A113" s="75" t="s">
        <v>408</v>
      </c>
      <c r="B113" s="218" t="s">
        <v>95</v>
      </c>
      <c r="C113" s="75" t="s">
        <v>409</v>
      </c>
      <c r="D113" s="119">
        <v>5</v>
      </c>
      <c r="E113" s="119">
        <v>1</v>
      </c>
      <c r="F113" s="75" t="s">
        <v>97</v>
      </c>
      <c r="G113" s="75" t="s">
        <v>412</v>
      </c>
      <c r="H113" s="75" t="s">
        <v>413</v>
      </c>
      <c r="I113" s="96">
        <v>0</v>
      </c>
      <c r="J113" s="119">
        <v>1</v>
      </c>
      <c r="K113" s="119">
        <v>0</v>
      </c>
      <c r="L113" s="305">
        <v>0</v>
      </c>
      <c r="M113" s="354"/>
      <c r="N113" s="354"/>
      <c r="O113" s="354"/>
      <c r="P113" s="354"/>
      <c r="Q113" s="96">
        <v>0</v>
      </c>
      <c r="R113" s="96">
        <v>0</v>
      </c>
      <c r="S113" s="96">
        <v>0</v>
      </c>
      <c r="T113" s="96">
        <v>0</v>
      </c>
      <c r="U113" s="96">
        <v>0</v>
      </c>
      <c r="V113" s="96">
        <v>0</v>
      </c>
      <c r="W113" s="96">
        <v>0</v>
      </c>
      <c r="X113" s="96">
        <v>0</v>
      </c>
      <c r="Y113" s="96">
        <v>0</v>
      </c>
      <c r="Z113" s="102" t="s">
        <v>81</v>
      </c>
      <c r="AA113" s="96">
        <v>2</v>
      </c>
      <c r="AB113" s="96">
        <v>2</v>
      </c>
      <c r="AC113" s="96">
        <v>0</v>
      </c>
      <c r="AD113" s="102">
        <v>0</v>
      </c>
      <c r="AE113" s="102">
        <v>0</v>
      </c>
      <c r="AF113" s="102">
        <v>0</v>
      </c>
      <c r="AG113" s="102">
        <v>0</v>
      </c>
      <c r="AH113" s="102">
        <v>0</v>
      </c>
      <c r="AI113" s="102">
        <v>0</v>
      </c>
      <c r="AJ113" s="102">
        <v>0</v>
      </c>
      <c r="AK113" s="102">
        <v>0</v>
      </c>
      <c r="AL113" s="305">
        <v>0</v>
      </c>
      <c r="AM113" s="354"/>
      <c r="AN113" s="354"/>
      <c r="AO113" s="102">
        <f t="shared" si="100"/>
        <v>0</v>
      </c>
      <c r="AP113" s="305">
        <f t="shared" si="101"/>
        <v>0</v>
      </c>
      <c r="AQ113" s="354"/>
      <c r="AR113" s="354"/>
      <c r="AS113" s="96">
        <v>0</v>
      </c>
      <c r="AT113" s="96">
        <v>0</v>
      </c>
      <c r="AU113" s="96">
        <v>0</v>
      </c>
      <c r="AV113" s="96">
        <v>0</v>
      </c>
      <c r="AW113" s="102">
        <v>0</v>
      </c>
      <c r="AX113" s="102">
        <v>0</v>
      </c>
      <c r="AY113" s="102">
        <v>0</v>
      </c>
      <c r="AZ113" s="102">
        <v>0</v>
      </c>
      <c r="BA113" s="102">
        <v>0</v>
      </c>
      <c r="BB113" s="102">
        <v>0</v>
      </c>
      <c r="BC113" s="102">
        <v>0</v>
      </c>
      <c r="BD113" s="102">
        <v>0</v>
      </c>
      <c r="BE113" s="102">
        <v>0</v>
      </c>
      <c r="BF113" s="96" t="s">
        <v>81</v>
      </c>
      <c r="BG113" s="354"/>
      <c r="BH113" s="357"/>
      <c r="BI113" s="96">
        <f t="shared" si="93"/>
        <v>0</v>
      </c>
      <c r="BJ113" s="260">
        <f>+BI113/D113</f>
        <v>0</v>
      </c>
      <c r="BK113" s="354"/>
      <c r="BL113" s="357"/>
      <c r="BM113" s="220" t="s">
        <v>398</v>
      </c>
      <c r="BN113" s="220" t="s">
        <v>208</v>
      </c>
      <c r="BO113" s="237" t="s">
        <v>414</v>
      </c>
      <c r="BP113" s="238" t="s">
        <v>415</v>
      </c>
      <c r="BQ113" s="220"/>
      <c r="BR113" s="75" t="s">
        <v>416</v>
      </c>
      <c r="BS113" s="220" t="s">
        <v>417</v>
      </c>
      <c r="BT113" s="220" t="s">
        <v>293</v>
      </c>
      <c r="BU113" s="239">
        <v>3499451782</v>
      </c>
      <c r="BV113" s="75" t="s">
        <v>418</v>
      </c>
      <c r="BW113" s="239">
        <v>3499451782</v>
      </c>
      <c r="BX113" s="240">
        <v>3499451782</v>
      </c>
      <c r="BY113" s="241" t="s">
        <v>419</v>
      </c>
      <c r="BZ113" s="96">
        <v>1</v>
      </c>
      <c r="CA113" s="96">
        <v>0</v>
      </c>
      <c r="CB113" s="96">
        <v>0</v>
      </c>
      <c r="CC113" s="96">
        <v>0</v>
      </c>
      <c r="CD113" s="96">
        <v>0</v>
      </c>
      <c r="CE113" s="96">
        <v>3499451782</v>
      </c>
      <c r="CF113" s="96">
        <v>3499451782</v>
      </c>
      <c r="CG113" s="96">
        <v>0</v>
      </c>
      <c r="CH113" s="96">
        <v>0</v>
      </c>
      <c r="CI113" s="96">
        <v>0</v>
      </c>
      <c r="CJ113" s="96">
        <v>0</v>
      </c>
      <c r="CK113" s="96">
        <v>0</v>
      </c>
      <c r="CL113" s="96">
        <v>0</v>
      </c>
      <c r="CM113" s="96">
        <v>0</v>
      </c>
      <c r="CN113" s="305">
        <f>+CD113/BZ113</f>
        <v>0</v>
      </c>
      <c r="CO113" s="354"/>
      <c r="CP113" s="357"/>
      <c r="CQ113" s="96">
        <f t="shared" si="102"/>
        <v>0</v>
      </c>
      <c r="CR113" s="221">
        <f>+CQ113/E113</f>
        <v>0</v>
      </c>
      <c r="CS113" s="355"/>
      <c r="CT113" s="366"/>
      <c r="CU113" s="220" t="s">
        <v>398</v>
      </c>
      <c r="CV113" s="220" t="s">
        <v>208</v>
      </c>
    </row>
    <row r="114" spans="1:100" ht="68.25" customHeight="1">
      <c r="A114" s="75" t="s">
        <v>408</v>
      </c>
      <c r="B114" s="218" t="s">
        <v>95</v>
      </c>
      <c r="C114" s="75" t="s">
        <v>409</v>
      </c>
      <c r="D114" s="119">
        <v>2</v>
      </c>
      <c r="E114" s="119">
        <v>2</v>
      </c>
      <c r="F114" s="75" t="s">
        <v>97</v>
      </c>
      <c r="G114" s="75" t="s">
        <v>420</v>
      </c>
      <c r="H114" s="75" t="s">
        <v>421</v>
      </c>
      <c r="I114" s="96">
        <v>0</v>
      </c>
      <c r="J114" s="119">
        <v>1</v>
      </c>
      <c r="K114" s="119">
        <v>0</v>
      </c>
      <c r="L114" s="305">
        <v>0</v>
      </c>
      <c r="M114" s="354"/>
      <c r="N114" s="354"/>
      <c r="O114" s="354"/>
      <c r="P114" s="354"/>
      <c r="Q114" s="96">
        <v>0</v>
      </c>
      <c r="R114" s="96">
        <v>0</v>
      </c>
      <c r="S114" s="96">
        <v>0</v>
      </c>
      <c r="T114" s="96">
        <v>0</v>
      </c>
      <c r="U114" s="96">
        <v>0</v>
      </c>
      <c r="V114" s="96">
        <v>0</v>
      </c>
      <c r="W114" s="96">
        <v>0</v>
      </c>
      <c r="X114" s="96">
        <v>0</v>
      </c>
      <c r="Y114" s="96">
        <v>0</v>
      </c>
      <c r="Z114" s="102" t="s">
        <v>81</v>
      </c>
      <c r="AA114" s="96">
        <v>1</v>
      </c>
      <c r="AB114" s="96">
        <v>1</v>
      </c>
      <c r="AC114" s="96">
        <v>1</v>
      </c>
      <c r="AD114" s="102">
        <v>736000000</v>
      </c>
      <c r="AE114" s="102">
        <v>0</v>
      </c>
      <c r="AF114" s="102">
        <v>0</v>
      </c>
      <c r="AG114" s="102">
        <v>0</v>
      </c>
      <c r="AH114" s="102">
        <v>0</v>
      </c>
      <c r="AI114" s="102">
        <v>736000000</v>
      </c>
      <c r="AJ114" s="102">
        <v>0</v>
      </c>
      <c r="AK114" s="102">
        <v>0</v>
      </c>
      <c r="AL114" s="305">
        <v>1</v>
      </c>
      <c r="AM114" s="354"/>
      <c r="AN114" s="354"/>
      <c r="AO114" s="102">
        <f t="shared" si="100"/>
        <v>1</v>
      </c>
      <c r="AP114" s="305">
        <f t="shared" si="101"/>
        <v>0.5</v>
      </c>
      <c r="AQ114" s="354"/>
      <c r="AR114" s="354"/>
      <c r="AS114" s="96">
        <v>1</v>
      </c>
      <c r="AT114" s="96">
        <v>1</v>
      </c>
      <c r="AU114" s="96">
        <v>1</v>
      </c>
      <c r="AV114" s="96">
        <v>1</v>
      </c>
      <c r="AW114" s="102">
        <v>0</v>
      </c>
      <c r="AX114" s="102">
        <v>0</v>
      </c>
      <c r="AY114" s="102">
        <v>0</v>
      </c>
      <c r="AZ114" s="102">
        <v>0</v>
      </c>
      <c r="BA114" s="102">
        <v>0</v>
      </c>
      <c r="BB114" s="102">
        <v>0</v>
      </c>
      <c r="BC114" s="102">
        <v>0</v>
      </c>
      <c r="BD114" s="102">
        <v>0</v>
      </c>
      <c r="BE114" s="102">
        <v>0</v>
      </c>
      <c r="BF114" s="305">
        <f>+AV114/AS114</f>
        <v>1</v>
      </c>
      <c r="BG114" s="354"/>
      <c r="BH114" s="357"/>
      <c r="BI114" s="96">
        <f t="shared" si="93"/>
        <v>2</v>
      </c>
      <c r="BJ114" s="260">
        <f>+BI114/D114</f>
        <v>1</v>
      </c>
      <c r="BK114" s="354"/>
      <c r="BL114" s="357"/>
      <c r="BM114" s="220" t="s">
        <v>398</v>
      </c>
      <c r="BN114" s="220" t="s">
        <v>112</v>
      </c>
      <c r="BO114" s="220" t="s">
        <v>422</v>
      </c>
      <c r="BP114" s="220" t="s">
        <v>423</v>
      </c>
      <c r="BQ114" s="220"/>
      <c r="BR114" s="232" t="s">
        <v>421</v>
      </c>
      <c r="BS114" s="220" t="s">
        <v>404</v>
      </c>
      <c r="BT114" s="220" t="s">
        <v>424</v>
      </c>
      <c r="BU114" s="220" t="s">
        <v>425</v>
      </c>
      <c r="BV114" s="242" t="s">
        <v>426</v>
      </c>
      <c r="BW114" s="220" t="s">
        <v>427</v>
      </c>
      <c r="BX114" s="220" t="s">
        <v>427</v>
      </c>
      <c r="BY114" s="220" t="s">
        <v>428</v>
      </c>
      <c r="BZ114" s="96">
        <v>1</v>
      </c>
      <c r="CA114" s="96">
        <v>0</v>
      </c>
      <c r="CB114" s="96">
        <v>1</v>
      </c>
      <c r="CC114" s="96">
        <v>1</v>
      </c>
      <c r="CD114" s="96">
        <v>1</v>
      </c>
      <c r="CE114" s="96">
        <v>2472000000</v>
      </c>
      <c r="CF114" s="96">
        <v>2472000000</v>
      </c>
      <c r="CG114" s="96">
        <v>0</v>
      </c>
      <c r="CH114" s="96">
        <v>0</v>
      </c>
      <c r="CI114" s="96">
        <v>0</v>
      </c>
      <c r="CJ114" s="96">
        <v>0</v>
      </c>
      <c r="CK114" s="96">
        <v>0</v>
      </c>
      <c r="CL114" s="96">
        <v>0</v>
      </c>
      <c r="CM114" s="96">
        <v>0</v>
      </c>
      <c r="CN114" s="305">
        <f>+CD114/BZ114</f>
        <v>1</v>
      </c>
      <c r="CO114" s="354"/>
      <c r="CP114" s="357"/>
      <c r="CQ114" s="96">
        <f t="shared" si="102"/>
        <v>3</v>
      </c>
      <c r="CR114" s="221">
        <v>1</v>
      </c>
      <c r="CS114" s="355"/>
      <c r="CT114" s="366"/>
      <c r="CU114" s="220" t="s">
        <v>398</v>
      </c>
      <c r="CV114" s="220" t="s">
        <v>112</v>
      </c>
    </row>
    <row r="115" spans="1:100" ht="99" customHeight="1">
      <c r="A115" s="75" t="s">
        <v>429</v>
      </c>
      <c r="B115" s="218" t="s">
        <v>95</v>
      </c>
      <c r="C115" s="75" t="s">
        <v>430</v>
      </c>
      <c r="D115" s="119">
        <v>1</v>
      </c>
      <c r="E115" s="119">
        <v>1</v>
      </c>
      <c r="F115" s="75" t="s">
        <v>97</v>
      </c>
      <c r="G115" s="75" t="s">
        <v>431</v>
      </c>
      <c r="H115" s="75" t="s">
        <v>431</v>
      </c>
      <c r="I115" s="96">
        <v>0</v>
      </c>
      <c r="J115" s="119">
        <v>0</v>
      </c>
      <c r="K115" s="119">
        <v>0</v>
      </c>
      <c r="L115" s="305" t="s">
        <v>81</v>
      </c>
      <c r="M115" s="307" t="s">
        <v>81</v>
      </c>
      <c r="N115" s="305">
        <v>0.1</v>
      </c>
      <c r="O115" s="305" t="s">
        <v>81</v>
      </c>
      <c r="P115" s="354"/>
      <c r="Q115" s="96">
        <v>0</v>
      </c>
      <c r="R115" s="96">
        <v>0</v>
      </c>
      <c r="S115" s="96">
        <v>0</v>
      </c>
      <c r="T115" s="96">
        <v>0</v>
      </c>
      <c r="U115" s="96">
        <v>0</v>
      </c>
      <c r="V115" s="96">
        <v>0</v>
      </c>
      <c r="W115" s="96">
        <v>0</v>
      </c>
      <c r="X115" s="96">
        <v>0</v>
      </c>
      <c r="Y115" s="96">
        <v>0</v>
      </c>
      <c r="Z115" s="102" t="s">
        <v>81</v>
      </c>
      <c r="AA115" s="96">
        <v>1</v>
      </c>
      <c r="AB115" s="96">
        <v>0</v>
      </c>
      <c r="AC115" s="96">
        <v>1</v>
      </c>
      <c r="AD115" s="102">
        <v>300000000</v>
      </c>
      <c r="AE115" s="307">
        <v>300000000</v>
      </c>
      <c r="AF115" s="102">
        <v>0</v>
      </c>
      <c r="AG115" s="102">
        <v>0</v>
      </c>
      <c r="AH115" s="102">
        <v>0</v>
      </c>
      <c r="AI115" s="102">
        <v>0</v>
      </c>
      <c r="AJ115" s="102">
        <v>0</v>
      </c>
      <c r="AK115" s="102">
        <v>0</v>
      </c>
      <c r="AL115" s="305">
        <v>1</v>
      </c>
      <c r="AM115" s="305">
        <f>+AL115</f>
        <v>1</v>
      </c>
      <c r="AN115" s="354" t="s">
        <v>81</v>
      </c>
      <c r="AO115" s="102">
        <f t="shared" si="100"/>
        <v>1</v>
      </c>
      <c r="AP115" s="305">
        <f t="shared" si="101"/>
        <v>1</v>
      </c>
      <c r="AQ115" s="305">
        <f>+AP115</f>
        <v>1</v>
      </c>
      <c r="AR115" s="354"/>
      <c r="AS115" s="96">
        <v>1</v>
      </c>
      <c r="AT115" s="96">
        <v>1</v>
      </c>
      <c r="AU115" s="96">
        <v>1</v>
      </c>
      <c r="AV115" s="96">
        <v>1</v>
      </c>
      <c r="AW115" s="102">
        <v>352089104</v>
      </c>
      <c r="AX115" s="102">
        <v>352089104</v>
      </c>
      <c r="AY115" s="102">
        <v>0</v>
      </c>
      <c r="AZ115" s="102">
        <v>0</v>
      </c>
      <c r="BA115" s="102">
        <v>0</v>
      </c>
      <c r="BB115" s="102">
        <v>0</v>
      </c>
      <c r="BC115" s="102">
        <v>0</v>
      </c>
      <c r="BD115" s="102">
        <v>0</v>
      </c>
      <c r="BE115" s="102">
        <v>0</v>
      </c>
      <c r="BF115" s="305">
        <f>+AV115/AS115</f>
        <v>1</v>
      </c>
      <c r="BG115" s="305">
        <f>+BF115</f>
        <v>1</v>
      </c>
      <c r="BH115" s="357"/>
      <c r="BI115" s="96">
        <f t="shared" si="93"/>
        <v>2</v>
      </c>
      <c r="BJ115" s="260">
        <v>1</v>
      </c>
      <c r="BK115" s="305">
        <f>+BJ115</f>
        <v>1</v>
      </c>
      <c r="BL115" s="357"/>
      <c r="BM115" s="220" t="s">
        <v>432</v>
      </c>
      <c r="BN115" s="220" t="s">
        <v>101</v>
      </c>
      <c r="BO115" s="220" t="s">
        <v>433</v>
      </c>
      <c r="BP115" s="220" t="s">
        <v>434</v>
      </c>
      <c r="BQ115" s="243" t="s">
        <v>435</v>
      </c>
      <c r="BR115" s="220" t="s">
        <v>436</v>
      </c>
      <c r="BS115" s="220" t="s">
        <v>437</v>
      </c>
      <c r="BT115" s="244">
        <v>42004</v>
      </c>
      <c r="BU115" s="245" t="s">
        <v>438</v>
      </c>
      <c r="BV115" s="220" t="s">
        <v>438</v>
      </c>
      <c r="BW115" s="245">
        <v>352089104</v>
      </c>
      <c r="BX115" s="245">
        <v>352089104</v>
      </c>
      <c r="BY115" s="220"/>
      <c r="BZ115" s="96">
        <v>0</v>
      </c>
      <c r="CA115" s="96">
        <v>0</v>
      </c>
      <c r="CB115" s="96">
        <v>0</v>
      </c>
      <c r="CC115" s="96">
        <v>0</v>
      </c>
      <c r="CD115" s="96">
        <v>0</v>
      </c>
      <c r="CE115" s="96">
        <v>0</v>
      </c>
      <c r="CF115" s="96">
        <v>0</v>
      </c>
      <c r="CG115" s="96">
        <v>0</v>
      </c>
      <c r="CH115" s="96">
        <v>0</v>
      </c>
      <c r="CI115" s="96">
        <v>0</v>
      </c>
      <c r="CJ115" s="96">
        <v>0</v>
      </c>
      <c r="CK115" s="96">
        <v>0</v>
      </c>
      <c r="CL115" s="96">
        <v>0</v>
      </c>
      <c r="CM115" s="96">
        <v>0</v>
      </c>
      <c r="CN115" s="305" t="s">
        <v>81</v>
      </c>
      <c r="CO115" s="305" t="str">
        <f>+CN115</f>
        <v>NA</v>
      </c>
      <c r="CP115" s="357"/>
      <c r="CQ115" s="96">
        <v>1</v>
      </c>
      <c r="CR115" s="221">
        <v>1</v>
      </c>
      <c r="CS115" s="306">
        <f>+CR115</f>
        <v>1</v>
      </c>
      <c r="CT115" s="366"/>
      <c r="CU115" s="220" t="s">
        <v>432</v>
      </c>
      <c r="CV115" s="220" t="s">
        <v>101</v>
      </c>
    </row>
    <row r="116" spans="1:100" ht="90.75" customHeight="1">
      <c r="A116" s="75" t="s">
        <v>439</v>
      </c>
      <c r="B116" s="218" t="s">
        <v>95</v>
      </c>
      <c r="C116" s="75" t="s">
        <v>440</v>
      </c>
      <c r="D116" s="119">
        <v>5</v>
      </c>
      <c r="E116" s="119">
        <v>3</v>
      </c>
      <c r="F116" s="75" t="s">
        <v>97</v>
      </c>
      <c r="G116" s="75" t="s">
        <v>441</v>
      </c>
      <c r="H116" s="75" t="s">
        <v>442</v>
      </c>
      <c r="I116" s="96">
        <v>0</v>
      </c>
      <c r="J116" s="119">
        <v>1</v>
      </c>
      <c r="K116" s="119">
        <v>0</v>
      </c>
      <c r="L116" s="305">
        <v>0</v>
      </c>
      <c r="M116" s="305">
        <v>0</v>
      </c>
      <c r="N116" s="305">
        <v>0.1</v>
      </c>
      <c r="O116" s="305">
        <v>0</v>
      </c>
      <c r="P116" s="354"/>
      <c r="Q116" s="96">
        <v>0</v>
      </c>
      <c r="R116" s="96">
        <v>0</v>
      </c>
      <c r="S116" s="96">
        <v>0</v>
      </c>
      <c r="T116" s="96">
        <v>0</v>
      </c>
      <c r="U116" s="96">
        <v>0</v>
      </c>
      <c r="V116" s="96">
        <v>0</v>
      </c>
      <c r="W116" s="96">
        <v>0</v>
      </c>
      <c r="X116" s="96">
        <v>0</v>
      </c>
      <c r="Y116" s="96">
        <v>0</v>
      </c>
      <c r="Z116" s="102" t="s">
        <v>81</v>
      </c>
      <c r="AA116" s="96">
        <v>3</v>
      </c>
      <c r="AB116" s="96">
        <v>0</v>
      </c>
      <c r="AC116" s="96">
        <v>3</v>
      </c>
      <c r="AD116" s="102">
        <v>0</v>
      </c>
      <c r="AE116" s="102">
        <v>0</v>
      </c>
      <c r="AF116" s="102">
        <v>0</v>
      </c>
      <c r="AG116" s="102">
        <v>0</v>
      </c>
      <c r="AH116" s="102">
        <v>0</v>
      </c>
      <c r="AI116" s="102">
        <v>0</v>
      </c>
      <c r="AJ116" s="102">
        <v>0</v>
      </c>
      <c r="AK116" s="102">
        <v>0</v>
      </c>
      <c r="AL116" s="305">
        <v>1</v>
      </c>
      <c r="AM116" s="305">
        <f>+AL116</f>
        <v>1</v>
      </c>
      <c r="AN116" s="354">
        <v>0</v>
      </c>
      <c r="AO116" s="102">
        <f t="shared" si="100"/>
        <v>3</v>
      </c>
      <c r="AP116" s="305">
        <f t="shared" si="101"/>
        <v>0.6</v>
      </c>
      <c r="AQ116" s="305">
        <f>+AP116</f>
        <v>0.6</v>
      </c>
      <c r="AR116" s="354"/>
      <c r="AS116" s="96">
        <v>2</v>
      </c>
      <c r="AT116" s="96">
        <v>1</v>
      </c>
      <c r="AU116" s="96">
        <v>1</v>
      </c>
      <c r="AV116" s="96">
        <v>2</v>
      </c>
      <c r="AW116" s="96">
        <v>2300000000</v>
      </c>
      <c r="AX116" s="96">
        <v>2300000000</v>
      </c>
      <c r="AY116" s="102">
        <v>0</v>
      </c>
      <c r="AZ116" s="102">
        <v>0</v>
      </c>
      <c r="BA116" s="102">
        <v>0</v>
      </c>
      <c r="BB116" s="102">
        <v>0</v>
      </c>
      <c r="BC116" s="102">
        <v>0</v>
      </c>
      <c r="BD116" s="102">
        <v>0</v>
      </c>
      <c r="BE116" s="102">
        <v>0</v>
      </c>
      <c r="BF116" s="305">
        <f>+AV116/AS116</f>
        <v>1</v>
      </c>
      <c r="BG116" s="305">
        <f>+BF116</f>
        <v>1</v>
      </c>
      <c r="BH116" s="357"/>
      <c r="BI116" s="96">
        <f t="shared" si="93"/>
        <v>5</v>
      </c>
      <c r="BJ116" s="260">
        <f>+BI116/D116</f>
        <v>1</v>
      </c>
      <c r="BK116" s="305">
        <f>+BJ116</f>
        <v>1</v>
      </c>
      <c r="BL116" s="357"/>
      <c r="BM116" s="220" t="s">
        <v>432</v>
      </c>
      <c r="BN116" s="220" t="s">
        <v>208</v>
      </c>
      <c r="BO116" s="220" t="s">
        <v>443</v>
      </c>
      <c r="BP116" s="220" t="s">
        <v>444</v>
      </c>
      <c r="BQ116" s="243" t="s">
        <v>445</v>
      </c>
      <c r="BR116" s="220" t="s">
        <v>446</v>
      </c>
      <c r="BS116" s="220" t="s">
        <v>447</v>
      </c>
      <c r="BT116" s="220" t="s">
        <v>448</v>
      </c>
      <c r="BU116" s="220" t="s">
        <v>438</v>
      </c>
      <c r="BV116" s="220" t="s">
        <v>438</v>
      </c>
      <c r="BW116" s="245">
        <v>2300000000</v>
      </c>
      <c r="BX116" s="245">
        <v>2300000000</v>
      </c>
      <c r="BY116" s="220" t="s">
        <v>449</v>
      </c>
      <c r="BZ116" s="96">
        <v>2</v>
      </c>
      <c r="CA116" s="96">
        <v>0</v>
      </c>
      <c r="CB116" s="96">
        <v>2</v>
      </c>
      <c r="CC116" s="96">
        <v>2</v>
      </c>
      <c r="CD116" s="96">
        <v>2</v>
      </c>
      <c r="CE116" s="96">
        <v>0</v>
      </c>
      <c r="CF116" s="96">
        <v>0</v>
      </c>
      <c r="CG116" s="96">
        <v>0</v>
      </c>
      <c r="CH116" s="96">
        <v>0</v>
      </c>
      <c r="CI116" s="96">
        <v>0</v>
      </c>
      <c r="CJ116" s="96">
        <v>0</v>
      </c>
      <c r="CK116" s="96">
        <v>0</v>
      </c>
      <c r="CL116" s="96">
        <v>0</v>
      </c>
      <c r="CM116" s="96">
        <v>0</v>
      </c>
      <c r="CN116" s="305" t="s">
        <v>81</v>
      </c>
      <c r="CO116" s="305" t="str">
        <f>+CN116</f>
        <v>NA</v>
      </c>
      <c r="CP116" s="357"/>
      <c r="CQ116" s="96">
        <f t="shared" si="102"/>
        <v>7</v>
      </c>
      <c r="CR116" s="221">
        <v>1</v>
      </c>
      <c r="CS116" s="306">
        <f>+CR116</f>
        <v>1</v>
      </c>
      <c r="CT116" s="366"/>
      <c r="CU116" s="220" t="s">
        <v>432</v>
      </c>
      <c r="CV116" s="220" t="s">
        <v>208</v>
      </c>
    </row>
    <row r="117" spans="1:100" ht="54" customHeight="1">
      <c r="A117" s="75" t="s">
        <v>450</v>
      </c>
      <c r="B117" s="218" t="s">
        <v>95</v>
      </c>
      <c r="C117" s="75" t="s">
        <v>451</v>
      </c>
      <c r="D117" s="119">
        <v>1</v>
      </c>
      <c r="E117" s="119" t="s">
        <v>79</v>
      </c>
      <c r="F117" s="75" t="s">
        <v>97</v>
      </c>
      <c r="G117" s="75" t="s">
        <v>452</v>
      </c>
      <c r="H117" s="75" t="s">
        <v>453</v>
      </c>
      <c r="I117" s="96">
        <v>0</v>
      </c>
      <c r="J117" s="119">
        <v>0</v>
      </c>
      <c r="K117" s="119">
        <v>0</v>
      </c>
      <c r="L117" s="305" t="s">
        <v>81</v>
      </c>
      <c r="M117" s="307" t="s">
        <v>81</v>
      </c>
      <c r="N117" s="305">
        <v>0.1</v>
      </c>
      <c r="O117" s="305" t="s">
        <v>81</v>
      </c>
      <c r="P117" s="354"/>
      <c r="Q117" s="96">
        <v>0</v>
      </c>
      <c r="R117" s="96">
        <v>0</v>
      </c>
      <c r="S117" s="96">
        <v>0</v>
      </c>
      <c r="T117" s="96">
        <v>0</v>
      </c>
      <c r="U117" s="96">
        <v>0</v>
      </c>
      <c r="V117" s="96">
        <v>0</v>
      </c>
      <c r="W117" s="96">
        <v>0</v>
      </c>
      <c r="X117" s="96">
        <v>0</v>
      </c>
      <c r="Y117" s="96">
        <v>0</v>
      </c>
      <c r="Z117" s="102" t="s">
        <v>81</v>
      </c>
      <c r="AA117" s="96">
        <v>1</v>
      </c>
      <c r="AB117" s="96">
        <v>0</v>
      </c>
      <c r="AC117" s="96">
        <v>1</v>
      </c>
      <c r="AD117" s="102">
        <v>0</v>
      </c>
      <c r="AE117" s="102">
        <v>0</v>
      </c>
      <c r="AF117" s="102">
        <v>0</v>
      </c>
      <c r="AG117" s="102">
        <v>0</v>
      </c>
      <c r="AH117" s="102">
        <v>0</v>
      </c>
      <c r="AI117" s="102">
        <v>0</v>
      </c>
      <c r="AJ117" s="102">
        <v>0</v>
      </c>
      <c r="AK117" s="102">
        <v>0</v>
      </c>
      <c r="AL117" s="305">
        <v>1</v>
      </c>
      <c r="AM117" s="305">
        <f>+AL117</f>
        <v>1</v>
      </c>
      <c r="AN117" s="354" t="s">
        <v>81</v>
      </c>
      <c r="AO117" s="102">
        <f t="shared" si="100"/>
        <v>1</v>
      </c>
      <c r="AP117" s="305">
        <f t="shared" si="101"/>
        <v>1</v>
      </c>
      <c r="AQ117" s="305">
        <f>+AP117</f>
        <v>1</v>
      </c>
      <c r="AR117" s="354"/>
      <c r="AS117" s="96">
        <v>0</v>
      </c>
      <c r="AT117" s="96">
        <v>0</v>
      </c>
      <c r="AU117" s="96">
        <v>0</v>
      </c>
      <c r="AV117" s="96">
        <v>0</v>
      </c>
      <c r="AW117" s="102">
        <v>0</v>
      </c>
      <c r="AX117" s="102">
        <v>0</v>
      </c>
      <c r="AY117" s="102">
        <v>0</v>
      </c>
      <c r="AZ117" s="102">
        <v>0</v>
      </c>
      <c r="BA117" s="102">
        <v>0</v>
      </c>
      <c r="BB117" s="102">
        <v>0</v>
      </c>
      <c r="BC117" s="102">
        <v>0</v>
      </c>
      <c r="BD117" s="102">
        <v>0</v>
      </c>
      <c r="BE117" s="102">
        <v>0</v>
      </c>
      <c r="BF117" s="96" t="s">
        <v>81</v>
      </c>
      <c r="BG117" s="305" t="s">
        <v>81</v>
      </c>
      <c r="BH117" s="357"/>
      <c r="BI117" s="96">
        <f t="shared" si="93"/>
        <v>1</v>
      </c>
      <c r="BJ117" s="260">
        <f>+BI117/D117</f>
        <v>1</v>
      </c>
      <c r="BK117" s="305">
        <f>+BJ117</f>
        <v>1</v>
      </c>
      <c r="BL117" s="357"/>
      <c r="BM117" s="220" t="s">
        <v>432</v>
      </c>
      <c r="BN117" s="220" t="s">
        <v>454</v>
      </c>
      <c r="BO117" s="220"/>
      <c r="BP117" s="220"/>
      <c r="BQ117" s="220"/>
      <c r="BR117" s="220"/>
      <c r="BS117" s="220"/>
      <c r="BT117" s="220"/>
      <c r="BU117" s="220"/>
      <c r="BV117" s="220"/>
      <c r="BW117" s="220"/>
      <c r="BX117" s="220"/>
      <c r="BY117" s="220"/>
      <c r="BZ117" s="96">
        <v>0</v>
      </c>
      <c r="CA117" s="96">
        <v>0</v>
      </c>
      <c r="CB117" s="96">
        <v>0</v>
      </c>
      <c r="CC117" s="96">
        <v>0</v>
      </c>
      <c r="CD117" s="96">
        <v>0</v>
      </c>
      <c r="CE117" s="96">
        <v>0</v>
      </c>
      <c r="CF117" s="96">
        <v>0</v>
      </c>
      <c r="CG117" s="96">
        <v>0</v>
      </c>
      <c r="CH117" s="96">
        <v>0</v>
      </c>
      <c r="CI117" s="96">
        <v>0</v>
      </c>
      <c r="CJ117" s="96">
        <v>0</v>
      </c>
      <c r="CK117" s="96">
        <v>0</v>
      </c>
      <c r="CL117" s="96">
        <v>0</v>
      </c>
      <c r="CM117" s="96">
        <v>0</v>
      </c>
      <c r="CN117" s="96" t="s">
        <v>81</v>
      </c>
      <c r="CO117" s="305" t="s">
        <v>81</v>
      </c>
      <c r="CP117" s="357"/>
      <c r="CQ117" s="96" t="s">
        <v>81</v>
      </c>
      <c r="CR117" s="221" t="s">
        <v>81</v>
      </c>
      <c r="CS117" s="306" t="str">
        <f>+CR117</f>
        <v>NA</v>
      </c>
      <c r="CT117" s="366"/>
      <c r="CU117" s="220" t="s">
        <v>432</v>
      </c>
      <c r="CV117" s="220" t="s">
        <v>454</v>
      </c>
    </row>
    <row r="118" spans="1:100" ht="60.75" customHeight="1">
      <c r="A118" s="75" t="s">
        <v>455</v>
      </c>
      <c r="B118" s="218" t="s">
        <v>95</v>
      </c>
      <c r="C118" s="75" t="s">
        <v>456</v>
      </c>
      <c r="D118" s="119">
        <v>5</v>
      </c>
      <c r="E118" s="119">
        <v>9</v>
      </c>
      <c r="F118" s="75" t="s">
        <v>97</v>
      </c>
      <c r="G118" s="75" t="s">
        <v>457</v>
      </c>
      <c r="H118" s="75" t="s">
        <v>458</v>
      </c>
      <c r="I118" s="96">
        <v>0</v>
      </c>
      <c r="J118" s="119">
        <v>1</v>
      </c>
      <c r="K118" s="119">
        <v>1</v>
      </c>
      <c r="L118" s="305">
        <v>1</v>
      </c>
      <c r="M118" s="354">
        <v>1</v>
      </c>
      <c r="N118" s="354">
        <v>0.1</v>
      </c>
      <c r="O118" s="354">
        <v>0.1</v>
      </c>
      <c r="P118" s="354"/>
      <c r="Q118" s="96">
        <v>0</v>
      </c>
      <c r="R118" s="96">
        <v>0</v>
      </c>
      <c r="S118" s="96">
        <v>0</v>
      </c>
      <c r="T118" s="96">
        <v>0</v>
      </c>
      <c r="U118" s="96">
        <v>0</v>
      </c>
      <c r="V118" s="96">
        <v>0</v>
      </c>
      <c r="W118" s="96">
        <v>0</v>
      </c>
      <c r="X118" s="96">
        <v>0</v>
      </c>
      <c r="Y118" s="96">
        <v>0</v>
      </c>
      <c r="Z118" s="102" t="s">
        <v>81</v>
      </c>
      <c r="AA118" s="96">
        <v>8</v>
      </c>
      <c r="AB118" s="96">
        <v>0</v>
      </c>
      <c r="AC118" s="96">
        <v>8</v>
      </c>
      <c r="AD118" s="102">
        <v>4140000000</v>
      </c>
      <c r="AE118" s="102">
        <v>540000000</v>
      </c>
      <c r="AF118" s="102">
        <v>0</v>
      </c>
      <c r="AG118" s="102">
        <v>0</v>
      </c>
      <c r="AH118" s="102">
        <v>0</v>
      </c>
      <c r="AI118" s="102">
        <v>3600000000</v>
      </c>
      <c r="AJ118" s="102">
        <v>0</v>
      </c>
      <c r="AK118" s="102">
        <v>0</v>
      </c>
      <c r="AL118" s="305">
        <v>1</v>
      </c>
      <c r="AM118" s="354">
        <f>SUM(AL118:AL119)/2</f>
        <v>1</v>
      </c>
      <c r="AN118" s="354">
        <v>0.1</v>
      </c>
      <c r="AO118" s="102">
        <f t="shared" si="100"/>
        <v>9</v>
      </c>
      <c r="AP118" s="305">
        <v>1</v>
      </c>
      <c r="AQ118" s="354">
        <f>SUM(AP118:AP119)/2</f>
        <v>0.9</v>
      </c>
      <c r="AR118" s="354"/>
      <c r="AS118" s="96">
        <v>0</v>
      </c>
      <c r="AT118" s="96">
        <v>1</v>
      </c>
      <c r="AU118" s="96">
        <v>0</v>
      </c>
      <c r="AV118" s="96">
        <v>0</v>
      </c>
      <c r="AW118" s="102">
        <v>900000000</v>
      </c>
      <c r="AX118" s="102">
        <v>900000000</v>
      </c>
      <c r="AY118" s="102">
        <v>0</v>
      </c>
      <c r="AZ118" s="102">
        <v>0</v>
      </c>
      <c r="BA118" s="102">
        <v>0</v>
      </c>
      <c r="BB118" s="102">
        <v>0</v>
      </c>
      <c r="BC118" s="102">
        <v>0</v>
      </c>
      <c r="BD118" s="102">
        <v>0</v>
      </c>
      <c r="BE118" s="102">
        <v>0</v>
      </c>
      <c r="BF118" s="96" t="s">
        <v>81</v>
      </c>
      <c r="BG118" s="354">
        <f>SUM(BF118:BF119)</f>
        <v>1</v>
      </c>
      <c r="BH118" s="357"/>
      <c r="BI118" s="96">
        <f t="shared" si="93"/>
        <v>9</v>
      </c>
      <c r="BJ118" s="260">
        <f>+BI118/E118</f>
        <v>1</v>
      </c>
      <c r="BK118" s="356">
        <f>SUM(BJ118:BJ119)/2</f>
        <v>1</v>
      </c>
      <c r="BL118" s="357"/>
      <c r="BM118" s="220" t="s">
        <v>432</v>
      </c>
      <c r="BN118" s="220" t="s">
        <v>235</v>
      </c>
      <c r="BO118" s="220"/>
      <c r="BP118" s="220"/>
      <c r="BQ118" s="220"/>
      <c r="BR118" s="220"/>
      <c r="BS118" s="220"/>
      <c r="BT118" s="220"/>
      <c r="BU118" s="220"/>
      <c r="BV118" s="220"/>
      <c r="BW118" s="220"/>
      <c r="BX118" s="220"/>
      <c r="BY118" s="220"/>
      <c r="BZ118" s="96">
        <v>0</v>
      </c>
      <c r="CA118" s="96">
        <v>0</v>
      </c>
      <c r="CB118" s="96">
        <v>0</v>
      </c>
      <c r="CC118" s="96">
        <v>0</v>
      </c>
      <c r="CD118" s="96">
        <v>0</v>
      </c>
      <c r="CE118" s="96">
        <v>0</v>
      </c>
      <c r="CF118" s="96">
        <v>0</v>
      </c>
      <c r="CG118" s="96">
        <v>0</v>
      </c>
      <c r="CH118" s="96">
        <v>0</v>
      </c>
      <c r="CI118" s="96">
        <v>0</v>
      </c>
      <c r="CJ118" s="96">
        <v>0</v>
      </c>
      <c r="CK118" s="96">
        <v>0</v>
      </c>
      <c r="CL118" s="96">
        <v>0</v>
      </c>
      <c r="CM118" s="96">
        <v>0</v>
      </c>
      <c r="CN118" s="305" t="s">
        <v>81</v>
      </c>
      <c r="CO118" s="354" t="s">
        <v>81</v>
      </c>
      <c r="CP118" s="357"/>
      <c r="CQ118" s="96">
        <f>SUM(K118+AC118+AV118+CD118)</f>
        <v>9</v>
      </c>
      <c r="CR118" s="221">
        <v>1</v>
      </c>
      <c r="CS118" s="361">
        <f>SUM(CR118:CR119)/2</f>
        <v>0.5</v>
      </c>
      <c r="CT118" s="366"/>
      <c r="CU118" s="220" t="s">
        <v>432</v>
      </c>
      <c r="CV118" s="220" t="s">
        <v>235</v>
      </c>
    </row>
    <row r="119" spans="1:100" ht="72.75" customHeight="1">
      <c r="A119" s="75" t="s">
        <v>455</v>
      </c>
      <c r="B119" s="218" t="s">
        <v>95</v>
      </c>
      <c r="C119" s="75" t="s">
        <v>456</v>
      </c>
      <c r="D119" s="119">
        <v>5</v>
      </c>
      <c r="E119" s="119" t="s">
        <v>79</v>
      </c>
      <c r="F119" s="75" t="s">
        <v>97</v>
      </c>
      <c r="G119" s="75" t="s">
        <v>459</v>
      </c>
      <c r="H119" s="75" t="s">
        <v>459</v>
      </c>
      <c r="I119" s="96">
        <v>0</v>
      </c>
      <c r="J119" s="119">
        <v>1</v>
      </c>
      <c r="K119" s="119">
        <v>1</v>
      </c>
      <c r="L119" s="305">
        <v>1</v>
      </c>
      <c r="M119" s="354"/>
      <c r="N119" s="354"/>
      <c r="O119" s="354"/>
      <c r="P119" s="354"/>
      <c r="Q119" s="96">
        <v>0</v>
      </c>
      <c r="R119" s="96">
        <v>0</v>
      </c>
      <c r="S119" s="96">
        <v>0</v>
      </c>
      <c r="T119" s="96">
        <v>0</v>
      </c>
      <c r="U119" s="96">
        <v>0</v>
      </c>
      <c r="V119" s="96">
        <v>0</v>
      </c>
      <c r="W119" s="96">
        <v>0</v>
      </c>
      <c r="X119" s="96">
        <v>0</v>
      </c>
      <c r="Y119" s="96">
        <v>0</v>
      </c>
      <c r="Z119" s="102" t="s">
        <v>81</v>
      </c>
      <c r="AA119" s="96">
        <v>3</v>
      </c>
      <c r="AB119" s="96">
        <v>0</v>
      </c>
      <c r="AC119" s="96">
        <v>3</v>
      </c>
      <c r="AD119" s="102">
        <f>+AE119+AI119</f>
        <v>4362635000</v>
      </c>
      <c r="AE119" s="102">
        <v>1815927000</v>
      </c>
      <c r="AF119" s="102">
        <v>0</v>
      </c>
      <c r="AG119" s="102">
        <v>0</v>
      </c>
      <c r="AH119" s="102">
        <v>0</v>
      </c>
      <c r="AI119" s="102">
        <v>2546708000</v>
      </c>
      <c r="AJ119" s="102">
        <v>0</v>
      </c>
      <c r="AK119" s="102">
        <v>0</v>
      </c>
      <c r="AL119" s="305">
        <v>1</v>
      </c>
      <c r="AM119" s="354"/>
      <c r="AN119" s="354"/>
      <c r="AO119" s="102">
        <f t="shared" si="100"/>
        <v>4</v>
      </c>
      <c r="AP119" s="305">
        <f t="shared" si="101"/>
        <v>0.8</v>
      </c>
      <c r="AQ119" s="354"/>
      <c r="AR119" s="354"/>
      <c r="AS119" s="96">
        <v>4</v>
      </c>
      <c r="AT119" s="96">
        <v>3</v>
      </c>
      <c r="AU119" s="96">
        <v>3</v>
      </c>
      <c r="AV119" s="96">
        <v>4</v>
      </c>
      <c r="AW119" s="96">
        <v>1910421618</v>
      </c>
      <c r="AX119" s="96">
        <v>1910421618</v>
      </c>
      <c r="AY119" s="102">
        <v>0</v>
      </c>
      <c r="AZ119" s="102">
        <v>0</v>
      </c>
      <c r="BA119" s="102">
        <v>0</v>
      </c>
      <c r="BB119" s="102">
        <v>0</v>
      </c>
      <c r="BC119" s="102">
        <v>0</v>
      </c>
      <c r="BD119" s="102">
        <v>0</v>
      </c>
      <c r="BE119" s="102">
        <v>0</v>
      </c>
      <c r="BF119" s="305">
        <f>+AV119/AS119</f>
        <v>1</v>
      </c>
      <c r="BG119" s="354"/>
      <c r="BH119" s="357"/>
      <c r="BI119" s="96">
        <f t="shared" si="93"/>
        <v>8</v>
      </c>
      <c r="BJ119" s="260">
        <v>1</v>
      </c>
      <c r="BK119" s="357"/>
      <c r="BL119" s="357"/>
      <c r="BM119" s="220" t="s">
        <v>432</v>
      </c>
      <c r="BN119" s="220" t="s">
        <v>460</v>
      </c>
      <c r="BO119" s="220" t="s">
        <v>461</v>
      </c>
      <c r="BP119" s="243" t="s">
        <v>462</v>
      </c>
      <c r="BQ119" s="243" t="s">
        <v>463</v>
      </c>
      <c r="BR119" s="220" t="s">
        <v>464</v>
      </c>
      <c r="BS119" s="220" t="s">
        <v>465</v>
      </c>
      <c r="BT119" s="244">
        <v>42004</v>
      </c>
      <c r="BU119" s="220" t="s">
        <v>438</v>
      </c>
      <c r="BV119" s="220" t="s">
        <v>438</v>
      </c>
      <c r="BW119" s="245">
        <v>1910421618</v>
      </c>
      <c r="BX119" s="245">
        <v>1910421618</v>
      </c>
      <c r="BY119" s="220"/>
      <c r="BZ119" s="96">
        <v>0</v>
      </c>
      <c r="CA119" s="96">
        <v>0</v>
      </c>
      <c r="CB119" s="96">
        <v>0</v>
      </c>
      <c r="CC119" s="96">
        <v>0</v>
      </c>
      <c r="CD119" s="96">
        <v>0</v>
      </c>
      <c r="CE119" s="96">
        <v>0</v>
      </c>
      <c r="CF119" s="96">
        <v>0</v>
      </c>
      <c r="CG119" s="96">
        <v>0</v>
      </c>
      <c r="CH119" s="96">
        <v>0</v>
      </c>
      <c r="CI119" s="96">
        <v>0</v>
      </c>
      <c r="CJ119" s="96">
        <v>0</v>
      </c>
      <c r="CK119" s="96">
        <v>0</v>
      </c>
      <c r="CL119" s="96">
        <v>0</v>
      </c>
      <c r="CM119" s="96">
        <v>0</v>
      </c>
      <c r="CN119" s="305" t="s">
        <v>81</v>
      </c>
      <c r="CO119" s="354"/>
      <c r="CP119" s="357"/>
      <c r="CQ119" s="96" t="s">
        <v>81</v>
      </c>
      <c r="CR119" s="221" t="s">
        <v>81</v>
      </c>
      <c r="CS119" s="366"/>
      <c r="CT119" s="366"/>
      <c r="CU119" s="220" t="s">
        <v>432</v>
      </c>
      <c r="CV119" s="220" t="s">
        <v>460</v>
      </c>
    </row>
    <row r="120" spans="1:100" ht="60.75" customHeight="1">
      <c r="A120" s="75" t="s">
        <v>455</v>
      </c>
      <c r="B120" s="218" t="s">
        <v>95</v>
      </c>
      <c r="C120" s="75" t="s">
        <v>456</v>
      </c>
      <c r="D120" s="119" t="s">
        <v>79</v>
      </c>
      <c r="E120" s="119">
        <v>1</v>
      </c>
      <c r="F120" s="75" t="s">
        <v>97</v>
      </c>
      <c r="G120" s="188" t="s">
        <v>81</v>
      </c>
      <c r="H120" s="75" t="s">
        <v>466</v>
      </c>
      <c r="I120" s="96" t="s">
        <v>107</v>
      </c>
      <c r="J120" s="305" t="s">
        <v>81</v>
      </c>
      <c r="K120" s="305" t="s">
        <v>81</v>
      </c>
      <c r="L120" s="308" t="s">
        <v>81</v>
      </c>
      <c r="M120" s="308" t="s">
        <v>81</v>
      </c>
      <c r="N120" s="308" t="s">
        <v>81</v>
      </c>
      <c r="O120" s="308" t="s">
        <v>81</v>
      </c>
      <c r="P120" s="354"/>
      <c r="Q120" s="308" t="s">
        <v>81</v>
      </c>
      <c r="R120" s="308" t="s">
        <v>81</v>
      </c>
      <c r="S120" s="308" t="s">
        <v>81</v>
      </c>
      <c r="T120" s="308" t="s">
        <v>81</v>
      </c>
      <c r="U120" s="308" t="s">
        <v>81</v>
      </c>
      <c r="V120" s="308" t="s">
        <v>81</v>
      </c>
      <c r="W120" s="308" t="s">
        <v>81</v>
      </c>
      <c r="X120" s="308" t="s">
        <v>81</v>
      </c>
      <c r="Y120" s="308" t="s">
        <v>81</v>
      </c>
      <c r="Z120" s="308" t="s">
        <v>81</v>
      </c>
      <c r="AA120" s="305" t="s">
        <v>81</v>
      </c>
      <c r="AB120" s="308" t="s">
        <v>81</v>
      </c>
      <c r="AC120" s="305" t="s">
        <v>81</v>
      </c>
      <c r="AD120" s="308" t="s">
        <v>81</v>
      </c>
      <c r="AE120" s="308" t="s">
        <v>81</v>
      </c>
      <c r="AF120" s="308" t="s">
        <v>81</v>
      </c>
      <c r="AG120" s="308" t="s">
        <v>81</v>
      </c>
      <c r="AH120" s="308" t="s">
        <v>81</v>
      </c>
      <c r="AI120" s="308" t="s">
        <v>81</v>
      </c>
      <c r="AJ120" s="308" t="s">
        <v>81</v>
      </c>
      <c r="AK120" s="308" t="s">
        <v>81</v>
      </c>
      <c r="AL120" s="308" t="s">
        <v>81</v>
      </c>
      <c r="AM120" s="308" t="s">
        <v>81</v>
      </c>
      <c r="AN120" s="354"/>
      <c r="AO120" s="308" t="s">
        <v>81</v>
      </c>
      <c r="AP120" s="308" t="s">
        <v>81</v>
      </c>
      <c r="AQ120" s="308" t="s">
        <v>81</v>
      </c>
      <c r="AR120" s="354"/>
      <c r="AS120" s="305" t="s">
        <v>81</v>
      </c>
      <c r="AT120" s="308" t="s">
        <v>81</v>
      </c>
      <c r="AU120" s="305" t="s">
        <v>81</v>
      </c>
      <c r="AV120" s="305" t="s">
        <v>81</v>
      </c>
      <c r="AW120" s="305" t="s">
        <v>81</v>
      </c>
      <c r="AX120" s="308" t="s">
        <v>81</v>
      </c>
      <c r="AY120" s="308" t="s">
        <v>81</v>
      </c>
      <c r="AZ120" s="308" t="s">
        <v>81</v>
      </c>
      <c r="BA120" s="308" t="s">
        <v>81</v>
      </c>
      <c r="BB120" s="308" t="s">
        <v>81</v>
      </c>
      <c r="BC120" s="308" t="s">
        <v>81</v>
      </c>
      <c r="BD120" s="308" t="s">
        <v>81</v>
      </c>
      <c r="BE120" s="102" t="s">
        <v>81</v>
      </c>
      <c r="BF120" s="305" t="s">
        <v>81</v>
      </c>
      <c r="BG120" s="305" t="s">
        <v>81</v>
      </c>
      <c r="BH120" s="357"/>
      <c r="BI120" s="96" t="s">
        <v>81</v>
      </c>
      <c r="BJ120" s="260" t="s">
        <v>81</v>
      </c>
      <c r="BK120" s="358"/>
      <c r="BL120" s="357"/>
      <c r="BM120" s="220" t="s">
        <v>432</v>
      </c>
      <c r="BN120" s="220" t="s">
        <v>402</v>
      </c>
      <c r="BO120" s="220"/>
      <c r="BP120" s="220"/>
      <c r="BQ120" s="220"/>
      <c r="BR120" s="220"/>
      <c r="BS120" s="220"/>
      <c r="BT120" s="220"/>
      <c r="BU120" s="220"/>
      <c r="BV120" s="220"/>
      <c r="BW120" s="220"/>
      <c r="BX120" s="220"/>
      <c r="BY120" s="220"/>
      <c r="BZ120" s="96">
        <v>1</v>
      </c>
      <c r="CA120" s="96">
        <v>0</v>
      </c>
      <c r="CB120" s="96">
        <v>0</v>
      </c>
      <c r="CC120" s="96">
        <v>0</v>
      </c>
      <c r="CD120" s="96">
        <v>0</v>
      </c>
      <c r="CE120" s="96">
        <v>0</v>
      </c>
      <c r="CF120" s="96">
        <v>0</v>
      </c>
      <c r="CG120" s="96">
        <v>0</v>
      </c>
      <c r="CH120" s="96">
        <v>0</v>
      </c>
      <c r="CI120" s="96">
        <v>0</v>
      </c>
      <c r="CJ120" s="96">
        <v>0</v>
      </c>
      <c r="CK120" s="96">
        <v>0</v>
      </c>
      <c r="CL120" s="96">
        <v>0</v>
      </c>
      <c r="CM120" s="96" t="s">
        <v>81</v>
      </c>
      <c r="CN120" s="305">
        <f>+CD120/BZ120</f>
        <v>0</v>
      </c>
      <c r="CO120" s="305">
        <f>+CN120</f>
        <v>0</v>
      </c>
      <c r="CP120" s="357"/>
      <c r="CQ120" s="96">
        <f>SUM(CD120)</f>
        <v>0</v>
      </c>
      <c r="CR120" s="221">
        <f>+CQ120/E120</f>
        <v>0</v>
      </c>
      <c r="CS120" s="362"/>
      <c r="CT120" s="366"/>
      <c r="CU120" s="220" t="s">
        <v>432</v>
      </c>
      <c r="CV120" s="220" t="s">
        <v>402</v>
      </c>
    </row>
    <row r="121" spans="1:100" ht="57" customHeight="1">
      <c r="A121" s="75" t="s">
        <v>467</v>
      </c>
      <c r="B121" s="218" t="s">
        <v>95</v>
      </c>
      <c r="C121" s="75" t="s">
        <v>468</v>
      </c>
      <c r="D121" s="119">
        <v>46</v>
      </c>
      <c r="E121" s="119">
        <v>46</v>
      </c>
      <c r="F121" s="75" t="s">
        <v>97</v>
      </c>
      <c r="G121" s="75" t="s">
        <v>469</v>
      </c>
      <c r="H121" s="75" t="s">
        <v>469</v>
      </c>
      <c r="I121" s="96">
        <v>0</v>
      </c>
      <c r="J121" s="119">
        <v>12</v>
      </c>
      <c r="K121" s="119">
        <v>12</v>
      </c>
      <c r="L121" s="305">
        <v>1</v>
      </c>
      <c r="M121" s="305">
        <v>1</v>
      </c>
      <c r="N121" s="305">
        <v>0.1</v>
      </c>
      <c r="O121" s="305">
        <v>0.1</v>
      </c>
      <c r="P121" s="354"/>
      <c r="Q121" s="96">
        <v>0</v>
      </c>
      <c r="R121" s="96">
        <v>0</v>
      </c>
      <c r="S121" s="96">
        <v>0</v>
      </c>
      <c r="T121" s="96">
        <v>0</v>
      </c>
      <c r="U121" s="96">
        <v>0</v>
      </c>
      <c r="V121" s="96">
        <v>0</v>
      </c>
      <c r="W121" s="96">
        <v>0</v>
      </c>
      <c r="X121" s="96">
        <v>0</v>
      </c>
      <c r="Y121" s="96">
        <v>0</v>
      </c>
      <c r="Z121" s="102" t="s">
        <v>81</v>
      </c>
      <c r="AA121" s="96">
        <v>12</v>
      </c>
      <c r="AB121" s="96">
        <v>0</v>
      </c>
      <c r="AC121" s="96">
        <v>12</v>
      </c>
      <c r="AD121" s="102">
        <v>0</v>
      </c>
      <c r="AE121" s="102">
        <v>0</v>
      </c>
      <c r="AF121" s="102">
        <v>0</v>
      </c>
      <c r="AG121" s="102">
        <v>0</v>
      </c>
      <c r="AH121" s="102">
        <v>0</v>
      </c>
      <c r="AI121" s="102">
        <v>0</v>
      </c>
      <c r="AJ121" s="102">
        <v>0</v>
      </c>
      <c r="AK121" s="102">
        <v>0</v>
      </c>
      <c r="AL121" s="305">
        <v>1</v>
      </c>
      <c r="AM121" s="305">
        <f>+AL121</f>
        <v>1</v>
      </c>
      <c r="AN121" s="354">
        <v>0.1</v>
      </c>
      <c r="AO121" s="102">
        <f t="shared" si="100"/>
        <v>24</v>
      </c>
      <c r="AP121" s="305">
        <f t="shared" si="101"/>
        <v>0.52173913043478259</v>
      </c>
      <c r="AQ121" s="305">
        <f>+AP121</f>
        <v>0.52173913043478259</v>
      </c>
      <c r="AR121" s="354"/>
      <c r="AS121" s="96">
        <v>27</v>
      </c>
      <c r="AT121" s="96">
        <v>0</v>
      </c>
      <c r="AU121" s="96">
        <v>27</v>
      </c>
      <c r="AV121" s="96">
        <v>27</v>
      </c>
      <c r="AW121" s="102">
        <v>0</v>
      </c>
      <c r="AX121" s="102">
        <v>0</v>
      </c>
      <c r="AY121" s="102">
        <v>0</v>
      </c>
      <c r="AZ121" s="102">
        <v>0</v>
      </c>
      <c r="BA121" s="102">
        <v>0</v>
      </c>
      <c r="BB121" s="102">
        <v>0</v>
      </c>
      <c r="BC121" s="102">
        <v>0</v>
      </c>
      <c r="BD121" s="246">
        <v>2500000</v>
      </c>
      <c r="BE121" s="102">
        <v>0</v>
      </c>
      <c r="BF121" s="305">
        <f>+AV121/AS121</f>
        <v>1</v>
      </c>
      <c r="BG121" s="305">
        <f>+BF121</f>
        <v>1</v>
      </c>
      <c r="BH121" s="357"/>
      <c r="BI121" s="96">
        <f t="shared" si="93"/>
        <v>51</v>
      </c>
      <c r="BJ121" s="260">
        <v>1</v>
      </c>
      <c r="BK121" s="305">
        <f>+BJ121</f>
        <v>1</v>
      </c>
      <c r="BL121" s="357"/>
      <c r="BM121" s="220" t="s">
        <v>432</v>
      </c>
      <c r="BN121" s="220" t="s">
        <v>101</v>
      </c>
      <c r="BO121" s="220"/>
      <c r="BP121" s="220"/>
      <c r="BQ121" s="220"/>
      <c r="BR121" s="220"/>
      <c r="BS121" s="220"/>
      <c r="BT121" s="220"/>
      <c r="BU121" s="220"/>
      <c r="BV121" s="220"/>
      <c r="BW121" s="220"/>
      <c r="BX121" s="220"/>
      <c r="BY121" s="220" t="s">
        <v>470</v>
      </c>
      <c r="BZ121" s="96">
        <v>0</v>
      </c>
      <c r="CA121" s="96">
        <v>0</v>
      </c>
      <c r="CB121" s="96">
        <v>0</v>
      </c>
      <c r="CC121" s="96">
        <v>0</v>
      </c>
      <c r="CD121" s="96">
        <v>0</v>
      </c>
      <c r="CE121" s="96">
        <v>0</v>
      </c>
      <c r="CF121" s="96">
        <v>0</v>
      </c>
      <c r="CG121" s="96">
        <v>0</v>
      </c>
      <c r="CH121" s="96">
        <v>0</v>
      </c>
      <c r="CI121" s="96">
        <v>0</v>
      </c>
      <c r="CJ121" s="96">
        <v>0</v>
      </c>
      <c r="CK121" s="96">
        <v>0</v>
      </c>
      <c r="CL121" s="96">
        <v>2500000</v>
      </c>
      <c r="CM121" s="96">
        <v>0</v>
      </c>
      <c r="CN121" s="305" t="s">
        <v>81</v>
      </c>
      <c r="CO121" s="305" t="str">
        <f>+CN121</f>
        <v>NA</v>
      </c>
      <c r="CP121" s="357"/>
      <c r="CQ121" s="96">
        <f t="shared" si="102"/>
        <v>51</v>
      </c>
      <c r="CR121" s="221">
        <v>1</v>
      </c>
      <c r="CS121" s="306">
        <f>+CR121</f>
        <v>1</v>
      </c>
      <c r="CT121" s="366"/>
      <c r="CU121" s="220" t="s">
        <v>432</v>
      </c>
      <c r="CV121" s="220" t="s">
        <v>101</v>
      </c>
    </row>
    <row r="122" spans="1:100" ht="60.75" customHeight="1">
      <c r="A122" s="75" t="s">
        <v>471</v>
      </c>
      <c r="B122" s="218" t="s">
        <v>95</v>
      </c>
      <c r="C122" s="75" t="s">
        <v>472</v>
      </c>
      <c r="D122" s="119">
        <v>10</v>
      </c>
      <c r="E122" s="119" t="s">
        <v>79</v>
      </c>
      <c r="F122" s="75" t="s">
        <v>97</v>
      </c>
      <c r="G122" s="75" t="s">
        <v>473</v>
      </c>
      <c r="H122" s="75" t="s">
        <v>473</v>
      </c>
      <c r="I122" s="96">
        <v>0</v>
      </c>
      <c r="J122" s="119">
        <v>12</v>
      </c>
      <c r="K122" s="119">
        <v>12</v>
      </c>
      <c r="L122" s="305">
        <v>1</v>
      </c>
      <c r="M122" s="305">
        <v>1</v>
      </c>
      <c r="N122" s="305">
        <v>0.1</v>
      </c>
      <c r="O122" s="305">
        <v>0.1</v>
      </c>
      <c r="P122" s="354"/>
      <c r="Q122" s="96">
        <v>0</v>
      </c>
      <c r="R122" s="96">
        <v>0</v>
      </c>
      <c r="S122" s="96">
        <v>0</v>
      </c>
      <c r="T122" s="96">
        <v>0</v>
      </c>
      <c r="U122" s="96">
        <v>0</v>
      </c>
      <c r="V122" s="96">
        <v>0</v>
      </c>
      <c r="W122" s="96">
        <v>0</v>
      </c>
      <c r="X122" s="96">
        <v>0</v>
      </c>
      <c r="Y122" s="96">
        <v>0</v>
      </c>
      <c r="Z122" s="102" t="s">
        <v>81</v>
      </c>
      <c r="AA122" s="96">
        <v>12</v>
      </c>
      <c r="AB122" s="96">
        <v>0</v>
      </c>
      <c r="AC122" s="96">
        <v>12</v>
      </c>
      <c r="AD122" s="102">
        <v>0</v>
      </c>
      <c r="AE122" s="102">
        <v>0</v>
      </c>
      <c r="AF122" s="102">
        <v>0</v>
      </c>
      <c r="AG122" s="102">
        <v>0</v>
      </c>
      <c r="AH122" s="102">
        <v>0</v>
      </c>
      <c r="AI122" s="102">
        <v>0</v>
      </c>
      <c r="AJ122" s="102">
        <v>0</v>
      </c>
      <c r="AK122" s="102">
        <v>0</v>
      </c>
      <c r="AL122" s="305">
        <v>1</v>
      </c>
      <c r="AM122" s="305">
        <f>+AL122</f>
        <v>1</v>
      </c>
      <c r="AN122" s="354">
        <v>0.1</v>
      </c>
      <c r="AO122" s="102">
        <f t="shared" si="100"/>
        <v>24</v>
      </c>
      <c r="AP122" s="305">
        <v>1</v>
      </c>
      <c r="AQ122" s="305">
        <f>+AP122</f>
        <v>1</v>
      </c>
      <c r="AR122" s="354"/>
      <c r="AS122" s="96">
        <v>0</v>
      </c>
      <c r="AT122" s="96">
        <v>0</v>
      </c>
      <c r="AU122" s="96">
        <v>0</v>
      </c>
      <c r="AV122" s="96">
        <v>0</v>
      </c>
      <c r="AW122" s="102">
        <v>0</v>
      </c>
      <c r="AX122" s="102">
        <v>0</v>
      </c>
      <c r="AY122" s="102">
        <v>0</v>
      </c>
      <c r="AZ122" s="102">
        <v>0</v>
      </c>
      <c r="BA122" s="102">
        <v>0</v>
      </c>
      <c r="BB122" s="102">
        <v>0</v>
      </c>
      <c r="BC122" s="102">
        <v>0</v>
      </c>
      <c r="BD122" s="102">
        <v>0</v>
      </c>
      <c r="BE122" s="102">
        <v>0</v>
      </c>
      <c r="BF122" s="305" t="s">
        <v>81</v>
      </c>
      <c r="BG122" s="305" t="str">
        <f>+BF122</f>
        <v>NA</v>
      </c>
      <c r="BH122" s="357"/>
      <c r="BI122" s="96">
        <f t="shared" si="93"/>
        <v>24</v>
      </c>
      <c r="BJ122" s="260">
        <v>1</v>
      </c>
      <c r="BK122" s="305">
        <f>+BJ122</f>
        <v>1</v>
      </c>
      <c r="BL122" s="357"/>
      <c r="BM122" s="220" t="s">
        <v>432</v>
      </c>
      <c r="BN122" s="220" t="s">
        <v>176</v>
      </c>
      <c r="BO122" s="220"/>
      <c r="BP122" s="220"/>
      <c r="BQ122" s="220"/>
      <c r="BR122" s="220"/>
      <c r="BS122" s="220"/>
      <c r="BT122" s="220"/>
      <c r="BU122" s="220"/>
      <c r="BV122" s="220"/>
      <c r="BW122" s="220"/>
      <c r="BX122" s="220"/>
      <c r="BY122" s="220"/>
      <c r="BZ122" s="96" t="s">
        <v>81</v>
      </c>
      <c r="CA122" s="96" t="s">
        <v>81</v>
      </c>
      <c r="CB122" s="96" t="s">
        <v>81</v>
      </c>
      <c r="CC122" s="96" t="s">
        <v>81</v>
      </c>
      <c r="CD122" s="96" t="s">
        <v>81</v>
      </c>
      <c r="CE122" s="96">
        <v>0</v>
      </c>
      <c r="CF122" s="96">
        <v>0</v>
      </c>
      <c r="CG122" s="96">
        <v>0</v>
      </c>
      <c r="CH122" s="96">
        <v>0</v>
      </c>
      <c r="CI122" s="96">
        <v>0</v>
      </c>
      <c r="CJ122" s="96">
        <v>0</v>
      </c>
      <c r="CK122" s="96">
        <v>0</v>
      </c>
      <c r="CL122" s="96">
        <v>0</v>
      </c>
      <c r="CM122" s="96">
        <v>0</v>
      </c>
      <c r="CN122" s="305" t="s">
        <v>81</v>
      </c>
      <c r="CO122" s="305" t="str">
        <f>+CN122</f>
        <v>NA</v>
      </c>
      <c r="CP122" s="357"/>
      <c r="CQ122" s="96" t="s">
        <v>81</v>
      </c>
      <c r="CR122" s="221" t="s">
        <v>81</v>
      </c>
      <c r="CS122" s="306" t="str">
        <f>+CR122</f>
        <v>NA</v>
      </c>
      <c r="CT122" s="366"/>
      <c r="CU122" s="220" t="s">
        <v>432</v>
      </c>
      <c r="CV122" s="220" t="s">
        <v>176</v>
      </c>
    </row>
    <row r="123" spans="1:100" ht="91.5" customHeight="1">
      <c r="A123" s="75" t="s">
        <v>474</v>
      </c>
      <c r="B123" s="218" t="s">
        <v>95</v>
      </c>
      <c r="C123" s="75" t="s">
        <v>475</v>
      </c>
      <c r="D123" s="119">
        <v>50</v>
      </c>
      <c r="E123" s="119">
        <v>8</v>
      </c>
      <c r="F123" s="75" t="s">
        <v>97</v>
      </c>
      <c r="G123" s="75" t="s">
        <v>476</v>
      </c>
      <c r="H123" s="75" t="s">
        <v>477</v>
      </c>
      <c r="I123" s="96">
        <v>0</v>
      </c>
      <c r="J123" s="119">
        <v>2</v>
      </c>
      <c r="K123" s="119">
        <v>0</v>
      </c>
      <c r="L123" s="305">
        <v>0</v>
      </c>
      <c r="M123" s="354">
        <v>0</v>
      </c>
      <c r="N123" s="354">
        <v>0.1</v>
      </c>
      <c r="O123" s="354">
        <v>0</v>
      </c>
      <c r="P123" s="354"/>
      <c r="Q123" s="96">
        <v>0</v>
      </c>
      <c r="R123" s="96">
        <v>0</v>
      </c>
      <c r="S123" s="96">
        <v>0</v>
      </c>
      <c r="T123" s="96">
        <v>0</v>
      </c>
      <c r="U123" s="96">
        <v>0</v>
      </c>
      <c r="V123" s="96">
        <v>0</v>
      </c>
      <c r="W123" s="96">
        <v>0</v>
      </c>
      <c r="X123" s="96">
        <v>0</v>
      </c>
      <c r="Y123" s="96">
        <v>0</v>
      </c>
      <c r="Z123" s="102" t="s">
        <v>81</v>
      </c>
      <c r="AA123" s="96">
        <v>2</v>
      </c>
      <c r="AB123" s="96">
        <v>0</v>
      </c>
      <c r="AC123" s="96">
        <v>0</v>
      </c>
      <c r="AD123" s="102">
        <v>0</v>
      </c>
      <c r="AE123" s="102">
        <v>0</v>
      </c>
      <c r="AF123" s="102">
        <v>0</v>
      </c>
      <c r="AG123" s="102">
        <v>0</v>
      </c>
      <c r="AH123" s="102">
        <v>0</v>
      </c>
      <c r="AI123" s="102">
        <v>0</v>
      </c>
      <c r="AJ123" s="102">
        <v>0</v>
      </c>
      <c r="AK123" s="102">
        <v>0</v>
      </c>
      <c r="AL123" s="305">
        <v>0</v>
      </c>
      <c r="AM123" s="354">
        <f>SUM(AL123:AL124)/2</f>
        <v>0.5</v>
      </c>
      <c r="AN123" s="354">
        <v>0</v>
      </c>
      <c r="AO123" s="102">
        <f t="shared" si="100"/>
        <v>0</v>
      </c>
      <c r="AP123" s="305">
        <f t="shared" si="101"/>
        <v>0</v>
      </c>
      <c r="AQ123" s="354">
        <f>SUM(AP123:AP124)/2</f>
        <v>0.125</v>
      </c>
      <c r="AR123" s="354"/>
      <c r="AS123" s="96">
        <v>0</v>
      </c>
      <c r="AT123" s="96">
        <v>0</v>
      </c>
      <c r="AU123" s="96">
        <v>0</v>
      </c>
      <c r="AV123" s="96">
        <v>0</v>
      </c>
      <c r="AW123" s="102">
        <v>0</v>
      </c>
      <c r="AX123" s="102">
        <v>0</v>
      </c>
      <c r="AY123" s="102">
        <v>0</v>
      </c>
      <c r="AZ123" s="102">
        <v>0</v>
      </c>
      <c r="BA123" s="102">
        <v>0</v>
      </c>
      <c r="BB123" s="102">
        <v>0</v>
      </c>
      <c r="BC123" s="102">
        <v>0</v>
      </c>
      <c r="BD123" s="102">
        <v>0</v>
      </c>
      <c r="BE123" s="102">
        <v>0</v>
      </c>
      <c r="BF123" s="96" t="s">
        <v>81</v>
      </c>
      <c r="BG123" s="354" t="str">
        <f>+BF123</f>
        <v>NA</v>
      </c>
      <c r="BH123" s="357"/>
      <c r="BI123" s="96">
        <f t="shared" si="93"/>
        <v>0</v>
      </c>
      <c r="BJ123" s="260">
        <f>+BI123/E123</f>
        <v>0</v>
      </c>
      <c r="BK123" s="354">
        <f>SUM(BJ123:BJ124)/2</f>
        <v>0.5</v>
      </c>
      <c r="BL123" s="357"/>
      <c r="BM123" s="220" t="s">
        <v>398</v>
      </c>
      <c r="BN123" s="220" t="s">
        <v>208</v>
      </c>
      <c r="BO123" s="220" t="s">
        <v>478</v>
      </c>
      <c r="BP123" s="220"/>
      <c r="BQ123" s="220"/>
      <c r="BR123" s="220"/>
      <c r="BS123" s="220"/>
      <c r="BT123" s="220"/>
      <c r="BU123" s="220"/>
      <c r="BV123" s="220"/>
      <c r="BW123" s="220"/>
      <c r="BX123" s="220"/>
      <c r="BY123" s="220"/>
      <c r="BZ123" s="96">
        <v>8</v>
      </c>
      <c r="CA123" s="96">
        <v>0</v>
      </c>
      <c r="CB123" s="96">
        <v>0</v>
      </c>
      <c r="CC123" s="96">
        <v>0</v>
      </c>
      <c r="CD123" s="96">
        <v>0</v>
      </c>
      <c r="CE123" s="96">
        <v>0</v>
      </c>
      <c r="CF123" s="96">
        <v>0</v>
      </c>
      <c r="CG123" s="96">
        <v>0</v>
      </c>
      <c r="CH123" s="96">
        <v>0</v>
      </c>
      <c r="CI123" s="96">
        <v>0</v>
      </c>
      <c r="CJ123" s="96">
        <v>0</v>
      </c>
      <c r="CK123" s="96">
        <v>0</v>
      </c>
      <c r="CL123" s="96">
        <v>0</v>
      </c>
      <c r="CM123" s="96">
        <v>0</v>
      </c>
      <c r="CN123" s="96" t="s">
        <v>81</v>
      </c>
      <c r="CO123" s="354" t="str">
        <f>+CN123</f>
        <v>NA</v>
      </c>
      <c r="CP123" s="357"/>
      <c r="CQ123" s="96">
        <f t="shared" si="102"/>
        <v>0</v>
      </c>
      <c r="CR123" s="221">
        <f t="shared" ref="CR123:CR130" si="103">+CQ123/E123</f>
        <v>0</v>
      </c>
      <c r="CS123" s="355">
        <f>SUM(CR123:CR124)/2</f>
        <v>0.5</v>
      </c>
      <c r="CT123" s="366"/>
      <c r="CU123" s="220" t="s">
        <v>398</v>
      </c>
      <c r="CV123" s="220" t="s">
        <v>208</v>
      </c>
    </row>
    <row r="124" spans="1:100" ht="56.25">
      <c r="A124" s="75" t="s">
        <v>474</v>
      </c>
      <c r="B124" s="218" t="s">
        <v>95</v>
      </c>
      <c r="C124" s="75" t="s">
        <v>475</v>
      </c>
      <c r="D124" s="119">
        <v>8</v>
      </c>
      <c r="E124" s="119">
        <v>2</v>
      </c>
      <c r="F124" s="75" t="s">
        <v>97</v>
      </c>
      <c r="G124" s="75" t="s">
        <v>479</v>
      </c>
      <c r="H124" s="75" t="s">
        <v>480</v>
      </c>
      <c r="I124" s="96">
        <v>0</v>
      </c>
      <c r="J124" s="119">
        <v>2</v>
      </c>
      <c r="K124" s="119">
        <v>0</v>
      </c>
      <c r="L124" s="305">
        <v>0</v>
      </c>
      <c r="M124" s="354"/>
      <c r="N124" s="354"/>
      <c r="O124" s="354"/>
      <c r="P124" s="354"/>
      <c r="Q124" s="96">
        <v>0</v>
      </c>
      <c r="R124" s="96">
        <v>0</v>
      </c>
      <c r="S124" s="96">
        <v>0</v>
      </c>
      <c r="T124" s="96">
        <v>0</v>
      </c>
      <c r="U124" s="96">
        <v>0</v>
      </c>
      <c r="V124" s="96">
        <v>0</v>
      </c>
      <c r="W124" s="96">
        <v>0</v>
      </c>
      <c r="X124" s="96">
        <v>0</v>
      </c>
      <c r="Y124" s="96">
        <v>0</v>
      </c>
      <c r="Z124" s="102" t="s">
        <v>81</v>
      </c>
      <c r="AA124" s="96">
        <v>2</v>
      </c>
      <c r="AB124" s="96">
        <v>0</v>
      </c>
      <c r="AC124" s="96">
        <v>2</v>
      </c>
      <c r="AD124" s="102">
        <v>0</v>
      </c>
      <c r="AE124" s="102">
        <v>0</v>
      </c>
      <c r="AF124" s="102">
        <v>0</v>
      </c>
      <c r="AG124" s="102">
        <v>0</v>
      </c>
      <c r="AH124" s="102">
        <v>0</v>
      </c>
      <c r="AI124" s="102">
        <v>0</v>
      </c>
      <c r="AJ124" s="102">
        <v>0</v>
      </c>
      <c r="AK124" s="102">
        <v>0</v>
      </c>
      <c r="AL124" s="305">
        <v>1</v>
      </c>
      <c r="AM124" s="354"/>
      <c r="AN124" s="354"/>
      <c r="AO124" s="102">
        <f t="shared" si="100"/>
        <v>2</v>
      </c>
      <c r="AP124" s="305">
        <f t="shared" si="101"/>
        <v>0.25</v>
      </c>
      <c r="AQ124" s="354"/>
      <c r="AR124" s="354"/>
      <c r="AS124" s="96">
        <v>0</v>
      </c>
      <c r="AT124" s="96">
        <v>0</v>
      </c>
      <c r="AU124" s="96">
        <v>0</v>
      </c>
      <c r="AV124" s="96">
        <v>0</v>
      </c>
      <c r="AW124" s="102">
        <v>0</v>
      </c>
      <c r="AX124" s="102">
        <v>0</v>
      </c>
      <c r="AY124" s="102">
        <v>0</v>
      </c>
      <c r="AZ124" s="102">
        <v>0</v>
      </c>
      <c r="BA124" s="102">
        <v>0</v>
      </c>
      <c r="BB124" s="102">
        <v>0</v>
      </c>
      <c r="BC124" s="102">
        <v>0</v>
      </c>
      <c r="BD124" s="102">
        <v>0</v>
      </c>
      <c r="BE124" s="102">
        <v>0</v>
      </c>
      <c r="BF124" s="96" t="s">
        <v>81</v>
      </c>
      <c r="BG124" s="354"/>
      <c r="BH124" s="357"/>
      <c r="BI124" s="96">
        <f t="shared" si="93"/>
        <v>2</v>
      </c>
      <c r="BJ124" s="260">
        <f>+BI124/E124</f>
        <v>1</v>
      </c>
      <c r="BK124" s="354"/>
      <c r="BL124" s="357"/>
      <c r="BM124" s="220" t="s">
        <v>398</v>
      </c>
      <c r="BN124" s="220" t="s">
        <v>208</v>
      </c>
      <c r="BO124" s="220" t="s">
        <v>478</v>
      </c>
      <c r="BP124" s="220"/>
      <c r="BQ124" s="220"/>
      <c r="BR124" s="220"/>
      <c r="BS124" s="220"/>
      <c r="BT124" s="220"/>
      <c r="BU124" s="220"/>
      <c r="BV124" s="220"/>
      <c r="BW124" s="220"/>
      <c r="BX124" s="220"/>
      <c r="BY124" s="220"/>
      <c r="BZ124" s="96">
        <v>0</v>
      </c>
      <c r="CA124" s="96">
        <v>0</v>
      </c>
      <c r="CB124" s="96">
        <v>0</v>
      </c>
      <c r="CC124" s="96">
        <v>0</v>
      </c>
      <c r="CD124" s="96">
        <v>0</v>
      </c>
      <c r="CE124" s="96">
        <v>0</v>
      </c>
      <c r="CF124" s="96">
        <v>0</v>
      </c>
      <c r="CG124" s="96">
        <v>0</v>
      </c>
      <c r="CH124" s="96">
        <v>0</v>
      </c>
      <c r="CI124" s="96">
        <v>0</v>
      </c>
      <c r="CJ124" s="96">
        <v>0</v>
      </c>
      <c r="CK124" s="96">
        <v>0</v>
      </c>
      <c r="CL124" s="96">
        <v>0</v>
      </c>
      <c r="CM124" s="96">
        <v>0</v>
      </c>
      <c r="CN124" s="96" t="s">
        <v>81</v>
      </c>
      <c r="CO124" s="354"/>
      <c r="CP124" s="357"/>
      <c r="CQ124" s="96">
        <f t="shared" si="102"/>
        <v>2</v>
      </c>
      <c r="CR124" s="221">
        <f t="shared" si="103"/>
        <v>1</v>
      </c>
      <c r="CS124" s="355"/>
      <c r="CT124" s="366"/>
      <c r="CU124" s="220" t="s">
        <v>398</v>
      </c>
      <c r="CV124" s="220" t="s">
        <v>208</v>
      </c>
    </row>
    <row r="125" spans="1:100" ht="56.25">
      <c r="A125" s="75" t="s">
        <v>481</v>
      </c>
      <c r="B125" s="218" t="s">
        <v>95</v>
      </c>
      <c r="C125" s="75" t="s">
        <v>482</v>
      </c>
      <c r="D125" s="119">
        <v>10</v>
      </c>
      <c r="E125" s="119">
        <v>10</v>
      </c>
      <c r="F125" s="75" t="s">
        <v>97</v>
      </c>
      <c r="G125" s="75" t="s">
        <v>483</v>
      </c>
      <c r="H125" s="75" t="s">
        <v>483</v>
      </c>
      <c r="I125" s="96">
        <v>0</v>
      </c>
      <c r="J125" s="119">
        <v>2</v>
      </c>
      <c r="K125" s="119">
        <v>3</v>
      </c>
      <c r="L125" s="305">
        <v>1</v>
      </c>
      <c r="M125" s="354">
        <f>(+L125+L127+L128)/3</f>
        <v>1</v>
      </c>
      <c r="N125" s="354">
        <v>0.1</v>
      </c>
      <c r="O125" s="354">
        <v>7.5000000000000011E-2</v>
      </c>
      <c r="P125" s="354"/>
      <c r="Q125" s="96">
        <v>0</v>
      </c>
      <c r="R125" s="96">
        <v>0</v>
      </c>
      <c r="S125" s="96">
        <v>0</v>
      </c>
      <c r="T125" s="96">
        <v>0</v>
      </c>
      <c r="U125" s="96">
        <v>0</v>
      </c>
      <c r="V125" s="96">
        <v>0</v>
      </c>
      <c r="W125" s="96">
        <v>0</v>
      </c>
      <c r="X125" s="96">
        <v>0</v>
      </c>
      <c r="Y125" s="96">
        <v>0</v>
      </c>
      <c r="Z125" s="102" t="s">
        <v>81</v>
      </c>
      <c r="AA125" s="96">
        <v>5</v>
      </c>
      <c r="AB125" s="96">
        <v>4</v>
      </c>
      <c r="AC125" s="96">
        <v>5</v>
      </c>
      <c r="AD125" s="102">
        <v>0</v>
      </c>
      <c r="AE125" s="102">
        <v>0</v>
      </c>
      <c r="AF125" s="102">
        <v>0</v>
      </c>
      <c r="AG125" s="102">
        <v>0</v>
      </c>
      <c r="AH125" s="102">
        <v>0</v>
      </c>
      <c r="AI125" s="102">
        <v>0</v>
      </c>
      <c r="AJ125" s="102">
        <v>0</v>
      </c>
      <c r="AK125" s="102">
        <v>0</v>
      </c>
      <c r="AL125" s="305">
        <v>1</v>
      </c>
      <c r="AM125" s="354">
        <f>SUM(AL125:AL128)/3</f>
        <v>1</v>
      </c>
      <c r="AN125" s="354">
        <v>7.5000000000000011E-2</v>
      </c>
      <c r="AO125" s="102">
        <f t="shared" si="100"/>
        <v>8</v>
      </c>
      <c r="AP125" s="305">
        <f t="shared" si="101"/>
        <v>0.8</v>
      </c>
      <c r="AQ125" s="354">
        <f>SUM(AP125:AP128)/4</f>
        <v>0.54722222222222228</v>
      </c>
      <c r="AR125" s="354"/>
      <c r="AS125" s="96">
        <v>0</v>
      </c>
      <c r="AT125" s="96">
        <v>0</v>
      </c>
      <c r="AU125" s="96">
        <v>0</v>
      </c>
      <c r="AV125" s="96">
        <v>0</v>
      </c>
      <c r="AW125" s="102">
        <v>0</v>
      </c>
      <c r="AX125" s="102">
        <v>0</v>
      </c>
      <c r="AY125" s="102">
        <v>0</v>
      </c>
      <c r="AZ125" s="102">
        <v>0</v>
      </c>
      <c r="BA125" s="102">
        <v>0</v>
      </c>
      <c r="BB125" s="102">
        <v>0</v>
      </c>
      <c r="BC125" s="102">
        <v>0</v>
      </c>
      <c r="BD125" s="102">
        <v>0</v>
      </c>
      <c r="BE125" s="102">
        <v>0</v>
      </c>
      <c r="BF125" s="96" t="s">
        <v>81</v>
      </c>
      <c r="BG125" s="354">
        <f>SUM(BF125:BF128)/2</f>
        <v>0.5</v>
      </c>
      <c r="BH125" s="357"/>
      <c r="BI125" s="96">
        <f t="shared" si="93"/>
        <v>8</v>
      </c>
      <c r="BJ125" s="260">
        <f>+BI125/D125</f>
        <v>0.8</v>
      </c>
      <c r="BK125" s="354">
        <f>SUM(BJ125:BJ128)/4</f>
        <v>0.54722222222222228</v>
      </c>
      <c r="BL125" s="357"/>
      <c r="BM125" s="220" t="s">
        <v>398</v>
      </c>
      <c r="BN125" s="220" t="s">
        <v>101</v>
      </c>
      <c r="BO125" s="220" t="s">
        <v>478</v>
      </c>
      <c r="BP125" s="220"/>
      <c r="BQ125" s="220"/>
      <c r="BR125" s="220"/>
      <c r="BS125" s="220"/>
      <c r="BT125" s="220"/>
      <c r="BU125" s="220"/>
      <c r="BV125" s="220"/>
      <c r="BW125" s="220"/>
      <c r="BX125" s="220"/>
      <c r="BY125" s="220"/>
      <c r="BZ125" s="96">
        <v>2</v>
      </c>
      <c r="CA125" s="96">
        <v>0</v>
      </c>
      <c r="CB125" s="96">
        <v>0</v>
      </c>
      <c r="CC125" s="96">
        <v>0</v>
      </c>
      <c r="CD125" s="96">
        <v>0</v>
      </c>
      <c r="CE125" s="96">
        <v>0</v>
      </c>
      <c r="CF125" s="96">
        <v>0</v>
      </c>
      <c r="CG125" s="96">
        <v>0</v>
      </c>
      <c r="CH125" s="96">
        <v>0</v>
      </c>
      <c r="CI125" s="96">
        <v>0</v>
      </c>
      <c r="CJ125" s="96">
        <v>0</v>
      </c>
      <c r="CK125" s="96">
        <v>0</v>
      </c>
      <c r="CL125" s="96">
        <v>0</v>
      </c>
      <c r="CM125" s="96">
        <v>0</v>
      </c>
      <c r="CN125" s="96" t="s">
        <v>81</v>
      </c>
      <c r="CO125" s="354">
        <f>SUM(CN125:CN128)/1</f>
        <v>0</v>
      </c>
      <c r="CP125" s="357"/>
      <c r="CQ125" s="96">
        <f t="shared" si="102"/>
        <v>8</v>
      </c>
      <c r="CR125" s="221">
        <f t="shared" si="103"/>
        <v>0.8</v>
      </c>
      <c r="CS125" s="355">
        <f>SUM(CR125:CR128)/4</f>
        <v>0.54722222222222228</v>
      </c>
      <c r="CT125" s="366"/>
      <c r="CU125" s="220" t="s">
        <v>398</v>
      </c>
      <c r="CV125" s="220" t="s">
        <v>101</v>
      </c>
    </row>
    <row r="126" spans="1:100" ht="56.25">
      <c r="A126" s="75" t="s">
        <v>481</v>
      </c>
      <c r="B126" s="218" t="s">
        <v>95</v>
      </c>
      <c r="C126" s="75" t="s">
        <v>482</v>
      </c>
      <c r="D126" s="119">
        <v>1</v>
      </c>
      <c r="E126" s="119">
        <v>1</v>
      </c>
      <c r="F126" s="75" t="s">
        <v>97</v>
      </c>
      <c r="G126" s="75" t="s">
        <v>484</v>
      </c>
      <c r="H126" s="75" t="s">
        <v>484</v>
      </c>
      <c r="I126" s="96">
        <v>0</v>
      </c>
      <c r="J126" s="119">
        <v>0</v>
      </c>
      <c r="K126" s="119">
        <v>0</v>
      </c>
      <c r="L126" s="305" t="s">
        <v>81</v>
      </c>
      <c r="M126" s="354"/>
      <c r="N126" s="354"/>
      <c r="O126" s="354"/>
      <c r="P126" s="354"/>
      <c r="Q126" s="96">
        <v>0</v>
      </c>
      <c r="R126" s="96">
        <v>0</v>
      </c>
      <c r="S126" s="96">
        <v>0</v>
      </c>
      <c r="T126" s="96">
        <v>0</v>
      </c>
      <c r="U126" s="96">
        <v>0</v>
      </c>
      <c r="V126" s="96">
        <v>0</v>
      </c>
      <c r="W126" s="96">
        <v>0</v>
      </c>
      <c r="X126" s="96">
        <v>0</v>
      </c>
      <c r="Y126" s="96">
        <v>0</v>
      </c>
      <c r="Z126" s="102" t="s">
        <v>81</v>
      </c>
      <c r="AA126" s="96">
        <v>0</v>
      </c>
      <c r="AB126" s="96">
        <v>1</v>
      </c>
      <c r="AC126" s="96">
        <v>0</v>
      </c>
      <c r="AD126" s="102">
        <v>0</v>
      </c>
      <c r="AE126" s="102">
        <v>0</v>
      </c>
      <c r="AF126" s="102">
        <v>0</v>
      </c>
      <c r="AG126" s="102">
        <v>0</v>
      </c>
      <c r="AH126" s="102">
        <v>0</v>
      </c>
      <c r="AI126" s="102">
        <v>0</v>
      </c>
      <c r="AJ126" s="102">
        <v>0</v>
      </c>
      <c r="AK126" s="102">
        <v>0</v>
      </c>
      <c r="AL126" s="305" t="s">
        <v>81</v>
      </c>
      <c r="AM126" s="354"/>
      <c r="AN126" s="354"/>
      <c r="AO126" s="102">
        <f t="shared" si="100"/>
        <v>0</v>
      </c>
      <c r="AP126" s="305">
        <f t="shared" si="101"/>
        <v>0</v>
      </c>
      <c r="AQ126" s="354"/>
      <c r="AR126" s="354"/>
      <c r="AS126" s="96">
        <v>0</v>
      </c>
      <c r="AT126" s="96">
        <v>0</v>
      </c>
      <c r="AU126" s="96">
        <v>0</v>
      </c>
      <c r="AV126" s="96">
        <v>0</v>
      </c>
      <c r="AW126" s="102">
        <v>0</v>
      </c>
      <c r="AX126" s="102">
        <v>0</v>
      </c>
      <c r="AY126" s="102">
        <v>0</v>
      </c>
      <c r="AZ126" s="102">
        <v>0</v>
      </c>
      <c r="BA126" s="102">
        <v>0</v>
      </c>
      <c r="BB126" s="102">
        <v>0</v>
      </c>
      <c r="BC126" s="102">
        <v>0</v>
      </c>
      <c r="BD126" s="102">
        <v>0</v>
      </c>
      <c r="BE126" s="102">
        <v>0</v>
      </c>
      <c r="BF126" s="96" t="s">
        <v>81</v>
      </c>
      <c r="BG126" s="354"/>
      <c r="BH126" s="357"/>
      <c r="BI126" s="96">
        <f t="shared" si="93"/>
        <v>0</v>
      </c>
      <c r="BJ126" s="260">
        <f>+BI126/D126</f>
        <v>0</v>
      </c>
      <c r="BK126" s="354"/>
      <c r="BL126" s="357"/>
      <c r="BM126" s="220" t="s">
        <v>398</v>
      </c>
      <c r="BN126" s="220" t="s">
        <v>101</v>
      </c>
      <c r="BO126" s="220" t="s">
        <v>478</v>
      </c>
      <c r="BP126" s="220"/>
      <c r="BQ126" s="220"/>
      <c r="BR126" s="220"/>
      <c r="BS126" s="220"/>
      <c r="BT126" s="220"/>
      <c r="BU126" s="220"/>
      <c r="BV126" s="220"/>
      <c r="BW126" s="220"/>
      <c r="BX126" s="220"/>
      <c r="BY126" s="220"/>
      <c r="BZ126" s="96">
        <v>1</v>
      </c>
      <c r="CA126" s="96">
        <v>0</v>
      </c>
      <c r="CB126" s="96">
        <v>0</v>
      </c>
      <c r="CC126" s="96">
        <v>0</v>
      </c>
      <c r="CD126" s="96">
        <v>0</v>
      </c>
      <c r="CE126" s="96">
        <v>0</v>
      </c>
      <c r="CF126" s="96">
        <v>0</v>
      </c>
      <c r="CG126" s="96">
        <v>0</v>
      </c>
      <c r="CH126" s="96">
        <v>0</v>
      </c>
      <c r="CI126" s="96">
        <v>0</v>
      </c>
      <c r="CJ126" s="96">
        <v>0</v>
      </c>
      <c r="CK126" s="96">
        <v>0</v>
      </c>
      <c r="CL126" s="96">
        <v>0</v>
      </c>
      <c r="CM126" s="96">
        <v>0</v>
      </c>
      <c r="CN126" s="96" t="s">
        <v>81</v>
      </c>
      <c r="CO126" s="354"/>
      <c r="CP126" s="357"/>
      <c r="CQ126" s="96">
        <f t="shared" si="102"/>
        <v>0</v>
      </c>
      <c r="CR126" s="221">
        <f t="shared" si="103"/>
        <v>0</v>
      </c>
      <c r="CS126" s="355"/>
      <c r="CT126" s="366"/>
      <c r="CU126" s="220" t="s">
        <v>398</v>
      </c>
      <c r="CV126" s="220" t="s">
        <v>101</v>
      </c>
    </row>
    <row r="127" spans="1:100" ht="67.5" customHeight="1">
      <c r="A127" s="75" t="s">
        <v>481</v>
      </c>
      <c r="B127" s="218" t="s">
        <v>95</v>
      </c>
      <c r="C127" s="75" t="s">
        <v>482</v>
      </c>
      <c r="D127" s="119">
        <v>18</v>
      </c>
      <c r="E127" s="119">
        <v>18</v>
      </c>
      <c r="F127" s="75" t="s">
        <v>97</v>
      </c>
      <c r="G127" s="75" t="s">
        <v>485</v>
      </c>
      <c r="H127" s="75" t="s">
        <v>485</v>
      </c>
      <c r="I127" s="96">
        <v>0</v>
      </c>
      <c r="J127" s="119">
        <v>4</v>
      </c>
      <c r="K127" s="119">
        <v>4</v>
      </c>
      <c r="L127" s="305">
        <v>1</v>
      </c>
      <c r="M127" s="354"/>
      <c r="N127" s="354"/>
      <c r="O127" s="354"/>
      <c r="P127" s="354"/>
      <c r="Q127" s="96">
        <v>0</v>
      </c>
      <c r="R127" s="96">
        <v>0</v>
      </c>
      <c r="S127" s="96">
        <v>0</v>
      </c>
      <c r="T127" s="96">
        <v>0</v>
      </c>
      <c r="U127" s="96">
        <v>0</v>
      </c>
      <c r="V127" s="96">
        <v>0</v>
      </c>
      <c r="W127" s="96">
        <v>0</v>
      </c>
      <c r="X127" s="96">
        <v>0</v>
      </c>
      <c r="Y127" s="96">
        <v>0</v>
      </c>
      <c r="Z127" s="102" t="s">
        <v>81</v>
      </c>
      <c r="AA127" s="96">
        <v>3</v>
      </c>
      <c r="AB127" s="96">
        <v>1</v>
      </c>
      <c r="AC127" s="96">
        <v>3</v>
      </c>
      <c r="AD127" s="102">
        <v>0</v>
      </c>
      <c r="AE127" s="102">
        <v>0</v>
      </c>
      <c r="AF127" s="102">
        <v>0</v>
      </c>
      <c r="AG127" s="102">
        <v>0</v>
      </c>
      <c r="AH127" s="102">
        <v>0</v>
      </c>
      <c r="AI127" s="102">
        <v>0</v>
      </c>
      <c r="AJ127" s="102">
        <v>0</v>
      </c>
      <c r="AK127" s="102">
        <v>0</v>
      </c>
      <c r="AL127" s="305">
        <v>1</v>
      </c>
      <c r="AM127" s="354"/>
      <c r="AN127" s="354"/>
      <c r="AO127" s="102">
        <f t="shared" si="100"/>
        <v>7</v>
      </c>
      <c r="AP127" s="305">
        <f t="shared" si="101"/>
        <v>0.3888888888888889</v>
      </c>
      <c r="AQ127" s="354"/>
      <c r="AR127" s="354"/>
      <c r="AS127" s="96">
        <v>5</v>
      </c>
      <c r="AT127" s="96">
        <v>0</v>
      </c>
      <c r="AU127" s="96">
        <v>0</v>
      </c>
      <c r="AV127" s="96">
        <v>0</v>
      </c>
      <c r="AW127" s="102">
        <v>0</v>
      </c>
      <c r="AX127" s="102">
        <v>0</v>
      </c>
      <c r="AY127" s="102">
        <v>0</v>
      </c>
      <c r="AZ127" s="102">
        <v>0</v>
      </c>
      <c r="BA127" s="102">
        <v>0</v>
      </c>
      <c r="BB127" s="102">
        <v>0</v>
      </c>
      <c r="BC127" s="102">
        <v>0</v>
      </c>
      <c r="BD127" s="102">
        <v>0</v>
      </c>
      <c r="BE127" s="102">
        <v>0</v>
      </c>
      <c r="BF127" s="305">
        <f>+AV127/AS127</f>
        <v>0</v>
      </c>
      <c r="BG127" s="354"/>
      <c r="BH127" s="357"/>
      <c r="BI127" s="96">
        <f t="shared" si="93"/>
        <v>7</v>
      </c>
      <c r="BJ127" s="260">
        <f>+BI127/D127</f>
        <v>0.3888888888888889</v>
      </c>
      <c r="BK127" s="354"/>
      <c r="BL127" s="357"/>
      <c r="BM127" s="220" t="s">
        <v>398</v>
      </c>
      <c r="BN127" s="220" t="s">
        <v>101</v>
      </c>
      <c r="BO127" s="220" t="s">
        <v>478</v>
      </c>
      <c r="BP127" s="220"/>
      <c r="BQ127" s="220"/>
      <c r="BR127" s="220"/>
      <c r="BS127" s="220"/>
      <c r="BT127" s="220"/>
      <c r="BU127" s="220"/>
      <c r="BV127" s="220"/>
      <c r="BW127" s="220"/>
      <c r="BX127" s="220"/>
      <c r="BY127" s="220"/>
      <c r="BZ127" s="96">
        <v>11</v>
      </c>
      <c r="CA127" s="96">
        <v>0</v>
      </c>
      <c r="CB127" s="96">
        <v>0</v>
      </c>
      <c r="CC127" s="96">
        <v>0</v>
      </c>
      <c r="CD127" s="96">
        <v>0</v>
      </c>
      <c r="CE127" s="96">
        <v>0</v>
      </c>
      <c r="CF127" s="96">
        <v>0</v>
      </c>
      <c r="CG127" s="96">
        <v>0</v>
      </c>
      <c r="CH127" s="96">
        <v>0</v>
      </c>
      <c r="CI127" s="96">
        <v>0</v>
      </c>
      <c r="CJ127" s="96">
        <v>0</v>
      </c>
      <c r="CK127" s="96">
        <v>0</v>
      </c>
      <c r="CL127" s="96">
        <v>0</v>
      </c>
      <c r="CM127" s="96">
        <v>0</v>
      </c>
      <c r="CN127" s="305">
        <f>+CD127/BZ127</f>
        <v>0</v>
      </c>
      <c r="CO127" s="354"/>
      <c r="CP127" s="357"/>
      <c r="CQ127" s="96">
        <f t="shared" si="102"/>
        <v>7</v>
      </c>
      <c r="CR127" s="221">
        <f t="shared" si="103"/>
        <v>0.3888888888888889</v>
      </c>
      <c r="CS127" s="355"/>
      <c r="CT127" s="366"/>
      <c r="CU127" s="220" t="s">
        <v>398</v>
      </c>
      <c r="CV127" s="220" t="s">
        <v>101</v>
      </c>
    </row>
    <row r="128" spans="1:100" ht="64.5" customHeight="1">
      <c r="A128" s="75" t="s">
        <v>481</v>
      </c>
      <c r="B128" s="218" t="s">
        <v>95</v>
      </c>
      <c r="C128" s="75" t="s">
        <v>482</v>
      </c>
      <c r="D128" s="119">
        <v>100</v>
      </c>
      <c r="E128" s="119">
        <v>100</v>
      </c>
      <c r="F128" s="75" t="s">
        <v>486</v>
      </c>
      <c r="G128" s="75" t="s">
        <v>487</v>
      </c>
      <c r="H128" s="75" t="s">
        <v>487</v>
      </c>
      <c r="I128" s="96">
        <v>0</v>
      </c>
      <c r="J128" s="119">
        <v>100</v>
      </c>
      <c r="K128" s="96">
        <v>100</v>
      </c>
      <c r="L128" s="305">
        <v>1</v>
      </c>
      <c r="M128" s="354"/>
      <c r="N128" s="354"/>
      <c r="O128" s="354"/>
      <c r="P128" s="354"/>
      <c r="Q128" s="96">
        <v>0</v>
      </c>
      <c r="R128" s="96">
        <v>0</v>
      </c>
      <c r="S128" s="96">
        <v>0</v>
      </c>
      <c r="T128" s="96">
        <v>0</v>
      </c>
      <c r="U128" s="96">
        <v>0</v>
      </c>
      <c r="V128" s="96">
        <v>0</v>
      </c>
      <c r="W128" s="96">
        <v>0</v>
      </c>
      <c r="X128" s="96">
        <v>0</v>
      </c>
      <c r="Y128" s="96">
        <v>0</v>
      </c>
      <c r="Z128" s="102" t="s">
        <v>81</v>
      </c>
      <c r="AA128" s="96">
        <v>100</v>
      </c>
      <c r="AB128" s="96">
        <v>2</v>
      </c>
      <c r="AC128" s="96">
        <v>100</v>
      </c>
      <c r="AD128" s="102">
        <v>0</v>
      </c>
      <c r="AE128" s="102">
        <v>0</v>
      </c>
      <c r="AF128" s="102">
        <v>0</v>
      </c>
      <c r="AG128" s="102">
        <v>0</v>
      </c>
      <c r="AH128" s="102">
        <v>0</v>
      </c>
      <c r="AI128" s="102">
        <v>0</v>
      </c>
      <c r="AJ128" s="102">
        <v>0</v>
      </c>
      <c r="AK128" s="102">
        <v>0</v>
      </c>
      <c r="AL128" s="305">
        <f>+AA128/AC128</f>
        <v>1</v>
      </c>
      <c r="AM128" s="354"/>
      <c r="AN128" s="354"/>
      <c r="AO128" s="102">
        <f t="shared" si="100"/>
        <v>200</v>
      </c>
      <c r="AP128" s="305">
        <v>1</v>
      </c>
      <c r="AQ128" s="354"/>
      <c r="AR128" s="354"/>
      <c r="AS128" s="96">
        <v>100</v>
      </c>
      <c r="AT128" s="96">
        <v>100</v>
      </c>
      <c r="AU128" s="96">
        <v>100</v>
      </c>
      <c r="AV128" s="96">
        <v>100</v>
      </c>
      <c r="AW128" s="102">
        <v>0</v>
      </c>
      <c r="AX128" s="102">
        <v>0</v>
      </c>
      <c r="AY128" s="102">
        <v>0</v>
      </c>
      <c r="AZ128" s="102">
        <v>0</v>
      </c>
      <c r="BA128" s="102">
        <v>0</v>
      </c>
      <c r="BB128" s="102">
        <v>0</v>
      </c>
      <c r="BC128" s="102">
        <v>0</v>
      </c>
      <c r="BD128" s="102">
        <v>0</v>
      </c>
      <c r="BE128" s="102">
        <v>0</v>
      </c>
      <c r="BF128" s="305">
        <f>+AV128/AS128</f>
        <v>1</v>
      </c>
      <c r="BG128" s="354"/>
      <c r="BH128" s="357"/>
      <c r="BI128" s="96">
        <f t="shared" si="93"/>
        <v>300</v>
      </c>
      <c r="BJ128" s="260">
        <v>1</v>
      </c>
      <c r="BK128" s="354"/>
      <c r="BL128" s="357"/>
      <c r="BM128" s="220" t="s">
        <v>398</v>
      </c>
      <c r="BN128" s="220" t="s">
        <v>101</v>
      </c>
      <c r="BO128" s="220"/>
      <c r="BP128" s="220"/>
      <c r="BQ128" s="220"/>
      <c r="BR128" s="220"/>
      <c r="BS128" s="220" t="s">
        <v>488</v>
      </c>
      <c r="BT128" s="220"/>
      <c r="BU128" s="220"/>
      <c r="BV128" s="220"/>
      <c r="BW128" s="220"/>
      <c r="BX128" s="220"/>
      <c r="BY128" s="220" t="s">
        <v>489</v>
      </c>
      <c r="BZ128" s="96">
        <v>100</v>
      </c>
      <c r="CA128" s="96">
        <v>100</v>
      </c>
      <c r="CB128" s="96">
        <v>100</v>
      </c>
      <c r="CC128" s="96">
        <v>80</v>
      </c>
      <c r="CD128" s="96">
        <v>80</v>
      </c>
      <c r="CE128" s="96">
        <v>0</v>
      </c>
      <c r="CF128" s="96">
        <v>0</v>
      </c>
      <c r="CG128" s="96">
        <v>0</v>
      </c>
      <c r="CH128" s="96">
        <v>0</v>
      </c>
      <c r="CI128" s="96">
        <v>0</v>
      </c>
      <c r="CJ128" s="96">
        <v>0</v>
      </c>
      <c r="CK128" s="96">
        <v>0</v>
      </c>
      <c r="CL128" s="96">
        <v>0</v>
      </c>
      <c r="CM128" s="96">
        <v>0</v>
      </c>
      <c r="CN128" s="305" t="s">
        <v>81</v>
      </c>
      <c r="CO128" s="354"/>
      <c r="CP128" s="357"/>
      <c r="CQ128" s="96">
        <v>100</v>
      </c>
      <c r="CR128" s="221">
        <f t="shared" si="103"/>
        <v>1</v>
      </c>
      <c r="CS128" s="355"/>
      <c r="CT128" s="366"/>
      <c r="CU128" s="220" t="s">
        <v>398</v>
      </c>
      <c r="CV128" s="220" t="s">
        <v>101</v>
      </c>
    </row>
    <row r="129" spans="1:100" ht="75.75" customHeight="1">
      <c r="A129" s="75" t="s">
        <v>467</v>
      </c>
      <c r="B129" s="218" t="s">
        <v>95</v>
      </c>
      <c r="C129" s="75" t="s">
        <v>490</v>
      </c>
      <c r="D129" s="119" t="s">
        <v>79</v>
      </c>
      <c r="E129" s="119">
        <v>1</v>
      </c>
      <c r="F129" s="75" t="s">
        <v>97</v>
      </c>
      <c r="G129" s="188" t="s">
        <v>81</v>
      </c>
      <c r="H129" s="75" t="s">
        <v>491</v>
      </c>
      <c r="I129" s="96" t="s">
        <v>107</v>
      </c>
      <c r="J129" s="305" t="s">
        <v>81</v>
      </c>
      <c r="K129" s="305" t="s">
        <v>81</v>
      </c>
      <c r="L129" s="308" t="s">
        <v>81</v>
      </c>
      <c r="M129" s="308" t="s">
        <v>81</v>
      </c>
      <c r="N129" s="308" t="s">
        <v>81</v>
      </c>
      <c r="O129" s="308" t="s">
        <v>81</v>
      </c>
      <c r="P129" s="308"/>
      <c r="Q129" s="308" t="s">
        <v>81</v>
      </c>
      <c r="R129" s="308" t="s">
        <v>81</v>
      </c>
      <c r="S129" s="308" t="s">
        <v>81</v>
      </c>
      <c r="T129" s="308" t="s">
        <v>81</v>
      </c>
      <c r="U129" s="308" t="s">
        <v>81</v>
      </c>
      <c r="V129" s="308" t="s">
        <v>81</v>
      </c>
      <c r="W129" s="308" t="s">
        <v>81</v>
      </c>
      <c r="X129" s="308" t="s">
        <v>81</v>
      </c>
      <c r="Y129" s="308" t="s">
        <v>81</v>
      </c>
      <c r="Z129" s="308" t="s">
        <v>81</v>
      </c>
      <c r="AA129" s="305" t="s">
        <v>81</v>
      </c>
      <c r="AB129" s="308" t="s">
        <v>81</v>
      </c>
      <c r="AC129" s="305" t="s">
        <v>81</v>
      </c>
      <c r="AD129" s="308" t="s">
        <v>81</v>
      </c>
      <c r="AE129" s="308" t="s">
        <v>81</v>
      </c>
      <c r="AF129" s="308" t="s">
        <v>81</v>
      </c>
      <c r="AG129" s="308" t="s">
        <v>81</v>
      </c>
      <c r="AH129" s="308" t="s">
        <v>81</v>
      </c>
      <c r="AI129" s="308" t="s">
        <v>81</v>
      </c>
      <c r="AJ129" s="308" t="s">
        <v>81</v>
      </c>
      <c r="AK129" s="308" t="s">
        <v>81</v>
      </c>
      <c r="AL129" s="308" t="s">
        <v>81</v>
      </c>
      <c r="AM129" s="308" t="s">
        <v>81</v>
      </c>
      <c r="AN129" s="308" t="s">
        <v>81</v>
      </c>
      <c r="AO129" s="308" t="s">
        <v>81</v>
      </c>
      <c r="AP129" s="308" t="s">
        <v>81</v>
      </c>
      <c r="AQ129" s="308" t="s">
        <v>81</v>
      </c>
      <c r="AR129" s="308" t="s">
        <v>81</v>
      </c>
      <c r="AS129" s="96">
        <v>1</v>
      </c>
      <c r="AT129" s="308" t="s">
        <v>81</v>
      </c>
      <c r="AU129" s="96">
        <v>1</v>
      </c>
      <c r="AV129" s="96">
        <v>1</v>
      </c>
      <c r="AW129" s="247">
        <v>348600000</v>
      </c>
      <c r="AX129" s="247">
        <v>348600000</v>
      </c>
      <c r="AY129" s="102">
        <v>0</v>
      </c>
      <c r="AZ129" s="102">
        <v>0</v>
      </c>
      <c r="BA129" s="102">
        <v>0</v>
      </c>
      <c r="BB129" s="102">
        <v>0</v>
      </c>
      <c r="BC129" s="102">
        <v>0</v>
      </c>
      <c r="BD129" s="102">
        <v>0</v>
      </c>
      <c r="BE129" s="102">
        <v>0</v>
      </c>
      <c r="BF129" s="305">
        <f>+AV129/AS129</f>
        <v>1</v>
      </c>
      <c r="BG129" s="356">
        <f>SUM(BF129:BF130)/2</f>
        <v>1</v>
      </c>
      <c r="BH129" s="357"/>
      <c r="BI129" s="96" t="s">
        <v>81</v>
      </c>
      <c r="BJ129" s="260" t="s">
        <v>81</v>
      </c>
      <c r="BK129" s="356" t="s">
        <v>81</v>
      </c>
      <c r="BL129" s="357"/>
      <c r="BM129" s="220" t="s">
        <v>432</v>
      </c>
      <c r="BN129" s="220" t="s">
        <v>402</v>
      </c>
      <c r="BO129" s="220" t="s">
        <v>492</v>
      </c>
      <c r="BP129" s="220" t="s">
        <v>493</v>
      </c>
      <c r="BQ129" s="220" t="s">
        <v>494</v>
      </c>
      <c r="BR129" s="220" t="s">
        <v>495</v>
      </c>
      <c r="BS129" s="220" t="s">
        <v>465</v>
      </c>
      <c r="BT129" s="244">
        <v>42004</v>
      </c>
      <c r="BU129" s="220" t="s">
        <v>438</v>
      </c>
      <c r="BV129" s="220" t="s">
        <v>438</v>
      </c>
      <c r="BW129" s="245">
        <v>348600000</v>
      </c>
      <c r="BX129" s="245">
        <v>34860000</v>
      </c>
      <c r="BY129" s="220"/>
      <c r="BZ129" s="96">
        <v>1</v>
      </c>
      <c r="CA129" s="96">
        <v>1</v>
      </c>
      <c r="CB129" s="96">
        <v>1</v>
      </c>
      <c r="CC129" s="96">
        <v>1</v>
      </c>
      <c r="CD129" s="96">
        <v>1</v>
      </c>
      <c r="CE129" s="119">
        <v>0</v>
      </c>
      <c r="CF129" s="119">
        <v>0</v>
      </c>
      <c r="CG129" s="96">
        <v>0</v>
      </c>
      <c r="CH129" s="96">
        <v>0</v>
      </c>
      <c r="CI129" s="96">
        <v>0</v>
      </c>
      <c r="CJ129" s="96">
        <v>0</v>
      </c>
      <c r="CK129" s="96">
        <v>0</v>
      </c>
      <c r="CL129" s="96">
        <v>0</v>
      </c>
      <c r="CM129" s="96">
        <v>0</v>
      </c>
      <c r="CN129" s="305">
        <f>+CD129/BX129</f>
        <v>2.8686173264486516E-8</v>
      </c>
      <c r="CO129" s="356">
        <f>SUM(CN129:CN130)/2</f>
        <v>1.6281824705336015E-8</v>
      </c>
      <c r="CP129" s="357"/>
      <c r="CQ129" s="96">
        <f>SUM(CD129)</f>
        <v>1</v>
      </c>
      <c r="CR129" s="221">
        <f t="shared" si="103"/>
        <v>1</v>
      </c>
      <c r="CS129" s="361">
        <f>SUM(CR129:CR130)/2</f>
        <v>1</v>
      </c>
      <c r="CT129" s="366"/>
      <c r="CU129" s="220" t="s">
        <v>432</v>
      </c>
      <c r="CV129" s="220" t="s">
        <v>402</v>
      </c>
    </row>
    <row r="130" spans="1:100" ht="78.75" customHeight="1">
      <c r="A130" s="75" t="s">
        <v>467</v>
      </c>
      <c r="B130" s="218" t="s">
        <v>95</v>
      </c>
      <c r="C130" s="75" t="s">
        <v>490</v>
      </c>
      <c r="D130" s="119" t="s">
        <v>79</v>
      </c>
      <c r="E130" s="119">
        <v>10</v>
      </c>
      <c r="F130" s="75" t="s">
        <v>97</v>
      </c>
      <c r="G130" s="188" t="s">
        <v>81</v>
      </c>
      <c r="H130" s="75" t="s">
        <v>496</v>
      </c>
      <c r="I130" s="96" t="s">
        <v>107</v>
      </c>
      <c r="J130" s="305" t="s">
        <v>81</v>
      </c>
      <c r="K130" s="305" t="s">
        <v>81</v>
      </c>
      <c r="L130" s="308" t="s">
        <v>81</v>
      </c>
      <c r="M130" s="308" t="s">
        <v>81</v>
      </c>
      <c r="N130" s="308" t="s">
        <v>81</v>
      </c>
      <c r="O130" s="308" t="s">
        <v>81</v>
      </c>
      <c r="P130" s="308"/>
      <c r="Q130" s="308" t="s">
        <v>81</v>
      </c>
      <c r="R130" s="308" t="s">
        <v>81</v>
      </c>
      <c r="S130" s="308" t="s">
        <v>81</v>
      </c>
      <c r="T130" s="308" t="s">
        <v>81</v>
      </c>
      <c r="U130" s="308" t="s">
        <v>81</v>
      </c>
      <c r="V130" s="308" t="s">
        <v>81</v>
      </c>
      <c r="W130" s="308" t="s">
        <v>81</v>
      </c>
      <c r="X130" s="308" t="s">
        <v>81</v>
      </c>
      <c r="Y130" s="308" t="s">
        <v>81</v>
      </c>
      <c r="Z130" s="308" t="s">
        <v>81</v>
      </c>
      <c r="AA130" s="305" t="s">
        <v>81</v>
      </c>
      <c r="AB130" s="308" t="s">
        <v>81</v>
      </c>
      <c r="AC130" s="305" t="s">
        <v>81</v>
      </c>
      <c r="AD130" s="308" t="s">
        <v>81</v>
      </c>
      <c r="AE130" s="308" t="s">
        <v>81</v>
      </c>
      <c r="AF130" s="308" t="s">
        <v>81</v>
      </c>
      <c r="AG130" s="308" t="s">
        <v>81</v>
      </c>
      <c r="AH130" s="308" t="s">
        <v>81</v>
      </c>
      <c r="AI130" s="308" t="s">
        <v>81</v>
      </c>
      <c r="AJ130" s="308" t="s">
        <v>81</v>
      </c>
      <c r="AK130" s="308" t="s">
        <v>81</v>
      </c>
      <c r="AL130" s="308" t="s">
        <v>81</v>
      </c>
      <c r="AM130" s="308" t="s">
        <v>81</v>
      </c>
      <c r="AN130" s="308" t="s">
        <v>81</v>
      </c>
      <c r="AO130" s="308" t="s">
        <v>81</v>
      </c>
      <c r="AP130" s="308" t="s">
        <v>81</v>
      </c>
      <c r="AQ130" s="308" t="s">
        <v>81</v>
      </c>
      <c r="AR130" s="308" t="s">
        <v>81</v>
      </c>
      <c r="AS130" s="96">
        <v>10</v>
      </c>
      <c r="AT130" s="308" t="s">
        <v>81</v>
      </c>
      <c r="AU130" s="96">
        <v>10</v>
      </c>
      <c r="AV130" s="96">
        <v>10</v>
      </c>
      <c r="AW130" s="248">
        <v>2578997168</v>
      </c>
      <c r="AX130" s="102">
        <v>0</v>
      </c>
      <c r="AY130" s="102">
        <v>0</v>
      </c>
      <c r="AZ130" s="102">
        <v>0</v>
      </c>
      <c r="BA130" s="102">
        <v>0</v>
      </c>
      <c r="BB130" s="247">
        <v>2578997168</v>
      </c>
      <c r="BC130" s="102">
        <v>0</v>
      </c>
      <c r="BD130" s="102">
        <v>0</v>
      </c>
      <c r="BE130" s="102">
        <v>0</v>
      </c>
      <c r="BF130" s="305">
        <f>+AV130/AS130</f>
        <v>1</v>
      </c>
      <c r="BG130" s="358"/>
      <c r="BH130" s="358"/>
      <c r="BI130" s="96" t="s">
        <v>81</v>
      </c>
      <c r="BJ130" s="260" t="s">
        <v>81</v>
      </c>
      <c r="BK130" s="358"/>
      <c r="BL130" s="358"/>
      <c r="BM130" s="220" t="s">
        <v>432</v>
      </c>
      <c r="BN130" s="220" t="s">
        <v>402</v>
      </c>
      <c r="BO130" s="220" t="s">
        <v>497</v>
      </c>
      <c r="BP130" s="220" t="s">
        <v>498</v>
      </c>
      <c r="BQ130" s="243" t="s">
        <v>499</v>
      </c>
      <c r="BR130" s="220" t="s">
        <v>500</v>
      </c>
      <c r="BS130" s="220" t="s">
        <v>465</v>
      </c>
      <c r="BT130" s="244">
        <v>42005</v>
      </c>
      <c r="BU130" s="220" t="s">
        <v>438</v>
      </c>
      <c r="BV130" s="220" t="s">
        <v>438</v>
      </c>
      <c r="BW130" s="245">
        <v>2578997168</v>
      </c>
      <c r="BX130" s="245">
        <v>2578997168</v>
      </c>
      <c r="BY130" s="220"/>
      <c r="BZ130" s="96">
        <v>10</v>
      </c>
      <c r="CA130" s="96">
        <v>0</v>
      </c>
      <c r="CB130" s="96">
        <v>10</v>
      </c>
      <c r="CC130" s="96">
        <v>10</v>
      </c>
      <c r="CD130" s="96">
        <v>10</v>
      </c>
      <c r="CE130" s="119">
        <v>2578997168</v>
      </c>
      <c r="CF130" s="96">
        <v>0</v>
      </c>
      <c r="CG130" s="96">
        <v>0</v>
      </c>
      <c r="CH130" s="96">
        <v>0</v>
      </c>
      <c r="CI130" s="96">
        <v>0</v>
      </c>
      <c r="CJ130" s="119">
        <v>2578997168</v>
      </c>
      <c r="CK130" s="96">
        <v>0</v>
      </c>
      <c r="CL130" s="96">
        <v>0</v>
      </c>
      <c r="CM130" s="96">
        <v>0</v>
      </c>
      <c r="CN130" s="305">
        <f>+CD130/BX130</f>
        <v>3.8774761461855163E-9</v>
      </c>
      <c r="CO130" s="358"/>
      <c r="CP130" s="358"/>
      <c r="CQ130" s="96">
        <f>SUM(CD130)</f>
        <v>10</v>
      </c>
      <c r="CR130" s="221">
        <f t="shared" si="103"/>
        <v>1</v>
      </c>
      <c r="CS130" s="362"/>
      <c r="CT130" s="362"/>
      <c r="CU130" s="220" t="s">
        <v>432</v>
      </c>
      <c r="CV130" s="220" t="s">
        <v>402</v>
      </c>
    </row>
    <row r="131" spans="1:100" ht="45">
      <c r="A131" s="214" t="s">
        <v>501</v>
      </c>
      <c r="B131" s="313" t="s">
        <v>91</v>
      </c>
      <c r="C131" s="214" t="s">
        <v>502</v>
      </c>
      <c r="D131" s="212" t="s">
        <v>79</v>
      </c>
      <c r="E131" s="212" t="s">
        <v>79</v>
      </c>
      <c r="F131" s="212" t="s">
        <v>79</v>
      </c>
      <c r="G131" s="214" t="s">
        <v>80</v>
      </c>
      <c r="H131" s="214" t="s">
        <v>80</v>
      </c>
      <c r="I131" s="212" t="s">
        <v>81</v>
      </c>
      <c r="J131" s="212">
        <v>4</v>
      </c>
      <c r="K131" s="212" t="s">
        <v>81</v>
      </c>
      <c r="L131" s="212" t="s">
        <v>81</v>
      </c>
      <c r="M131" s="212" t="s">
        <v>81</v>
      </c>
      <c r="N131" s="212" t="s">
        <v>81</v>
      </c>
      <c r="O131" s="212" t="s">
        <v>81</v>
      </c>
      <c r="P131" s="213">
        <f>+P132</f>
        <v>0.5</v>
      </c>
      <c r="Q131" s="212">
        <f>SUM(Q132:Q135)</f>
        <v>0</v>
      </c>
      <c r="R131" s="212">
        <f t="shared" ref="R131:Y131" si="104">SUM(R132:R135)</f>
        <v>0</v>
      </c>
      <c r="S131" s="212">
        <f t="shared" si="104"/>
        <v>0</v>
      </c>
      <c r="T131" s="212">
        <f t="shared" si="104"/>
        <v>0</v>
      </c>
      <c r="U131" s="212">
        <f t="shared" si="104"/>
        <v>0</v>
      </c>
      <c r="V131" s="212">
        <f t="shared" si="104"/>
        <v>0</v>
      </c>
      <c r="W131" s="212">
        <f t="shared" si="104"/>
        <v>0</v>
      </c>
      <c r="X131" s="212">
        <f t="shared" si="104"/>
        <v>0</v>
      </c>
      <c r="Y131" s="212">
        <f t="shared" si="104"/>
        <v>0</v>
      </c>
      <c r="Z131" s="118" t="s">
        <v>81</v>
      </c>
      <c r="AA131" s="118">
        <v>4</v>
      </c>
      <c r="AB131" s="118" t="s">
        <v>81</v>
      </c>
      <c r="AC131" s="118" t="s">
        <v>81</v>
      </c>
      <c r="AD131" s="118">
        <f>SUM(AD132:AD135)</f>
        <v>0</v>
      </c>
      <c r="AE131" s="118">
        <f t="shared" ref="AE131:AK131" si="105">SUM(AE132:AE135)</f>
        <v>0</v>
      </c>
      <c r="AF131" s="118">
        <f t="shared" si="105"/>
        <v>0</v>
      </c>
      <c r="AG131" s="118">
        <f t="shared" si="105"/>
        <v>0</v>
      </c>
      <c r="AH131" s="118">
        <f t="shared" si="105"/>
        <v>0</v>
      </c>
      <c r="AI131" s="118">
        <f t="shared" si="105"/>
        <v>0</v>
      </c>
      <c r="AJ131" s="118">
        <f t="shared" si="105"/>
        <v>0</v>
      </c>
      <c r="AK131" s="118">
        <f t="shared" si="105"/>
        <v>0</v>
      </c>
      <c r="AL131" s="118" t="s">
        <v>81</v>
      </c>
      <c r="AM131" s="118" t="s">
        <v>81</v>
      </c>
      <c r="AN131" s="213">
        <f>+AN132</f>
        <v>0.75</v>
      </c>
      <c r="AO131" s="214">
        <v>4</v>
      </c>
      <c r="AP131" s="118" t="s">
        <v>81</v>
      </c>
      <c r="AQ131" s="118" t="s">
        <v>81</v>
      </c>
      <c r="AR131" s="213">
        <f>+AR132</f>
        <v>0.75</v>
      </c>
      <c r="AS131" s="343">
        <v>3</v>
      </c>
      <c r="AT131" s="118" t="s">
        <v>81</v>
      </c>
      <c r="AU131" s="118" t="s">
        <v>81</v>
      </c>
      <c r="AV131" s="118" t="s">
        <v>81</v>
      </c>
      <c r="AW131" s="118">
        <f>SUM(AW132:AW135)</f>
        <v>400000000</v>
      </c>
      <c r="AX131" s="118">
        <f t="shared" ref="AX131:BE131" si="106">SUM(AX132:AX135)</f>
        <v>0</v>
      </c>
      <c r="AY131" s="118">
        <f t="shared" si="106"/>
        <v>0</v>
      </c>
      <c r="AZ131" s="118">
        <f t="shared" si="106"/>
        <v>0</v>
      </c>
      <c r="BA131" s="118">
        <f t="shared" si="106"/>
        <v>0</v>
      </c>
      <c r="BB131" s="118">
        <f t="shared" si="106"/>
        <v>0</v>
      </c>
      <c r="BC131" s="118">
        <f t="shared" si="106"/>
        <v>0</v>
      </c>
      <c r="BD131" s="118">
        <f t="shared" si="106"/>
        <v>24000000</v>
      </c>
      <c r="BE131" s="118">
        <f t="shared" si="106"/>
        <v>400000000</v>
      </c>
      <c r="BF131" s="118" t="s">
        <v>81</v>
      </c>
      <c r="BG131" s="118" t="s">
        <v>81</v>
      </c>
      <c r="BH131" s="213">
        <f>+BH132</f>
        <v>1</v>
      </c>
      <c r="BI131" s="344">
        <v>3</v>
      </c>
      <c r="BJ131" s="118" t="s">
        <v>81</v>
      </c>
      <c r="BK131" s="118" t="s">
        <v>81</v>
      </c>
      <c r="BL131" s="322">
        <f>+BL132</f>
        <v>0.83333333333333337</v>
      </c>
      <c r="BM131" s="214" t="s">
        <v>432</v>
      </c>
      <c r="BN131" s="214" t="s">
        <v>81</v>
      </c>
      <c r="BO131" s="214"/>
      <c r="BP131" s="214"/>
      <c r="BQ131" s="214"/>
      <c r="BR131" s="214"/>
      <c r="BS131" s="214"/>
      <c r="BT131" s="214"/>
      <c r="BU131" s="214"/>
      <c r="BV131" s="214"/>
      <c r="BW131" s="214"/>
      <c r="BX131" s="214"/>
      <c r="BY131" s="214"/>
      <c r="BZ131" s="212">
        <v>1</v>
      </c>
      <c r="CA131" s="118" t="s">
        <v>81</v>
      </c>
      <c r="CB131" s="118" t="s">
        <v>81</v>
      </c>
      <c r="CC131" s="118" t="s">
        <v>81</v>
      </c>
      <c r="CD131" s="118" t="s">
        <v>81</v>
      </c>
      <c r="CE131" s="212">
        <f>SUM(CE132:CE135)</f>
        <v>249949152</v>
      </c>
      <c r="CF131" s="212">
        <f t="shared" ref="CF131:CM131" si="107">SUM(CF132:CF135)</f>
        <v>249949152</v>
      </c>
      <c r="CG131" s="212">
        <f t="shared" si="107"/>
        <v>0</v>
      </c>
      <c r="CH131" s="212">
        <f t="shared" si="107"/>
        <v>0</v>
      </c>
      <c r="CI131" s="212">
        <f t="shared" si="107"/>
        <v>0</v>
      </c>
      <c r="CJ131" s="212">
        <f t="shared" si="107"/>
        <v>0</v>
      </c>
      <c r="CK131" s="212">
        <f t="shared" si="107"/>
        <v>0</v>
      </c>
      <c r="CL131" s="212">
        <f t="shared" si="107"/>
        <v>24000000</v>
      </c>
      <c r="CM131" s="212">
        <f t="shared" si="107"/>
        <v>400000000</v>
      </c>
      <c r="CN131" s="118" t="s">
        <v>81</v>
      </c>
      <c r="CO131" s="118" t="s">
        <v>81</v>
      </c>
      <c r="CP131" s="213">
        <f>+CP132</f>
        <v>0.6</v>
      </c>
      <c r="CQ131" s="344">
        <v>3</v>
      </c>
      <c r="CR131" s="120" t="s">
        <v>81</v>
      </c>
      <c r="CS131" s="120" t="s">
        <v>81</v>
      </c>
      <c r="CT131" s="216">
        <f>+CT132</f>
        <v>1</v>
      </c>
      <c r="CU131" s="214" t="s">
        <v>432</v>
      </c>
      <c r="CV131" s="214" t="s">
        <v>81</v>
      </c>
    </row>
    <row r="132" spans="1:100" ht="106.5" customHeight="1">
      <c r="A132" s="75" t="s">
        <v>503</v>
      </c>
      <c r="B132" s="218" t="s">
        <v>95</v>
      </c>
      <c r="C132" s="75" t="s">
        <v>504</v>
      </c>
      <c r="D132" s="119">
        <v>2</v>
      </c>
      <c r="E132" s="119">
        <v>10</v>
      </c>
      <c r="F132" s="75" t="s">
        <v>97</v>
      </c>
      <c r="G132" s="75" t="s">
        <v>505</v>
      </c>
      <c r="H132" s="75" t="s">
        <v>506</v>
      </c>
      <c r="I132" s="96">
        <v>0</v>
      </c>
      <c r="J132" s="119">
        <v>1</v>
      </c>
      <c r="K132" s="119">
        <v>1</v>
      </c>
      <c r="L132" s="305">
        <v>0</v>
      </c>
      <c r="M132" s="354">
        <f>SUBTOTAL(9,L132:L135)/4</f>
        <v>0.5</v>
      </c>
      <c r="N132" s="354">
        <v>1</v>
      </c>
      <c r="O132" s="354">
        <v>0.75</v>
      </c>
      <c r="P132" s="354">
        <f>SUBTOTAL(9,L132:L135)/4</f>
        <v>0.5</v>
      </c>
      <c r="Q132" s="96">
        <v>0</v>
      </c>
      <c r="R132" s="96">
        <v>0</v>
      </c>
      <c r="S132" s="96">
        <v>0</v>
      </c>
      <c r="T132" s="96">
        <v>0</v>
      </c>
      <c r="U132" s="96">
        <v>0</v>
      </c>
      <c r="V132" s="96">
        <v>0</v>
      </c>
      <c r="W132" s="96">
        <v>0</v>
      </c>
      <c r="X132" s="96">
        <v>0</v>
      </c>
      <c r="Y132" s="96">
        <v>0</v>
      </c>
      <c r="Z132" s="102" t="s">
        <v>81</v>
      </c>
      <c r="AA132" s="96">
        <v>1</v>
      </c>
      <c r="AB132" s="96">
        <v>0</v>
      </c>
      <c r="AC132" s="96">
        <v>1</v>
      </c>
      <c r="AD132" s="102">
        <v>0</v>
      </c>
      <c r="AE132" s="307">
        <v>0</v>
      </c>
      <c r="AF132" s="102">
        <v>0</v>
      </c>
      <c r="AG132" s="102">
        <v>0</v>
      </c>
      <c r="AH132" s="102">
        <v>0</v>
      </c>
      <c r="AI132" s="102">
        <v>0</v>
      </c>
      <c r="AJ132" s="102">
        <v>0</v>
      </c>
      <c r="AK132" s="102">
        <v>0</v>
      </c>
      <c r="AL132" s="305">
        <v>1</v>
      </c>
      <c r="AM132" s="354">
        <v>0.75</v>
      </c>
      <c r="AN132" s="354">
        <v>0.75</v>
      </c>
      <c r="AO132" s="102">
        <f t="shared" ref="AO132:AO135" si="108">SUM(AC132+K132)</f>
        <v>2</v>
      </c>
      <c r="AP132" s="305">
        <f t="shared" ref="AP132:AP134" si="109">SUM(AO132/D132)</f>
        <v>1</v>
      </c>
      <c r="AQ132" s="354">
        <f>SUM(AP132:AP135)/4</f>
        <v>0.75</v>
      </c>
      <c r="AR132" s="354">
        <f>SUM(AP132:AP135)/4</f>
        <v>0.75</v>
      </c>
      <c r="AS132" s="96">
        <v>3</v>
      </c>
      <c r="AT132" s="96">
        <v>0</v>
      </c>
      <c r="AU132" s="96">
        <v>0</v>
      </c>
      <c r="AV132" s="96">
        <v>3</v>
      </c>
      <c r="AW132" s="102">
        <v>400000000</v>
      </c>
      <c r="AX132" s="307">
        <v>0</v>
      </c>
      <c r="AY132" s="102">
        <v>0</v>
      </c>
      <c r="AZ132" s="102">
        <v>0</v>
      </c>
      <c r="BA132" s="102">
        <v>0</v>
      </c>
      <c r="BB132" s="102">
        <v>0</v>
      </c>
      <c r="BC132" s="102">
        <v>0</v>
      </c>
      <c r="BD132" s="102">
        <v>0</v>
      </c>
      <c r="BE132" s="102">
        <v>400000000</v>
      </c>
      <c r="BF132" s="305">
        <f>+AV132/AS132</f>
        <v>1</v>
      </c>
      <c r="BG132" s="354">
        <f>SUM(BF132:BF135)/3</f>
        <v>1</v>
      </c>
      <c r="BH132" s="354">
        <f>SUM(BF132:BF135)/3</f>
        <v>1</v>
      </c>
      <c r="BI132" s="96">
        <f t="shared" si="93"/>
        <v>5</v>
      </c>
      <c r="BJ132" s="260">
        <f>+BI132/E132</f>
        <v>0.5</v>
      </c>
      <c r="BK132" s="356">
        <f>SUM(BJ132:BJ135)/BI131</f>
        <v>0.83333333333333337</v>
      </c>
      <c r="BL132" s="354">
        <f>SUM(BJ132:BJ135)/BI131</f>
        <v>0.83333333333333337</v>
      </c>
      <c r="BM132" s="220" t="s">
        <v>432</v>
      </c>
      <c r="BN132" s="220" t="s">
        <v>235</v>
      </c>
      <c r="BO132" s="220"/>
      <c r="BP132" s="220"/>
      <c r="BQ132" s="220"/>
      <c r="BR132" s="220"/>
      <c r="BS132" s="220"/>
      <c r="BT132" s="220"/>
      <c r="BU132" s="220"/>
      <c r="BV132" s="220"/>
      <c r="BW132" s="220"/>
      <c r="BX132" s="220"/>
      <c r="BY132" s="220" t="s">
        <v>507</v>
      </c>
      <c r="BZ132" s="96">
        <v>5</v>
      </c>
      <c r="CA132" s="96">
        <v>3</v>
      </c>
      <c r="CB132" s="96">
        <v>3</v>
      </c>
      <c r="CC132" s="96">
        <v>3</v>
      </c>
      <c r="CD132" s="96">
        <v>3</v>
      </c>
      <c r="CE132" s="96">
        <v>249949152</v>
      </c>
      <c r="CF132" s="119">
        <v>249949152</v>
      </c>
      <c r="CG132" s="96">
        <v>0</v>
      </c>
      <c r="CH132" s="96">
        <v>0</v>
      </c>
      <c r="CI132" s="96">
        <v>0</v>
      </c>
      <c r="CJ132" s="96">
        <v>0</v>
      </c>
      <c r="CK132" s="96">
        <v>0</v>
      </c>
      <c r="CL132" s="96">
        <v>0</v>
      </c>
      <c r="CM132" s="96">
        <v>400000000</v>
      </c>
      <c r="CN132" s="305">
        <f>+CD132/BZ132</f>
        <v>0.6</v>
      </c>
      <c r="CO132" s="354">
        <f>SUM(CN132:CN135)/BZ131</f>
        <v>0.6</v>
      </c>
      <c r="CP132" s="354">
        <f>SUM(CN132:CN135)/BZ131</f>
        <v>0.6</v>
      </c>
      <c r="CQ132" s="96">
        <f t="shared" ref="CQ132:CQ133" si="110">SUM(K132+AC132+AV132+CD132)/4</f>
        <v>2</v>
      </c>
      <c r="CR132" s="221">
        <f>+CQ132/D132</f>
        <v>1</v>
      </c>
      <c r="CS132" s="361">
        <f>SUM(CR132:CR135)/CQ131</f>
        <v>1</v>
      </c>
      <c r="CT132" s="355">
        <f>SUM(CR132:CR135)/CQ131</f>
        <v>1</v>
      </c>
      <c r="CU132" s="220" t="s">
        <v>432</v>
      </c>
      <c r="CV132" s="220" t="s">
        <v>235</v>
      </c>
    </row>
    <row r="133" spans="1:100" ht="81.75" customHeight="1">
      <c r="A133" s="75" t="s">
        <v>503</v>
      </c>
      <c r="B133" s="218" t="s">
        <v>95</v>
      </c>
      <c r="C133" s="75" t="s">
        <v>504</v>
      </c>
      <c r="D133" s="119">
        <v>10</v>
      </c>
      <c r="E133" s="119">
        <v>10</v>
      </c>
      <c r="F133" s="75" t="s">
        <v>97</v>
      </c>
      <c r="G133" s="75" t="s">
        <v>508</v>
      </c>
      <c r="H133" s="75" t="s">
        <v>509</v>
      </c>
      <c r="I133" s="96">
        <v>0</v>
      </c>
      <c r="J133" s="119">
        <v>2</v>
      </c>
      <c r="K133" s="119">
        <v>15</v>
      </c>
      <c r="L133" s="305">
        <v>1</v>
      </c>
      <c r="M133" s="354"/>
      <c r="N133" s="354"/>
      <c r="O133" s="354"/>
      <c r="P133" s="354"/>
      <c r="Q133" s="96">
        <v>0</v>
      </c>
      <c r="R133" s="96">
        <v>0</v>
      </c>
      <c r="S133" s="96">
        <v>0</v>
      </c>
      <c r="T133" s="96">
        <v>0</v>
      </c>
      <c r="U133" s="96">
        <v>0</v>
      </c>
      <c r="V133" s="96">
        <v>0</v>
      </c>
      <c r="W133" s="96">
        <v>0</v>
      </c>
      <c r="X133" s="96">
        <v>0</v>
      </c>
      <c r="Y133" s="96">
        <v>0</v>
      </c>
      <c r="Z133" s="102" t="s">
        <v>81</v>
      </c>
      <c r="AA133" s="96">
        <v>5</v>
      </c>
      <c r="AB133" s="96">
        <v>0</v>
      </c>
      <c r="AC133" s="96">
        <v>18</v>
      </c>
      <c r="AD133" s="102">
        <v>0</v>
      </c>
      <c r="AE133" s="102">
        <v>0</v>
      </c>
      <c r="AF133" s="102">
        <v>0</v>
      </c>
      <c r="AG133" s="102">
        <v>0</v>
      </c>
      <c r="AH133" s="102">
        <v>0</v>
      </c>
      <c r="AI133" s="102">
        <v>0</v>
      </c>
      <c r="AJ133" s="102">
        <v>0</v>
      </c>
      <c r="AK133" s="102">
        <v>0</v>
      </c>
      <c r="AL133" s="305">
        <v>1</v>
      </c>
      <c r="AM133" s="354"/>
      <c r="AN133" s="354"/>
      <c r="AO133" s="102">
        <f t="shared" si="108"/>
        <v>33</v>
      </c>
      <c r="AP133" s="305">
        <v>1</v>
      </c>
      <c r="AQ133" s="354"/>
      <c r="AR133" s="354"/>
      <c r="AS133" s="96">
        <v>8</v>
      </c>
      <c r="AT133" s="96">
        <v>0</v>
      </c>
      <c r="AU133" s="96">
        <v>0</v>
      </c>
      <c r="AV133" s="96">
        <v>8</v>
      </c>
      <c r="AW133" s="102">
        <v>0</v>
      </c>
      <c r="AX133" s="102">
        <v>0</v>
      </c>
      <c r="AY133" s="102">
        <v>0</v>
      </c>
      <c r="AZ133" s="102">
        <v>0</v>
      </c>
      <c r="BA133" s="102">
        <v>0</v>
      </c>
      <c r="BB133" s="102">
        <v>0</v>
      </c>
      <c r="BC133" s="102">
        <v>0</v>
      </c>
      <c r="BD133" s="102">
        <v>12000000</v>
      </c>
      <c r="BE133" s="102">
        <v>0</v>
      </c>
      <c r="BF133" s="305">
        <f>+AV133/AS133</f>
        <v>1</v>
      </c>
      <c r="BG133" s="354"/>
      <c r="BH133" s="354"/>
      <c r="BI133" s="96">
        <f t="shared" si="93"/>
        <v>41</v>
      </c>
      <c r="BJ133" s="260">
        <v>1</v>
      </c>
      <c r="BK133" s="357"/>
      <c r="BL133" s="354"/>
      <c r="BM133" s="220" t="s">
        <v>432</v>
      </c>
      <c r="BN133" s="220" t="s">
        <v>112</v>
      </c>
      <c r="BO133" s="220"/>
      <c r="BP133" s="220"/>
      <c r="BQ133" s="220"/>
      <c r="BR133" s="220"/>
      <c r="BS133" s="220"/>
      <c r="BT133" s="220"/>
      <c r="BU133" s="220"/>
      <c r="BV133" s="220"/>
      <c r="BW133" s="220"/>
      <c r="BX133" s="220"/>
      <c r="BY133" s="220" t="s">
        <v>470</v>
      </c>
      <c r="BZ133" s="96">
        <v>0</v>
      </c>
      <c r="CA133" s="96">
        <v>0</v>
      </c>
      <c r="CB133" s="96">
        <v>0</v>
      </c>
      <c r="CC133" s="96">
        <v>0</v>
      </c>
      <c r="CD133" s="96">
        <v>0</v>
      </c>
      <c r="CE133" s="96">
        <v>0</v>
      </c>
      <c r="CF133" s="96">
        <v>0</v>
      </c>
      <c r="CG133" s="96">
        <v>0</v>
      </c>
      <c r="CH133" s="96">
        <v>0</v>
      </c>
      <c r="CI133" s="96">
        <v>0</v>
      </c>
      <c r="CJ133" s="96">
        <v>0</v>
      </c>
      <c r="CK133" s="96">
        <v>0</v>
      </c>
      <c r="CL133" s="96">
        <v>12000000</v>
      </c>
      <c r="CM133" s="96">
        <v>0</v>
      </c>
      <c r="CN133" s="305" t="s">
        <v>81</v>
      </c>
      <c r="CO133" s="354"/>
      <c r="CP133" s="354"/>
      <c r="CQ133" s="96">
        <f t="shared" si="110"/>
        <v>10.25</v>
      </c>
      <c r="CR133" s="221">
        <v>1</v>
      </c>
      <c r="CS133" s="366"/>
      <c r="CT133" s="355"/>
      <c r="CU133" s="220" t="s">
        <v>432</v>
      </c>
      <c r="CV133" s="220" t="s">
        <v>112</v>
      </c>
    </row>
    <row r="134" spans="1:100" ht="67.5" customHeight="1">
      <c r="A134" s="75" t="s">
        <v>503</v>
      </c>
      <c r="B134" s="218" t="s">
        <v>95</v>
      </c>
      <c r="C134" s="75" t="s">
        <v>504</v>
      </c>
      <c r="D134" s="119">
        <v>10</v>
      </c>
      <c r="E134" s="119" t="s">
        <v>79</v>
      </c>
      <c r="F134" s="75" t="s">
        <v>97</v>
      </c>
      <c r="G134" s="75" t="s">
        <v>510</v>
      </c>
      <c r="H134" s="75" t="s">
        <v>510</v>
      </c>
      <c r="I134" s="96">
        <v>0</v>
      </c>
      <c r="J134" s="119">
        <v>2</v>
      </c>
      <c r="K134" s="119">
        <v>0</v>
      </c>
      <c r="L134" s="305">
        <v>0</v>
      </c>
      <c r="M134" s="354"/>
      <c r="N134" s="354"/>
      <c r="O134" s="354"/>
      <c r="P134" s="354"/>
      <c r="Q134" s="96">
        <v>0</v>
      </c>
      <c r="R134" s="96">
        <v>0</v>
      </c>
      <c r="S134" s="96">
        <v>0</v>
      </c>
      <c r="T134" s="96">
        <v>0</v>
      </c>
      <c r="U134" s="96">
        <v>0</v>
      </c>
      <c r="V134" s="96">
        <v>0</v>
      </c>
      <c r="W134" s="96">
        <v>0</v>
      </c>
      <c r="X134" s="96">
        <v>0</v>
      </c>
      <c r="Y134" s="96">
        <v>0</v>
      </c>
      <c r="Z134" s="102" t="s">
        <v>81</v>
      </c>
      <c r="AA134" s="96">
        <v>4</v>
      </c>
      <c r="AB134" s="96">
        <v>0</v>
      </c>
      <c r="AC134" s="96">
        <v>0</v>
      </c>
      <c r="AD134" s="102">
        <v>0</v>
      </c>
      <c r="AE134" s="102">
        <v>0</v>
      </c>
      <c r="AF134" s="102">
        <v>0</v>
      </c>
      <c r="AG134" s="102">
        <v>0</v>
      </c>
      <c r="AH134" s="102">
        <v>0</v>
      </c>
      <c r="AI134" s="102">
        <v>0</v>
      </c>
      <c r="AJ134" s="102">
        <v>0</v>
      </c>
      <c r="AK134" s="102">
        <v>0</v>
      </c>
      <c r="AL134" s="305">
        <v>0</v>
      </c>
      <c r="AM134" s="354"/>
      <c r="AN134" s="354"/>
      <c r="AO134" s="102">
        <f t="shared" si="108"/>
        <v>0</v>
      </c>
      <c r="AP134" s="305">
        <f t="shared" si="109"/>
        <v>0</v>
      </c>
      <c r="AQ134" s="354"/>
      <c r="AR134" s="354"/>
      <c r="AS134" s="96">
        <v>0</v>
      </c>
      <c r="AT134" s="96">
        <v>0</v>
      </c>
      <c r="AU134" s="96">
        <v>0</v>
      </c>
      <c r="AV134" s="96">
        <v>0</v>
      </c>
      <c r="AW134" s="102">
        <v>0</v>
      </c>
      <c r="AX134" s="102">
        <v>0</v>
      </c>
      <c r="AY134" s="102">
        <v>0</v>
      </c>
      <c r="AZ134" s="102">
        <v>0</v>
      </c>
      <c r="BA134" s="102">
        <v>0</v>
      </c>
      <c r="BB134" s="102">
        <v>0</v>
      </c>
      <c r="BC134" s="102">
        <v>0</v>
      </c>
      <c r="BD134" s="102">
        <v>0</v>
      </c>
      <c r="BE134" s="102">
        <v>0</v>
      </c>
      <c r="BF134" s="305" t="s">
        <v>81</v>
      </c>
      <c r="BG134" s="354"/>
      <c r="BH134" s="354"/>
      <c r="BI134" s="96" t="s">
        <v>81</v>
      </c>
      <c r="BJ134" s="260" t="s">
        <v>81</v>
      </c>
      <c r="BK134" s="357"/>
      <c r="BL134" s="354"/>
      <c r="BM134" s="220" t="s">
        <v>432</v>
      </c>
      <c r="BN134" s="220" t="s">
        <v>176</v>
      </c>
      <c r="BO134" s="220"/>
      <c r="BP134" s="220"/>
      <c r="BQ134" s="220"/>
      <c r="BR134" s="220"/>
      <c r="BS134" s="220"/>
      <c r="BT134" s="220"/>
      <c r="BU134" s="220"/>
      <c r="BV134" s="220"/>
      <c r="BW134" s="220"/>
      <c r="BX134" s="220"/>
      <c r="BY134" s="220"/>
      <c r="BZ134" s="96" t="s">
        <v>81</v>
      </c>
      <c r="CA134" s="96" t="s">
        <v>81</v>
      </c>
      <c r="CB134" s="96" t="s">
        <v>81</v>
      </c>
      <c r="CC134" s="96" t="s">
        <v>81</v>
      </c>
      <c r="CD134" s="96" t="s">
        <v>81</v>
      </c>
      <c r="CE134" s="96">
        <v>0</v>
      </c>
      <c r="CF134" s="96">
        <v>0</v>
      </c>
      <c r="CG134" s="96">
        <v>0</v>
      </c>
      <c r="CH134" s="96">
        <v>0</v>
      </c>
      <c r="CI134" s="96">
        <v>0</v>
      </c>
      <c r="CJ134" s="96">
        <v>0</v>
      </c>
      <c r="CK134" s="96">
        <v>0</v>
      </c>
      <c r="CL134" s="96">
        <v>0</v>
      </c>
      <c r="CM134" s="96">
        <v>0</v>
      </c>
      <c r="CN134" s="305" t="s">
        <v>81</v>
      </c>
      <c r="CO134" s="354"/>
      <c r="CP134" s="354"/>
      <c r="CQ134" s="96" t="s">
        <v>81</v>
      </c>
      <c r="CR134" s="221" t="s">
        <v>81</v>
      </c>
      <c r="CS134" s="366"/>
      <c r="CT134" s="355"/>
      <c r="CU134" s="220" t="s">
        <v>432</v>
      </c>
      <c r="CV134" s="220" t="s">
        <v>176</v>
      </c>
    </row>
    <row r="135" spans="1:100" ht="144" customHeight="1">
      <c r="A135" s="75" t="s">
        <v>503</v>
      </c>
      <c r="B135" s="218" t="s">
        <v>95</v>
      </c>
      <c r="C135" s="75" t="s">
        <v>504</v>
      </c>
      <c r="D135" s="119">
        <v>20</v>
      </c>
      <c r="E135" s="119">
        <v>20</v>
      </c>
      <c r="F135" s="75" t="s">
        <v>97</v>
      </c>
      <c r="G135" s="75" t="s">
        <v>511</v>
      </c>
      <c r="H135" s="75" t="s">
        <v>512</v>
      </c>
      <c r="I135" s="96">
        <v>0</v>
      </c>
      <c r="J135" s="119">
        <v>5</v>
      </c>
      <c r="K135" s="119">
        <v>20</v>
      </c>
      <c r="L135" s="305">
        <v>1</v>
      </c>
      <c r="M135" s="354"/>
      <c r="N135" s="354"/>
      <c r="O135" s="354"/>
      <c r="P135" s="354"/>
      <c r="Q135" s="96">
        <v>0</v>
      </c>
      <c r="R135" s="96">
        <v>0</v>
      </c>
      <c r="S135" s="96">
        <v>0</v>
      </c>
      <c r="T135" s="96">
        <v>0</v>
      </c>
      <c r="U135" s="96">
        <v>0</v>
      </c>
      <c r="V135" s="96">
        <v>0</v>
      </c>
      <c r="W135" s="96">
        <v>0</v>
      </c>
      <c r="X135" s="96">
        <v>0</v>
      </c>
      <c r="Y135" s="96">
        <v>0</v>
      </c>
      <c r="Z135" s="102" t="s">
        <v>81</v>
      </c>
      <c r="AA135" s="96">
        <v>7</v>
      </c>
      <c r="AB135" s="96">
        <v>0</v>
      </c>
      <c r="AC135" s="96">
        <v>7</v>
      </c>
      <c r="AD135" s="102">
        <v>0</v>
      </c>
      <c r="AE135" s="102">
        <v>0</v>
      </c>
      <c r="AF135" s="102">
        <v>0</v>
      </c>
      <c r="AG135" s="102">
        <v>0</v>
      </c>
      <c r="AH135" s="102">
        <v>0</v>
      </c>
      <c r="AI135" s="102">
        <v>0</v>
      </c>
      <c r="AJ135" s="102">
        <v>0</v>
      </c>
      <c r="AK135" s="102">
        <v>0</v>
      </c>
      <c r="AL135" s="305">
        <v>1</v>
      </c>
      <c r="AM135" s="354"/>
      <c r="AN135" s="354"/>
      <c r="AO135" s="102">
        <f t="shared" si="108"/>
        <v>27</v>
      </c>
      <c r="AP135" s="305">
        <v>1</v>
      </c>
      <c r="AQ135" s="354"/>
      <c r="AR135" s="354"/>
      <c r="AS135" s="96">
        <v>6</v>
      </c>
      <c r="AT135" s="96">
        <v>6</v>
      </c>
      <c r="AU135" s="96">
        <v>6</v>
      </c>
      <c r="AV135" s="96">
        <v>6</v>
      </c>
      <c r="AW135" s="102">
        <v>0</v>
      </c>
      <c r="AX135" s="102">
        <v>0</v>
      </c>
      <c r="AY135" s="102">
        <v>0</v>
      </c>
      <c r="AZ135" s="102">
        <v>0</v>
      </c>
      <c r="BA135" s="102">
        <v>0</v>
      </c>
      <c r="BB135" s="102">
        <v>0</v>
      </c>
      <c r="BC135" s="102">
        <v>0</v>
      </c>
      <c r="BD135" s="102">
        <v>12000000</v>
      </c>
      <c r="BE135" s="102">
        <v>0</v>
      </c>
      <c r="BF135" s="305">
        <f>+AV135/AS135</f>
        <v>1</v>
      </c>
      <c r="BG135" s="354"/>
      <c r="BH135" s="354"/>
      <c r="BI135" s="96">
        <f t="shared" si="93"/>
        <v>33</v>
      </c>
      <c r="BJ135" s="260">
        <v>1</v>
      </c>
      <c r="BK135" s="358"/>
      <c r="BL135" s="354"/>
      <c r="BM135" s="220" t="s">
        <v>432</v>
      </c>
      <c r="BN135" s="220" t="s">
        <v>112</v>
      </c>
      <c r="BO135" s="220"/>
      <c r="BP135" s="220"/>
      <c r="BQ135" s="220"/>
      <c r="BR135" s="220"/>
      <c r="BS135" s="220"/>
      <c r="BT135" s="220"/>
      <c r="BU135" s="220"/>
      <c r="BV135" s="220"/>
      <c r="BW135" s="220"/>
      <c r="BX135" s="220"/>
      <c r="BY135" s="220" t="s">
        <v>470</v>
      </c>
      <c r="BZ135" s="96">
        <v>6</v>
      </c>
      <c r="CA135" s="96">
        <v>0</v>
      </c>
      <c r="CB135" s="96">
        <v>6</v>
      </c>
      <c r="CC135" s="96">
        <v>6</v>
      </c>
      <c r="CD135" s="96">
        <v>6</v>
      </c>
      <c r="CE135" s="96">
        <v>0</v>
      </c>
      <c r="CF135" s="96">
        <v>0</v>
      </c>
      <c r="CG135" s="96">
        <v>0</v>
      </c>
      <c r="CH135" s="96">
        <v>0</v>
      </c>
      <c r="CI135" s="96">
        <v>0</v>
      </c>
      <c r="CJ135" s="96">
        <v>0</v>
      </c>
      <c r="CK135" s="96">
        <v>0</v>
      </c>
      <c r="CL135" s="96">
        <v>12000000</v>
      </c>
      <c r="CM135" s="96">
        <v>0</v>
      </c>
      <c r="CN135" s="305" t="s">
        <v>81</v>
      </c>
      <c r="CO135" s="354"/>
      <c r="CP135" s="354"/>
      <c r="CQ135" s="96">
        <f>SUM(K135+AC135+AV135+CD135)</f>
        <v>39</v>
      </c>
      <c r="CR135" s="221">
        <v>1</v>
      </c>
      <c r="CS135" s="362"/>
      <c r="CT135" s="355"/>
      <c r="CU135" s="220" t="s">
        <v>432</v>
      </c>
      <c r="CV135" s="220" t="s">
        <v>112</v>
      </c>
    </row>
    <row r="136" spans="1:100" ht="27" customHeight="1">
      <c r="A136" s="207" t="s">
        <v>513</v>
      </c>
      <c r="B136" s="312" t="s">
        <v>87</v>
      </c>
      <c r="C136" s="207" t="s">
        <v>514</v>
      </c>
      <c r="D136" s="205" t="s">
        <v>1828</v>
      </c>
      <c r="E136" s="205" t="s">
        <v>1828</v>
      </c>
      <c r="F136" s="205" t="s">
        <v>1828</v>
      </c>
      <c r="G136" s="207" t="s">
        <v>80</v>
      </c>
      <c r="H136" s="207" t="s">
        <v>80</v>
      </c>
      <c r="I136" s="205" t="s">
        <v>81</v>
      </c>
      <c r="J136" s="205">
        <f>+J137+J141+J144</f>
        <v>8</v>
      </c>
      <c r="K136" s="205" t="s">
        <v>81</v>
      </c>
      <c r="L136" s="206" t="s">
        <v>81</v>
      </c>
      <c r="M136" s="117" t="s">
        <v>81</v>
      </c>
      <c r="N136" s="117" t="s">
        <v>81</v>
      </c>
      <c r="O136" s="117" t="s">
        <v>81</v>
      </c>
      <c r="P136" s="206">
        <f>SUM(L138:L147)/8</f>
        <v>0.96250000000000002</v>
      </c>
      <c r="Q136" s="205">
        <f>+Q137+Q141+Q144</f>
        <v>3398184888</v>
      </c>
      <c r="R136" s="205">
        <f t="shared" ref="R136:Y136" si="111">+R137+R141+R144</f>
        <v>3544333288</v>
      </c>
      <c r="S136" s="205">
        <f t="shared" si="111"/>
        <v>0</v>
      </c>
      <c r="T136" s="205">
        <f t="shared" si="111"/>
        <v>0</v>
      </c>
      <c r="U136" s="205">
        <f t="shared" si="111"/>
        <v>0</v>
      </c>
      <c r="V136" s="205">
        <f t="shared" si="111"/>
        <v>0</v>
      </c>
      <c r="W136" s="205">
        <f t="shared" si="111"/>
        <v>0</v>
      </c>
      <c r="X136" s="205">
        <f t="shared" si="111"/>
        <v>0</v>
      </c>
      <c r="Y136" s="205">
        <f t="shared" si="111"/>
        <v>0</v>
      </c>
      <c r="Z136" s="117" t="s">
        <v>81</v>
      </c>
      <c r="AA136" s="205">
        <f>+AA137+AA141+AA144</f>
        <v>8</v>
      </c>
      <c r="AB136" s="117" t="s">
        <v>81</v>
      </c>
      <c r="AC136" s="117" t="s">
        <v>81</v>
      </c>
      <c r="AD136" s="205">
        <f t="shared" ref="AD136:AK136" si="112">SUM(AD137:AD139)</f>
        <v>110484863000</v>
      </c>
      <c r="AE136" s="205">
        <f t="shared" si="112"/>
        <v>62119307000</v>
      </c>
      <c r="AF136" s="205">
        <f t="shared" si="112"/>
        <v>0</v>
      </c>
      <c r="AG136" s="205">
        <f t="shared" si="112"/>
        <v>1794324000</v>
      </c>
      <c r="AH136" s="205">
        <f t="shared" si="112"/>
        <v>25340000000</v>
      </c>
      <c r="AI136" s="205">
        <f t="shared" si="112"/>
        <v>21231232000</v>
      </c>
      <c r="AJ136" s="205">
        <f t="shared" si="112"/>
        <v>0</v>
      </c>
      <c r="AK136" s="205">
        <f t="shared" si="112"/>
        <v>0</v>
      </c>
      <c r="AL136" s="117" t="s">
        <v>81</v>
      </c>
      <c r="AM136" s="117" t="s">
        <v>81</v>
      </c>
      <c r="AN136" s="206">
        <f>SUM(AL138:AL147)/AA136</f>
        <v>0.82604166666666667</v>
      </c>
      <c r="AO136" s="205">
        <f>+AO137+AO141+AO144</f>
        <v>8</v>
      </c>
      <c r="AP136" s="117" t="s">
        <v>81</v>
      </c>
      <c r="AQ136" s="117" t="s">
        <v>81</v>
      </c>
      <c r="AR136" s="206">
        <f>SUM(AP138:AP147)/8</f>
        <v>0.66911377583979315</v>
      </c>
      <c r="AS136" s="205">
        <v>8</v>
      </c>
      <c r="AT136" s="117" t="s">
        <v>81</v>
      </c>
      <c r="AU136" s="117" t="s">
        <v>81</v>
      </c>
      <c r="AV136" s="117" t="s">
        <v>81</v>
      </c>
      <c r="AW136" s="205">
        <f t="shared" ref="AW136:BD136" si="113">SUM(AW137:AW139)</f>
        <v>65103661553</v>
      </c>
      <c r="AX136" s="205">
        <f t="shared" si="113"/>
        <v>21305622759</v>
      </c>
      <c r="AY136" s="205">
        <f t="shared" si="113"/>
        <v>0</v>
      </c>
      <c r="AZ136" s="205">
        <f t="shared" si="113"/>
        <v>482359650</v>
      </c>
      <c r="BA136" s="205">
        <f t="shared" si="113"/>
        <v>10513272000</v>
      </c>
      <c r="BB136" s="205">
        <f t="shared" si="113"/>
        <v>32802407144</v>
      </c>
      <c r="BC136" s="205">
        <f t="shared" si="113"/>
        <v>0</v>
      </c>
      <c r="BD136" s="205">
        <f t="shared" si="113"/>
        <v>0</v>
      </c>
      <c r="BE136" s="205">
        <f t="shared" ref="BE136" si="114">+BE137+BE141+BE144</f>
        <v>0</v>
      </c>
      <c r="BF136" s="117" t="s">
        <v>81</v>
      </c>
      <c r="BG136" s="117" t="s">
        <v>81</v>
      </c>
      <c r="BH136" s="206">
        <f>SUM(BF138:BF147)/AS136</f>
        <v>0.63095238095238093</v>
      </c>
      <c r="BI136" s="205">
        <f>+BI137+BI141+BI144</f>
        <v>8</v>
      </c>
      <c r="BJ136" s="117" t="s">
        <v>81</v>
      </c>
      <c r="BK136" s="117" t="s">
        <v>81</v>
      </c>
      <c r="BL136" s="320">
        <f>SUM(BJ138:BJ147)/BI136</f>
        <v>0.75344286406423022</v>
      </c>
      <c r="BM136" s="207" t="s">
        <v>515</v>
      </c>
      <c r="BN136" s="207" t="s">
        <v>81</v>
      </c>
      <c r="BO136" s="207"/>
      <c r="BP136" s="207"/>
      <c r="BQ136" s="207"/>
      <c r="BR136" s="207"/>
      <c r="BS136" s="207"/>
      <c r="BT136" s="207"/>
      <c r="BU136" s="207"/>
      <c r="BV136" s="207"/>
      <c r="BW136" s="207"/>
      <c r="BX136" s="207"/>
      <c r="BY136" s="207"/>
      <c r="BZ136" s="205">
        <f>+BZ137+BZ141+BZ144</f>
        <v>7</v>
      </c>
      <c r="CA136" s="117" t="s">
        <v>81</v>
      </c>
      <c r="CB136" s="117" t="s">
        <v>81</v>
      </c>
      <c r="CC136" s="117" t="s">
        <v>81</v>
      </c>
      <c r="CD136" s="117" t="s">
        <v>81</v>
      </c>
      <c r="CE136" s="205">
        <f t="shared" ref="CE136:CL136" si="115">SUM(CE137:CE139)</f>
        <v>14864328460</v>
      </c>
      <c r="CF136" s="205">
        <f t="shared" si="115"/>
        <v>13752655752</v>
      </c>
      <c r="CG136" s="205">
        <f t="shared" si="115"/>
        <v>0</v>
      </c>
      <c r="CH136" s="205">
        <f t="shared" si="115"/>
        <v>555836354</v>
      </c>
      <c r="CI136" s="205">
        <f t="shared" si="115"/>
        <v>0</v>
      </c>
      <c r="CJ136" s="205">
        <f t="shared" si="115"/>
        <v>0</v>
      </c>
      <c r="CK136" s="205">
        <f t="shared" si="115"/>
        <v>0</v>
      </c>
      <c r="CL136" s="205">
        <f t="shared" si="115"/>
        <v>0</v>
      </c>
      <c r="CM136" s="205">
        <f t="shared" ref="CM136" si="116">+CM137+CM141+CM144</f>
        <v>8690836354</v>
      </c>
      <c r="CN136" s="117" t="s">
        <v>81</v>
      </c>
      <c r="CO136" s="117" t="s">
        <v>81</v>
      </c>
      <c r="CP136" s="206">
        <f>SUM(CN138:CN147)/BZ136</f>
        <v>0.85947868556564211</v>
      </c>
      <c r="CQ136" s="205">
        <f>+CQ137+CQ141+CQ144</f>
        <v>8</v>
      </c>
      <c r="CR136" s="234" t="s">
        <v>81</v>
      </c>
      <c r="CS136" s="234" t="s">
        <v>81</v>
      </c>
      <c r="CT136" s="209">
        <f>SUM(CR138:CR147)/CQ136</f>
        <v>0.87811437074829934</v>
      </c>
      <c r="CU136" s="207" t="s">
        <v>515</v>
      </c>
      <c r="CV136" s="207" t="s">
        <v>81</v>
      </c>
    </row>
    <row r="137" spans="1:100" ht="24" customHeight="1">
      <c r="A137" s="214" t="s">
        <v>516</v>
      </c>
      <c r="B137" s="313" t="s">
        <v>91</v>
      </c>
      <c r="C137" s="214" t="s">
        <v>517</v>
      </c>
      <c r="D137" s="212" t="s">
        <v>79</v>
      </c>
      <c r="E137" s="212" t="s">
        <v>79</v>
      </c>
      <c r="F137" s="212" t="s">
        <v>79</v>
      </c>
      <c r="G137" s="214" t="s">
        <v>80</v>
      </c>
      <c r="H137" s="214" t="s">
        <v>80</v>
      </c>
      <c r="I137" s="212" t="s">
        <v>81</v>
      </c>
      <c r="J137" s="212">
        <v>3</v>
      </c>
      <c r="K137" s="212" t="s">
        <v>81</v>
      </c>
      <c r="L137" s="213" t="s">
        <v>81</v>
      </c>
      <c r="M137" s="118" t="s">
        <v>81</v>
      </c>
      <c r="N137" s="118" t="s">
        <v>81</v>
      </c>
      <c r="O137" s="118" t="s">
        <v>81</v>
      </c>
      <c r="P137" s="213">
        <f>+P138</f>
        <v>1</v>
      </c>
      <c r="Q137" s="212">
        <f>SUM(Q138:Q140)</f>
        <v>2424216037</v>
      </c>
      <c r="R137" s="212">
        <f>SUM(R138:R140)</f>
        <v>2576964437</v>
      </c>
      <c r="S137" s="212">
        <f t="shared" ref="S137:Y137" si="117">SUM(S138:S140)</f>
        <v>0</v>
      </c>
      <c r="T137" s="212">
        <f t="shared" si="117"/>
        <v>0</v>
      </c>
      <c r="U137" s="212">
        <f t="shared" si="117"/>
        <v>0</v>
      </c>
      <c r="V137" s="212">
        <f t="shared" si="117"/>
        <v>0</v>
      </c>
      <c r="W137" s="212">
        <f t="shared" si="117"/>
        <v>0</v>
      </c>
      <c r="X137" s="212">
        <f t="shared" si="117"/>
        <v>0</v>
      </c>
      <c r="Y137" s="212">
        <f t="shared" si="117"/>
        <v>0</v>
      </c>
      <c r="Z137" s="118" t="s">
        <v>81</v>
      </c>
      <c r="AA137" s="212">
        <v>3</v>
      </c>
      <c r="AB137" s="118" t="s">
        <v>81</v>
      </c>
      <c r="AC137" s="118" t="s">
        <v>81</v>
      </c>
      <c r="AD137" s="212">
        <f>SUM(AD138:AD140)</f>
        <v>56456756000</v>
      </c>
      <c r="AE137" s="212">
        <f t="shared" ref="AE137:AK137" si="118">SUM(AE138:AE140)</f>
        <v>31666816000</v>
      </c>
      <c r="AF137" s="212">
        <f t="shared" si="118"/>
        <v>0</v>
      </c>
      <c r="AG137" s="212">
        <f t="shared" si="118"/>
        <v>1354324000</v>
      </c>
      <c r="AH137" s="212">
        <f t="shared" si="118"/>
        <v>12820000000</v>
      </c>
      <c r="AI137" s="212">
        <f t="shared" si="118"/>
        <v>10615616000</v>
      </c>
      <c r="AJ137" s="212">
        <f t="shared" si="118"/>
        <v>0</v>
      </c>
      <c r="AK137" s="212">
        <f t="shared" si="118"/>
        <v>0</v>
      </c>
      <c r="AL137" s="118" t="s">
        <v>81</v>
      </c>
      <c r="AM137" s="118" t="s">
        <v>81</v>
      </c>
      <c r="AN137" s="213">
        <f>+AN138</f>
        <v>1</v>
      </c>
      <c r="AO137" s="214">
        <v>3</v>
      </c>
      <c r="AP137" s="118" t="s">
        <v>81</v>
      </c>
      <c r="AQ137" s="118" t="s">
        <v>81</v>
      </c>
      <c r="AR137" s="213">
        <f>+AR138</f>
        <v>0.80620155038759689</v>
      </c>
      <c r="AS137" s="212">
        <v>3</v>
      </c>
      <c r="AT137" s="118" t="s">
        <v>81</v>
      </c>
      <c r="AU137" s="118" t="s">
        <v>81</v>
      </c>
      <c r="AV137" s="118" t="s">
        <v>81</v>
      </c>
      <c r="AW137" s="212">
        <f>SUM(AW138:AW140)</f>
        <v>32958661192</v>
      </c>
      <c r="AX137" s="212">
        <f t="shared" ref="AX137:BE137" si="119">SUM(AX138:AX140)</f>
        <v>10662461970</v>
      </c>
      <c r="AY137" s="212">
        <f t="shared" si="119"/>
        <v>0</v>
      </c>
      <c r="AZ137" s="212">
        <f t="shared" si="119"/>
        <v>463359650</v>
      </c>
      <c r="BA137" s="212">
        <f t="shared" si="119"/>
        <v>5431636000</v>
      </c>
      <c r="BB137" s="212">
        <f t="shared" si="119"/>
        <v>16401203572</v>
      </c>
      <c r="BC137" s="212">
        <f t="shared" si="119"/>
        <v>0</v>
      </c>
      <c r="BD137" s="212">
        <f t="shared" si="119"/>
        <v>0</v>
      </c>
      <c r="BE137" s="212">
        <f t="shared" si="119"/>
        <v>0</v>
      </c>
      <c r="BF137" s="118" t="s">
        <v>81</v>
      </c>
      <c r="BG137" s="118" t="s">
        <v>81</v>
      </c>
      <c r="BH137" s="213">
        <f>+BH138</f>
        <v>0.88888888888888884</v>
      </c>
      <c r="BI137" s="214">
        <v>3</v>
      </c>
      <c r="BJ137" s="118" t="s">
        <v>81</v>
      </c>
      <c r="BK137" s="118" t="s">
        <v>81</v>
      </c>
      <c r="BL137" s="322">
        <f>+BL138</f>
        <v>0.87626430417128087</v>
      </c>
      <c r="BM137" s="214" t="s">
        <v>515</v>
      </c>
      <c r="BN137" s="214" t="s">
        <v>81</v>
      </c>
      <c r="BO137" s="214"/>
      <c r="BP137" s="214"/>
      <c r="BQ137" s="214"/>
      <c r="BR137" s="214"/>
      <c r="BS137" s="214"/>
      <c r="BT137" s="214"/>
      <c r="BU137" s="214"/>
      <c r="BV137" s="214"/>
      <c r="BW137" s="214"/>
      <c r="BX137" s="214"/>
      <c r="BY137" s="214"/>
      <c r="BZ137" s="212">
        <v>2</v>
      </c>
      <c r="CA137" s="118" t="s">
        <v>81</v>
      </c>
      <c r="CB137" s="118" t="s">
        <v>81</v>
      </c>
      <c r="CC137" s="118" t="s">
        <v>81</v>
      </c>
      <c r="CD137" s="118" t="s">
        <v>81</v>
      </c>
      <c r="CE137" s="212">
        <f>SUM(CE138:CE140)</f>
        <v>8048000584</v>
      </c>
      <c r="CF137" s="212">
        <f t="shared" ref="CF137:CM137" si="120">SUM(CF138:CF140)</f>
        <v>6936327876</v>
      </c>
      <c r="CG137" s="212">
        <f t="shared" si="120"/>
        <v>0</v>
      </c>
      <c r="CH137" s="212">
        <f t="shared" si="120"/>
        <v>555836354</v>
      </c>
      <c r="CI137" s="212">
        <f t="shared" si="120"/>
        <v>0</v>
      </c>
      <c r="CJ137" s="212">
        <f t="shared" si="120"/>
        <v>0</v>
      </c>
      <c r="CK137" s="212">
        <f t="shared" si="120"/>
        <v>0</v>
      </c>
      <c r="CL137" s="212">
        <f t="shared" si="120"/>
        <v>0</v>
      </c>
      <c r="CM137" s="212">
        <f t="shared" si="120"/>
        <v>8555836354</v>
      </c>
      <c r="CN137" s="118" t="s">
        <v>81</v>
      </c>
      <c r="CO137" s="118" t="s">
        <v>81</v>
      </c>
      <c r="CP137" s="213">
        <f>+CP138</f>
        <v>1</v>
      </c>
      <c r="CQ137" s="214">
        <v>3</v>
      </c>
      <c r="CR137" s="120" t="s">
        <v>81</v>
      </c>
      <c r="CS137" s="120" t="s">
        <v>81</v>
      </c>
      <c r="CT137" s="216">
        <f>+CT138</f>
        <v>1.0013605442176872</v>
      </c>
      <c r="CU137" s="214" t="s">
        <v>515</v>
      </c>
      <c r="CV137" s="214" t="s">
        <v>81</v>
      </c>
    </row>
    <row r="138" spans="1:100" ht="63.75" customHeight="1">
      <c r="A138" s="75" t="s">
        <v>518</v>
      </c>
      <c r="B138" s="218" t="s">
        <v>95</v>
      </c>
      <c r="C138" s="75" t="s">
        <v>519</v>
      </c>
      <c r="D138" s="119">
        <v>350</v>
      </c>
      <c r="E138" s="119">
        <v>350</v>
      </c>
      <c r="F138" s="75" t="s">
        <v>486</v>
      </c>
      <c r="G138" s="75" t="s">
        <v>520</v>
      </c>
      <c r="H138" s="75" t="s">
        <v>521</v>
      </c>
      <c r="I138" s="96">
        <v>208</v>
      </c>
      <c r="J138" s="119">
        <v>350</v>
      </c>
      <c r="K138" s="96">
        <v>350</v>
      </c>
      <c r="L138" s="305">
        <v>1</v>
      </c>
      <c r="M138" s="305">
        <v>1</v>
      </c>
      <c r="N138" s="305">
        <v>0.5</v>
      </c>
      <c r="O138" s="305">
        <v>0.5</v>
      </c>
      <c r="P138" s="354">
        <f>SUBTOTAL(9,M138:M140)/3</f>
        <v>1</v>
      </c>
      <c r="Q138" s="96">
        <v>0</v>
      </c>
      <c r="R138" s="119">
        <v>152748400</v>
      </c>
      <c r="S138" s="96">
        <v>0</v>
      </c>
      <c r="T138" s="96">
        <v>0</v>
      </c>
      <c r="U138" s="96">
        <v>0</v>
      </c>
      <c r="V138" s="96">
        <v>0</v>
      </c>
      <c r="W138" s="96">
        <v>0</v>
      </c>
      <c r="X138" s="96">
        <v>0</v>
      </c>
      <c r="Y138" s="96">
        <v>0</v>
      </c>
      <c r="Z138" s="102" t="s">
        <v>522</v>
      </c>
      <c r="AA138" s="96">
        <v>350</v>
      </c>
      <c r="AB138" s="96">
        <v>130</v>
      </c>
      <c r="AC138" s="96">
        <v>350</v>
      </c>
      <c r="AD138" s="102">
        <f>SUM(AE138:AI138)</f>
        <v>10831978000</v>
      </c>
      <c r="AE138" s="307">
        <v>6841978000</v>
      </c>
      <c r="AF138" s="102">
        <v>0</v>
      </c>
      <c r="AG138" s="102">
        <v>190000000</v>
      </c>
      <c r="AH138" s="102">
        <v>3800000000</v>
      </c>
      <c r="AI138" s="102">
        <v>0</v>
      </c>
      <c r="AJ138" s="102">
        <v>0</v>
      </c>
      <c r="AK138" s="102">
        <v>0</v>
      </c>
      <c r="AL138" s="305">
        <v>1</v>
      </c>
      <c r="AM138" s="305">
        <f>+AL138</f>
        <v>1</v>
      </c>
      <c r="AN138" s="354">
        <f>SUM(AL138:AL140)/3</f>
        <v>1</v>
      </c>
      <c r="AO138" s="102">
        <f t="shared" ref="AO138:AO140" si="121">SUM(AC138+K138)</f>
        <v>700</v>
      </c>
      <c r="AP138" s="305">
        <v>1</v>
      </c>
      <c r="AQ138" s="305">
        <f>+AP138</f>
        <v>1</v>
      </c>
      <c r="AR138" s="354">
        <f>SUM(AP138:AP140)/3</f>
        <v>0.80620155038759689</v>
      </c>
      <c r="AS138" s="96">
        <v>180</v>
      </c>
      <c r="AT138" s="96">
        <v>120</v>
      </c>
      <c r="AU138" s="96">
        <v>120</v>
      </c>
      <c r="AV138" s="96">
        <v>180</v>
      </c>
      <c r="AW138" s="102">
        <v>7375405999</v>
      </c>
      <c r="AX138" s="102">
        <v>7306405999</v>
      </c>
      <c r="AY138" s="102">
        <v>0</v>
      </c>
      <c r="AZ138" s="102">
        <v>19000000</v>
      </c>
      <c r="BA138" s="102">
        <v>50000000</v>
      </c>
      <c r="BB138" s="102">
        <v>0</v>
      </c>
      <c r="BC138" s="102">
        <v>0</v>
      </c>
      <c r="BD138" s="102">
        <v>0</v>
      </c>
      <c r="BE138" s="102">
        <v>0</v>
      </c>
      <c r="BF138" s="305">
        <f>+AV138/AS138</f>
        <v>1</v>
      </c>
      <c r="BG138" s="305">
        <f>+BF138</f>
        <v>1</v>
      </c>
      <c r="BH138" s="354">
        <f>SUM(BG138:BG140)/3</f>
        <v>0.88888888888888884</v>
      </c>
      <c r="BI138" s="96">
        <f>+(K138+AC138+AV138)/3</f>
        <v>293.33333333333331</v>
      </c>
      <c r="BJ138" s="260">
        <f>+BI138/E138</f>
        <v>0.838095238095238</v>
      </c>
      <c r="BK138" s="305">
        <f>+BJ138</f>
        <v>0.838095238095238</v>
      </c>
      <c r="BL138" s="354">
        <f>SUM(BJ138:BJ140)/BI137</f>
        <v>0.87626430417128087</v>
      </c>
      <c r="BM138" s="220" t="s">
        <v>515</v>
      </c>
      <c r="BN138" s="220" t="s">
        <v>101</v>
      </c>
      <c r="BO138" s="220" t="s">
        <v>523</v>
      </c>
      <c r="BP138" s="220" t="s">
        <v>524</v>
      </c>
      <c r="BQ138" s="220" t="s">
        <v>525</v>
      </c>
      <c r="BR138" s="220" t="s">
        <v>526</v>
      </c>
      <c r="BS138" s="220" t="s">
        <v>527</v>
      </c>
      <c r="BT138" s="244">
        <v>42004</v>
      </c>
      <c r="BU138" s="220" t="s">
        <v>528</v>
      </c>
      <c r="BV138" s="220" t="s">
        <v>529</v>
      </c>
      <c r="BW138" s="121">
        <v>7375405999</v>
      </c>
      <c r="BX138" s="121">
        <v>7375405999</v>
      </c>
      <c r="BY138" s="220"/>
      <c r="BZ138" s="96">
        <v>350</v>
      </c>
      <c r="CA138" s="96">
        <v>125</v>
      </c>
      <c r="CB138" s="96">
        <v>150</v>
      </c>
      <c r="CC138" s="96">
        <v>150</v>
      </c>
      <c r="CD138" s="96">
        <v>350</v>
      </c>
      <c r="CE138" s="96">
        <v>2757210578</v>
      </c>
      <c r="CF138" s="96">
        <v>2757210578</v>
      </c>
      <c r="CG138" s="96"/>
      <c r="CH138" s="96"/>
      <c r="CI138" s="96"/>
      <c r="CJ138" s="96"/>
      <c r="CK138" s="96"/>
      <c r="CL138" s="96"/>
      <c r="CM138" s="96">
        <v>8000000000</v>
      </c>
      <c r="CN138" s="309">
        <f>+CD138/BZ138</f>
        <v>1</v>
      </c>
      <c r="CO138" s="305">
        <f>+CN138</f>
        <v>1</v>
      </c>
      <c r="CP138" s="354">
        <f>SUM(CO138:CO140)/3</f>
        <v>1</v>
      </c>
      <c r="CQ138" s="96">
        <f>SUM(K138+AC138+AV138+CD138)/3.5</f>
        <v>351.42857142857144</v>
      </c>
      <c r="CR138" s="221">
        <f>+CQ138/E138</f>
        <v>1.0040816326530613</v>
      </c>
      <c r="CS138" s="306">
        <f>+CR138</f>
        <v>1.0040816326530613</v>
      </c>
      <c r="CT138" s="355">
        <f>SUM(CR138:CR140)/CQ137</f>
        <v>1.0013605442176872</v>
      </c>
      <c r="CU138" s="220" t="s">
        <v>515</v>
      </c>
      <c r="CV138" s="220" t="s">
        <v>101</v>
      </c>
    </row>
    <row r="139" spans="1:100" ht="75" customHeight="1">
      <c r="A139" s="75" t="s">
        <v>530</v>
      </c>
      <c r="B139" s="218" t="s">
        <v>95</v>
      </c>
      <c r="C139" s="75" t="s">
        <v>531</v>
      </c>
      <c r="D139" s="119">
        <v>43</v>
      </c>
      <c r="E139" s="119">
        <v>43</v>
      </c>
      <c r="F139" s="75" t="s">
        <v>97</v>
      </c>
      <c r="G139" s="75" t="s">
        <v>532</v>
      </c>
      <c r="H139" s="75" t="s">
        <v>532</v>
      </c>
      <c r="I139" s="96">
        <v>120</v>
      </c>
      <c r="J139" s="119">
        <v>1</v>
      </c>
      <c r="K139" s="96">
        <v>1</v>
      </c>
      <c r="L139" s="305">
        <v>1</v>
      </c>
      <c r="M139" s="305">
        <v>1</v>
      </c>
      <c r="N139" s="305">
        <v>0.1</v>
      </c>
      <c r="O139" s="305">
        <v>0.1</v>
      </c>
      <c r="P139" s="354"/>
      <c r="Q139" s="119">
        <v>2324216037</v>
      </c>
      <c r="R139" s="119">
        <v>2324216037</v>
      </c>
      <c r="S139" s="96">
        <v>0</v>
      </c>
      <c r="T139" s="96">
        <v>0</v>
      </c>
      <c r="U139" s="96">
        <v>0</v>
      </c>
      <c r="V139" s="96">
        <v>0</v>
      </c>
      <c r="W139" s="96">
        <v>0</v>
      </c>
      <c r="X139" s="96">
        <v>0</v>
      </c>
      <c r="Y139" s="96">
        <v>0</v>
      </c>
      <c r="Z139" s="102" t="s">
        <v>533</v>
      </c>
      <c r="AA139" s="96">
        <v>17</v>
      </c>
      <c r="AB139" s="96">
        <v>15</v>
      </c>
      <c r="AC139" s="96">
        <v>17</v>
      </c>
      <c r="AD139" s="102">
        <v>43196129000</v>
      </c>
      <c r="AE139" s="307">
        <v>23610513000</v>
      </c>
      <c r="AF139" s="102">
        <v>0</v>
      </c>
      <c r="AG139" s="102">
        <v>250000000</v>
      </c>
      <c r="AH139" s="102">
        <v>8720000000</v>
      </c>
      <c r="AI139" s="102">
        <v>10615616000</v>
      </c>
      <c r="AJ139" s="102">
        <v>0</v>
      </c>
      <c r="AK139" s="102">
        <v>0</v>
      </c>
      <c r="AL139" s="305">
        <v>1</v>
      </c>
      <c r="AM139" s="305">
        <f>+AL139</f>
        <v>1</v>
      </c>
      <c r="AN139" s="354">
        <v>0.1</v>
      </c>
      <c r="AO139" s="102">
        <f t="shared" si="121"/>
        <v>18</v>
      </c>
      <c r="AP139" s="305">
        <f t="shared" ref="AP139" si="122">SUM(AO139/D139)</f>
        <v>0.41860465116279072</v>
      </c>
      <c r="AQ139" s="305">
        <f>+AP139</f>
        <v>0.41860465116279072</v>
      </c>
      <c r="AR139" s="354"/>
      <c r="AS139" s="96">
        <v>24</v>
      </c>
      <c r="AT139" s="96">
        <v>14</v>
      </c>
      <c r="AU139" s="96">
        <v>14</v>
      </c>
      <c r="AV139" s="96">
        <v>16</v>
      </c>
      <c r="AW139" s="102">
        <v>24769594362</v>
      </c>
      <c r="AX139" s="102">
        <v>3336754790</v>
      </c>
      <c r="AY139" s="102">
        <v>0</v>
      </c>
      <c r="AZ139" s="102">
        <v>0</v>
      </c>
      <c r="BA139" s="102">
        <v>5031636000</v>
      </c>
      <c r="BB139" s="102">
        <v>16401203572</v>
      </c>
      <c r="BC139" s="102">
        <v>0</v>
      </c>
      <c r="BD139" s="102">
        <v>0</v>
      </c>
      <c r="BE139" s="102">
        <v>0</v>
      </c>
      <c r="BF139" s="305">
        <f>+AV139/AS139</f>
        <v>0.66666666666666663</v>
      </c>
      <c r="BG139" s="305">
        <f>+BF139</f>
        <v>0.66666666666666663</v>
      </c>
      <c r="BH139" s="354">
        <v>0.1</v>
      </c>
      <c r="BI139" s="96">
        <f t="shared" ref="BI139" si="123">+K139+AC139+AV139</f>
        <v>34</v>
      </c>
      <c r="BJ139" s="260">
        <f>+BI139/D139</f>
        <v>0.79069767441860461</v>
      </c>
      <c r="BK139" s="305">
        <f>+BJ139</f>
        <v>0.79069767441860461</v>
      </c>
      <c r="BL139" s="354"/>
      <c r="BM139" s="220" t="s">
        <v>515</v>
      </c>
      <c r="BN139" s="220" t="s">
        <v>101</v>
      </c>
      <c r="BO139" s="220" t="s">
        <v>534</v>
      </c>
      <c r="BP139" s="220" t="s">
        <v>535</v>
      </c>
      <c r="BQ139" s="220" t="s">
        <v>536</v>
      </c>
      <c r="BR139" s="220" t="s">
        <v>537</v>
      </c>
      <c r="BS139" s="220" t="s">
        <v>538</v>
      </c>
      <c r="BT139" s="244">
        <v>42004</v>
      </c>
      <c r="BU139" s="220" t="s">
        <v>539</v>
      </c>
      <c r="BV139" s="220" t="s">
        <v>540</v>
      </c>
      <c r="BW139" s="121">
        <v>24769594362</v>
      </c>
      <c r="BX139" s="121">
        <v>24769594362</v>
      </c>
      <c r="BY139" s="220" t="s">
        <v>541</v>
      </c>
      <c r="BZ139" s="96">
        <v>9</v>
      </c>
      <c r="CA139" s="96">
        <v>4</v>
      </c>
      <c r="CB139" s="96">
        <v>1</v>
      </c>
      <c r="CC139" s="96">
        <v>1</v>
      </c>
      <c r="CD139" s="96">
        <v>12</v>
      </c>
      <c r="CE139" s="96">
        <v>4059117298</v>
      </c>
      <c r="CF139" s="96">
        <v>4059117298</v>
      </c>
      <c r="CG139" s="96"/>
      <c r="CH139" s="96"/>
      <c r="CI139" s="96"/>
      <c r="CJ139" s="96"/>
      <c r="CK139" s="96"/>
      <c r="CL139" s="96"/>
      <c r="CM139" s="96"/>
      <c r="CN139" s="309">
        <v>1</v>
      </c>
      <c r="CO139" s="305">
        <f>+CN139</f>
        <v>1</v>
      </c>
      <c r="CP139" s="354">
        <v>0.1</v>
      </c>
      <c r="CQ139" s="96">
        <f>SUM(K139+AC139+AV139+CD139)</f>
        <v>46</v>
      </c>
      <c r="CR139" s="221">
        <v>1</v>
      </c>
      <c r="CS139" s="306">
        <f>+CR139</f>
        <v>1</v>
      </c>
      <c r="CT139" s="355"/>
      <c r="CU139" s="220" t="s">
        <v>515</v>
      </c>
      <c r="CV139" s="220" t="s">
        <v>101</v>
      </c>
    </row>
    <row r="140" spans="1:100" ht="92.25" customHeight="1">
      <c r="A140" s="75" t="s">
        <v>542</v>
      </c>
      <c r="B140" s="218" t="s">
        <v>95</v>
      </c>
      <c r="C140" s="75" t="s">
        <v>543</v>
      </c>
      <c r="D140" s="119">
        <v>3000</v>
      </c>
      <c r="E140" s="119">
        <v>3000</v>
      </c>
      <c r="F140" s="75" t="s">
        <v>97</v>
      </c>
      <c r="G140" s="75" t="s">
        <v>544</v>
      </c>
      <c r="H140" s="75" t="s">
        <v>544</v>
      </c>
      <c r="I140" s="96">
        <v>1450</v>
      </c>
      <c r="J140" s="119">
        <v>500</v>
      </c>
      <c r="K140" s="119">
        <v>500</v>
      </c>
      <c r="L140" s="305">
        <v>1</v>
      </c>
      <c r="M140" s="305">
        <v>1</v>
      </c>
      <c r="N140" s="305">
        <v>0.4</v>
      </c>
      <c r="O140" s="305">
        <v>0.4</v>
      </c>
      <c r="P140" s="354"/>
      <c r="Q140" s="119">
        <v>100000000</v>
      </c>
      <c r="R140" s="119">
        <v>100000000</v>
      </c>
      <c r="S140" s="96">
        <v>0</v>
      </c>
      <c r="T140" s="96">
        <v>0</v>
      </c>
      <c r="U140" s="96">
        <v>0</v>
      </c>
      <c r="V140" s="96">
        <v>0</v>
      </c>
      <c r="W140" s="96">
        <v>0</v>
      </c>
      <c r="X140" s="96">
        <v>0</v>
      </c>
      <c r="Y140" s="96">
        <v>0</v>
      </c>
      <c r="Z140" s="102" t="s">
        <v>545</v>
      </c>
      <c r="AA140" s="96">
        <v>700</v>
      </c>
      <c r="AB140" s="96">
        <v>1500</v>
      </c>
      <c r="AC140" s="96">
        <v>7000</v>
      </c>
      <c r="AD140" s="102">
        <v>2428649000</v>
      </c>
      <c r="AE140" s="307">
        <v>1214325000</v>
      </c>
      <c r="AF140" s="102">
        <v>0</v>
      </c>
      <c r="AG140" s="102">
        <v>914324000</v>
      </c>
      <c r="AH140" s="102">
        <v>300000000</v>
      </c>
      <c r="AI140" s="102">
        <v>0</v>
      </c>
      <c r="AJ140" s="102">
        <v>0</v>
      </c>
      <c r="AK140" s="102">
        <v>0</v>
      </c>
      <c r="AL140" s="305">
        <v>1</v>
      </c>
      <c r="AM140" s="305">
        <f>+AL140</f>
        <v>1</v>
      </c>
      <c r="AN140" s="354">
        <v>0.4</v>
      </c>
      <c r="AO140" s="102">
        <f t="shared" si="121"/>
        <v>7500</v>
      </c>
      <c r="AP140" s="305">
        <v>1</v>
      </c>
      <c r="AQ140" s="305">
        <f>+AP140</f>
        <v>1</v>
      </c>
      <c r="AR140" s="354"/>
      <c r="AS140" s="96">
        <v>13326</v>
      </c>
      <c r="AT140" s="96">
        <v>13326</v>
      </c>
      <c r="AU140" s="96">
        <v>13326</v>
      </c>
      <c r="AV140" s="96">
        <v>13326</v>
      </c>
      <c r="AW140" s="102">
        <v>813660831</v>
      </c>
      <c r="AX140" s="102">
        <v>19301181</v>
      </c>
      <c r="AY140" s="102">
        <v>0</v>
      </c>
      <c r="AZ140" s="102">
        <v>444359650</v>
      </c>
      <c r="BA140" s="102">
        <v>350000000</v>
      </c>
      <c r="BB140" s="102">
        <v>0</v>
      </c>
      <c r="BC140" s="102">
        <v>0</v>
      </c>
      <c r="BD140" s="102">
        <v>0</v>
      </c>
      <c r="BE140" s="102">
        <v>0</v>
      </c>
      <c r="BF140" s="305">
        <f>+AV140/AS140</f>
        <v>1</v>
      </c>
      <c r="BG140" s="305">
        <f>+BF140</f>
        <v>1</v>
      </c>
      <c r="BH140" s="354">
        <v>0.4</v>
      </c>
      <c r="BI140" s="96">
        <f>+K140+AC140+AV140</f>
        <v>20826</v>
      </c>
      <c r="BJ140" s="260">
        <v>1</v>
      </c>
      <c r="BK140" s="305">
        <f>+BJ140</f>
        <v>1</v>
      </c>
      <c r="BL140" s="354"/>
      <c r="BM140" s="220" t="s">
        <v>515</v>
      </c>
      <c r="BN140" s="220" t="s">
        <v>101</v>
      </c>
      <c r="BO140" s="220" t="s">
        <v>546</v>
      </c>
      <c r="BP140" s="220" t="s">
        <v>547</v>
      </c>
      <c r="BQ140" s="220" t="s">
        <v>548</v>
      </c>
      <c r="BR140" s="220" t="s">
        <v>549</v>
      </c>
      <c r="BS140" s="220" t="s">
        <v>550</v>
      </c>
      <c r="BT140" s="244" t="s">
        <v>551</v>
      </c>
      <c r="BU140" s="220" t="s">
        <v>552</v>
      </c>
      <c r="BV140" s="220" t="s">
        <v>553</v>
      </c>
      <c r="BW140" s="121">
        <v>813660831</v>
      </c>
      <c r="BX140" s="121">
        <v>813660831</v>
      </c>
      <c r="BY140" s="220"/>
      <c r="BZ140" s="96">
        <v>12200</v>
      </c>
      <c r="CA140" s="96">
        <v>3700</v>
      </c>
      <c r="CB140" s="96">
        <v>12200</v>
      </c>
      <c r="CC140" s="96">
        <v>12200</v>
      </c>
      <c r="CD140" s="96">
        <v>22000</v>
      </c>
      <c r="CE140" s="96">
        <v>1231672708</v>
      </c>
      <c r="CF140" s="96">
        <v>120000000</v>
      </c>
      <c r="CG140" s="96"/>
      <c r="CH140" s="96">
        <v>555836354</v>
      </c>
      <c r="CI140" s="96"/>
      <c r="CJ140" s="96"/>
      <c r="CK140" s="96"/>
      <c r="CL140" s="96"/>
      <c r="CM140" s="96">
        <v>555836354</v>
      </c>
      <c r="CN140" s="309">
        <v>1</v>
      </c>
      <c r="CO140" s="305">
        <f>+CN140</f>
        <v>1</v>
      </c>
      <c r="CP140" s="354">
        <v>0.4</v>
      </c>
      <c r="CQ140" s="96">
        <f>SUM(K140+AC140+AV140+CD140)</f>
        <v>42826</v>
      </c>
      <c r="CR140" s="221">
        <v>1</v>
      </c>
      <c r="CS140" s="306">
        <f>+CR140</f>
        <v>1</v>
      </c>
      <c r="CT140" s="355"/>
      <c r="CU140" s="220" t="s">
        <v>515</v>
      </c>
      <c r="CV140" s="220" t="s">
        <v>101</v>
      </c>
    </row>
    <row r="141" spans="1:100" ht="22.5">
      <c r="A141" s="214" t="s">
        <v>554</v>
      </c>
      <c r="B141" s="313" t="s">
        <v>91</v>
      </c>
      <c r="C141" s="214" t="s">
        <v>555</v>
      </c>
      <c r="D141" s="212" t="s">
        <v>79</v>
      </c>
      <c r="E141" s="212" t="s">
        <v>79</v>
      </c>
      <c r="F141" s="212" t="s">
        <v>79</v>
      </c>
      <c r="G141" s="214" t="s">
        <v>80</v>
      </c>
      <c r="H141" s="214" t="s">
        <v>80</v>
      </c>
      <c r="I141" s="212" t="s">
        <v>81</v>
      </c>
      <c r="J141" s="212">
        <v>2</v>
      </c>
      <c r="K141" s="212" t="s">
        <v>81</v>
      </c>
      <c r="L141" s="212" t="s">
        <v>81</v>
      </c>
      <c r="M141" s="212" t="s">
        <v>81</v>
      </c>
      <c r="N141" s="212" t="s">
        <v>81</v>
      </c>
      <c r="O141" s="212" t="s">
        <v>81</v>
      </c>
      <c r="P141" s="213">
        <f>+P142</f>
        <v>1</v>
      </c>
      <c r="Q141" s="212">
        <f>SUM(Q142:Q143)</f>
        <v>606605000</v>
      </c>
      <c r="R141" s="212">
        <f t="shared" ref="R141:Y141" si="124">SUM(R142:R143)</f>
        <v>600005000</v>
      </c>
      <c r="S141" s="212">
        <f t="shared" si="124"/>
        <v>0</v>
      </c>
      <c r="T141" s="212">
        <f t="shared" si="124"/>
        <v>0</v>
      </c>
      <c r="U141" s="212">
        <f t="shared" si="124"/>
        <v>0</v>
      </c>
      <c r="V141" s="212">
        <f t="shared" si="124"/>
        <v>0</v>
      </c>
      <c r="W141" s="212">
        <f t="shared" si="124"/>
        <v>0</v>
      </c>
      <c r="X141" s="212">
        <f t="shared" si="124"/>
        <v>0</v>
      </c>
      <c r="Y141" s="212">
        <f t="shared" si="124"/>
        <v>0</v>
      </c>
      <c r="Z141" s="118" t="s">
        <v>81</v>
      </c>
      <c r="AA141" s="212">
        <v>2</v>
      </c>
      <c r="AB141" s="118" t="s">
        <v>81</v>
      </c>
      <c r="AC141" s="118" t="s">
        <v>81</v>
      </c>
      <c r="AD141" s="118">
        <f>SUM(AD142:AD143)</f>
        <v>8788700000</v>
      </c>
      <c r="AE141" s="118">
        <f t="shared" ref="AE141:AK141" si="125">SUM(AE142:AE143)</f>
        <v>6588700000</v>
      </c>
      <c r="AF141" s="118">
        <f t="shared" si="125"/>
        <v>0</v>
      </c>
      <c r="AG141" s="118">
        <f t="shared" si="125"/>
        <v>200000000</v>
      </c>
      <c r="AH141" s="118">
        <f t="shared" si="125"/>
        <v>2000000000</v>
      </c>
      <c r="AI141" s="118">
        <f t="shared" si="125"/>
        <v>0</v>
      </c>
      <c r="AJ141" s="118">
        <f t="shared" si="125"/>
        <v>0</v>
      </c>
      <c r="AK141" s="118">
        <f t="shared" si="125"/>
        <v>0</v>
      </c>
      <c r="AL141" s="118" t="s">
        <v>81</v>
      </c>
      <c r="AM141" s="118" t="s">
        <v>81</v>
      </c>
      <c r="AN141" s="213">
        <f>+AN142</f>
        <v>0.65</v>
      </c>
      <c r="AO141" s="214">
        <v>2</v>
      </c>
      <c r="AP141" s="118" t="s">
        <v>81</v>
      </c>
      <c r="AQ141" s="118" t="s">
        <v>81</v>
      </c>
      <c r="AR141" s="213">
        <f>+AR142</f>
        <v>0.49583333333333335</v>
      </c>
      <c r="AS141" s="212">
        <v>2</v>
      </c>
      <c r="AT141" s="118" t="s">
        <v>81</v>
      </c>
      <c r="AU141" s="118" t="s">
        <v>81</v>
      </c>
      <c r="AV141" s="118" t="s">
        <v>81</v>
      </c>
      <c r="AW141" s="118">
        <f>SUM(AW142:AW143)</f>
        <v>4807762522</v>
      </c>
      <c r="AX141" s="118">
        <f t="shared" ref="AX141:BE141" si="126">SUM(AX142:AX143)</f>
        <v>4767762522</v>
      </c>
      <c r="AY141" s="118">
        <f t="shared" si="126"/>
        <v>0</v>
      </c>
      <c r="AZ141" s="118">
        <f t="shared" si="126"/>
        <v>40000000</v>
      </c>
      <c r="BA141" s="118">
        <f t="shared" si="126"/>
        <v>0</v>
      </c>
      <c r="BB141" s="118">
        <f t="shared" si="126"/>
        <v>0</v>
      </c>
      <c r="BC141" s="118">
        <f t="shared" si="126"/>
        <v>0</v>
      </c>
      <c r="BD141" s="118">
        <f t="shared" si="126"/>
        <v>0</v>
      </c>
      <c r="BE141" s="118">
        <f t="shared" si="126"/>
        <v>0</v>
      </c>
      <c r="BF141" s="118" t="s">
        <v>81</v>
      </c>
      <c r="BG141" s="118" t="s">
        <v>81</v>
      </c>
      <c r="BH141" s="213">
        <f>+BH142</f>
        <v>0.5</v>
      </c>
      <c r="BI141" s="214">
        <v>2</v>
      </c>
      <c r="BJ141" s="118" t="s">
        <v>81</v>
      </c>
      <c r="BK141" s="118" t="s">
        <v>81</v>
      </c>
      <c r="BL141" s="322">
        <f>+BL142</f>
        <v>0.51249999999999996</v>
      </c>
      <c r="BM141" s="214" t="s">
        <v>515</v>
      </c>
      <c r="BN141" s="214" t="s">
        <v>81</v>
      </c>
      <c r="BO141" s="214"/>
      <c r="BP141" s="214"/>
      <c r="BQ141" s="214"/>
      <c r="BR141" s="214"/>
      <c r="BS141" s="214"/>
      <c r="BT141" s="214"/>
      <c r="BU141" s="214"/>
      <c r="BV141" s="214"/>
      <c r="BW141" s="214"/>
      <c r="BX141" s="214"/>
      <c r="BY141" s="214"/>
      <c r="BZ141" s="212">
        <v>2</v>
      </c>
      <c r="CA141" s="118" t="s">
        <v>81</v>
      </c>
      <c r="CB141" s="118" t="s">
        <v>81</v>
      </c>
      <c r="CC141" s="118" t="s">
        <v>81</v>
      </c>
      <c r="CD141" s="118" t="s">
        <v>81</v>
      </c>
      <c r="CE141" s="212">
        <f>SUM(CE142:CE143)</f>
        <v>0</v>
      </c>
      <c r="CF141" s="212">
        <f t="shared" ref="CF141:CM141" si="127">SUM(CF142:CF143)</f>
        <v>0</v>
      </c>
      <c r="CG141" s="212">
        <f t="shared" si="127"/>
        <v>0</v>
      </c>
      <c r="CH141" s="212">
        <f t="shared" si="127"/>
        <v>0</v>
      </c>
      <c r="CI141" s="212">
        <f t="shared" si="127"/>
        <v>0</v>
      </c>
      <c r="CJ141" s="212">
        <f t="shared" si="127"/>
        <v>0</v>
      </c>
      <c r="CK141" s="212">
        <f t="shared" si="127"/>
        <v>0</v>
      </c>
      <c r="CL141" s="212">
        <f t="shared" si="127"/>
        <v>0</v>
      </c>
      <c r="CM141" s="212">
        <f t="shared" si="127"/>
        <v>0</v>
      </c>
      <c r="CN141" s="118" t="s">
        <v>81</v>
      </c>
      <c r="CO141" s="118" t="s">
        <v>81</v>
      </c>
      <c r="CP141" s="213">
        <f>+CP142</f>
        <v>0.3888888888888889</v>
      </c>
      <c r="CQ141" s="214">
        <v>2</v>
      </c>
      <c r="CR141" s="120" t="s">
        <v>81</v>
      </c>
      <c r="CS141" s="120" t="s">
        <v>81</v>
      </c>
      <c r="CT141" s="216">
        <f>+CT142</f>
        <v>0.62916666666666665</v>
      </c>
      <c r="CU141" s="214" t="s">
        <v>515</v>
      </c>
      <c r="CV141" s="214" t="s">
        <v>81</v>
      </c>
    </row>
    <row r="142" spans="1:100" ht="124.5" customHeight="1">
      <c r="A142" s="75" t="s">
        <v>556</v>
      </c>
      <c r="B142" s="218" t="s">
        <v>95</v>
      </c>
      <c r="C142" s="75" t="s">
        <v>557</v>
      </c>
      <c r="D142" s="119">
        <v>45000</v>
      </c>
      <c r="E142" s="119">
        <v>45000</v>
      </c>
      <c r="F142" s="75" t="s">
        <v>97</v>
      </c>
      <c r="G142" s="75" t="s">
        <v>558</v>
      </c>
      <c r="H142" s="75" t="s">
        <v>559</v>
      </c>
      <c r="I142" s="96">
        <v>35424</v>
      </c>
      <c r="J142" s="119">
        <v>15000</v>
      </c>
      <c r="K142" s="119">
        <v>15000</v>
      </c>
      <c r="L142" s="305">
        <v>1</v>
      </c>
      <c r="M142" s="305">
        <v>1</v>
      </c>
      <c r="N142" s="305">
        <v>0.9</v>
      </c>
      <c r="O142" s="305">
        <v>0.9</v>
      </c>
      <c r="P142" s="354">
        <v>1</v>
      </c>
      <c r="Q142" s="119">
        <v>106600000</v>
      </c>
      <c r="R142" s="119">
        <v>100000000</v>
      </c>
      <c r="S142" s="96">
        <v>0</v>
      </c>
      <c r="T142" s="96">
        <v>0</v>
      </c>
      <c r="U142" s="96">
        <v>0</v>
      </c>
      <c r="V142" s="96">
        <v>0</v>
      </c>
      <c r="W142" s="96">
        <v>0</v>
      </c>
      <c r="X142" s="96">
        <v>0</v>
      </c>
      <c r="Y142" s="96">
        <v>0</v>
      </c>
      <c r="Z142" s="102" t="s">
        <v>560</v>
      </c>
      <c r="AA142" s="119">
        <v>15000</v>
      </c>
      <c r="AB142" s="102">
        <v>8000</v>
      </c>
      <c r="AC142" s="96">
        <v>15000</v>
      </c>
      <c r="AD142" s="102">
        <v>6788700000</v>
      </c>
      <c r="AE142" s="102">
        <v>5588700000</v>
      </c>
      <c r="AF142" s="102">
        <v>0</v>
      </c>
      <c r="AG142" s="102">
        <v>200000000</v>
      </c>
      <c r="AH142" s="102">
        <v>1000000000</v>
      </c>
      <c r="AI142" s="102">
        <v>0</v>
      </c>
      <c r="AJ142" s="102">
        <v>0</v>
      </c>
      <c r="AK142" s="102">
        <v>0</v>
      </c>
      <c r="AL142" s="305">
        <v>1</v>
      </c>
      <c r="AM142" s="305">
        <f>+AL142</f>
        <v>1</v>
      </c>
      <c r="AN142" s="354">
        <f>SUM(AL142:AL143)/2</f>
        <v>0.65</v>
      </c>
      <c r="AO142" s="102">
        <f t="shared" ref="AO142:AO143" si="128">SUM(AC142+K142)</f>
        <v>30000</v>
      </c>
      <c r="AP142" s="305">
        <f t="shared" ref="AP142:AP143" si="129">SUM(AO142/D142)</f>
        <v>0.66666666666666663</v>
      </c>
      <c r="AQ142" s="305">
        <v>0.66666666666666652</v>
      </c>
      <c r="AR142" s="354">
        <f>SUM(AP142:AP143)/2</f>
        <v>0.49583333333333335</v>
      </c>
      <c r="AS142" s="119">
        <v>1500</v>
      </c>
      <c r="AT142" s="96">
        <v>300</v>
      </c>
      <c r="AU142" s="96">
        <v>300</v>
      </c>
      <c r="AV142" s="96">
        <v>1500</v>
      </c>
      <c r="AW142" s="102">
        <v>4807762522</v>
      </c>
      <c r="AX142" s="102">
        <v>4767762522</v>
      </c>
      <c r="AY142" s="102">
        <v>0</v>
      </c>
      <c r="AZ142" s="102">
        <v>40000000</v>
      </c>
      <c r="BA142" s="102">
        <v>0</v>
      </c>
      <c r="BB142" s="102">
        <v>0</v>
      </c>
      <c r="BC142" s="102">
        <v>0</v>
      </c>
      <c r="BD142" s="102">
        <v>0</v>
      </c>
      <c r="BE142" s="102">
        <v>0</v>
      </c>
      <c r="BF142" s="305">
        <f>+AV142/AS142</f>
        <v>1</v>
      </c>
      <c r="BG142" s="305">
        <f>+BF142</f>
        <v>1</v>
      </c>
      <c r="BH142" s="354">
        <f>SUM(BG142:BG143)/2</f>
        <v>0.5</v>
      </c>
      <c r="BI142" s="96">
        <f t="shared" ref="BI142:BI147" si="130">+K142+AC142+AV142</f>
        <v>31500</v>
      </c>
      <c r="BJ142" s="260">
        <f>+BI142/D142</f>
        <v>0.7</v>
      </c>
      <c r="BK142" s="305">
        <f>+BJ142</f>
        <v>0.7</v>
      </c>
      <c r="BL142" s="354">
        <f>SUM(BJ142:BJ143)/BI141</f>
        <v>0.51249999999999996</v>
      </c>
      <c r="BM142" s="220" t="s">
        <v>515</v>
      </c>
      <c r="BN142" s="220" t="s">
        <v>112</v>
      </c>
      <c r="BO142" s="220" t="s">
        <v>561</v>
      </c>
      <c r="BP142" s="220" t="s">
        <v>562</v>
      </c>
      <c r="BQ142" s="220" t="s">
        <v>563</v>
      </c>
      <c r="BR142" s="220" t="s">
        <v>564</v>
      </c>
      <c r="BS142" s="220" t="s">
        <v>565</v>
      </c>
      <c r="BT142" s="244">
        <v>42003</v>
      </c>
      <c r="BU142" s="220" t="s">
        <v>566</v>
      </c>
      <c r="BV142" s="220" t="s">
        <v>567</v>
      </c>
      <c r="BW142" s="121">
        <v>4807762522</v>
      </c>
      <c r="BX142" s="121">
        <v>4807762522</v>
      </c>
      <c r="BY142" s="220"/>
      <c r="BZ142" s="96">
        <v>13500</v>
      </c>
      <c r="CA142" s="96">
        <v>0</v>
      </c>
      <c r="CB142" s="96">
        <v>0</v>
      </c>
      <c r="CC142" s="96">
        <v>0</v>
      </c>
      <c r="CD142" s="96">
        <v>10500</v>
      </c>
      <c r="CE142" s="96"/>
      <c r="CF142" s="96"/>
      <c r="CG142" s="96"/>
      <c r="CH142" s="96"/>
      <c r="CI142" s="96"/>
      <c r="CJ142" s="96"/>
      <c r="CK142" s="96"/>
      <c r="CL142" s="96"/>
      <c r="CM142" s="96"/>
      <c r="CN142" s="309">
        <f>+CD142/BZ142</f>
        <v>0.77777777777777779</v>
      </c>
      <c r="CO142" s="305">
        <f>+CN142</f>
        <v>0.77777777777777779</v>
      </c>
      <c r="CP142" s="354">
        <f>SUM(CO142:CO143)/2</f>
        <v>0.3888888888888889</v>
      </c>
      <c r="CQ142" s="96">
        <f>SUM(K142+AC142+AV142+CD142)</f>
        <v>42000</v>
      </c>
      <c r="CR142" s="221">
        <f>+CQ142/E142</f>
        <v>0.93333333333333335</v>
      </c>
      <c r="CS142" s="306">
        <f>+CR142</f>
        <v>0.93333333333333335</v>
      </c>
      <c r="CT142" s="355">
        <f>SUM(CR142:CR143)/CQ141</f>
        <v>0.62916666666666665</v>
      </c>
      <c r="CU142" s="220" t="s">
        <v>515</v>
      </c>
      <c r="CV142" s="220" t="s">
        <v>112</v>
      </c>
    </row>
    <row r="143" spans="1:100" ht="149.25" customHeight="1">
      <c r="A143" s="75" t="s">
        <v>568</v>
      </c>
      <c r="B143" s="218" t="s">
        <v>95</v>
      </c>
      <c r="C143" s="75" t="s">
        <v>569</v>
      </c>
      <c r="D143" s="119">
        <v>200000</v>
      </c>
      <c r="E143" s="119">
        <v>200000</v>
      </c>
      <c r="F143" s="75" t="s">
        <v>97</v>
      </c>
      <c r="G143" s="75" t="s">
        <v>570</v>
      </c>
      <c r="H143" s="75" t="s">
        <v>570</v>
      </c>
      <c r="I143" s="96">
        <v>150000</v>
      </c>
      <c r="J143" s="119">
        <v>50000</v>
      </c>
      <c r="K143" s="96">
        <v>50000</v>
      </c>
      <c r="L143" s="305">
        <v>1</v>
      </c>
      <c r="M143" s="305">
        <v>1</v>
      </c>
      <c r="N143" s="305">
        <v>0.1</v>
      </c>
      <c r="O143" s="305">
        <v>0.1</v>
      </c>
      <c r="P143" s="354"/>
      <c r="Q143" s="119">
        <v>500005000</v>
      </c>
      <c r="R143" s="119">
        <v>500005000</v>
      </c>
      <c r="S143" s="96">
        <v>0</v>
      </c>
      <c r="T143" s="96">
        <v>0</v>
      </c>
      <c r="U143" s="96">
        <v>0</v>
      </c>
      <c r="V143" s="96">
        <v>0</v>
      </c>
      <c r="W143" s="96">
        <v>0</v>
      </c>
      <c r="X143" s="96">
        <v>0</v>
      </c>
      <c r="Y143" s="96">
        <v>0</v>
      </c>
      <c r="Z143" s="102" t="s">
        <v>571</v>
      </c>
      <c r="AA143" s="96">
        <v>50000</v>
      </c>
      <c r="AB143" s="102">
        <v>7500</v>
      </c>
      <c r="AC143" s="96">
        <v>15000</v>
      </c>
      <c r="AD143" s="102">
        <v>2000000000</v>
      </c>
      <c r="AE143" s="102">
        <v>1000000000</v>
      </c>
      <c r="AF143" s="102">
        <v>0</v>
      </c>
      <c r="AG143" s="102">
        <v>0</v>
      </c>
      <c r="AH143" s="102">
        <v>1000000000</v>
      </c>
      <c r="AI143" s="102">
        <v>0</v>
      </c>
      <c r="AJ143" s="102">
        <v>0</v>
      </c>
      <c r="AK143" s="102">
        <v>0</v>
      </c>
      <c r="AL143" s="305">
        <v>0.3</v>
      </c>
      <c r="AM143" s="305">
        <f>+AL143</f>
        <v>0.3</v>
      </c>
      <c r="AN143" s="354">
        <v>0.1</v>
      </c>
      <c r="AO143" s="102">
        <f t="shared" si="128"/>
        <v>65000</v>
      </c>
      <c r="AP143" s="305">
        <f t="shared" si="129"/>
        <v>0.32500000000000001</v>
      </c>
      <c r="AQ143" s="305">
        <v>0.32500000000000001</v>
      </c>
      <c r="AR143" s="354"/>
      <c r="AS143" s="119">
        <v>67500</v>
      </c>
      <c r="AT143" s="96">
        <v>15000</v>
      </c>
      <c r="AU143" s="96">
        <v>15000</v>
      </c>
      <c r="AV143" s="96">
        <v>0</v>
      </c>
      <c r="AW143" s="102">
        <v>0</v>
      </c>
      <c r="AX143" s="102">
        <v>0</v>
      </c>
      <c r="AY143" s="102">
        <v>0</v>
      </c>
      <c r="AZ143" s="102">
        <v>0</v>
      </c>
      <c r="BA143" s="102">
        <v>0</v>
      </c>
      <c r="BB143" s="102">
        <v>0</v>
      </c>
      <c r="BC143" s="102">
        <v>0</v>
      </c>
      <c r="BD143" s="102">
        <v>0</v>
      </c>
      <c r="BE143" s="102">
        <v>0</v>
      </c>
      <c r="BF143" s="305">
        <f>+AV143/AS143</f>
        <v>0</v>
      </c>
      <c r="BG143" s="305">
        <f>+BE143</f>
        <v>0</v>
      </c>
      <c r="BH143" s="354">
        <v>0.1</v>
      </c>
      <c r="BI143" s="96">
        <f t="shared" si="130"/>
        <v>65000</v>
      </c>
      <c r="BJ143" s="260">
        <f>+BI143/D143</f>
        <v>0.32500000000000001</v>
      </c>
      <c r="BK143" s="305">
        <f>+BJ143</f>
        <v>0.32500000000000001</v>
      </c>
      <c r="BL143" s="354"/>
      <c r="BM143" s="220" t="s">
        <v>515</v>
      </c>
      <c r="BN143" s="220" t="s">
        <v>101</v>
      </c>
      <c r="BO143" s="220" t="s">
        <v>572</v>
      </c>
      <c r="BP143" s="220" t="s">
        <v>562</v>
      </c>
      <c r="BQ143" s="220" t="s">
        <v>573</v>
      </c>
      <c r="BR143" s="220" t="s">
        <v>564</v>
      </c>
      <c r="BS143" s="220" t="s">
        <v>550</v>
      </c>
      <c r="BT143" s="244">
        <v>42003</v>
      </c>
      <c r="BU143" s="220">
        <v>60501109016</v>
      </c>
      <c r="BV143" s="220" t="s">
        <v>574</v>
      </c>
      <c r="BW143" s="220">
        <v>0</v>
      </c>
      <c r="BX143" s="220">
        <v>0</v>
      </c>
      <c r="BY143" s="220"/>
      <c r="BZ143" s="96">
        <v>135000</v>
      </c>
      <c r="CA143" s="96">
        <v>5600</v>
      </c>
      <c r="CB143" s="96">
        <v>5600</v>
      </c>
      <c r="CC143" s="96">
        <v>5600</v>
      </c>
      <c r="CD143" s="96">
        <v>0</v>
      </c>
      <c r="CE143" s="96">
        <v>0</v>
      </c>
      <c r="CF143" s="96">
        <v>0</v>
      </c>
      <c r="CG143" s="96"/>
      <c r="CH143" s="96"/>
      <c r="CI143" s="96"/>
      <c r="CJ143" s="96"/>
      <c r="CK143" s="96"/>
      <c r="CL143" s="96"/>
      <c r="CM143" s="96"/>
      <c r="CN143" s="305">
        <f>+CD143/BZ143</f>
        <v>0</v>
      </c>
      <c r="CO143" s="305">
        <f>+CM143</f>
        <v>0</v>
      </c>
      <c r="CP143" s="354">
        <v>0.1</v>
      </c>
      <c r="CQ143" s="96">
        <f>SUM(K143+AC143+AV143+CD143)</f>
        <v>65000</v>
      </c>
      <c r="CR143" s="221">
        <f>+CQ143/E143</f>
        <v>0.32500000000000001</v>
      </c>
      <c r="CS143" s="306">
        <f>+CR143</f>
        <v>0.32500000000000001</v>
      </c>
      <c r="CT143" s="355"/>
      <c r="CU143" s="220" t="s">
        <v>515</v>
      </c>
      <c r="CV143" s="220" t="s">
        <v>101</v>
      </c>
    </row>
    <row r="144" spans="1:100" ht="22.5">
      <c r="A144" s="214" t="s">
        <v>575</v>
      </c>
      <c r="B144" s="313" t="s">
        <v>91</v>
      </c>
      <c r="C144" s="214" t="s">
        <v>576</v>
      </c>
      <c r="D144" s="212" t="s">
        <v>79</v>
      </c>
      <c r="E144" s="212" t="s">
        <v>79</v>
      </c>
      <c r="F144" s="212" t="s">
        <v>79</v>
      </c>
      <c r="G144" s="214" t="s">
        <v>80</v>
      </c>
      <c r="H144" s="214" t="s">
        <v>80</v>
      </c>
      <c r="I144" s="212" t="s">
        <v>81</v>
      </c>
      <c r="J144" s="212">
        <v>3</v>
      </c>
      <c r="K144" s="212" t="s">
        <v>81</v>
      </c>
      <c r="L144" s="212" t="s">
        <v>81</v>
      </c>
      <c r="M144" s="212" t="s">
        <v>81</v>
      </c>
      <c r="N144" s="212" t="s">
        <v>81</v>
      </c>
      <c r="O144" s="212" t="s">
        <v>81</v>
      </c>
      <c r="P144" s="213">
        <f>+P145</f>
        <v>0.9</v>
      </c>
      <c r="Q144" s="212">
        <f>SUM(Q145:Q147)</f>
        <v>367363851</v>
      </c>
      <c r="R144" s="212">
        <f t="shared" ref="R144:Y144" si="131">SUM(R145:R147)</f>
        <v>367363851</v>
      </c>
      <c r="S144" s="212">
        <f t="shared" si="131"/>
        <v>0</v>
      </c>
      <c r="T144" s="212">
        <f t="shared" si="131"/>
        <v>0</v>
      </c>
      <c r="U144" s="212">
        <f t="shared" si="131"/>
        <v>0</v>
      </c>
      <c r="V144" s="212">
        <f t="shared" si="131"/>
        <v>0</v>
      </c>
      <c r="W144" s="212">
        <f t="shared" si="131"/>
        <v>0</v>
      </c>
      <c r="X144" s="212">
        <f t="shared" si="131"/>
        <v>0</v>
      </c>
      <c r="Y144" s="212">
        <f t="shared" si="131"/>
        <v>0</v>
      </c>
      <c r="Z144" s="118" t="s">
        <v>81</v>
      </c>
      <c r="AA144" s="212">
        <v>3</v>
      </c>
      <c r="AB144" s="102" t="s">
        <v>81</v>
      </c>
      <c r="AC144" s="118" t="s">
        <v>81</v>
      </c>
      <c r="AD144" s="212">
        <f>SUM(AD145:AD147)</f>
        <v>11569846000</v>
      </c>
      <c r="AE144" s="212">
        <f t="shared" ref="AE144:AK144" si="132">SUM(AE145:AE147)</f>
        <v>9486920000</v>
      </c>
      <c r="AF144" s="212">
        <f t="shared" si="132"/>
        <v>0</v>
      </c>
      <c r="AG144" s="212">
        <f t="shared" si="132"/>
        <v>232926000</v>
      </c>
      <c r="AH144" s="212">
        <f t="shared" si="132"/>
        <v>1850000000</v>
      </c>
      <c r="AI144" s="212">
        <f t="shared" si="132"/>
        <v>0</v>
      </c>
      <c r="AJ144" s="212">
        <f t="shared" si="132"/>
        <v>0</v>
      </c>
      <c r="AK144" s="212">
        <f t="shared" si="132"/>
        <v>0</v>
      </c>
      <c r="AL144" s="118" t="s">
        <v>81</v>
      </c>
      <c r="AM144" s="118" t="s">
        <v>81</v>
      </c>
      <c r="AN144" s="213">
        <f>+AN145</f>
        <v>0.76944444444444449</v>
      </c>
      <c r="AO144" s="214">
        <v>3</v>
      </c>
      <c r="AP144" s="118" t="s">
        <v>81</v>
      </c>
      <c r="AQ144" s="118" t="s">
        <v>81</v>
      </c>
      <c r="AR144" s="213">
        <f>+AR145</f>
        <v>0.64754629629629623</v>
      </c>
      <c r="AS144" s="212">
        <v>3</v>
      </c>
      <c r="AT144" s="118" t="s">
        <v>81</v>
      </c>
      <c r="AU144" s="118" t="s">
        <v>81</v>
      </c>
      <c r="AV144" s="118" t="s">
        <v>81</v>
      </c>
      <c r="AW144" s="212">
        <f>SUM(AW145:AW147)</f>
        <v>4880062522</v>
      </c>
      <c r="AX144" s="212">
        <f t="shared" ref="AX144:BE144" si="133">SUM(AX145:AX147)</f>
        <v>4767762522</v>
      </c>
      <c r="AY144" s="212">
        <f t="shared" si="133"/>
        <v>0</v>
      </c>
      <c r="AZ144" s="212">
        <f t="shared" si="133"/>
        <v>112300000</v>
      </c>
      <c r="BA144" s="212">
        <f t="shared" si="133"/>
        <v>0</v>
      </c>
      <c r="BB144" s="212">
        <f t="shared" si="133"/>
        <v>0</v>
      </c>
      <c r="BC144" s="212">
        <f t="shared" si="133"/>
        <v>0</v>
      </c>
      <c r="BD144" s="212">
        <f t="shared" si="133"/>
        <v>0</v>
      </c>
      <c r="BE144" s="212">
        <f t="shared" si="133"/>
        <v>0</v>
      </c>
      <c r="BF144" s="118" t="s">
        <v>81</v>
      </c>
      <c r="BG144" s="118" t="s">
        <v>81</v>
      </c>
      <c r="BH144" s="213">
        <f>+BH145</f>
        <v>0.46031746031746029</v>
      </c>
      <c r="BI144" s="214">
        <v>3</v>
      </c>
      <c r="BJ144" s="118" t="s">
        <v>81</v>
      </c>
      <c r="BK144" s="118" t="s">
        <v>81</v>
      </c>
      <c r="BL144" s="322">
        <f>+BL145</f>
        <v>0.79125000000000012</v>
      </c>
      <c r="BM144" s="214" t="s">
        <v>515</v>
      </c>
      <c r="BN144" s="214" t="s">
        <v>81</v>
      </c>
      <c r="BO144" s="214"/>
      <c r="BP144" s="214"/>
      <c r="BQ144" s="214"/>
      <c r="BR144" s="214"/>
      <c r="BS144" s="214"/>
      <c r="BT144" s="214"/>
      <c r="BU144" s="214"/>
      <c r="BV144" s="214"/>
      <c r="BW144" s="214"/>
      <c r="BX144" s="214"/>
      <c r="BY144" s="214"/>
      <c r="BZ144" s="214">
        <v>3</v>
      </c>
      <c r="CA144" s="118" t="s">
        <v>81</v>
      </c>
      <c r="CB144" s="118" t="s">
        <v>81</v>
      </c>
      <c r="CC144" s="118" t="s">
        <v>81</v>
      </c>
      <c r="CD144" s="118" t="s">
        <v>81</v>
      </c>
      <c r="CE144" s="212">
        <f>SUM(CE145:CE147)</f>
        <v>1072264067</v>
      </c>
      <c r="CF144" s="212">
        <f t="shared" ref="CF144:CM144" si="134">SUM(CF145:CF147)</f>
        <v>477694953</v>
      </c>
      <c r="CG144" s="212">
        <f t="shared" si="134"/>
        <v>0</v>
      </c>
      <c r="CH144" s="212">
        <f t="shared" si="134"/>
        <v>459569114</v>
      </c>
      <c r="CI144" s="212">
        <f t="shared" si="134"/>
        <v>0</v>
      </c>
      <c r="CJ144" s="212">
        <f t="shared" si="134"/>
        <v>0</v>
      </c>
      <c r="CK144" s="212">
        <f t="shared" si="134"/>
        <v>0</v>
      </c>
      <c r="CL144" s="212">
        <f t="shared" si="134"/>
        <v>0</v>
      </c>
      <c r="CM144" s="212">
        <f t="shared" si="134"/>
        <v>135000000</v>
      </c>
      <c r="CN144" s="118" t="s">
        <v>81</v>
      </c>
      <c r="CO144" s="118">
        <f>+CO145</f>
        <v>0.74619100706057229</v>
      </c>
      <c r="CP144" s="213">
        <f>+CP145</f>
        <v>0.74619100706057229</v>
      </c>
      <c r="CQ144" s="214">
        <v>3</v>
      </c>
      <c r="CR144" s="120" t="s">
        <v>81</v>
      </c>
      <c r="CS144" s="120" t="s">
        <v>81</v>
      </c>
      <c r="CT144" s="216">
        <f>+CT145</f>
        <v>0.92083333333333339</v>
      </c>
      <c r="CU144" s="214" t="s">
        <v>515</v>
      </c>
      <c r="CV144" s="214" t="s">
        <v>81</v>
      </c>
    </row>
    <row r="145" spans="1:100" ht="59.25" customHeight="1">
      <c r="A145" s="75" t="s">
        <v>577</v>
      </c>
      <c r="B145" s="218" t="s">
        <v>95</v>
      </c>
      <c r="C145" s="75" t="s">
        <v>578</v>
      </c>
      <c r="D145" s="119">
        <v>45</v>
      </c>
      <c r="E145" s="119">
        <v>45</v>
      </c>
      <c r="F145" s="75" t="s">
        <v>97</v>
      </c>
      <c r="G145" s="75" t="s">
        <v>579</v>
      </c>
      <c r="H145" s="75" t="s">
        <v>579</v>
      </c>
      <c r="I145" s="96">
        <v>10</v>
      </c>
      <c r="J145" s="119">
        <v>10</v>
      </c>
      <c r="K145" s="96">
        <v>10</v>
      </c>
      <c r="L145" s="305">
        <v>1</v>
      </c>
      <c r="M145" s="354">
        <f>SUBTOTAL(9,L145:L147)/3</f>
        <v>0.9</v>
      </c>
      <c r="N145" s="354">
        <v>1</v>
      </c>
      <c r="O145" s="354">
        <v>0.33</v>
      </c>
      <c r="P145" s="354">
        <f>SUBTOTAL(9,L145:L147)/3</f>
        <v>0.9</v>
      </c>
      <c r="Q145" s="119">
        <v>122454617</v>
      </c>
      <c r="R145" s="119">
        <v>122454617</v>
      </c>
      <c r="S145" s="96">
        <v>0</v>
      </c>
      <c r="T145" s="96">
        <v>0</v>
      </c>
      <c r="U145" s="96">
        <v>0</v>
      </c>
      <c r="V145" s="96">
        <v>0</v>
      </c>
      <c r="W145" s="96">
        <v>0</v>
      </c>
      <c r="X145" s="96">
        <v>0</v>
      </c>
      <c r="Y145" s="96">
        <v>0</v>
      </c>
      <c r="Z145" s="102" t="s">
        <v>580</v>
      </c>
      <c r="AA145" s="96">
        <v>21</v>
      </c>
      <c r="AB145" s="249">
        <v>20</v>
      </c>
      <c r="AC145" s="96">
        <v>21</v>
      </c>
      <c r="AD145" s="102">
        <v>2520994000</v>
      </c>
      <c r="AE145" s="307">
        <v>1288068000</v>
      </c>
      <c r="AF145" s="102">
        <v>0</v>
      </c>
      <c r="AG145" s="102">
        <v>232926000</v>
      </c>
      <c r="AH145" s="102">
        <v>1000000000</v>
      </c>
      <c r="AI145" s="102">
        <v>0</v>
      </c>
      <c r="AJ145" s="102">
        <v>0</v>
      </c>
      <c r="AK145" s="102">
        <v>0</v>
      </c>
      <c r="AL145" s="305">
        <v>1</v>
      </c>
      <c r="AM145" s="354">
        <f>SUM(AL145:AL147)/3</f>
        <v>0.76944444444444449</v>
      </c>
      <c r="AN145" s="354">
        <f>SUM(AL145:AL147)/3</f>
        <v>0.76944444444444449</v>
      </c>
      <c r="AO145" s="102">
        <f t="shared" ref="AO145:AO147" si="135">SUM(AC145+K145)</f>
        <v>31</v>
      </c>
      <c r="AP145" s="305">
        <f t="shared" ref="AP145:AP147" si="136">SUM(AO145/D145)</f>
        <v>0.68888888888888888</v>
      </c>
      <c r="AQ145" s="354">
        <f>SUM(AP145:AP147)/3</f>
        <v>0.64754629629629623</v>
      </c>
      <c r="AR145" s="354">
        <f>+AQ145</f>
        <v>0.64754629629629623</v>
      </c>
      <c r="AS145" s="119">
        <v>15</v>
      </c>
      <c r="AT145" s="96">
        <v>14</v>
      </c>
      <c r="AU145" s="96">
        <v>14</v>
      </c>
      <c r="AV145" s="96">
        <v>15</v>
      </c>
      <c r="AW145" s="102">
        <v>4807762522</v>
      </c>
      <c r="AX145" s="102">
        <v>4767762522</v>
      </c>
      <c r="AY145" s="102">
        <v>0</v>
      </c>
      <c r="AZ145" s="102">
        <v>40000000</v>
      </c>
      <c r="BA145" s="102">
        <v>0</v>
      </c>
      <c r="BB145" s="102">
        <v>0</v>
      </c>
      <c r="BC145" s="102">
        <v>0</v>
      </c>
      <c r="BD145" s="102">
        <v>0</v>
      </c>
      <c r="BE145" s="102">
        <v>0</v>
      </c>
      <c r="BF145" s="305">
        <f>+AV145/AS145</f>
        <v>1</v>
      </c>
      <c r="BG145" s="354">
        <f>SUM(BF145:BF147)/AS144</f>
        <v>0.46031746031746029</v>
      </c>
      <c r="BH145" s="354">
        <f>+BG145</f>
        <v>0.46031746031746029</v>
      </c>
      <c r="BI145" s="96">
        <f t="shared" si="130"/>
        <v>46</v>
      </c>
      <c r="BJ145" s="260">
        <v>1</v>
      </c>
      <c r="BK145" s="354">
        <f>SUM(BJ145:BJ147)/3</f>
        <v>0.79125000000000012</v>
      </c>
      <c r="BL145" s="354">
        <f>SUM(BJ145:BJ147)/BI144</f>
        <v>0.79125000000000012</v>
      </c>
      <c r="BM145" s="220" t="s">
        <v>515</v>
      </c>
      <c r="BN145" s="220" t="s">
        <v>101</v>
      </c>
      <c r="BO145" s="220" t="s">
        <v>581</v>
      </c>
      <c r="BP145" s="220" t="s">
        <v>582</v>
      </c>
      <c r="BQ145" s="220" t="s">
        <v>583</v>
      </c>
      <c r="BR145" s="220" t="s">
        <v>584</v>
      </c>
      <c r="BS145" s="220" t="s">
        <v>585</v>
      </c>
      <c r="BT145" s="244">
        <v>42004</v>
      </c>
      <c r="BU145" s="220">
        <v>60101100104</v>
      </c>
      <c r="BV145" s="220" t="s">
        <v>586</v>
      </c>
      <c r="BW145" s="121">
        <v>335188709</v>
      </c>
      <c r="BX145" s="121">
        <v>335188709</v>
      </c>
      <c r="BY145" s="220"/>
      <c r="BZ145" s="96">
        <v>12</v>
      </c>
      <c r="CA145" s="96">
        <v>8</v>
      </c>
      <c r="CB145" s="96">
        <v>8</v>
      </c>
      <c r="CC145" s="96">
        <v>8</v>
      </c>
      <c r="CD145" s="96">
        <v>12</v>
      </c>
      <c r="CE145" s="96">
        <f>+CF145+CH145</f>
        <v>649138228</v>
      </c>
      <c r="CF145" s="96">
        <v>324569114</v>
      </c>
      <c r="CG145" s="96"/>
      <c r="CH145" s="96">
        <v>324569114</v>
      </c>
      <c r="CI145" s="96"/>
      <c r="CJ145" s="96"/>
      <c r="CK145" s="96"/>
      <c r="CL145" s="96"/>
      <c r="CM145" s="96"/>
      <c r="CN145" s="305">
        <f>+CD145/BZ145</f>
        <v>1</v>
      </c>
      <c r="CO145" s="354">
        <f>SUM(CN145:CN147)/BZ144</f>
        <v>0.74619100706057229</v>
      </c>
      <c r="CP145" s="354">
        <f>+CO145</f>
        <v>0.74619100706057229</v>
      </c>
      <c r="CQ145" s="96">
        <f>SUM(K145+AC145+AV145+CD145)</f>
        <v>58</v>
      </c>
      <c r="CR145" s="221">
        <v>1</v>
      </c>
      <c r="CS145" s="355">
        <f>SUM(CR145:CR147)/CQ144</f>
        <v>0.92083333333333339</v>
      </c>
      <c r="CT145" s="355">
        <f>SUM(CR145:CR147)/CQ144</f>
        <v>0.92083333333333339</v>
      </c>
      <c r="CU145" s="220" t="s">
        <v>515</v>
      </c>
      <c r="CV145" s="220" t="s">
        <v>101</v>
      </c>
    </row>
    <row r="146" spans="1:100" ht="75.75" customHeight="1">
      <c r="A146" s="75" t="s">
        <v>577</v>
      </c>
      <c r="B146" s="218" t="s">
        <v>95</v>
      </c>
      <c r="C146" s="75" t="s">
        <v>578</v>
      </c>
      <c r="D146" s="119">
        <v>160</v>
      </c>
      <c r="E146" s="119">
        <v>160</v>
      </c>
      <c r="F146" s="75" t="s">
        <v>97</v>
      </c>
      <c r="G146" s="75" t="s">
        <v>587</v>
      </c>
      <c r="H146" s="75" t="s">
        <v>587</v>
      </c>
      <c r="I146" s="96">
        <v>40</v>
      </c>
      <c r="J146" s="119">
        <v>40</v>
      </c>
      <c r="K146" s="96">
        <v>28</v>
      </c>
      <c r="L146" s="305">
        <v>0.7</v>
      </c>
      <c r="M146" s="354"/>
      <c r="N146" s="354"/>
      <c r="O146" s="354"/>
      <c r="P146" s="354"/>
      <c r="Q146" s="119">
        <v>122454617</v>
      </c>
      <c r="R146" s="119">
        <v>122454617</v>
      </c>
      <c r="S146" s="96">
        <v>0</v>
      </c>
      <c r="T146" s="96">
        <v>0</v>
      </c>
      <c r="U146" s="96">
        <v>0</v>
      </c>
      <c r="V146" s="96">
        <v>0</v>
      </c>
      <c r="W146" s="96">
        <v>0</v>
      </c>
      <c r="X146" s="96">
        <v>0</v>
      </c>
      <c r="Y146" s="96">
        <v>0</v>
      </c>
      <c r="Z146" s="102" t="s">
        <v>580</v>
      </c>
      <c r="AA146" s="96">
        <v>40</v>
      </c>
      <c r="AB146" s="249">
        <v>15</v>
      </c>
      <c r="AC146" s="119">
        <v>63</v>
      </c>
      <c r="AD146" s="102">
        <v>4649426000</v>
      </c>
      <c r="AE146" s="307">
        <v>4099426000</v>
      </c>
      <c r="AF146" s="102">
        <v>0</v>
      </c>
      <c r="AG146" s="102">
        <v>0</v>
      </c>
      <c r="AH146" s="102">
        <v>550000000</v>
      </c>
      <c r="AI146" s="102">
        <v>0</v>
      </c>
      <c r="AJ146" s="102">
        <v>0</v>
      </c>
      <c r="AK146" s="102">
        <v>0</v>
      </c>
      <c r="AL146" s="305">
        <v>1</v>
      </c>
      <c r="AM146" s="354"/>
      <c r="AN146" s="354"/>
      <c r="AO146" s="102">
        <f t="shared" si="135"/>
        <v>91</v>
      </c>
      <c r="AP146" s="305">
        <f t="shared" si="136"/>
        <v>0.56874999999999998</v>
      </c>
      <c r="AQ146" s="354"/>
      <c r="AR146" s="354"/>
      <c r="AS146" s="119">
        <v>34</v>
      </c>
      <c r="AT146" s="96">
        <v>12</v>
      </c>
      <c r="AU146" s="96">
        <v>12</v>
      </c>
      <c r="AV146" s="96">
        <v>0</v>
      </c>
      <c r="AW146" s="102">
        <v>0</v>
      </c>
      <c r="AX146" s="102">
        <v>0</v>
      </c>
      <c r="AY146" s="102">
        <v>0</v>
      </c>
      <c r="AZ146" s="102">
        <v>0</v>
      </c>
      <c r="BA146" s="102">
        <v>0</v>
      </c>
      <c r="BB146" s="102">
        <v>0</v>
      </c>
      <c r="BC146" s="102">
        <v>0</v>
      </c>
      <c r="BD146" s="102">
        <v>0</v>
      </c>
      <c r="BE146" s="102">
        <v>0</v>
      </c>
      <c r="BF146" s="305">
        <f>+AV146/AS146</f>
        <v>0</v>
      </c>
      <c r="BG146" s="354"/>
      <c r="BH146" s="354"/>
      <c r="BI146" s="96">
        <f t="shared" si="130"/>
        <v>91</v>
      </c>
      <c r="BJ146" s="260">
        <f>+BI146/D146</f>
        <v>0.56874999999999998</v>
      </c>
      <c r="BK146" s="354"/>
      <c r="BL146" s="354"/>
      <c r="BM146" s="220" t="s">
        <v>515</v>
      </c>
      <c r="BN146" s="220" t="s">
        <v>101</v>
      </c>
      <c r="BO146" s="220" t="s">
        <v>588</v>
      </c>
      <c r="BP146" s="220" t="s">
        <v>589</v>
      </c>
      <c r="BQ146" s="220" t="s">
        <v>590</v>
      </c>
      <c r="BR146" s="220" t="s">
        <v>591</v>
      </c>
      <c r="BS146" s="220" t="s">
        <v>527</v>
      </c>
      <c r="BT146" s="244">
        <v>42004</v>
      </c>
      <c r="BU146" s="220">
        <v>60501109013</v>
      </c>
      <c r="BV146" s="220" t="s">
        <v>592</v>
      </c>
      <c r="BW146" s="121">
        <v>87000000</v>
      </c>
      <c r="BX146" s="121">
        <v>87000000</v>
      </c>
      <c r="BY146" s="220"/>
      <c r="BZ146" s="96">
        <v>69</v>
      </c>
      <c r="CA146" s="96">
        <v>25</v>
      </c>
      <c r="CB146" s="96">
        <v>25</v>
      </c>
      <c r="CC146" s="96">
        <v>25</v>
      </c>
      <c r="CD146" s="96">
        <v>43</v>
      </c>
      <c r="CE146" s="96">
        <f>+CF146+CH146+CM146</f>
        <v>150000000</v>
      </c>
      <c r="CF146" s="96">
        <v>50000000</v>
      </c>
      <c r="CG146" s="96"/>
      <c r="CH146" s="96">
        <v>50000000</v>
      </c>
      <c r="CI146" s="96"/>
      <c r="CJ146" s="96"/>
      <c r="CK146" s="96"/>
      <c r="CL146" s="96"/>
      <c r="CM146" s="96">
        <v>50000000</v>
      </c>
      <c r="CN146" s="305">
        <f t="shared" ref="CN146:CN147" si="137">+CD146/BZ146</f>
        <v>0.62318840579710144</v>
      </c>
      <c r="CO146" s="354"/>
      <c r="CP146" s="354"/>
      <c r="CQ146" s="96">
        <f>SUM(K146+AC146+AV146+CD146)</f>
        <v>134</v>
      </c>
      <c r="CR146" s="221">
        <f>+CQ146/E146</f>
        <v>0.83750000000000002</v>
      </c>
      <c r="CS146" s="355"/>
      <c r="CT146" s="355"/>
      <c r="CU146" s="220" t="s">
        <v>515</v>
      </c>
      <c r="CV146" s="220" t="s">
        <v>101</v>
      </c>
    </row>
    <row r="147" spans="1:100" ht="85.5" customHeight="1">
      <c r="A147" s="75" t="s">
        <v>577</v>
      </c>
      <c r="B147" s="218" t="s">
        <v>95</v>
      </c>
      <c r="C147" s="75" t="s">
        <v>578</v>
      </c>
      <c r="D147" s="119">
        <v>100000</v>
      </c>
      <c r="E147" s="119">
        <v>100000</v>
      </c>
      <c r="F147" s="75" t="s">
        <v>97</v>
      </c>
      <c r="G147" s="75" t="s">
        <v>593</v>
      </c>
      <c r="H147" s="75" t="s">
        <v>593</v>
      </c>
      <c r="I147" s="96">
        <v>50000</v>
      </c>
      <c r="J147" s="119">
        <v>50000</v>
      </c>
      <c r="K147" s="96">
        <v>50000</v>
      </c>
      <c r="L147" s="305">
        <v>1</v>
      </c>
      <c r="M147" s="354"/>
      <c r="N147" s="354"/>
      <c r="O147" s="354"/>
      <c r="P147" s="354"/>
      <c r="Q147" s="119">
        <v>122454617</v>
      </c>
      <c r="R147" s="119">
        <v>122454617</v>
      </c>
      <c r="S147" s="96">
        <v>0</v>
      </c>
      <c r="T147" s="96">
        <v>0</v>
      </c>
      <c r="U147" s="96">
        <v>0</v>
      </c>
      <c r="V147" s="96">
        <v>0</v>
      </c>
      <c r="W147" s="96">
        <v>0</v>
      </c>
      <c r="X147" s="96">
        <v>0</v>
      </c>
      <c r="Y147" s="96">
        <v>0</v>
      </c>
      <c r="Z147" s="102" t="s">
        <v>580</v>
      </c>
      <c r="AA147" s="96">
        <v>60000</v>
      </c>
      <c r="AB147" s="249">
        <v>15000</v>
      </c>
      <c r="AC147" s="96">
        <v>18500</v>
      </c>
      <c r="AD147" s="102">
        <v>4399426000</v>
      </c>
      <c r="AE147" s="102">
        <v>4099426000</v>
      </c>
      <c r="AF147" s="102">
        <v>0</v>
      </c>
      <c r="AG147" s="102">
        <v>0</v>
      </c>
      <c r="AH147" s="102">
        <v>300000000</v>
      </c>
      <c r="AI147" s="102">
        <v>0</v>
      </c>
      <c r="AJ147" s="102">
        <v>0</v>
      </c>
      <c r="AK147" s="102">
        <v>0</v>
      </c>
      <c r="AL147" s="305">
        <v>0.30833333333333335</v>
      </c>
      <c r="AM147" s="354"/>
      <c r="AN147" s="354"/>
      <c r="AO147" s="102">
        <f t="shared" si="135"/>
        <v>68500</v>
      </c>
      <c r="AP147" s="305">
        <f t="shared" si="136"/>
        <v>0.68500000000000005</v>
      </c>
      <c r="AQ147" s="354"/>
      <c r="AR147" s="354"/>
      <c r="AS147" s="119">
        <v>31500</v>
      </c>
      <c r="AT147" s="96">
        <v>1200</v>
      </c>
      <c r="AU147" s="96">
        <v>1200</v>
      </c>
      <c r="AV147" s="96">
        <v>12000</v>
      </c>
      <c r="AW147" s="102">
        <v>72300000</v>
      </c>
      <c r="AX147" s="102">
        <v>0</v>
      </c>
      <c r="AY147" s="102">
        <v>0</v>
      </c>
      <c r="AZ147" s="102">
        <v>72300000</v>
      </c>
      <c r="BA147" s="102">
        <v>0</v>
      </c>
      <c r="BB147" s="102">
        <v>0</v>
      </c>
      <c r="BC147" s="102">
        <v>0</v>
      </c>
      <c r="BD147" s="102">
        <v>0</v>
      </c>
      <c r="BE147" s="102">
        <v>0</v>
      </c>
      <c r="BF147" s="305">
        <f>+AV147/AS147</f>
        <v>0.38095238095238093</v>
      </c>
      <c r="BG147" s="354"/>
      <c r="BH147" s="354"/>
      <c r="BI147" s="96">
        <f t="shared" si="130"/>
        <v>80500</v>
      </c>
      <c r="BJ147" s="260">
        <f>+BI147/D147</f>
        <v>0.80500000000000005</v>
      </c>
      <c r="BK147" s="354"/>
      <c r="BL147" s="354"/>
      <c r="BM147" s="220" t="s">
        <v>515</v>
      </c>
      <c r="BN147" s="220" t="s">
        <v>101</v>
      </c>
      <c r="BO147" s="220" t="s">
        <v>594</v>
      </c>
      <c r="BP147" s="220" t="s">
        <v>595</v>
      </c>
      <c r="BQ147" s="220" t="s">
        <v>596</v>
      </c>
      <c r="BR147" s="220" t="s">
        <v>597</v>
      </c>
      <c r="BS147" s="220" t="s">
        <v>550</v>
      </c>
      <c r="BT147" s="244">
        <v>42004</v>
      </c>
      <c r="BU147" s="220">
        <v>60501109013</v>
      </c>
      <c r="BV147" s="220" t="s">
        <v>592</v>
      </c>
      <c r="BW147" s="121">
        <v>72300000</v>
      </c>
      <c r="BX147" s="121">
        <v>72300000</v>
      </c>
      <c r="BY147" s="220"/>
      <c r="BZ147" s="96">
        <v>19500</v>
      </c>
      <c r="CA147" s="96">
        <v>12000</v>
      </c>
      <c r="CB147" s="96">
        <v>12000</v>
      </c>
      <c r="CC147" s="96">
        <v>12000</v>
      </c>
      <c r="CD147" s="96">
        <v>12000</v>
      </c>
      <c r="CE147" s="96">
        <f>+CF147+CH147+CM147</f>
        <v>273125839</v>
      </c>
      <c r="CF147" s="96">
        <v>103125839</v>
      </c>
      <c r="CG147" s="96"/>
      <c r="CH147" s="96">
        <v>85000000</v>
      </c>
      <c r="CI147" s="96"/>
      <c r="CJ147" s="96"/>
      <c r="CK147" s="96"/>
      <c r="CL147" s="96"/>
      <c r="CM147" s="96">
        <v>85000000</v>
      </c>
      <c r="CN147" s="305">
        <f t="shared" si="137"/>
        <v>0.61538461538461542</v>
      </c>
      <c r="CO147" s="354"/>
      <c r="CP147" s="354"/>
      <c r="CQ147" s="96">
        <f>SUM(K147+AC147+AV147+CD147)</f>
        <v>92500</v>
      </c>
      <c r="CR147" s="221">
        <f>+CQ147/E147</f>
        <v>0.92500000000000004</v>
      </c>
      <c r="CS147" s="355"/>
      <c r="CT147" s="355"/>
      <c r="CU147" s="220" t="s">
        <v>515</v>
      </c>
      <c r="CV147" s="220" t="s">
        <v>101</v>
      </c>
    </row>
    <row r="148" spans="1:100" ht="37.5" customHeight="1">
      <c r="A148" s="201" t="s">
        <v>598</v>
      </c>
      <c r="B148" s="311" t="s">
        <v>83</v>
      </c>
      <c r="C148" s="201" t="s">
        <v>599</v>
      </c>
      <c r="D148" s="201" t="s">
        <v>79</v>
      </c>
      <c r="E148" s="201" t="s">
        <v>79</v>
      </c>
      <c r="F148" s="201" t="s">
        <v>79</v>
      </c>
      <c r="G148" s="202" t="s">
        <v>80</v>
      </c>
      <c r="H148" s="202" t="s">
        <v>80</v>
      </c>
      <c r="I148" s="202" t="s">
        <v>81</v>
      </c>
      <c r="J148" s="202">
        <f>SUM(J149+J212+J236)</f>
        <v>52</v>
      </c>
      <c r="K148" s="202" t="s">
        <v>81</v>
      </c>
      <c r="L148" s="203" t="s">
        <v>81</v>
      </c>
      <c r="M148" s="122" t="s">
        <v>81</v>
      </c>
      <c r="N148" s="122" t="s">
        <v>81</v>
      </c>
      <c r="O148" s="122" t="s">
        <v>81</v>
      </c>
      <c r="P148" s="203">
        <f>SUM(L151:L245)/52</f>
        <v>0.41572030105425356</v>
      </c>
      <c r="Q148" s="202">
        <f t="shared" ref="Q148:Y148" si="138">SUM(Q149+Q212+Q236)</f>
        <v>1022096577108</v>
      </c>
      <c r="R148" s="202">
        <f t="shared" si="138"/>
        <v>0</v>
      </c>
      <c r="S148" s="202">
        <f t="shared" si="138"/>
        <v>0</v>
      </c>
      <c r="T148" s="202">
        <f t="shared" si="138"/>
        <v>16003000000</v>
      </c>
      <c r="U148" s="202">
        <f t="shared" si="138"/>
        <v>0</v>
      </c>
      <c r="V148" s="202">
        <f t="shared" si="138"/>
        <v>1422416365</v>
      </c>
      <c r="W148" s="202">
        <f t="shared" si="138"/>
        <v>0</v>
      </c>
      <c r="X148" s="202">
        <f t="shared" si="138"/>
        <v>0</v>
      </c>
      <c r="Y148" s="202">
        <f t="shared" si="138"/>
        <v>0</v>
      </c>
      <c r="Z148" s="122" t="s">
        <v>81</v>
      </c>
      <c r="AA148" s="202">
        <f>SUM(AA149+AA212+AA236)</f>
        <v>56</v>
      </c>
      <c r="AB148" s="122" t="s">
        <v>81</v>
      </c>
      <c r="AC148" s="122" t="s">
        <v>81</v>
      </c>
      <c r="AD148" s="202">
        <f t="shared" ref="AD148:AK148" si="139">SUM(AD149+AD212+AD236)</f>
        <v>127527559451.31332</v>
      </c>
      <c r="AE148" s="202">
        <f t="shared" si="139"/>
        <v>3491000000</v>
      </c>
      <c r="AF148" s="202">
        <f t="shared" si="139"/>
        <v>13434185283.666668</v>
      </c>
      <c r="AG148" s="202">
        <f t="shared" si="139"/>
        <v>24191710197.043335</v>
      </c>
      <c r="AH148" s="202">
        <f t="shared" si="139"/>
        <v>3991341960.1599998</v>
      </c>
      <c r="AI148" s="202">
        <f t="shared" si="139"/>
        <v>19904715741.563332</v>
      </c>
      <c r="AJ148" s="202">
        <f t="shared" si="139"/>
        <v>19202000000</v>
      </c>
      <c r="AK148" s="202">
        <f t="shared" si="139"/>
        <v>43312606268.879997</v>
      </c>
      <c r="AL148" s="250" t="s">
        <v>81</v>
      </c>
      <c r="AM148" s="122" t="s">
        <v>81</v>
      </c>
      <c r="AN148" s="203">
        <f>SUM(AL151:AL245)/56</f>
        <v>0.5475685437219292</v>
      </c>
      <c r="AO148" s="202">
        <f>SUM(AO149+AO212+AO236)</f>
        <v>81</v>
      </c>
      <c r="AP148" s="203" t="s">
        <v>81</v>
      </c>
      <c r="AQ148" s="203" t="s">
        <v>81</v>
      </c>
      <c r="AR148" s="203">
        <f>SUM(AP151:AP245)/81</f>
        <v>0.34563033389379932</v>
      </c>
      <c r="AS148" s="202">
        <f>SUM(AS149+AS212+AS236)</f>
        <v>42</v>
      </c>
      <c r="AT148" s="122" t="s">
        <v>81</v>
      </c>
      <c r="AU148" s="122" t="s">
        <v>81</v>
      </c>
      <c r="AV148" s="122" t="s">
        <v>81</v>
      </c>
      <c r="AW148" s="202" t="e">
        <f t="shared" ref="AW148:BE148" si="140">SUM(AW149+AW212+AW236)</f>
        <v>#VALUE!</v>
      </c>
      <c r="AX148" s="202" t="e">
        <f t="shared" si="140"/>
        <v>#VALUE!</v>
      </c>
      <c r="AY148" s="202" t="e">
        <f t="shared" si="140"/>
        <v>#VALUE!</v>
      </c>
      <c r="AZ148" s="202" t="e">
        <f t="shared" si="140"/>
        <v>#VALUE!</v>
      </c>
      <c r="BA148" s="202" t="e">
        <f t="shared" si="140"/>
        <v>#VALUE!</v>
      </c>
      <c r="BB148" s="202" t="e">
        <f t="shared" si="140"/>
        <v>#VALUE!</v>
      </c>
      <c r="BC148" s="202" t="e">
        <f t="shared" si="140"/>
        <v>#VALUE!</v>
      </c>
      <c r="BD148" s="202" t="e">
        <f t="shared" si="140"/>
        <v>#VALUE!</v>
      </c>
      <c r="BE148" s="202" t="e">
        <f t="shared" si="140"/>
        <v>#VALUE!</v>
      </c>
      <c r="BF148" s="122" t="s">
        <v>81</v>
      </c>
      <c r="BG148" s="122" t="s">
        <v>81</v>
      </c>
      <c r="BH148" s="203">
        <f>SUM(BF151:BF245)/AS148</f>
        <v>0.69095351849171949</v>
      </c>
      <c r="BI148" s="202">
        <f>SUM(BI149+BI212+BI236)</f>
        <v>54</v>
      </c>
      <c r="BJ148" s="203" t="s">
        <v>81</v>
      </c>
      <c r="BK148" s="203" t="s">
        <v>81</v>
      </c>
      <c r="BL148" s="345">
        <f>SUM(BJ151:BJ245)/BI148</f>
        <v>0.64976419753086412</v>
      </c>
      <c r="BM148" s="201" t="s">
        <v>600</v>
      </c>
      <c r="BN148" s="201" t="s">
        <v>81</v>
      </c>
      <c r="BO148" s="201"/>
      <c r="BP148" s="201"/>
      <c r="BQ148" s="201"/>
      <c r="BR148" s="201"/>
      <c r="BS148" s="201"/>
      <c r="BT148" s="201"/>
      <c r="BU148" s="201"/>
      <c r="BV148" s="201"/>
      <c r="BW148" s="201"/>
      <c r="BX148" s="201"/>
      <c r="BY148" s="201"/>
      <c r="BZ148" s="346">
        <f>SUM(BZ149+BZ212+BZ236)</f>
        <v>45</v>
      </c>
      <c r="CA148" s="122" t="s">
        <v>81</v>
      </c>
      <c r="CB148" s="122" t="s">
        <v>81</v>
      </c>
      <c r="CC148" s="122" t="s">
        <v>81</v>
      </c>
      <c r="CD148" s="122" t="s">
        <v>81</v>
      </c>
      <c r="CE148" s="202">
        <f t="shared" ref="CE148:CM148" si="141">SUM(CE149+CE212+CE236)</f>
        <v>199715776567.58002</v>
      </c>
      <c r="CF148" s="202">
        <f t="shared" si="141"/>
        <v>45091835627.389999</v>
      </c>
      <c r="CG148" s="202">
        <f t="shared" si="141"/>
        <v>20910310816.209999</v>
      </c>
      <c r="CH148" s="202">
        <f t="shared" si="141"/>
        <v>13804164403.08</v>
      </c>
      <c r="CI148" s="202">
        <f t="shared" si="141"/>
        <v>0</v>
      </c>
      <c r="CJ148" s="202">
        <f t="shared" si="141"/>
        <v>70022640670.899994</v>
      </c>
      <c r="CK148" s="202">
        <f t="shared" si="141"/>
        <v>40000000000</v>
      </c>
      <c r="CL148" s="202">
        <f t="shared" si="141"/>
        <v>821620500</v>
      </c>
      <c r="CM148" s="202">
        <f t="shared" si="141"/>
        <v>222574602815</v>
      </c>
      <c r="CN148" s="122" t="s">
        <v>81</v>
      </c>
      <c r="CO148" s="122" t="s">
        <v>81</v>
      </c>
      <c r="CP148" s="203">
        <f>SUM(CN151:CN245)/BZ148</f>
        <v>0.51551127824494736</v>
      </c>
      <c r="CQ148" s="202">
        <f>SUM(CQ149+CQ212+CQ236)</f>
        <v>57</v>
      </c>
      <c r="CR148" s="193" t="s">
        <v>81</v>
      </c>
      <c r="CS148" s="193" t="s">
        <v>81</v>
      </c>
      <c r="CT148" s="251">
        <f>SUM(CR151:CR245)/CQ148</f>
        <v>0.67221983468249291</v>
      </c>
      <c r="CU148" s="201" t="s">
        <v>600</v>
      </c>
      <c r="CV148" s="201" t="s">
        <v>81</v>
      </c>
    </row>
    <row r="149" spans="1:100" ht="33.75">
      <c r="A149" s="207" t="s">
        <v>601</v>
      </c>
      <c r="B149" s="312" t="s">
        <v>87</v>
      </c>
      <c r="C149" s="207" t="s">
        <v>602</v>
      </c>
      <c r="D149" s="205" t="s">
        <v>1828</v>
      </c>
      <c r="E149" s="205" t="s">
        <v>1828</v>
      </c>
      <c r="F149" s="205" t="s">
        <v>1828</v>
      </c>
      <c r="G149" s="207" t="s">
        <v>80</v>
      </c>
      <c r="H149" s="207" t="s">
        <v>80</v>
      </c>
      <c r="I149" s="205" t="s">
        <v>81</v>
      </c>
      <c r="J149" s="205">
        <f>+J150+J176+J194+J207</f>
        <v>47</v>
      </c>
      <c r="K149" s="205" t="s">
        <v>81</v>
      </c>
      <c r="L149" s="206" t="s">
        <v>81</v>
      </c>
      <c r="M149" s="117" t="s">
        <v>81</v>
      </c>
      <c r="N149" s="117" t="s">
        <v>81</v>
      </c>
      <c r="O149" s="117" t="s">
        <v>81</v>
      </c>
      <c r="P149" s="206">
        <f>SUM(L151:L211)/J149</f>
        <v>0.41739267350683373</v>
      </c>
      <c r="Q149" s="205">
        <f t="shared" ref="Q149:Y149" si="142">+Q150+Q176+Q194+Q207</f>
        <v>1020674160743</v>
      </c>
      <c r="R149" s="205">
        <f t="shared" si="142"/>
        <v>0</v>
      </c>
      <c r="S149" s="205">
        <f t="shared" si="142"/>
        <v>0</v>
      </c>
      <c r="T149" s="205">
        <f t="shared" si="142"/>
        <v>15764000000</v>
      </c>
      <c r="U149" s="205">
        <f t="shared" si="142"/>
        <v>0</v>
      </c>
      <c r="V149" s="205">
        <f t="shared" si="142"/>
        <v>0</v>
      </c>
      <c r="W149" s="205">
        <f t="shared" si="142"/>
        <v>0</v>
      </c>
      <c r="X149" s="205">
        <f t="shared" si="142"/>
        <v>0</v>
      </c>
      <c r="Y149" s="205">
        <f t="shared" si="142"/>
        <v>0</v>
      </c>
      <c r="Z149" s="117" t="s">
        <v>81</v>
      </c>
      <c r="AA149" s="205">
        <f>+AA150+AA176+AA194+AA207</f>
        <v>47</v>
      </c>
      <c r="AB149" s="117" t="s">
        <v>81</v>
      </c>
      <c r="AC149" s="117" t="s">
        <v>81</v>
      </c>
      <c r="AD149" s="205">
        <f t="shared" ref="AD149:AK149" si="143">+AD150+AD176+AD194+AD207</f>
        <v>127258559451.31332</v>
      </c>
      <c r="AE149" s="205">
        <f t="shared" si="143"/>
        <v>3491000000</v>
      </c>
      <c r="AF149" s="205">
        <f t="shared" si="143"/>
        <v>13434185283.666668</v>
      </c>
      <c r="AG149" s="205">
        <f t="shared" si="143"/>
        <v>23922710197.043335</v>
      </c>
      <c r="AH149" s="205">
        <f t="shared" si="143"/>
        <v>3991341960.1599998</v>
      </c>
      <c r="AI149" s="205">
        <f t="shared" si="143"/>
        <v>19904715741.563332</v>
      </c>
      <c r="AJ149" s="205">
        <f t="shared" si="143"/>
        <v>19202000000</v>
      </c>
      <c r="AK149" s="205">
        <f t="shared" si="143"/>
        <v>43312606268.879997</v>
      </c>
      <c r="AL149" s="252" t="s">
        <v>81</v>
      </c>
      <c r="AM149" s="117" t="s">
        <v>81</v>
      </c>
      <c r="AN149" s="206">
        <f>SUM(AL151:AL211)/47</f>
        <v>0.48788308755520637</v>
      </c>
      <c r="AO149" s="205">
        <f>+AO150+AO176+AO194+AO207</f>
        <v>56</v>
      </c>
      <c r="AP149" s="206" t="s">
        <v>81</v>
      </c>
      <c r="AQ149" s="206" t="s">
        <v>81</v>
      </c>
      <c r="AR149" s="206">
        <f>SUM(AP151:AP211)/56</f>
        <v>0.40332244723924543</v>
      </c>
      <c r="AS149" s="205">
        <f>+AS150+AS176+AS194+AS207</f>
        <v>29</v>
      </c>
      <c r="AT149" s="117" t="s">
        <v>81</v>
      </c>
      <c r="AU149" s="117" t="s">
        <v>81</v>
      </c>
      <c r="AV149" s="117" t="s">
        <v>81</v>
      </c>
      <c r="AW149" s="205" t="e">
        <f t="shared" ref="AW149:BE149" si="144">+AW150+AW176+AW194+AW207</f>
        <v>#VALUE!</v>
      </c>
      <c r="AX149" s="205" t="e">
        <f t="shared" si="144"/>
        <v>#VALUE!</v>
      </c>
      <c r="AY149" s="205" t="e">
        <f t="shared" si="144"/>
        <v>#VALUE!</v>
      </c>
      <c r="AZ149" s="205" t="e">
        <f t="shared" si="144"/>
        <v>#VALUE!</v>
      </c>
      <c r="BA149" s="205" t="e">
        <f t="shared" si="144"/>
        <v>#VALUE!</v>
      </c>
      <c r="BB149" s="205" t="e">
        <f t="shared" si="144"/>
        <v>#VALUE!</v>
      </c>
      <c r="BC149" s="205" t="e">
        <f t="shared" si="144"/>
        <v>#VALUE!</v>
      </c>
      <c r="BD149" s="205" t="e">
        <f t="shared" si="144"/>
        <v>#VALUE!</v>
      </c>
      <c r="BE149" s="205" t="e">
        <f t="shared" si="144"/>
        <v>#VALUE!</v>
      </c>
      <c r="BF149" s="117" t="s">
        <v>81</v>
      </c>
      <c r="BG149" s="117" t="s">
        <v>81</v>
      </c>
      <c r="BH149" s="206">
        <f>SUM(BF151:BF211)/AS149</f>
        <v>0.69034647505697311</v>
      </c>
      <c r="BI149" s="205">
        <f>+BI150+BI176+BI194+BI207</f>
        <v>38</v>
      </c>
      <c r="BJ149" s="206" t="s">
        <v>81</v>
      </c>
      <c r="BK149" s="206" t="s">
        <v>81</v>
      </c>
      <c r="BL149" s="347">
        <f>SUM(BJ151:BJ211)/BI149</f>
        <v>0.74454795321637435</v>
      </c>
      <c r="BM149" s="207" t="s">
        <v>600</v>
      </c>
      <c r="BN149" s="207" t="s">
        <v>81</v>
      </c>
      <c r="BO149" s="207"/>
      <c r="BP149" s="207"/>
      <c r="BQ149" s="207"/>
      <c r="BR149" s="207"/>
      <c r="BS149" s="207"/>
      <c r="BT149" s="207"/>
      <c r="BU149" s="207"/>
      <c r="BV149" s="207"/>
      <c r="BW149" s="207"/>
      <c r="BX149" s="207"/>
      <c r="BY149" s="207"/>
      <c r="BZ149" s="348">
        <f>+BZ150+BZ176+BZ194+BZ207</f>
        <v>27</v>
      </c>
      <c r="CA149" s="117" t="s">
        <v>81</v>
      </c>
      <c r="CB149" s="117" t="s">
        <v>81</v>
      </c>
      <c r="CC149" s="117" t="s">
        <v>81</v>
      </c>
      <c r="CD149" s="117" t="s">
        <v>81</v>
      </c>
      <c r="CE149" s="205">
        <f t="shared" ref="CE149:CM149" si="145">+CE150+CE176+CE194+CE207</f>
        <v>189316765473.58002</v>
      </c>
      <c r="CF149" s="205">
        <f t="shared" si="145"/>
        <v>34694445033.389999</v>
      </c>
      <c r="CG149" s="205">
        <f t="shared" si="145"/>
        <v>20910310816.209999</v>
      </c>
      <c r="CH149" s="205">
        <f t="shared" si="145"/>
        <v>13804164403.08</v>
      </c>
      <c r="CI149" s="205">
        <f t="shared" si="145"/>
        <v>0</v>
      </c>
      <c r="CJ149" s="205">
        <f t="shared" si="145"/>
        <v>70022640670.899994</v>
      </c>
      <c r="CK149" s="205">
        <f t="shared" si="145"/>
        <v>40000000000</v>
      </c>
      <c r="CL149" s="205">
        <f t="shared" si="145"/>
        <v>820000000</v>
      </c>
      <c r="CM149" s="205">
        <f t="shared" si="145"/>
        <v>222574602815</v>
      </c>
      <c r="CN149" s="117" t="s">
        <v>81</v>
      </c>
      <c r="CO149" s="117" t="s">
        <v>81</v>
      </c>
      <c r="CP149" s="206">
        <f>SUM(CN151:CN211)/BZ149</f>
        <v>0.59212893352715412</v>
      </c>
      <c r="CQ149" s="205">
        <f>+CQ150+CQ176+CQ194+CQ207</f>
        <v>36</v>
      </c>
      <c r="CR149" s="208" t="s">
        <v>81</v>
      </c>
      <c r="CS149" s="208" t="s">
        <v>81</v>
      </c>
      <c r="CT149" s="253">
        <f>SUM(CR151:CR211)/CQ149</f>
        <v>0.74136095402827873</v>
      </c>
      <c r="CU149" s="207" t="s">
        <v>600</v>
      </c>
      <c r="CV149" s="207" t="s">
        <v>81</v>
      </c>
    </row>
    <row r="150" spans="1:100" ht="33.75">
      <c r="A150" s="214" t="s">
        <v>603</v>
      </c>
      <c r="B150" s="313" t="s">
        <v>91</v>
      </c>
      <c r="C150" s="214" t="s">
        <v>604</v>
      </c>
      <c r="D150" s="212" t="s">
        <v>79</v>
      </c>
      <c r="E150" s="212" t="s">
        <v>79</v>
      </c>
      <c r="F150" s="212" t="s">
        <v>79</v>
      </c>
      <c r="G150" s="214" t="s">
        <v>80</v>
      </c>
      <c r="H150" s="214" t="s">
        <v>80</v>
      </c>
      <c r="I150" s="212" t="s">
        <v>81</v>
      </c>
      <c r="J150" s="212">
        <v>21</v>
      </c>
      <c r="K150" s="212" t="s">
        <v>81</v>
      </c>
      <c r="L150" s="212" t="s">
        <v>81</v>
      </c>
      <c r="M150" s="212" t="s">
        <v>81</v>
      </c>
      <c r="N150" s="212" t="s">
        <v>81</v>
      </c>
      <c r="O150" s="212" t="s">
        <v>81</v>
      </c>
      <c r="P150" s="213" t="str">
        <f>+P151</f>
        <v>NA</v>
      </c>
      <c r="Q150" s="212">
        <f>SUM(Q151:Q175)</f>
        <v>15764000000</v>
      </c>
      <c r="R150" s="212">
        <f t="shared" ref="R150:Y150" si="146">SUM(R151:R175)</f>
        <v>0</v>
      </c>
      <c r="S150" s="212">
        <f t="shared" si="146"/>
        <v>0</v>
      </c>
      <c r="T150" s="212">
        <f t="shared" si="146"/>
        <v>15764000000</v>
      </c>
      <c r="U150" s="212">
        <f t="shared" si="146"/>
        <v>0</v>
      </c>
      <c r="V150" s="212">
        <f t="shared" si="146"/>
        <v>0</v>
      </c>
      <c r="W150" s="212">
        <f t="shared" si="146"/>
        <v>0</v>
      </c>
      <c r="X150" s="212">
        <f t="shared" si="146"/>
        <v>0</v>
      </c>
      <c r="Y150" s="212">
        <f t="shared" si="146"/>
        <v>0</v>
      </c>
      <c r="Z150" s="118" t="s">
        <v>81</v>
      </c>
      <c r="AA150" s="212">
        <v>20</v>
      </c>
      <c r="AB150" s="118" t="s">
        <v>81</v>
      </c>
      <c r="AC150" s="118" t="s">
        <v>81</v>
      </c>
      <c r="AD150" s="118">
        <f>SUM(AD151:AD175)</f>
        <v>36592838000</v>
      </c>
      <c r="AE150" s="118">
        <f t="shared" ref="AE150:AK150" si="147">SUM(AE151:AE175)</f>
        <v>3491000000</v>
      </c>
      <c r="AF150" s="118">
        <f t="shared" si="147"/>
        <v>0</v>
      </c>
      <c r="AG150" s="118">
        <f t="shared" si="147"/>
        <v>6319838000</v>
      </c>
      <c r="AH150" s="118">
        <f t="shared" si="147"/>
        <v>0</v>
      </c>
      <c r="AI150" s="118">
        <f t="shared" si="147"/>
        <v>7580000000</v>
      </c>
      <c r="AJ150" s="118">
        <f t="shared" si="147"/>
        <v>19202000000</v>
      </c>
      <c r="AK150" s="118">
        <f t="shared" si="147"/>
        <v>0</v>
      </c>
      <c r="AL150" s="254" t="s">
        <v>81</v>
      </c>
      <c r="AM150" s="118" t="s">
        <v>81</v>
      </c>
      <c r="AN150" s="213">
        <f>+AN151</f>
        <v>0.4257727272727273</v>
      </c>
      <c r="AO150" s="214">
        <v>25</v>
      </c>
      <c r="AP150" s="213" t="s">
        <v>81</v>
      </c>
      <c r="AQ150" s="213" t="s">
        <v>81</v>
      </c>
      <c r="AR150" s="213">
        <f>+AR151</f>
        <v>0.37935652173913043</v>
      </c>
      <c r="AS150" s="212">
        <v>11</v>
      </c>
      <c r="AT150" s="118" t="s">
        <v>81</v>
      </c>
      <c r="AU150" s="118" t="s">
        <v>81</v>
      </c>
      <c r="AV150" s="118" t="s">
        <v>81</v>
      </c>
      <c r="AW150" s="118">
        <f>SUM(AW151:AW175)</f>
        <v>427421188302</v>
      </c>
      <c r="AX150" s="118">
        <f t="shared" ref="AX150:BE150" si="148">SUM(AX151:AX175)</f>
        <v>38405709259</v>
      </c>
      <c r="AY150" s="118">
        <f t="shared" si="148"/>
        <v>0</v>
      </c>
      <c r="AZ150" s="118">
        <f t="shared" si="148"/>
        <v>26660000000</v>
      </c>
      <c r="BA150" s="118">
        <f t="shared" si="148"/>
        <v>0</v>
      </c>
      <c r="BB150" s="118">
        <f t="shared" si="148"/>
        <v>58180876228</v>
      </c>
      <c r="BC150" s="118">
        <f t="shared" si="148"/>
        <v>0</v>
      </c>
      <c r="BD150" s="118">
        <f t="shared" si="148"/>
        <v>800000000</v>
      </c>
      <c r="BE150" s="118">
        <f t="shared" si="148"/>
        <v>303374602815</v>
      </c>
      <c r="BF150" s="118" t="s">
        <v>81</v>
      </c>
      <c r="BG150" s="118" t="s">
        <v>81</v>
      </c>
      <c r="BH150" s="213">
        <f>+BH151</f>
        <v>0.70776515151515151</v>
      </c>
      <c r="BI150" s="214">
        <v>16</v>
      </c>
      <c r="BJ150" s="213" t="s">
        <v>81</v>
      </c>
      <c r="BK150" s="213" t="s">
        <v>81</v>
      </c>
      <c r="BL150" s="349">
        <f>+BL151</f>
        <v>0.78697916666666679</v>
      </c>
      <c r="BM150" s="214" t="s">
        <v>600</v>
      </c>
      <c r="BN150" s="214" t="s">
        <v>81</v>
      </c>
      <c r="BO150" s="214"/>
      <c r="BP150" s="214"/>
      <c r="BQ150" s="214"/>
      <c r="BR150" s="214"/>
      <c r="BS150" s="214"/>
      <c r="BT150" s="214"/>
      <c r="BU150" s="214"/>
      <c r="BV150" s="214"/>
      <c r="BW150" s="214"/>
      <c r="BX150" s="214"/>
      <c r="BY150" s="214"/>
      <c r="BZ150" s="344">
        <v>6</v>
      </c>
      <c r="CA150" s="118" t="s">
        <v>81</v>
      </c>
      <c r="CB150" s="118" t="s">
        <v>81</v>
      </c>
      <c r="CC150" s="118" t="s">
        <v>81</v>
      </c>
      <c r="CD150" s="118" t="s">
        <v>81</v>
      </c>
      <c r="CE150" s="212">
        <f>SUM(CE151:CE175)</f>
        <v>111031009259</v>
      </c>
      <c r="CF150" s="212">
        <f t="shared" ref="CF150:CM150" si="149">SUM(CF151:CF175)</f>
        <v>12721309259</v>
      </c>
      <c r="CG150" s="212">
        <f t="shared" si="149"/>
        <v>0</v>
      </c>
      <c r="CH150" s="212">
        <f t="shared" si="149"/>
        <v>4600000000</v>
      </c>
      <c r="CI150" s="212">
        <f t="shared" si="149"/>
        <v>0</v>
      </c>
      <c r="CJ150" s="212">
        <f t="shared" si="149"/>
        <v>53169700000</v>
      </c>
      <c r="CK150" s="212">
        <f t="shared" si="149"/>
        <v>40000000000</v>
      </c>
      <c r="CL150" s="212">
        <f t="shared" si="149"/>
        <v>800000000</v>
      </c>
      <c r="CM150" s="212">
        <f t="shared" si="149"/>
        <v>222574602815</v>
      </c>
      <c r="CN150" s="118" t="s">
        <v>81</v>
      </c>
      <c r="CO150" s="118" t="s">
        <v>81</v>
      </c>
      <c r="CP150" s="213">
        <f>+CP151</f>
        <v>0.68858447488584462</v>
      </c>
      <c r="CQ150" s="214">
        <v>12</v>
      </c>
      <c r="CR150" s="215" t="s">
        <v>81</v>
      </c>
      <c r="CS150" s="215" t="s">
        <v>81</v>
      </c>
      <c r="CT150" s="255">
        <f>+CT151</f>
        <v>0.84166666666666667</v>
      </c>
      <c r="CU150" s="214" t="s">
        <v>600</v>
      </c>
      <c r="CV150" s="214" t="s">
        <v>81</v>
      </c>
    </row>
    <row r="151" spans="1:100" ht="54.75" customHeight="1">
      <c r="A151" s="75" t="s">
        <v>605</v>
      </c>
      <c r="B151" s="218" t="s">
        <v>95</v>
      </c>
      <c r="C151" s="75" t="s">
        <v>606</v>
      </c>
      <c r="D151" s="119">
        <v>200</v>
      </c>
      <c r="E151" s="119">
        <v>200</v>
      </c>
      <c r="F151" s="75" t="s">
        <v>97</v>
      </c>
      <c r="G151" s="75" t="s">
        <v>607</v>
      </c>
      <c r="H151" s="75" t="s">
        <v>608</v>
      </c>
      <c r="I151" s="96">
        <v>142</v>
      </c>
      <c r="J151" s="119">
        <v>50</v>
      </c>
      <c r="K151" s="119">
        <v>7</v>
      </c>
      <c r="L151" s="305">
        <v>0.14000000000000001</v>
      </c>
      <c r="M151" s="354">
        <f>SUBTOTAL(9,L151:L159)/9</f>
        <v>0.19502415458937197</v>
      </c>
      <c r="N151" s="354">
        <v>0.5</v>
      </c>
      <c r="O151" s="354">
        <v>4.1536956521739124E-2</v>
      </c>
      <c r="P151" s="354" t="s">
        <v>81</v>
      </c>
      <c r="Q151" s="119">
        <v>235000000</v>
      </c>
      <c r="R151" s="96">
        <v>0</v>
      </c>
      <c r="S151" s="96">
        <v>0</v>
      </c>
      <c r="T151" s="119">
        <v>235000000</v>
      </c>
      <c r="U151" s="96">
        <v>0</v>
      </c>
      <c r="V151" s="96">
        <v>0</v>
      </c>
      <c r="W151" s="96">
        <v>0</v>
      </c>
      <c r="X151" s="96">
        <v>0</v>
      </c>
      <c r="Y151" s="96">
        <v>0</v>
      </c>
      <c r="Z151" s="102" t="s">
        <v>81</v>
      </c>
      <c r="AA151" s="96">
        <v>60</v>
      </c>
      <c r="AB151" s="96">
        <v>0</v>
      </c>
      <c r="AC151" s="96">
        <v>0</v>
      </c>
      <c r="AD151" s="102">
        <v>0</v>
      </c>
      <c r="AE151" s="307">
        <v>0</v>
      </c>
      <c r="AF151" s="102">
        <v>0</v>
      </c>
      <c r="AG151" s="102">
        <v>0</v>
      </c>
      <c r="AH151" s="102">
        <v>0</v>
      </c>
      <c r="AI151" s="102">
        <v>0</v>
      </c>
      <c r="AJ151" s="102">
        <v>0</v>
      </c>
      <c r="AK151" s="102">
        <v>0</v>
      </c>
      <c r="AL151" s="305">
        <v>0</v>
      </c>
      <c r="AM151" s="354">
        <f>SUM(AL151:AL159)/9</f>
        <v>0.27727272727272728</v>
      </c>
      <c r="AN151" s="354">
        <f>SUM(AL151:AL175)/20</f>
        <v>0.4257727272727273</v>
      </c>
      <c r="AO151" s="102">
        <f t="shared" ref="AO151:AO175" si="150">SUM(AC151+K151)</f>
        <v>7</v>
      </c>
      <c r="AP151" s="305">
        <f t="shared" ref="AP151:AP175" si="151">SUM(AO151/D151)</f>
        <v>3.5000000000000003E-2</v>
      </c>
      <c r="AQ151" s="354">
        <f>SUM(AP151:AP159)/9</f>
        <v>0.17876811594202899</v>
      </c>
      <c r="AR151" s="354">
        <f>SUM(AP151:AP175)/25</f>
        <v>0.37935652173913043</v>
      </c>
      <c r="AS151" s="96">
        <v>96</v>
      </c>
      <c r="AT151" s="222">
        <v>0</v>
      </c>
      <c r="AU151" s="96">
        <v>0</v>
      </c>
      <c r="AV151" s="96">
        <v>61</v>
      </c>
      <c r="AW151" s="102">
        <f>SUM(AX151:BE151)</f>
        <v>1342000000</v>
      </c>
      <c r="AX151" s="307">
        <v>1342000000</v>
      </c>
      <c r="AY151" s="102">
        <v>0</v>
      </c>
      <c r="AZ151" s="102">
        <v>0</v>
      </c>
      <c r="BA151" s="102">
        <v>0</v>
      </c>
      <c r="BB151" s="102">
        <v>0</v>
      </c>
      <c r="BC151" s="102">
        <v>0</v>
      </c>
      <c r="BD151" s="102">
        <v>0</v>
      </c>
      <c r="BE151" s="102">
        <v>0</v>
      </c>
      <c r="BF151" s="305">
        <f>+AV151/AS151</f>
        <v>0.63541666666666663</v>
      </c>
      <c r="BG151" s="354">
        <f>SUM(BF151:BF159)/4</f>
        <v>0.89635416666666667</v>
      </c>
      <c r="BH151" s="354">
        <f>SUM(BF151:BF175)/AS150</f>
        <v>0.70776515151515151</v>
      </c>
      <c r="BI151" s="96">
        <f t="shared" ref="BI151:BI210" si="152">+K151+AC151+AV151</f>
        <v>68</v>
      </c>
      <c r="BJ151" s="260">
        <f>+BI151/D151</f>
        <v>0.34</v>
      </c>
      <c r="BK151" s="354">
        <f>SUM(BJ151:BJ159)/4</f>
        <v>0.81666666666666665</v>
      </c>
      <c r="BL151" s="354">
        <f>SUM(BJ151:BJ175)/BI150</f>
        <v>0.78697916666666679</v>
      </c>
      <c r="BM151" s="220" t="s">
        <v>600</v>
      </c>
      <c r="BN151" s="220" t="s">
        <v>101</v>
      </c>
      <c r="BO151" s="220"/>
      <c r="BP151" s="220"/>
      <c r="BQ151" s="220"/>
      <c r="BR151" s="220"/>
      <c r="BS151" s="220"/>
      <c r="BT151" s="220"/>
      <c r="BU151" s="220"/>
      <c r="BV151" s="220"/>
      <c r="BW151" s="220"/>
      <c r="BX151" s="220"/>
      <c r="BY151" s="220"/>
      <c r="BZ151" s="96">
        <v>132</v>
      </c>
      <c r="CA151" s="96">
        <v>63</v>
      </c>
      <c r="CB151" s="96">
        <v>63</v>
      </c>
      <c r="CC151" s="96">
        <v>122</v>
      </c>
      <c r="CD151" s="96">
        <v>145</v>
      </c>
      <c r="CE151" s="96">
        <v>1000000000</v>
      </c>
      <c r="CF151" s="119">
        <v>1000000000</v>
      </c>
      <c r="CG151" s="96">
        <v>0</v>
      </c>
      <c r="CH151" s="96">
        <v>0</v>
      </c>
      <c r="CI151" s="96">
        <v>0</v>
      </c>
      <c r="CJ151" s="96">
        <v>0</v>
      </c>
      <c r="CK151" s="96">
        <v>0</v>
      </c>
      <c r="CL151" s="96">
        <v>0</v>
      </c>
      <c r="CM151" s="96">
        <v>0</v>
      </c>
      <c r="CN151" s="305">
        <v>1</v>
      </c>
      <c r="CO151" s="354">
        <f>SUM(CN151:CN159)/2</f>
        <v>0.96575342465753422</v>
      </c>
      <c r="CP151" s="354">
        <f>SUM(CN151:CN175)/BZ150</f>
        <v>0.68858447488584462</v>
      </c>
      <c r="CQ151" s="96">
        <f>SUM(K151+AC151+AV151+CD151)</f>
        <v>213</v>
      </c>
      <c r="CR151" s="221">
        <v>1</v>
      </c>
      <c r="CS151" s="355">
        <f>SUM(CR151:CR159)/3</f>
        <v>1</v>
      </c>
      <c r="CT151" s="355">
        <f>SUM(CR151:CR175)/CQ150</f>
        <v>0.84166666666666667</v>
      </c>
      <c r="CU151" s="220" t="s">
        <v>600</v>
      </c>
      <c r="CV151" s="220"/>
    </row>
    <row r="152" spans="1:100" ht="48.75" customHeight="1">
      <c r="A152" s="75" t="s">
        <v>605</v>
      </c>
      <c r="B152" s="218" t="s">
        <v>95</v>
      </c>
      <c r="C152" s="75" t="s">
        <v>606</v>
      </c>
      <c r="D152" s="119">
        <v>80</v>
      </c>
      <c r="E152" s="119">
        <v>20</v>
      </c>
      <c r="F152" s="75" t="s">
        <v>97</v>
      </c>
      <c r="G152" s="75" t="s">
        <v>609</v>
      </c>
      <c r="H152" s="75" t="s">
        <v>610</v>
      </c>
      <c r="I152" s="96">
        <v>35</v>
      </c>
      <c r="J152" s="119">
        <v>20</v>
      </c>
      <c r="K152" s="119">
        <v>1</v>
      </c>
      <c r="L152" s="305">
        <v>0.05</v>
      </c>
      <c r="M152" s="354"/>
      <c r="N152" s="354"/>
      <c r="O152" s="354"/>
      <c r="P152" s="354"/>
      <c r="Q152" s="96">
        <v>0</v>
      </c>
      <c r="R152" s="96">
        <v>0</v>
      </c>
      <c r="S152" s="96">
        <v>0</v>
      </c>
      <c r="T152" s="96">
        <v>0</v>
      </c>
      <c r="U152" s="96">
        <v>0</v>
      </c>
      <c r="V152" s="96">
        <v>0</v>
      </c>
      <c r="W152" s="96">
        <v>0</v>
      </c>
      <c r="X152" s="96">
        <v>0</v>
      </c>
      <c r="Y152" s="96">
        <v>0</v>
      </c>
      <c r="Z152" s="102" t="s">
        <v>81</v>
      </c>
      <c r="AA152" s="96">
        <v>20</v>
      </c>
      <c r="AB152" s="96">
        <v>11</v>
      </c>
      <c r="AC152" s="96">
        <v>11</v>
      </c>
      <c r="AD152" s="102">
        <v>13482000000</v>
      </c>
      <c r="AE152" s="307">
        <v>0</v>
      </c>
      <c r="AF152" s="102">
        <v>0</v>
      </c>
      <c r="AG152" s="102">
        <v>0</v>
      </c>
      <c r="AH152" s="102">
        <v>0</v>
      </c>
      <c r="AI152" s="102">
        <v>0</v>
      </c>
      <c r="AJ152" s="102">
        <v>13482000000</v>
      </c>
      <c r="AK152" s="102">
        <v>0</v>
      </c>
      <c r="AL152" s="305">
        <v>0.55000000000000004</v>
      </c>
      <c r="AM152" s="354"/>
      <c r="AN152" s="354"/>
      <c r="AO152" s="102">
        <f t="shared" si="150"/>
        <v>12</v>
      </c>
      <c r="AP152" s="305">
        <f t="shared" si="151"/>
        <v>0.15</v>
      </c>
      <c r="AQ152" s="354"/>
      <c r="AR152" s="354"/>
      <c r="AS152" s="96">
        <v>20</v>
      </c>
      <c r="AT152" s="222">
        <v>0</v>
      </c>
      <c r="AU152" s="96">
        <v>0</v>
      </c>
      <c r="AV152" s="96">
        <v>19</v>
      </c>
      <c r="AW152" s="102">
        <f t="shared" ref="AW152:AW156" si="153">SUM(AX152:BE152)</f>
        <v>3624876228</v>
      </c>
      <c r="AX152" s="102">
        <v>0</v>
      </c>
      <c r="AY152" s="102">
        <v>0</v>
      </c>
      <c r="AZ152" s="102">
        <v>0</v>
      </c>
      <c r="BA152" s="102">
        <v>0</v>
      </c>
      <c r="BB152" s="102">
        <v>3624876228</v>
      </c>
      <c r="BC152" s="102">
        <v>0</v>
      </c>
      <c r="BD152" s="102">
        <v>0</v>
      </c>
      <c r="BE152" s="102">
        <v>0</v>
      </c>
      <c r="BF152" s="305">
        <f>+AV152/AS152</f>
        <v>0.95</v>
      </c>
      <c r="BG152" s="354"/>
      <c r="BH152" s="354"/>
      <c r="BI152" s="96">
        <f t="shared" si="152"/>
        <v>31</v>
      </c>
      <c r="BJ152" s="260">
        <v>1</v>
      </c>
      <c r="BK152" s="354"/>
      <c r="BL152" s="354"/>
      <c r="BM152" s="220" t="s">
        <v>600</v>
      </c>
      <c r="BN152" s="220" t="s">
        <v>268</v>
      </c>
      <c r="BO152" s="220"/>
      <c r="BP152" s="220"/>
      <c r="BQ152" s="220"/>
      <c r="BR152" s="220"/>
      <c r="BS152" s="220"/>
      <c r="BT152" s="220"/>
      <c r="BU152" s="220"/>
      <c r="BV152" s="220"/>
      <c r="BW152" s="220"/>
      <c r="BX152" s="220"/>
      <c r="BY152" s="220"/>
      <c r="BZ152" s="96">
        <v>24</v>
      </c>
      <c r="CA152" s="96">
        <v>0</v>
      </c>
      <c r="CB152" s="96">
        <v>0</v>
      </c>
      <c r="CC152" s="96">
        <v>1</v>
      </c>
      <c r="CD152" s="96">
        <v>28</v>
      </c>
      <c r="CE152" s="96">
        <v>26938000000</v>
      </c>
      <c r="CF152" s="96">
        <v>6298000000</v>
      </c>
      <c r="CG152" s="96">
        <v>0</v>
      </c>
      <c r="CH152" s="96">
        <v>0</v>
      </c>
      <c r="CI152" s="96">
        <v>0</v>
      </c>
      <c r="CJ152" s="96">
        <v>20100000000</v>
      </c>
      <c r="CK152" s="96">
        <v>0</v>
      </c>
      <c r="CL152" s="96">
        <v>0</v>
      </c>
      <c r="CM152" s="96">
        <v>0</v>
      </c>
      <c r="CN152" s="305" t="s">
        <v>81</v>
      </c>
      <c r="CO152" s="354"/>
      <c r="CP152" s="354"/>
      <c r="CQ152" s="96">
        <f t="shared" ref="CQ152:CQ153" si="154">SUM(K152+AC152+AV152+CD152)</f>
        <v>59</v>
      </c>
      <c r="CR152" s="221">
        <v>1</v>
      </c>
      <c r="CS152" s="355"/>
      <c r="CT152" s="355"/>
      <c r="CU152" s="220" t="s">
        <v>600</v>
      </c>
      <c r="CV152" s="220"/>
    </row>
    <row r="153" spans="1:100" ht="51" customHeight="1">
      <c r="A153" s="75" t="s">
        <v>605</v>
      </c>
      <c r="B153" s="218" t="s">
        <v>95</v>
      </c>
      <c r="C153" s="75" t="s">
        <v>606</v>
      </c>
      <c r="D153" s="119">
        <v>368</v>
      </c>
      <c r="E153" s="119">
        <v>300</v>
      </c>
      <c r="F153" s="75" t="s">
        <v>97</v>
      </c>
      <c r="G153" s="75" t="s">
        <v>611</v>
      </c>
      <c r="H153" s="75" t="s">
        <v>611</v>
      </c>
      <c r="I153" s="96">
        <v>181</v>
      </c>
      <c r="J153" s="119">
        <v>92</v>
      </c>
      <c r="K153" s="119">
        <v>52</v>
      </c>
      <c r="L153" s="305">
        <v>0.56521739130434778</v>
      </c>
      <c r="M153" s="354"/>
      <c r="N153" s="354"/>
      <c r="O153" s="354"/>
      <c r="P153" s="354"/>
      <c r="Q153" s="96">
        <v>0</v>
      </c>
      <c r="R153" s="96">
        <v>0</v>
      </c>
      <c r="S153" s="96">
        <v>0</v>
      </c>
      <c r="T153" s="96">
        <v>0</v>
      </c>
      <c r="U153" s="96">
        <v>0</v>
      </c>
      <c r="V153" s="96">
        <v>0</v>
      </c>
      <c r="W153" s="96">
        <v>0</v>
      </c>
      <c r="X153" s="96">
        <v>0</v>
      </c>
      <c r="Y153" s="96">
        <v>0</v>
      </c>
      <c r="Z153" s="102" t="s">
        <v>81</v>
      </c>
      <c r="AA153" s="96">
        <v>110</v>
      </c>
      <c r="AB153" s="96">
        <v>104</v>
      </c>
      <c r="AC153" s="96">
        <v>104</v>
      </c>
      <c r="AD153" s="102">
        <v>7713000000</v>
      </c>
      <c r="AE153" s="307">
        <v>0</v>
      </c>
      <c r="AF153" s="102">
        <v>0</v>
      </c>
      <c r="AG153" s="307">
        <v>1993000000</v>
      </c>
      <c r="AH153" s="102">
        <v>0</v>
      </c>
      <c r="AI153" s="102">
        <v>0</v>
      </c>
      <c r="AJ153" s="102">
        <v>5720000000</v>
      </c>
      <c r="AK153" s="102">
        <v>0</v>
      </c>
      <c r="AL153" s="305">
        <v>0.94545454545454544</v>
      </c>
      <c r="AM153" s="354"/>
      <c r="AN153" s="354"/>
      <c r="AO153" s="102">
        <f t="shared" si="150"/>
        <v>156</v>
      </c>
      <c r="AP153" s="305">
        <f t="shared" si="151"/>
        <v>0.42391304347826086</v>
      </c>
      <c r="AQ153" s="354"/>
      <c r="AR153" s="354"/>
      <c r="AS153" s="96">
        <v>122</v>
      </c>
      <c r="AT153" s="222">
        <v>47</v>
      </c>
      <c r="AU153" s="96">
        <v>47</v>
      </c>
      <c r="AV153" s="96">
        <v>122</v>
      </c>
      <c r="AW153" s="102">
        <f t="shared" si="153"/>
        <v>88181000000</v>
      </c>
      <c r="AX153" s="307">
        <v>6965000000</v>
      </c>
      <c r="AY153" s="102">
        <v>0</v>
      </c>
      <c r="AZ153" s="307">
        <v>26660000000</v>
      </c>
      <c r="BA153" s="102">
        <v>0</v>
      </c>
      <c r="BB153" s="102">
        <v>54556000000</v>
      </c>
      <c r="BC153" s="102">
        <v>0</v>
      </c>
      <c r="BD153" s="102">
        <v>0</v>
      </c>
      <c r="BE153" s="102">
        <v>0</v>
      </c>
      <c r="BF153" s="305">
        <f>+AV153/AS153</f>
        <v>1</v>
      </c>
      <c r="BG153" s="354"/>
      <c r="BH153" s="354"/>
      <c r="BI153" s="96">
        <f t="shared" si="152"/>
        <v>278</v>
      </c>
      <c r="BJ153" s="260">
        <f>+BI153/E153</f>
        <v>0.92666666666666664</v>
      </c>
      <c r="BK153" s="354"/>
      <c r="BL153" s="354"/>
      <c r="BM153" s="220" t="s">
        <v>600</v>
      </c>
      <c r="BN153" s="220" t="s">
        <v>268</v>
      </c>
      <c r="BO153" s="220"/>
      <c r="BP153" s="220"/>
      <c r="BQ153" s="220"/>
      <c r="BR153" s="220"/>
      <c r="BS153" s="220"/>
      <c r="BT153" s="220"/>
      <c r="BU153" s="220"/>
      <c r="BV153" s="220"/>
      <c r="BW153" s="220"/>
      <c r="BX153" s="220"/>
      <c r="BY153" s="220"/>
      <c r="BZ153" s="96">
        <v>73</v>
      </c>
      <c r="CA153" s="96">
        <v>14</v>
      </c>
      <c r="CB153" s="96">
        <v>14</v>
      </c>
      <c r="CC153" s="96">
        <v>60</v>
      </c>
      <c r="CD153" s="96">
        <v>68</v>
      </c>
      <c r="CE153" s="96">
        <v>81469300000</v>
      </c>
      <c r="CF153" s="119">
        <v>3799600000</v>
      </c>
      <c r="CG153" s="96">
        <v>0</v>
      </c>
      <c r="CH153" s="119">
        <v>4600000000</v>
      </c>
      <c r="CI153" s="96">
        <v>0</v>
      </c>
      <c r="CJ153" s="96">
        <v>33069700000</v>
      </c>
      <c r="CK153" s="96">
        <v>40000000000</v>
      </c>
      <c r="CL153" s="96">
        <v>0</v>
      </c>
      <c r="CM153" s="96">
        <v>0</v>
      </c>
      <c r="CN153" s="305">
        <f t="shared" ref="CN153:CN173" si="155">+CD153/BZ153</f>
        <v>0.93150684931506844</v>
      </c>
      <c r="CO153" s="354"/>
      <c r="CP153" s="354"/>
      <c r="CQ153" s="96">
        <f t="shared" si="154"/>
        <v>346</v>
      </c>
      <c r="CR153" s="221">
        <v>1</v>
      </c>
      <c r="CS153" s="355"/>
      <c r="CT153" s="355"/>
      <c r="CU153" s="220" t="s">
        <v>600</v>
      </c>
      <c r="CV153" s="220"/>
    </row>
    <row r="154" spans="1:100" ht="51" customHeight="1">
      <c r="A154" s="75" t="s">
        <v>605</v>
      </c>
      <c r="B154" s="218" t="s">
        <v>95</v>
      </c>
      <c r="C154" s="75" t="s">
        <v>606</v>
      </c>
      <c r="D154" s="119">
        <v>3</v>
      </c>
      <c r="E154" s="119" t="s">
        <v>79</v>
      </c>
      <c r="F154" s="75" t="s">
        <v>97</v>
      </c>
      <c r="G154" s="75" t="s">
        <v>612</v>
      </c>
      <c r="H154" s="75" t="s">
        <v>612</v>
      </c>
      <c r="I154" s="96">
        <v>3</v>
      </c>
      <c r="J154" s="119">
        <v>1</v>
      </c>
      <c r="K154" s="119">
        <v>0</v>
      </c>
      <c r="L154" s="305">
        <v>0</v>
      </c>
      <c r="M154" s="354"/>
      <c r="N154" s="354"/>
      <c r="O154" s="354"/>
      <c r="P154" s="354"/>
      <c r="Q154" s="96">
        <v>0</v>
      </c>
      <c r="R154" s="96">
        <v>0</v>
      </c>
      <c r="S154" s="96">
        <v>0</v>
      </c>
      <c r="T154" s="96">
        <v>0</v>
      </c>
      <c r="U154" s="96">
        <v>0</v>
      </c>
      <c r="V154" s="96">
        <v>0</v>
      </c>
      <c r="W154" s="96">
        <v>0</v>
      </c>
      <c r="X154" s="96">
        <v>0</v>
      </c>
      <c r="Y154" s="96">
        <v>0</v>
      </c>
      <c r="Z154" s="102" t="s">
        <v>81</v>
      </c>
      <c r="AA154" s="96">
        <v>1</v>
      </c>
      <c r="AB154" s="96">
        <v>0</v>
      </c>
      <c r="AC154" s="96">
        <v>0</v>
      </c>
      <c r="AD154" s="102">
        <v>0</v>
      </c>
      <c r="AE154" s="102">
        <v>0</v>
      </c>
      <c r="AF154" s="102">
        <v>0</v>
      </c>
      <c r="AG154" s="102">
        <v>0</v>
      </c>
      <c r="AH154" s="102">
        <v>0</v>
      </c>
      <c r="AI154" s="102">
        <v>0</v>
      </c>
      <c r="AJ154" s="102">
        <v>0</v>
      </c>
      <c r="AK154" s="102">
        <v>0</v>
      </c>
      <c r="AL154" s="305">
        <v>0</v>
      </c>
      <c r="AM154" s="354"/>
      <c r="AN154" s="354"/>
      <c r="AO154" s="102">
        <f t="shared" si="150"/>
        <v>0</v>
      </c>
      <c r="AP154" s="305">
        <f t="shared" si="151"/>
        <v>0</v>
      </c>
      <c r="AQ154" s="354"/>
      <c r="AR154" s="354"/>
      <c r="AS154" s="96">
        <v>3</v>
      </c>
      <c r="AT154" s="222">
        <v>0</v>
      </c>
      <c r="AU154" s="96">
        <v>0</v>
      </c>
      <c r="AV154" s="96">
        <v>3</v>
      </c>
      <c r="AW154" s="102">
        <f t="shared" si="153"/>
        <v>80800000000</v>
      </c>
      <c r="AX154" s="102">
        <v>0</v>
      </c>
      <c r="AY154" s="102">
        <v>0</v>
      </c>
      <c r="AZ154" s="102">
        <v>0</v>
      </c>
      <c r="BA154" s="102">
        <v>0</v>
      </c>
      <c r="BB154" s="102">
        <v>0</v>
      </c>
      <c r="BC154" s="102">
        <v>0</v>
      </c>
      <c r="BD154" s="102">
        <v>0</v>
      </c>
      <c r="BE154" s="102">
        <v>80800000000</v>
      </c>
      <c r="BF154" s="305">
        <f>+AV154/AS154</f>
        <v>1</v>
      </c>
      <c r="BG154" s="354"/>
      <c r="BH154" s="354"/>
      <c r="BI154" s="96">
        <f t="shared" si="152"/>
        <v>3</v>
      </c>
      <c r="BJ154" s="260">
        <f>+BI154/D154</f>
        <v>1</v>
      </c>
      <c r="BK154" s="354"/>
      <c r="BL154" s="354"/>
      <c r="BM154" s="220" t="s">
        <v>600</v>
      </c>
      <c r="BN154" s="220" t="s">
        <v>176</v>
      </c>
      <c r="BO154" s="220"/>
      <c r="BP154" s="220"/>
      <c r="BQ154" s="220"/>
      <c r="BR154" s="220"/>
      <c r="BS154" s="220"/>
      <c r="BT154" s="220"/>
      <c r="BU154" s="220"/>
      <c r="BV154" s="220"/>
      <c r="BW154" s="220"/>
      <c r="BX154" s="220"/>
      <c r="BY154" s="220"/>
      <c r="BZ154" s="96" t="s">
        <v>81</v>
      </c>
      <c r="CA154" s="96" t="s">
        <v>81</v>
      </c>
      <c r="CB154" s="96" t="s">
        <v>81</v>
      </c>
      <c r="CC154" s="96" t="s">
        <v>81</v>
      </c>
      <c r="CD154" s="96" t="s">
        <v>81</v>
      </c>
      <c r="CE154" s="96">
        <v>0</v>
      </c>
      <c r="CF154" s="96">
        <v>0</v>
      </c>
      <c r="CG154" s="96">
        <v>0</v>
      </c>
      <c r="CH154" s="96">
        <v>0</v>
      </c>
      <c r="CI154" s="96">
        <v>0</v>
      </c>
      <c r="CJ154" s="96">
        <v>0</v>
      </c>
      <c r="CK154" s="96">
        <v>0</v>
      </c>
      <c r="CL154" s="96">
        <v>0</v>
      </c>
      <c r="CM154" s="96">
        <v>0</v>
      </c>
      <c r="CN154" s="305" t="s">
        <v>81</v>
      </c>
      <c r="CO154" s="354"/>
      <c r="CP154" s="354"/>
      <c r="CQ154" s="96" t="s">
        <v>81</v>
      </c>
      <c r="CR154" s="221" t="s">
        <v>81</v>
      </c>
      <c r="CS154" s="355"/>
      <c r="CT154" s="355"/>
      <c r="CU154" s="220" t="s">
        <v>600</v>
      </c>
      <c r="CV154" s="220"/>
    </row>
    <row r="155" spans="1:100" ht="62.25" customHeight="1">
      <c r="A155" s="75" t="s">
        <v>605</v>
      </c>
      <c r="B155" s="218" t="s">
        <v>95</v>
      </c>
      <c r="C155" s="75" t="s">
        <v>606</v>
      </c>
      <c r="D155" s="119">
        <v>100</v>
      </c>
      <c r="E155" s="119" t="s">
        <v>81</v>
      </c>
      <c r="F155" s="75" t="s">
        <v>97</v>
      </c>
      <c r="G155" s="75" t="s">
        <v>613</v>
      </c>
      <c r="H155" s="75" t="s">
        <v>613</v>
      </c>
      <c r="I155" s="96">
        <v>0</v>
      </c>
      <c r="J155" s="119">
        <v>10</v>
      </c>
      <c r="K155" s="119">
        <v>0</v>
      </c>
      <c r="L155" s="305">
        <v>0</v>
      </c>
      <c r="M155" s="354"/>
      <c r="N155" s="354"/>
      <c r="O155" s="354"/>
      <c r="P155" s="354"/>
      <c r="Q155" s="96">
        <v>0</v>
      </c>
      <c r="R155" s="96">
        <v>0</v>
      </c>
      <c r="S155" s="96">
        <v>0</v>
      </c>
      <c r="T155" s="96">
        <v>0</v>
      </c>
      <c r="U155" s="96">
        <v>0</v>
      </c>
      <c r="V155" s="96">
        <v>0</v>
      </c>
      <c r="W155" s="96">
        <v>0</v>
      </c>
      <c r="X155" s="96">
        <v>0</v>
      </c>
      <c r="Y155" s="96">
        <v>0</v>
      </c>
      <c r="Z155" s="102" t="s">
        <v>81</v>
      </c>
      <c r="AA155" s="96">
        <v>100</v>
      </c>
      <c r="AB155" s="96">
        <v>100</v>
      </c>
      <c r="AC155" s="96">
        <v>0</v>
      </c>
      <c r="AD155" s="102">
        <v>0</v>
      </c>
      <c r="AE155" s="102">
        <v>0</v>
      </c>
      <c r="AF155" s="102">
        <v>0</v>
      </c>
      <c r="AG155" s="102">
        <v>0</v>
      </c>
      <c r="AH155" s="102">
        <v>0</v>
      </c>
      <c r="AI155" s="102">
        <v>0</v>
      </c>
      <c r="AJ155" s="102">
        <v>0</v>
      </c>
      <c r="AK155" s="102">
        <v>0</v>
      </c>
      <c r="AL155" s="305">
        <v>0</v>
      </c>
      <c r="AM155" s="354"/>
      <c r="AN155" s="354"/>
      <c r="AO155" s="102">
        <f t="shared" si="150"/>
        <v>0</v>
      </c>
      <c r="AP155" s="305">
        <f t="shared" si="151"/>
        <v>0</v>
      </c>
      <c r="AQ155" s="354"/>
      <c r="AR155" s="354"/>
      <c r="AS155" s="96">
        <v>0</v>
      </c>
      <c r="AT155" s="96">
        <v>0</v>
      </c>
      <c r="AU155" s="96">
        <v>0</v>
      </c>
      <c r="AV155" s="96">
        <v>0</v>
      </c>
      <c r="AW155" s="102">
        <f t="shared" si="153"/>
        <v>0</v>
      </c>
      <c r="AX155" s="102">
        <v>0</v>
      </c>
      <c r="AY155" s="102">
        <v>0</v>
      </c>
      <c r="AZ155" s="102">
        <v>0</v>
      </c>
      <c r="BA155" s="102">
        <v>0</v>
      </c>
      <c r="BB155" s="102">
        <v>0</v>
      </c>
      <c r="BC155" s="102">
        <v>0</v>
      </c>
      <c r="BD155" s="102">
        <v>0</v>
      </c>
      <c r="BE155" s="102">
        <v>0</v>
      </c>
      <c r="BF155" s="305" t="s">
        <v>81</v>
      </c>
      <c r="BG155" s="354"/>
      <c r="BH155" s="354"/>
      <c r="BI155" s="96" t="s">
        <v>81</v>
      </c>
      <c r="BJ155" s="260" t="s">
        <v>81</v>
      </c>
      <c r="BK155" s="354"/>
      <c r="BL155" s="354"/>
      <c r="BM155" s="220" t="s">
        <v>600</v>
      </c>
      <c r="BN155" s="220" t="s">
        <v>176</v>
      </c>
      <c r="BO155" s="220"/>
      <c r="BP155" s="220"/>
      <c r="BQ155" s="220"/>
      <c r="BR155" s="220"/>
      <c r="BS155" s="220"/>
      <c r="BT155" s="220"/>
      <c r="BU155" s="220"/>
      <c r="BV155" s="220"/>
      <c r="BW155" s="220"/>
      <c r="BX155" s="220"/>
      <c r="BY155" s="220"/>
      <c r="BZ155" s="96" t="s">
        <v>81</v>
      </c>
      <c r="CA155" s="96" t="s">
        <v>81</v>
      </c>
      <c r="CB155" s="96" t="s">
        <v>81</v>
      </c>
      <c r="CC155" s="96" t="s">
        <v>81</v>
      </c>
      <c r="CD155" s="96" t="s">
        <v>81</v>
      </c>
      <c r="CE155" s="96">
        <f t="shared" ref="CE155" si="156">SUM(CF155:CM155)</f>
        <v>0</v>
      </c>
      <c r="CF155" s="96">
        <v>0</v>
      </c>
      <c r="CG155" s="96">
        <v>0</v>
      </c>
      <c r="CH155" s="96">
        <v>0</v>
      </c>
      <c r="CI155" s="96">
        <v>0</v>
      </c>
      <c r="CJ155" s="96">
        <v>0</v>
      </c>
      <c r="CK155" s="96">
        <v>0</v>
      </c>
      <c r="CL155" s="96">
        <v>0</v>
      </c>
      <c r="CM155" s="96">
        <v>0</v>
      </c>
      <c r="CN155" s="305" t="s">
        <v>81</v>
      </c>
      <c r="CO155" s="354"/>
      <c r="CP155" s="354"/>
      <c r="CQ155" s="96" t="s">
        <v>81</v>
      </c>
      <c r="CR155" s="221" t="s">
        <v>81</v>
      </c>
      <c r="CS155" s="355"/>
      <c r="CT155" s="355"/>
      <c r="CU155" s="220" t="s">
        <v>600</v>
      </c>
      <c r="CV155" s="220"/>
    </row>
    <row r="156" spans="1:100" ht="72" customHeight="1">
      <c r="A156" s="75" t="s">
        <v>605</v>
      </c>
      <c r="B156" s="218" t="s">
        <v>95</v>
      </c>
      <c r="C156" s="75" t="s">
        <v>606</v>
      </c>
      <c r="D156" s="119">
        <v>100</v>
      </c>
      <c r="E156" s="119" t="s">
        <v>81</v>
      </c>
      <c r="F156" s="75" t="s">
        <v>97</v>
      </c>
      <c r="G156" s="75" t="s">
        <v>614</v>
      </c>
      <c r="H156" s="75" t="s">
        <v>614</v>
      </c>
      <c r="I156" s="96">
        <v>0</v>
      </c>
      <c r="J156" s="119">
        <v>10</v>
      </c>
      <c r="K156" s="119">
        <v>10</v>
      </c>
      <c r="L156" s="305">
        <v>1</v>
      </c>
      <c r="M156" s="354"/>
      <c r="N156" s="354"/>
      <c r="O156" s="354"/>
      <c r="P156" s="354"/>
      <c r="Q156" s="96">
        <v>0</v>
      </c>
      <c r="R156" s="96">
        <v>0</v>
      </c>
      <c r="S156" s="96">
        <v>0</v>
      </c>
      <c r="T156" s="96">
        <v>0</v>
      </c>
      <c r="U156" s="96">
        <v>0</v>
      </c>
      <c r="V156" s="96">
        <v>0</v>
      </c>
      <c r="W156" s="96">
        <v>0</v>
      </c>
      <c r="X156" s="96">
        <v>0</v>
      </c>
      <c r="Y156" s="96">
        <v>0</v>
      </c>
      <c r="Z156" s="102" t="s">
        <v>81</v>
      </c>
      <c r="AA156" s="96">
        <v>100</v>
      </c>
      <c r="AB156" s="96">
        <v>0</v>
      </c>
      <c r="AC156" s="96">
        <v>100</v>
      </c>
      <c r="AD156" s="102">
        <v>0</v>
      </c>
      <c r="AE156" s="102">
        <v>0</v>
      </c>
      <c r="AF156" s="102">
        <v>0</v>
      </c>
      <c r="AG156" s="102">
        <v>0</v>
      </c>
      <c r="AH156" s="102">
        <v>0</v>
      </c>
      <c r="AI156" s="102">
        <v>0</v>
      </c>
      <c r="AJ156" s="102">
        <v>0</v>
      </c>
      <c r="AK156" s="102">
        <v>0</v>
      </c>
      <c r="AL156" s="305">
        <v>1</v>
      </c>
      <c r="AM156" s="354"/>
      <c r="AN156" s="354"/>
      <c r="AO156" s="102">
        <f t="shared" si="150"/>
        <v>110</v>
      </c>
      <c r="AP156" s="305">
        <v>1</v>
      </c>
      <c r="AQ156" s="354"/>
      <c r="AR156" s="354"/>
      <c r="AS156" s="96">
        <v>0</v>
      </c>
      <c r="AT156" s="96">
        <v>0</v>
      </c>
      <c r="AU156" s="96">
        <v>0</v>
      </c>
      <c r="AV156" s="96">
        <v>0</v>
      </c>
      <c r="AW156" s="102">
        <f t="shared" si="153"/>
        <v>222574602815</v>
      </c>
      <c r="AX156" s="102">
        <v>0</v>
      </c>
      <c r="AY156" s="102">
        <v>0</v>
      </c>
      <c r="AZ156" s="102">
        <v>0</v>
      </c>
      <c r="BA156" s="102">
        <v>0</v>
      </c>
      <c r="BB156" s="102">
        <v>0</v>
      </c>
      <c r="BC156" s="102">
        <v>0</v>
      </c>
      <c r="BD156" s="102">
        <v>0</v>
      </c>
      <c r="BE156" s="102">
        <v>222574602815</v>
      </c>
      <c r="BF156" s="305" t="s">
        <v>81</v>
      </c>
      <c r="BG156" s="354"/>
      <c r="BH156" s="354"/>
      <c r="BI156" s="96" t="s">
        <v>81</v>
      </c>
      <c r="BJ156" s="260" t="s">
        <v>81</v>
      </c>
      <c r="BK156" s="354"/>
      <c r="BL156" s="354"/>
      <c r="BM156" s="220" t="s">
        <v>600</v>
      </c>
      <c r="BN156" s="220" t="s">
        <v>176</v>
      </c>
      <c r="BO156" s="220"/>
      <c r="BP156" s="220"/>
      <c r="BQ156" s="220"/>
      <c r="BR156" s="220"/>
      <c r="BS156" s="220"/>
      <c r="BT156" s="220"/>
      <c r="BU156" s="220"/>
      <c r="BV156" s="220"/>
      <c r="BW156" s="220"/>
      <c r="BX156" s="220"/>
      <c r="BY156" s="220"/>
      <c r="BZ156" s="96" t="s">
        <v>81</v>
      </c>
      <c r="CA156" s="96" t="s">
        <v>81</v>
      </c>
      <c r="CB156" s="96" t="s">
        <v>81</v>
      </c>
      <c r="CC156" s="96" t="s">
        <v>81</v>
      </c>
      <c r="CD156" s="96" t="s">
        <v>81</v>
      </c>
      <c r="CE156" s="96">
        <v>0</v>
      </c>
      <c r="CF156" s="96">
        <v>0</v>
      </c>
      <c r="CG156" s="96">
        <v>0</v>
      </c>
      <c r="CH156" s="96">
        <v>0</v>
      </c>
      <c r="CI156" s="96">
        <v>0</v>
      </c>
      <c r="CJ156" s="96">
        <v>0</v>
      </c>
      <c r="CK156" s="96">
        <v>0</v>
      </c>
      <c r="CL156" s="96">
        <v>0</v>
      </c>
      <c r="CM156" s="96">
        <v>222574602815</v>
      </c>
      <c r="CN156" s="305" t="s">
        <v>81</v>
      </c>
      <c r="CO156" s="354"/>
      <c r="CP156" s="354"/>
      <c r="CQ156" s="96" t="s">
        <v>81</v>
      </c>
      <c r="CR156" s="221" t="s">
        <v>81</v>
      </c>
      <c r="CS156" s="355"/>
      <c r="CT156" s="355"/>
      <c r="CU156" s="220" t="s">
        <v>600</v>
      </c>
      <c r="CV156" s="220"/>
    </row>
    <row r="157" spans="1:100" ht="91.5" customHeight="1">
      <c r="A157" s="75" t="s">
        <v>605</v>
      </c>
      <c r="B157" s="218" t="s">
        <v>95</v>
      </c>
      <c r="C157" s="75" t="s">
        <v>606</v>
      </c>
      <c r="D157" s="119">
        <v>100</v>
      </c>
      <c r="E157" s="119" t="s">
        <v>81</v>
      </c>
      <c r="F157" s="75" t="s">
        <v>97</v>
      </c>
      <c r="G157" s="75" t="s">
        <v>615</v>
      </c>
      <c r="H157" s="75" t="s">
        <v>615</v>
      </c>
      <c r="I157" s="96">
        <v>0</v>
      </c>
      <c r="J157" s="119">
        <v>10</v>
      </c>
      <c r="K157" s="119">
        <v>0</v>
      </c>
      <c r="L157" s="305">
        <v>0</v>
      </c>
      <c r="M157" s="354"/>
      <c r="N157" s="354"/>
      <c r="O157" s="354"/>
      <c r="P157" s="354"/>
      <c r="Q157" s="96">
        <v>0</v>
      </c>
      <c r="R157" s="96">
        <v>0</v>
      </c>
      <c r="S157" s="96">
        <v>0</v>
      </c>
      <c r="T157" s="96">
        <v>0</v>
      </c>
      <c r="U157" s="96">
        <v>0</v>
      </c>
      <c r="V157" s="96">
        <v>0</v>
      </c>
      <c r="W157" s="96">
        <v>0</v>
      </c>
      <c r="X157" s="96">
        <v>0</v>
      </c>
      <c r="Y157" s="96">
        <v>0</v>
      </c>
      <c r="Z157" s="102" t="s">
        <v>81</v>
      </c>
      <c r="AA157" s="96">
        <v>40</v>
      </c>
      <c r="AB157" s="96">
        <v>40</v>
      </c>
      <c r="AC157" s="96">
        <v>0</v>
      </c>
      <c r="AD157" s="102">
        <v>0</v>
      </c>
      <c r="AE157" s="102">
        <v>0</v>
      </c>
      <c r="AF157" s="102">
        <v>0</v>
      </c>
      <c r="AG157" s="102">
        <v>0</v>
      </c>
      <c r="AH157" s="102">
        <v>0</v>
      </c>
      <c r="AI157" s="102">
        <v>0</v>
      </c>
      <c r="AJ157" s="102">
        <v>0</v>
      </c>
      <c r="AK157" s="102">
        <v>0</v>
      </c>
      <c r="AL157" s="305">
        <v>0</v>
      </c>
      <c r="AM157" s="354"/>
      <c r="AN157" s="354"/>
      <c r="AO157" s="102">
        <f t="shared" si="150"/>
        <v>0</v>
      </c>
      <c r="AP157" s="305">
        <f t="shared" si="151"/>
        <v>0</v>
      </c>
      <c r="AQ157" s="354"/>
      <c r="AR157" s="354"/>
      <c r="AS157" s="96">
        <v>0</v>
      </c>
      <c r="AT157" s="96">
        <v>0</v>
      </c>
      <c r="AU157" s="96">
        <v>0</v>
      </c>
      <c r="AV157" s="96">
        <v>0</v>
      </c>
      <c r="AW157" s="102">
        <v>0</v>
      </c>
      <c r="AX157" s="102">
        <v>0</v>
      </c>
      <c r="AY157" s="102">
        <v>0</v>
      </c>
      <c r="AZ157" s="102">
        <v>0</v>
      </c>
      <c r="BA157" s="102">
        <v>0</v>
      </c>
      <c r="BB157" s="102">
        <v>0</v>
      </c>
      <c r="BC157" s="102">
        <v>0</v>
      </c>
      <c r="BD157" s="102">
        <v>0</v>
      </c>
      <c r="BE157" s="102">
        <v>0</v>
      </c>
      <c r="BF157" s="305" t="s">
        <v>81</v>
      </c>
      <c r="BG157" s="354"/>
      <c r="BH157" s="354"/>
      <c r="BI157" s="96" t="s">
        <v>81</v>
      </c>
      <c r="BJ157" s="260" t="s">
        <v>81</v>
      </c>
      <c r="BK157" s="354"/>
      <c r="BL157" s="354"/>
      <c r="BM157" s="220" t="s">
        <v>600</v>
      </c>
      <c r="BN157" s="220" t="s">
        <v>176</v>
      </c>
      <c r="BO157" s="220"/>
      <c r="BP157" s="220"/>
      <c r="BQ157" s="220"/>
      <c r="BR157" s="220"/>
      <c r="BS157" s="220"/>
      <c r="BT157" s="220"/>
      <c r="BU157" s="220"/>
      <c r="BV157" s="220"/>
      <c r="BW157" s="220"/>
      <c r="BX157" s="220"/>
      <c r="BY157" s="220"/>
      <c r="BZ157" s="96" t="s">
        <v>81</v>
      </c>
      <c r="CA157" s="96" t="s">
        <v>81</v>
      </c>
      <c r="CB157" s="96" t="s">
        <v>81</v>
      </c>
      <c r="CC157" s="96" t="s">
        <v>81</v>
      </c>
      <c r="CD157" s="96" t="s">
        <v>81</v>
      </c>
      <c r="CE157" s="96">
        <v>0</v>
      </c>
      <c r="CF157" s="96">
        <v>0</v>
      </c>
      <c r="CG157" s="96">
        <v>0</v>
      </c>
      <c r="CH157" s="96">
        <v>0</v>
      </c>
      <c r="CI157" s="96">
        <v>0</v>
      </c>
      <c r="CJ157" s="96">
        <v>0</v>
      </c>
      <c r="CK157" s="96">
        <v>0</v>
      </c>
      <c r="CL157" s="96">
        <v>0</v>
      </c>
      <c r="CM157" s="96">
        <v>0</v>
      </c>
      <c r="CN157" s="305" t="s">
        <v>81</v>
      </c>
      <c r="CO157" s="354"/>
      <c r="CP157" s="354"/>
      <c r="CQ157" s="96" t="s">
        <v>81</v>
      </c>
      <c r="CR157" s="221" t="s">
        <v>81</v>
      </c>
      <c r="CS157" s="355"/>
      <c r="CT157" s="355"/>
      <c r="CU157" s="220" t="s">
        <v>600</v>
      </c>
      <c r="CV157" s="220"/>
    </row>
    <row r="158" spans="1:100" ht="56.25">
      <c r="A158" s="75" t="s">
        <v>605</v>
      </c>
      <c r="B158" s="218" t="s">
        <v>95</v>
      </c>
      <c r="C158" s="75" t="s">
        <v>606</v>
      </c>
      <c r="D158" s="119">
        <v>100</v>
      </c>
      <c r="E158" s="119" t="s">
        <v>81</v>
      </c>
      <c r="F158" s="75" t="s">
        <v>97</v>
      </c>
      <c r="G158" s="75" t="s">
        <v>616</v>
      </c>
      <c r="H158" s="75" t="s">
        <v>616</v>
      </c>
      <c r="I158" s="96">
        <v>0</v>
      </c>
      <c r="J158" s="119">
        <v>10</v>
      </c>
      <c r="K158" s="119">
        <v>0</v>
      </c>
      <c r="L158" s="305">
        <v>0</v>
      </c>
      <c r="M158" s="354"/>
      <c r="N158" s="354"/>
      <c r="O158" s="354"/>
      <c r="P158" s="354"/>
      <c r="Q158" s="96">
        <v>0</v>
      </c>
      <c r="R158" s="96">
        <v>0</v>
      </c>
      <c r="S158" s="96">
        <v>0</v>
      </c>
      <c r="T158" s="96">
        <v>0</v>
      </c>
      <c r="U158" s="96">
        <v>0</v>
      </c>
      <c r="V158" s="96">
        <v>0</v>
      </c>
      <c r="W158" s="96">
        <v>0</v>
      </c>
      <c r="X158" s="96">
        <v>0</v>
      </c>
      <c r="Y158" s="96">
        <v>0</v>
      </c>
      <c r="Z158" s="102" t="s">
        <v>81</v>
      </c>
      <c r="AA158" s="96">
        <v>40</v>
      </c>
      <c r="AB158" s="96">
        <v>40</v>
      </c>
      <c r="AC158" s="96">
        <v>0</v>
      </c>
      <c r="AD158" s="102">
        <v>0</v>
      </c>
      <c r="AE158" s="102">
        <v>0</v>
      </c>
      <c r="AF158" s="102">
        <v>0</v>
      </c>
      <c r="AG158" s="102">
        <v>0</v>
      </c>
      <c r="AH158" s="102">
        <v>0</v>
      </c>
      <c r="AI158" s="102">
        <v>0</v>
      </c>
      <c r="AJ158" s="102">
        <v>0</v>
      </c>
      <c r="AK158" s="102">
        <v>0</v>
      </c>
      <c r="AL158" s="305">
        <v>0</v>
      </c>
      <c r="AM158" s="354"/>
      <c r="AN158" s="354"/>
      <c r="AO158" s="102">
        <f t="shared" si="150"/>
        <v>0</v>
      </c>
      <c r="AP158" s="305">
        <f t="shared" si="151"/>
        <v>0</v>
      </c>
      <c r="AQ158" s="354"/>
      <c r="AR158" s="354"/>
      <c r="AS158" s="96">
        <v>0</v>
      </c>
      <c r="AT158" s="96">
        <v>0</v>
      </c>
      <c r="AU158" s="96">
        <v>0</v>
      </c>
      <c r="AV158" s="96">
        <v>0</v>
      </c>
      <c r="AW158" s="102">
        <v>0</v>
      </c>
      <c r="AX158" s="102">
        <v>0</v>
      </c>
      <c r="AY158" s="102">
        <v>0</v>
      </c>
      <c r="AZ158" s="102">
        <v>0</v>
      </c>
      <c r="BA158" s="102">
        <v>0</v>
      </c>
      <c r="BB158" s="102">
        <v>0</v>
      </c>
      <c r="BC158" s="102">
        <v>0</v>
      </c>
      <c r="BD158" s="102">
        <v>0</v>
      </c>
      <c r="BE158" s="102">
        <v>0</v>
      </c>
      <c r="BF158" s="305" t="s">
        <v>81</v>
      </c>
      <c r="BG158" s="354"/>
      <c r="BH158" s="354"/>
      <c r="BI158" s="96" t="s">
        <v>81</v>
      </c>
      <c r="BJ158" s="260" t="s">
        <v>81</v>
      </c>
      <c r="BK158" s="354"/>
      <c r="BL158" s="354"/>
      <c r="BM158" s="220" t="s">
        <v>600</v>
      </c>
      <c r="BN158" s="220" t="s">
        <v>176</v>
      </c>
      <c r="BO158" s="220"/>
      <c r="BP158" s="220"/>
      <c r="BQ158" s="220"/>
      <c r="BR158" s="220"/>
      <c r="BS158" s="220"/>
      <c r="BT158" s="220"/>
      <c r="BU158" s="220"/>
      <c r="BV158" s="220"/>
      <c r="BW158" s="220"/>
      <c r="BX158" s="220"/>
      <c r="BY158" s="220"/>
      <c r="BZ158" s="96" t="s">
        <v>81</v>
      </c>
      <c r="CA158" s="96" t="s">
        <v>81</v>
      </c>
      <c r="CB158" s="96" t="s">
        <v>81</v>
      </c>
      <c r="CC158" s="96" t="s">
        <v>81</v>
      </c>
      <c r="CD158" s="96" t="s">
        <v>81</v>
      </c>
      <c r="CE158" s="96">
        <v>0</v>
      </c>
      <c r="CF158" s="96">
        <v>0</v>
      </c>
      <c r="CG158" s="96">
        <v>0</v>
      </c>
      <c r="CH158" s="96">
        <v>0</v>
      </c>
      <c r="CI158" s="96">
        <v>0</v>
      </c>
      <c r="CJ158" s="96">
        <v>0</v>
      </c>
      <c r="CK158" s="96">
        <v>0</v>
      </c>
      <c r="CL158" s="96">
        <v>0</v>
      </c>
      <c r="CM158" s="96">
        <v>0</v>
      </c>
      <c r="CN158" s="305" t="s">
        <v>81</v>
      </c>
      <c r="CO158" s="354"/>
      <c r="CP158" s="354"/>
      <c r="CQ158" s="96" t="s">
        <v>81</v>
      </c>
      <c r="CR158" s="221" t="s">
        <v>81</v>
      </c>
      <c r="CS158" s="355"/>
      <c r="CT158" s="355"/>
      <c r="CU158" s="220" t="s">
        <v>600</v>
      </c>
      <c r="CV158" s="220"/>
    </row>
    <row r="159" spans="1:100" ht="77.25" customHeight="1">
      <c r="A159" s="75" t="s">
        <v>605</v>
      </c>
      <c r="B159" s="218" t="s">
        <v>95</v>
      </c>
      <c r="C159" s="75" t="s">
        <v>606</v>
      </c>
      <c r="D159" s="119">
        <v>100</v>
      </c>
      <c r="E159" s="119" t="s">
        <v>81</v>
      </c>
      <c r="F159" s="75" t="s">
        <v>97</v>
      </c>
      <c r="G159" s="75" t="s">
        <v>617</v>
      </c>
      <c r="H159" s="75" t="s">
        <v>617</v>
      </c>
      <c r="I159" s="96">
        <v>0</v>
      </c>
      <c r="J159" s="119">
        <v>10</v>
      </c>
      <c r="K159" s="119">
        <v>0</v>
      </c>
      <c r="L159" s="305">
        <v>0</v>
      </c>
      <c r="M159" s="354"/>
      <c r="N159" s="354"/>
      <c r="O159" s="354"/>
      <c r="P159" s="354"/>
      <c r="Q159" s="96">
        <v>0</v>
      </c>
      <c r="R159" s="96">
        <v>0</v>
      </c>
      <c r="S159" s="96">
        <v>0</v>
      </c>
      <c r="T159" s="96">
        <v>0</v>
      </c>
      <c r="U159" s="96">
        <v>0</v>
      </c>
      <c r="V159" s="96">
        <v>0</v>
      </c>
      <c r="W159" s="96">
        <v>0</v>
      </c>
      <c r="X159" s="96">
        <v>0</v>
      </c>
      <c r="Y159" s="96">
        <v>0</v>
      </c>
      <c r="Z159" s="102" t="s">
        <v>81</v>
      </c>
      <c r="AA159" s="96">
        <v>40</v>
      </c>
      <c r="AB159" s="96">
        <v>40</v>
      </c>
      <c r="AC159" s="96">
        <v>0</v>
      </c>
      <c r="AD159" s="102">
        <v>0</v>
      </c>
      <c r="AE159" s="102">
        <v>0</v>
      </c>
      <c r="AF159" s="102">
        <v>0</v>
      </c>
      <c r="AG159" s="102">
        <v>0</v>
      </c>
      <c r="AH159" s="102">
        <v>0</v>
      </c>
      <c r="AI159" s="102">
        <v>0</v>
      </c>
      <c r="AJ159" s="102">
        <v>0</v>
      </c>
      <c r="AK159" s="102">
        <v>0</v>
      </c>
      <c r="AL159" s="305">
        <v>0</v>
      </c>
      <c r="AM159" s="354"/>
      <c r="AN159" s="354"/>
      <c r="AO159" s="102">
        <f t="shared" si="150"/>
        <v>0</v>
      </c>
      <c r="AP159" s="305">
        <f t="shared" si="151"/>
        <v>0</v>
      </c>
      <c r="AQ159" s="354"/>
      <c r="AR159" s="354"/>
      <c r="AS159" s="96">
        <v>0</v>
      </c>
      <c r="AT159" s="96">
        <v>0</v>
      </c>
      <c r="AU159" s="96">
        <v>0</v>
      </c>
      <c r="AV159" s="96">
        <v>0</v>
      </c>
      <c r="AW159" s="102">
        <v>0</v>
      </c>
      <c r="AX159" s="102">
        <v>0</v>
      </c>
      <c r="AY159" s="102">
        <v>0</v>
      </c>
      <c r="AZ159" s="102">
        <v>0</v>
      </c>
      <c r="BA159" s="102">
        <v>0</v>
      </c>
      <c r="BB159" s="102">
        <v>0</v>
      </c>
      <c r="BC159" s="102">
        <v>0</v>
      </c>
      <c r="BD159" s="102">
        <v>0</v>
      </c>
      <c r="BE159" s="102">
        <v>0</v>
      </c>
      <c r="BF159" s="305" t="s">
        <v>81</v>
      </c>
      <c r="BG159" s="354"/>
      <c r="BH159" s="354"/>
      <c r="BI159" s="96" t="s">
        <v>81</v>
      </c>
      <c r="BJ159" s="260" t="s">
        <v>81</v>
      </c>
      <c r="BK159" s="354"/>
      <c r="BL159" s="354"/>
      <c r="BM159" s="220" t="s">
        <v>600</v>
      </c>
      <c r="BN159" s="220" t="s">
        <v>176</v>
      </c>
      <c r="BO159" s="220"/>
      <c r="BP159" s="220"/>
      <c r="BQ159" s="220"/>
      <c r="BR159" s="220"/>
      <c r="BS159" s="220"/>
      <c r="BT159" s="220"/>
      <c r="BU159" s="220"/>
      <c r="BV159" s="220"/>
      <c r="BW159" s="220"/>
      <c r="BX159" s="220"/>
      <c r="BY159" s="220"/>
      <c r="BZ159" s="96" t="s">
        <v>81</v>
      </c>
      <c r="CA159" s="96" t="s">
        <v>81</v>
      </c>
      <c r="CB159" s="96" t="s">
        <v>81</v>
      </c>
      <c r="CC159" s="96" t="s">
        <v>81</v>
      </c>
      <c r="CD159" s="96" t="s">
        <v>81</v>
      </c>
      <c r="CE159" s="96">
        <v>0</v>
      </c>
      <c r="CF159" s="96">
        <v>0</v>
      </c>
      <c r="CG159" s="96">
        <v>0</v>
      </c>
      <c r="CH159" s="96">
        <v>0</v>
      </c>
      <c r="CI159" s="96">
        <v>0</v>
      </c>
      <c r="CJ159" s="96">
        <v>0</v>
      </c>
      <c r="CK159" s="96">
        <v>0</v>
      </c>
      <c r="CL159" s="96">
        <v>0</v>
      </c>
      <c r="CM159" s="96">
        <v>0</v>
      </c>
      <c r="CN159" s="305" t="s">
        <v>81</v>
      </c>
      <c r="CO159" s="354"/>
      <c r="CP159" s="354"/>
      <c r="CQ159" s="96" t="s">
        <v>81</v>
      </c>
      <c r="CR159" s="221" t="s">
        <v>81</v>
      </c>
      <c r="CS159" s="355"/>
      <c r="CT159" s="355"/>
      <c r="CU159" s="220" t="s">
        <v>600</v>
      </c>
      <c r="CV159" s="220"/>
    </row>
    <row r="160" spans="1:100" ht="66" customHeight="1">
      <c r="A160" s="75" t="s">
        <v>618</v>
      </c>
      <c r="B160" s="218" t="s">
        <v>95</v>
      </c>
      <c r="C160" s="75" t="s">
        <v>619</v>
      </c>
      <c r="D160" s="119">
        <v>100</v>
      </c>
      <c r="E160" s="119" t="s">
        <v>81</v>
      </c>
      <c r="F160" s="75" t="s">
        <v>97</v>
      </c>
      <c r="G160" s="75" t="s">
        <v>620</v>
      </c>
      <c r="H160" s="75" t="s">
        <v>620</v>
      </c>
      <c r="I160" s="96">
        <v>0</v>
      </c>
      <c r="J160" s="119">
        <v>10</v>
      </c>
      <c r="K160" s="119">
        <v>0</v>
      </c>
      <c r="L160" s="305">
        <v>0</v>
      </c>
      <c r="M160" s="354" t="s">
        <v>81</v>
      </c>
      <c r="N160" s="354" t="s">
        <v>81</v>
      </c>
      <c r="O160" s="354" t="s">
        <v>81</v>
      </c>
      <c r="P160" s="354"/>
      <c r="Q160" s="96">
        <v>0</v>
      </c>
      <c r="R160" s="96">
        <v>0</v>
      </c>
      <c r="S160" s="96">
        <v>0</v>
      </c>
      <c r="T160" s="96">
        <v>0</v>
      </c>
      <c r="U160" s="96">
        <v>0</v>
      </c>
      <c r="V160" s="96">
        <v>0</v>
      </c>
      <c r="W160" s="96">
        <v>0</v>
      </c>
      <c r="X160" s="96">
        <v>0</v>
      </c>
      <c r="Y160" s="96">
        <v>0</v>
      </c>
      <c r="Z160" s="102" t="s">
        <v>81</v>
      </c>
      <c r="AA160" s="96">
        <v>40</v>
      </c>
      <c r="AB160" s="96">
        <v>40</v>
      </c>
      <c r="AC160" s="96">
        <v>0</v>
      </c>
      <c r="AD160" s="102">
        <v>0</v>
      </c>
      <c r="AE160" s="102">
        <v>0</v>
      </c>
      <c r="AF160" s="102">
        <v>0</v>
      </c>
      <c r="AG160" s="102">
        <v>0</v>
      </c>
      <c r="AH160" s="102">
        <v>0</v>
      </c>
      <c r="AI160" s="102">
        <v>0</v>
      </c>
      <c r="AJ160" s="102">
        <v>0</v>
      </c>
      <c r="AK160" s="102">
        <v>0</v>
      </c>
      <c r="AL160" s="305">
        <v>0</v>
      </c>
      <c r="AM160" s="354">
        <f>SUM(AL160:AL166)/5</f>
        <v>0.4</v>
      </c>
      <c r="AN160" s="354">
        <v>1.4000000000000002E-2</v>
      </c>
      <c r="AO160" s="102">
        <f t="shared" si="150"/>
        <v>0</v>
      </c>
      <c r="AP160" s="305">
        <f t="shared" si="151"/>
        <v>0</v>
      </c>
      <c r="AQ160" s="354">
        <f>SUM(AP160:AP166)/7</f>
        <v>0.57500000000000007</v>
      </c>
      <c r="AR160" s="354"/>
      <c r="AS160" s="96">
        <v>0</v>
      </c>
      <c r="AT160" s="96">
        <v>0</v>
      </c>
      <c r="AU160" s="96">
        <v>0</v>
      </c>
      <c r="AV160" s="96">
        <v>0</v>
      </c>
      <c r="AW160" s="102">
        <v>0</v>
      </c>
      <c r="AX160" s="102">
        <v>0</v>
      </c>
      <c r="AY160" s="102">
        <v>0</v>
      </c>
      <c r="AZ160" s="102">
        <v>0</v>
      </c>
      <c r="BA160" s="102">
        <v>0</v>
      </c>
      <c r="BB160" s="102">
        <v>0</v>
      </c>
      <c r="BC160" s="102">
        <v>0</v>
      </c>
      <c r="BD160" s="102">
        <v>0</v>
      </c>
      <c r="BE160" s="102">
        <v>0</v>
      </c>
      <c r="BF160" s="305" t="s">
        <v>81</v>
      </c>
      <c r="BG160" s="354">
        <f>SUM(BF160:BF166)</f>
        <v>0.2</v>
      </c>
      <c r="BH160" s="354">
        <v>1.4000000000000002E-2</v>
      </c>
      <c r="BI160" s="96" t="s">
        <v>81</v>
      </c>
      <c r="BJ160" s="260" t="s">
        <v>81</v>
      </c>
      <c r="BK160" s="354">
        <f>SUM(BJ160:BJ166)/6</f>
        <v>0.83750000000000002</v>
      </c>
      <c r="BL160" s="354"/>
      <c r="BM160" s="220" t="s">
        <v>600</v>
      </c>
      <c r="BN160" s="220" t="s">
        <v>176</v>
      </c>
      <c r="BO160" s="220"/>
      <c r="BP160" s="220"/>
      <c r="BQ160" s="220"/>
      <c r="BR160" s="220"/>
      <c r="BS160" s="220"/>
      <c r="BT160" s="220"/>
      <c r="BU160" s="220"/>
      <c r="BV160" s="220"/>
      <c r="BW160" s="220"/>
      <c r="BX160" s="220"/>
      <c r="BY160" s="220"/>
      <c r="BZ160" s="96">
        <v>0</v>
      </c>
      <c r="CA160" s="96" t="s">
        <v>81</v>
      </c>
      <c r="CB160" s="96" t="s">
        <v>81</v>
      </c>
      <c r="CC160" s="96" t="s">
        <v>81</v>
      </c>
      <c r="CD160" s="96" t="s">
        <v>81</v>
      </c>
      <c r="CE160" s="96">
        <v>0</v>
      </c>
      <c r="CF160" s="96">
        <v>0</v>
      </c>
      <c r="CG160" s="96">
        <v>0</v>
      </c>
      <c r="CH160" s="96">
        <v>0</v>
      </c>
      <c r="CI160" s="96">
        <v>0</v>
      </c>
      <c r="CJ160" s="96">
        <v>0</v>
      </c>
      <c r="CK160" s="96">
        <v>0</v>
      </c>
      <c r="CL160" s="96">
        <v>0</v>
      </c>
      <c r="CM160" s="96">
        <v>0</v>
      </c>
      <c r="CN160" s="305" t="s">
        <v>81</v>
      </c>
      <c r="CO160" s="354" t="s">
        <v>81</v>
      </c>
      <c r="CP160" s="354">
        <v>1.4000000000000002E-2</v>
      </c>
      <c r="CQ160" s="96" t="s">
        <v>81</v>
      </c>
      <c r="CR160" s="221" t="s">
        <v>81</v>
      </c>
      <c r="CS160" s="355">
        <f>SUM(CR160:CR166)/5</f>
        <v>0.98000000000000009</v>
      </c>
      <c r="CT160" s="355"/>
      <c r="CU160" s="220" t="s">
        <v>600</v>
      </c>
      <c r="CV160" s="220"/>
    </row>
    <row r="161" spans="1:100" ht="39" customHeight="1">
      <c r="A161" s="75" t="s">
        <v>618</v>
      </c>
      <c r="B161" s="218" t="s">
        <v>95</v>
      </c>
      <c r="C161" s="75" t="s">
        <v>619</v>
      </c>
      <c r="D161" s="119">
        <v>10</v>
      </c>
      <c r="E161" s="119" t="s">
        <v>81</v>
      </c>
      <c r="F161" s="75" t="s">
        <v>97</v>
      </c>
      <c r="G161" s="75" t="s">
        <v>621</v>
      </c>
      <c r="H161" s="75" t="s">
        <v>621</v>
      </c>
      <c r="I161" s="96">
        <v>0</v>
      </c>
      <c r="J161" s="119">
        <v>2</v>
      </c>
      <c r="K161" s="119">
        <v>12</v>
      </c>
      <c r="L161" s="305">
        <v>1</v>
      </c>
      <c r="M161" s="354"/>
      <c r="N161" s="354"/>
      <c r="O161" s="354"/>
      <c r="P161" s="354"/>
      <c r="Q161" s="119">
        <v>1563000000</v>
      </c>
      <c r="R161" s="96">
        <v>0</v>
      </c>
      <c r="S161" s="96">
        <v>0</v>
      </c>
      <c r="T161" s="119">
        <v>1563000000</v>
      </c>
      <c r="U161" s="96">
        <v>0</v>
      </c>
      <c r="V161" s="96">
        <v>0</v>
      </c>
      <c r="W161" s="96">
        <v>0</v>
      </c>
      <c r="X161" s="96">
        <v>0</v>
      </c>
      <c r="Y161" s="96">
        <v>0</v>
      </c>
      <c r="Z161" s="102" t="s">
        <v>622</v>
      </c>
      <c r="AA161" s="96">
        <v>3</v>
      </c>
      <c r="AB161" s="96">
        <v>0</v>
      </c>
      <c r="AC161" s="96">
        <v>0</v>
      </c>
      <c r="AD161" s="102">
        <v>0</v>
      </c>
      <c r="AE161" s="102">
        <v>0</v>
      </c>
      <c r="AF161" s="102">
        <v>0</v>
      </c>
      <c r="AG161" s="102">
        <v>0</v>
      </c>
      <c r="AH161" s="102">
        <v>0</v>
      </c>
      <c r="AI161" s="102">
        <v>0</v>
      </c>
      <c r="AJ161" s="102">
        <v>0</v>
      </c>
      <c r="AK161" s="102">
        <v>0</v>
      </c>
      <c r="AL161" s="305">
        <v>0</v>
      </c>
      <c r="AM161" s="354"/>
      <c r="AN161" s="354"/>
      <c r="AO161" s="102">
        <f t="shared" si="150"/>
        <v>12</v>
      </c>
      <c r="AP161" s="305">
        <v>1</v>
      </c>
      <c r="AQ161" s="354"/>
      <c r="AR161" s="354"/>
      <c r="AS161" s="96">
        <v>6</v>
      </c>
      <c r="AT161" s="96">
        <v>0</v>
      </c>
      <c r="AU161" s="96">
        <v>0</v>
      </c>
      <c r="AV161" s="96">
        <v>8</v>
      </c>
      <c r="AW161" s="102">
        <f t="shared" ref="AW161:AW164" si="157">SUM(AX161:BE161)</f>
        <v>1037000000</v>
      </c>
      <c r="AX161" s="102">
        <v>1037000000</v>
      </c>
      <c r="AY161" s="102">
        <v>0</v>
      </c>
      <c r="AZ161" s="102">
        <v>0</v>
      </c>
      <c r="BA161" s="102">
        <v>0</v>
      </c>
      <c r="BB161" s="102">
        <v>0</v>
      </c>
      <c r="BC161" s="102">
        <v>0</v>
      </c>
      <c r="BD161" s="102">
        <v>0</v>
      </c>
      <c r="BE161" s="102">
        <v>0</v>
      </c>
      <c r="BF161" s="305" t="s">
        <v>81</v>
      </c>
      <c r="BG161" s="354"/>
      <c r="BH161" s="354"/>
      <c r="BI161" s="96">
        <f t="shared" si="152"/>
        <v>20</v>
      </c>
      <c r="BJ161" s="260">
        <v>1</v>
      </c>
      <c r="BK161" s="354"/>
      <c r="BL161" s="354"/>
      <c r="BM161" s="220" t="s">
        <v>600</v>
      </c>
      <c r="BN161" s="220" t="s">
        <v>623</v>
      </c>
      <c r="BO161" s="220"/>
      <c r="BP161" s="220"/>
      <c r="BQ161" s="220"/>
      <c r="BR161" s="220"/>
      <c r="BS161" s="220"/>
      <c r="BT161" s="220"/>
      <c r="BU161" s="220"/>
      <c r="BV161" s="220"/>
      <c r="BW161" s="220"/>
      <c r="BX161" s="220"/>
      <c r="BY161" s="220"/>
      <c r="BZ161" s="96">
        <v>0</v>
      </c>
      <c r="CA161" s="96" t="s">
        <v>81</v>
      </c>
      <c r="CB161" s="96" t="s">
        <v>81</v>
      </c>
      <c r="CC161" s="96" t="s">
        <v>81</v>
      </c>
      <c r="CD161" s="96" t="s">
        <v>81</v>
      </c>
      <c r="CE161" s="96">
        <v>0</v>
      </c>
      <c r="CF161" s="96">
        <v>0</v>
      </c>
      <c r="CG161" s="96">
        <v>0</v>
      </c>
      <c r="CH161" s="96">
        <v>0</v>
      </c>
      <c r="CI161" s="96">
        <v>0</v>
      </c>
      <c r="CJ161" s="96">
        <v>0</v>
      </c>
      <c r="CK161" s="96">
        <v>0</v>
      </c>
      <c r="CL161" s="96">
        <v>0</v>
      </c>
      <c r="CM161" s="96">
        <v>0</v>
      </c>
      <c r="CN161" s="305" t="s">
        <v>81</v>
      </c>
      <c r="CO161" s="354"/>
      <c r="CP161" s="354"/>
      <c r="CQ161" s="96">
        <f>SUM(K161+AC161+AV161)</f>
        <v>20</v>
      </c>
      <c r="CR161" s="221">
        <v>1</v>
      </c>
      <c r="CS161" s="355"/>
      <c r="CT161" s="355"/>
      <c r="CU161" s="220" t="s">
        <v>600</v>
      </c>
      <c r="CV161" s="220"/>
    </row>
    <row r="162" spans="1:100" ht="51" customHeight="1">
      <c r="A162" s="75" t="s">
        <v>618</v>
      </c>
      <c r="B162" s="218" t="s">
        <v>95</v>
      </c>
      <c r="C162" s="75" t="s">
        <v>619</v>
      </c>
      <c r="D162" s="119">
        <v>15</v>
      </c>
      <c r="E162" s="119">
        <v>50</v>
      </c>
      <c r="F162" s="75" t="s">
        <v>97</v>
      </c>
      <c r="G162" s="75" t="s">
        <v>624</v>
      </c>
      <c r="H162" s="75" t="s">
        <v>628</v>
      </c>
      <c r="I162" s="96">
        <v>15</v>
      </c>
      <c r="J162" s="119">
        <v>6</v>
      </c>
      <c r="K162" s="119">
        <v>117</v>
      </c>
      <c r="L162" s="305">
        <v>1</v>
      </c>
      <c r="M162" s="354"/>
      <c r="N162" s="354"/>
      <c r="O162" s="354"/>
      <c r="P162" s="354"/>
      <c r="Q162" s="119">
        <v>10547000000</v>
      </c>
      <c r="R162" s="96">
        <v>0</v>
      </c>
      <c r="S162" s="96">
        <v>0</v>
      </c>
      <c r="T162" s="119">
        <v>10547000000</v>
      </c>
      <c r="U162" s="96">
        <v>0</v>
      </c>
      <c r="V162" s="96">
        <v>0</v>
      </c>
      <c r="W162" s="96">
        <v>0</v>
      </c>
      <c r="X162" s="96">
        <v>0</v>
      </c>
      <c r="Y162" s="96">
        <v>0</v>
      </c>
      <c r="Z162" s="102" t="s">
        <v>622</v>
      </c>
      <c r="AA162" s="96">
        <v>33</v>
      </c>
      <c r="AB162" s="96">
        <v>33</v>
      </c>
      <c r="AC162" s="96">
        <v>0</v>
      </c>
      <c r="AD162" s="102">
        <v>0</v>
      </c>
      <c r="AE162" s="102">
        <v>0</v>
      </c>
      <c r="AF162" s="102">
        <v>0</v>
      </c>
      <c r="AG162" s="102">
        <v>0</v>
      </c>
      <c r="AH162" s="102">
        <v>0</v>
      </c>
      <c r="AI162" s="102">
        <v>0</v>
      </c>
      <c r="AJ162" s="102">
        <v>0</v>
      </c>
      <c r="AK162" s="102">
        <v>0</v>
      </c>
      <c r="AL162" s="305">
        <v>0</v>
      </c>
      <c r="AM162" s="354"/>
      <c r="AN162" s="354"/>
      <c r="AO162" s="102">
        <f t="shared" si="150"/>
        <v>117</v>
      </c>
      <c r="AP162" s="305">
        <v>1</v>
      </c>
      <c r="AQ162" s="354"/>
      <c r="AR162" s="354"/>
      <c r="AS162" s="96">
        <v>2</v>
      </c>
      <c r="AT162" s="96">
        <v>0</v>
      </c>
      <c r="AU162" s="96">
        <v>0</v>
      </c>
      <c r="AV162" s="96">
        <v>10</v>
      </c>
      <c r="AW162" s="102">
        <f t="shared" si="157"/>
        <v>1037000000</v>
      </c>
      <c r="AX162" s="102">
        <v>1037000000</v>
      </c>
      <c r="AY162" s="102">
        <v>0</v>
      </c>
      <c r="AZ162" s="102">
        <v>0</v>
      </c>
      <c r="BA162" s="102">
        <v>0</v>
      </c>
      <c r="BB162" s="102">
        <v>0</v>
      </c>
      <c r="BC162" s="102">
        <v>0</v>
      </c>
      <c r="BD162" s="102">
        <v>0</v>
      </c>
      <c r="BE162" s="102">
        <v>0</v>
      </c>
      <c r="BF162" s="305" t="s">
        <v>81</v>
      </c>
      <c r="BG162" s="354"/>
      <c r="BH162" s="354"/>
      <c r="BI162" s="96">
        <f t="shared" si="152"/>
        <v>127</v>
      </c>
      <c r="BJ162" s="260">
        <v>1</v>
      </c>
      <c r="BK162" s="354"/>
      <c r="BL162" s="354"/>
      <c r="BM162" s="220" t="s">
        <v>600</v>
      </c>
      <c r="BN162" s="220" t="s">
        <v>623</v>
      </c>
      <c r="BO162" s="220"/>
      <c r="BP162" s="220"/>
      <c r="BQ162" s="220"/>
      <c r="BR162" s="220"/>
      <c r="BS162" s="220"/>
      <c r="BT162" s="220"/>
      <c r="BU162" s="220"/>
      <c r="BV162" s="220"/>
      <c r="BW162" s="220"/>
      <c r="BX162" s="220"/>
      <c r="BY162" s="220"/>
      <c r="BZ162" s="96">
        <v>15</v>
      </c>
      <c r="CA162" s="96">
        <v>29</v>
      </c>
      <c r="CB162" s="96">
        <v>29</v>
      </c>
      <c r="CC162" s="96">
        <v>65</v>
      </c>
      <c r="CD162" s="96">
        <v>65</v>
      </c>
      <c r="CE162" s="96">
        <v>1000000000</v>
      </c>
      <c r="CF162" s="96">
        <v>1000000000</v>
      </c>
      <c r="CG162" s="96">
        <v>0</v>
      </c>
      <c r="CH162" s="96">
        <v>0</v>
      </c>
      <c r="CI162" s="96">
        <v>0</v>
      </c>
      <c r="CJ162" s="96">
        <v>0</v>
      </c>
      <c r="CK162" s="96">
        <v>0</v>
      </c>
      <c r="CL162" s="96">
        <v>0</v>
      </c>
      <c r="CM162" s="96">
        <v>0</v>
      </c>
      <c r="CN162" s="305" t="s">
        <v>81</v>
      </c>
      <c r="CO162" s="354"/>
      <c r="CP162" s="354"/>
      <c r="CQ162" s="96">
        <f>SUM(K162+AC162+AV162)</f>
        <v>127</v>
      </c>
      <c r="CR162" s="221">
        <v>1</v>
      </c>
      <c r="CS162" s="355"/>
      <c r="CT162" s="355"/>
      <c r="CU162" s="220" t="s">
        <v>600</v>
      </c>
      <c r="CV162" s="220"/>
    </row>
    <row r="163" spans="1:100" ht="33.75">
      <c r="A163" s="75" t="s">
        <v>618</v>
      </c>
      <c r="B163" s="218" t="s">
        <v>95</v>
      </c>
      <c r="C163" s="75" t="s">
        <v>619</v>
      </c>
      <c r="D163" s="119">
        <v>20</v>
      </c>
      <c r="E163" s="119" t="s">
        <v>81</v>
      </c>
      <c r="F163" s="75" t="s">
        <v>97</v>
      </c>
      <c r="G163" s="75" t="s">
        <v>625</v>
      </c>
      <c r="H163" s="75" t="s">
        <v>625</v>
      </c>
      <c r="I163" s="96">
        <v>20</v>
      </c>
      <c r="J163" s="119">
        <v>3</v>
      </c>
      <c r="K163" s="119">
        <v>75</v>
      </c>
      <c r="L163" s="305">
        <v>1</v>
      </c>
      <c r="M163" s="354"/>
      <c r="N163" s="354"/>
      <c r="O163" s="354"/>
      <c r="P163" s="354"/>
      <c r="Q163" s="119">
        <v>2719000000</v>
      </c>
      <c r="R163" s="96">
        <v>0</v>
      </c>
      <c r="S163" s="96">
        <v>0</v>
      </c>
      <c r="T163" s="119">
        <v>2719000000</v>
      </c>
      <c r="U163" s="96">
        <v>0</v>
      </c>
      <c r="V163" s="96">
        <v>0</v>
      </c>
      <c r="W163" s="96">
        <v>0</v>
      </c>
      <c r="X163" s="96">
        <v>0</v>
      </c>
      <c r="Y163" s="96">
        <v>0</v>
      </c>
      <c r="Z163" s="102" t="s">
        <v>622</v>
      </c>
      <c r="AA163" s="96">
        <v>6</v>
      </c>
      <c r="AB163" s="96">
        <v>6</v>
      </c>
      <c r="AC163" s="96">
        <v>7</v>
      </c>
      <c r="AD163" s="102">
        <v>3491000000</v>
      </c>
      <c r="AE163" s="102">
        <v>3491000000</v>
      </c>
      <c r="AF163" s="102">
        <v>0</v>
      </c>
      <c r="AG163" s="102">
        <v>0</v>
      </c>
      <c r="AH163" s="102">
        <v>0</v>
      </c>
      <c r="AI163" s="102">
        <v>0</v>
      </c>
      <c r="AJ163" s="102">
        <v>0</v>
      </c>
      <c r="AK163" s="102">
        <v>0</v>
      </c>
      <c r="AL163" s="305">
        <v>1</v>
      </c>
      <c r="AM163" s="354"/>
      <c r="AN163" s="354"/>
      <c r="AO163" s="102">
        <f t="shared" si="150"/>
        <v>82</v>
      </c>
      <c r="AP163" s="305">
        <v>1</v>
      </c>
      <c r="AQ163" s="354"/>
      <c r="AR163" s="354"/>
      <c r="AS163" s="96">
        <v>3</v>
      </c>
      <c r="AT163" s="96">
        <v>0</v>
      </c>
      <c r="AU163" s="96">
        <v>0</v>
      </c>
      <c r="AV163" s="96">
        <v>0.5</v>
      </c>
      <c r="AW163" s="102">
        <f t="shared" si="157"/>
        <v>300000000</v>
      </c>
      <c r="AX163" s="102">
        <v>300000000</v>
      </c>
      <c r="AY163" s="102">
        <v>0</v>
      </c>
      <c r="AZ163" s="102">
        <v>0</v>
      </c>
      <c r="BA163" s="102">
        <v>0</v>
      </c>
      <c r="BB163" s="102">
        <v>0</v>
      </c>
      <c r="BC163" s="102">
        <v>0</v>
      </c>
      <c r="BD163" s="102">
        <v>0</v>
      </c>
      <c r="BE163" s="102">
        <v>0</v>
      </c>
      <c r="BF163" s="305" t="s">
        <v>81</v>
      </c>
      <c r="BG163" s="354"/>
      <c r="BH163" s="354"/>
      <c r="BI163" s="96">
        <f t="shared" si="152"/>
        <v>82.5</v>
      </c>
      <c r="BJ163" s="260">
        <v>1</v>
      </c>
      <c r="BK163" s="354"/>
      <c r="BL163" s="354"/>
      <c r="BM163" s="220" t="s">
        <v>600</v>
      </c>
      <c r="BN163" s="220" t="s">
        <v>623</v>
      </c>
      <c r="BO163" s="220"/>
      <c r="BP163" s="220"/>
      <c r="BQ163" s="220"/>
      <c r="BR163" s="220"/>
      <c r="BS163" s="220"/>
      <c r="BT163" s="220"/>
      <c r="BU163" s="220"/>
      <c r="BV163" s="220"/>
      <c r="BW163" s="220"/>
      <c r="BX163" s="220"/>
      <c r="BY163" s="220"/>
      <c r="BZ163" s="96" t="s">
        <v>81</v>
      </c>
      <c r="CA163" s="96" t="s">
        <v>81</v>
      </c>
      <c r="CB163" s="96" t="s">
        <v>81</v>
      </c>
      <c r="CC163" s="96" t="s">
        <v>81</v>
      </c>
      <c r="CD163" s="96" t="s">
        <v>81</v>
      </c>
      <c r="CE163" s="96">
        <v>0</v>
      </c>
      <c r="CF163" s="96">
        <v>0</v>
      </c>
      <c r="CG163" s="96">
        <v>0</v>
      </c>
      <c r="CH163" s="96">
        <v>0</v>
      </c>
      <c r="CI163" s="96">
        <v>0</v>
      </c>
      <c r="CJ163" s="96">
        <v>0</v>
      </c>
      <c r="CK163" s="96">
        <v>0</v>
      </c>
      <c r="CL163" s="96">
        <v>0</v>
      </c>
      <c r="CM163" s="96">
        <v>0</v>
      </c>
      <c r="CN163" s="305" t="s">
        <v>81</v>
      </c>
      <c r="CO163" s="354"/>
      <c r="CP163" s="354"/>
      <c r="CQ163" s="96">
        <f>SUM(K163+AC163+AV163)</f>
        <v>82.5</v>
      </c>
      <c r="CR163" s="221">
        <v>1</v>
      </c>
      <c r="CS163" s="355"/>
      <c r="CT163" s="355"/>
      <c r="CU163" s="220" t="s">
        <v>600</v>
      </c>
      <c r="CV163" s="220"/>
    </row>
    <row r="164" spans="1:100" ht="57.75" customHeight="1">
      <c r="A164" s="75" t="s">
        <v>618</v>
      </c>
      <c r="B164" s="218" t="s">
        <v>95</v>
      </c>
      <c r="C164" s="75" t="s">
        <v>619</v>
      </c>
      <c r="D164" s="119">
        <v>40</v>
      </c>
      <c r="E164" s="119" t="s">
        <v>81</v>
      </c>
      <c r="F164" s="75" t="s">
        <v>97</v>
      </c>
      <c r="G164" s="75" t="s">
        <v>626</v>
      </c>
      <c r="H164" s="75" t="s">
        <v>626</v>
      </c>
      <c r="I164" s="96">
        <v>40</v>
      </c>
      <c r="J164" s="119">
        <v>5</v>
      </c>
      <c r="K164" s="119">
        <v>5</v>
      </c>
      <c r="L164" s="305">
        <v>1</v>
      </c>
      <c r="M164" s="354"/>
      <c r="N164" s="354"/>
      <c r="O164" s="354"/>
      <c r="P164" s="354"/>
      <c r="Q164" s="119">
        <v>700000000</v>
      </c>
      <c r="R164" s="96">
        <v>0</v>
      </c>
      <c r="S164" s="96">
        <v>0</v>
      </c>
      <c r="T164" s="119">
        <v>700000000</v>
      </c>
      <c r="U164" s="96">
        <v>0</v>
      </c>
      <c r="V164" s="96">
        <v>0</v>
      </c>
      <c r="W164" s="96">
        <v>0</v>
      </c>
      <c r="X164" s="96">
        <v>0</v>
      </c>
      <c r="Y164" s="96">
        <v>0</v>
      </c>
      <c r="Z164" s="102" t="s">
        <v>622</v>
      </c>
      <c r="AA164" s="96">
        <v>0</v>
      </c>
      <c r="AB164" s="96">
        <v>0</v>
      </c>
      <c r="AC164" s="96">
        <v>0</v>
      </c>
      <c r="AD164" s="102">
        <v>0</v>
      </c>
      <c r="AE164" s="102">
        <v>0</v>
      </c>
      <c r="AF164" s="102">
        <v>0</v>
      </c>
      <c r="AG164" s="102">
        <v>0</v>
      </c>
      <c r="AH164" s="102">
        <v>0</v>
      </c>
      <c r="AI164" s="102">
        <v>0</v>
      </c>
      <c r="AJ164" s="102">
        <v>0</v>
      </c>
      <c r="AK164" s="102">
        <v>0</v>
      </c>
      <c r="AL164" s="305" t="s">
        <v>81</v>
      </c>
      <c r="AM164" s="354"/>
      <c r="AN164" s="354"/>
      <c r="AO164" s="102">
        <f t="shared" si="150"/>
        <v>5</v>
      </c>
      <c r="AP164" s="305">
        <f t="shared" si="151"/>
        <v>0.125</v>
      </c>
      <c r="AQ164" s="354"/>
      <c r="AR164" s="354"/>
      <c r="AS164" s="96">
        <v>15</v>
      </c>
      <c r="AT164" s="96">
        <v>0</v>
      </c>
      <c r="AU164" s="96">
        <v>0</v>
      </c>
      <c r="AV164" s="96">
        <v>0</v>
      </c>
      <c r="AW164" s="102">
        <f t="shared" si="157"/>
        <v>1600000000</v>
      </c>
      <c r="AX164" s="102">
        <v>1600000000</v>
      </c>
      <c r="AY164" s="102">
        <v>0</v>
      </c>
      <c r="AZ164" s="102">
        <v>0</v>
      </c>
      <c r="BA164" s="102">
        <v>0</v>
      </c>
      <c r="BB164" s="102">
        <v>0</v>
      </c>
      <c r="BC164" s="102">
        <v>0</v>
      </c>
      <c r="BD164" s="102">
        <v>0</v>
      </c>
      <c r="BE164" s="102">
        <v>0</v>
      </c>
      <c r="BF164" s="305" t="s">
        <v>81</v>
      </c>
      <c r="BG164" s="354"/>
      <c r="BH164" s="354"/>
      <c r="BI164" s="96">
        <f t="shared" si="152"/>
        <v>5</v>
      </c>
      <c r="BJ164" s="260">
        <f>+BI164/D164</f>
        <v>0.125</v>
      </c>
      <c r="BK164" s="354"/>
      <c r="BL164" s="354"/>
      <c r="BM164" s="220" t="s">
        <v>600</v>
      </c>
      <c r="BN164" s="220" t="s">
        <v>623</v>
      </c>
      <c r="BO164" s="220"/>
      <c r="BP164" s="220"/>
      <c r="BQ164" s="220"/>
      <c r="BR164" s="220"/>
      <c r="BS164" s="220"/>
      <c r="BT164" s="220"/>
      <c r="BU164" s="220"/>
      <c r="BV164" s="220"/>
      <c r="BW164" s="220"/>
      <c r="BX164" s="220"/>
      <c r="BY164" s="220"/>
      <c r="BZ164" s="96" t="s">
        <v>81</v>
      </c>
      <c r="CA164" s="96" t="s">
        <v>81</v>
      </c>
      <c r="CB164" s="96" t="s">
        <v>81</v>
      </c>
      <c r="CC164" s="96" t="s">
        <v>81</v>
      </c>
      <c r="CD164" s="96" t="s">
        <v>81</v>
      </c>
      <c r="CE164" s="96">
        <v>0</v>
      </c>
      <c r="CF164" s="96">
        <v>0</v>
      </c>
      <c r="CG164" s="96">
        <v>0</v>
      </c>
      <c r="CH164" s="96">
        <v>0</v>
      </c>
      <c r="CI164" s="96">
        <v>0</v>
      </c>
      <c r="CJ164" s="96">
        <v>0</v>
      </c>
      <c r="CK164" s="96">
        <v>0</v>
      </c>
      <c r="CL164" s="96">
        <v>0</v>
      </c>
      <c r="CM164" s="96">
        <v>0</v>
      </c>
      <c r="CN164" s="305" t="s">
        <v>81</v>
      </c>
      <c r="CO164" s="354"/>
      <c r="CP164" s="354"/>
      <c r="CQ164" s="96" t="s">
        <v>81</v>
      </c>
      <c r="CR164" s="221" t="s">
        <v>81</v>
      </c>
      <c r="CS164" s="355"/>
      <c r="CT164" s="355"/>
      <c r="CU164" s="220" t="s">
        <v>600</v>
      </c>
      <c r="CV164" s="220"/>
    </row>
    <row r="165" spans="1:100" ht="53.25" customHeight="1">
      <c r="A165" s="75" t="s">
        <v>618</v>
      </c>
      <c r="B165" s="218" t="s">
        <v>95</v>
      </c>
      <c r="C165" s="75" t="s">
        <v>619</v>
      </c>
      <c r="D165" s="119">
        <v>10</v>
      </c>
      <c r="E165" s="119">
        <v>10</v>
      </c>
      <c r="F165" s="75" t="s">
        <v>97</v>
      </c>
      <c r="G165" s="75" t="s">
        <v>630</v>
      </c>
      <c r="H165" s="75" t="s">
        <v>627</v>
      </c>
      <c r="I165" s="96">
        <v>0</v>
      </c>
      <c r="J165" s="119">
        <v>7</v>
      </c>
      <c r="K165" s="119">
        <v>0</v>
      </c>
      <c r="L165" s="305">
        <v>0</v>
      </c>
      <c r="M165" s="354"/>
      <c r="N165" s="354"/>
      <c r="O165" s="354"/>
      <c r="P165" s="354"/>
      <c r="Q165" s="96">
        <v>0</v>
      </c>
      <c r="R165" s="96">
        <v>0</v>
      </c>
      <c r="S165" s="96">
        <v>0</v>
      </c>
      <c r="T165" s="96">
        <v>0</v>
      </c>
      <c r="U165" s="96">
        <v>0</v>
      </c>
      <c r="V165" s="96">
        <v>0</v>
      </c>
      <c r="W165" s="96">
        <v>0</v>
      </c>
      <c r="X165" s="96">
        <v>0</v>
      </c>
      <c r="Y165" s="96">
        <v>0</v>
      </c>
      <c r="Z165" s="102" t="s">
        <v>81</v>
      </c>
      <c r="AA165" s="96">
        <v>9</v>
      </c>
      <c r="AB165" s="96">
        <v>5</v>
      </c>
      <c r="AC165" s="96">
        <v>9</v>
      </c>
      <c r="AD165" s="102">
        <v>4326838000</v>
      </c>
      <c r="AE165" s="102">
        <v>0</v>
      </c>
      <c r="AF165" s="102">
        <v>0</v>
      </c>
      <c r="AG165" s="102">
        <v>4326838000</v>
      </c>
      <c r="AH165" s="102">
        <v>0</v>
      </c>
      <c r="AI165" s="102">
        <v>0</v>
      </c>
      <c r="AJ165" s="102">
        <v>0</v>
      </c>
      <c r="AK165" s="102">
        <v>0</v>
      </c>
      <c r="AL165" s="305">
        <v>1</v>
      </c>
      <c r="AM165" s="354"/>
      <c r="AN165" s="354"/>
      <c r="AO165" s="102">
        <f t="shared" si="150"/>
        <v>9</v>
      </c>
      <c r="AP165" s="305">
        <f t="shared" si="151"/>
        <v>0.9</v>
      </c>
      <c r="AQ165" s="354"/>
      <c r="AR165" s="354"/>
      <c r="AS165" s="96">
        <v>0</v>
      </c>
      <c r="AT165" s="96">
        <v>0</v>
      </c>
      <c r="AU165" s="96">
        <v>0</v>
      </c>
      <c r="AV165" s="96">
        <v>0</v>
      </c>
      <c r="AW165" s="102">
        <f t="shared" ref="AW165:AW166" si="158">SUM(AX165:BE165)</f>
        <v>0</v>
      </c>
      <c r="AX165" s="102">
        <v>0</v>
      </c>
      <c r="AY165" s="102">
        <v>0</v>
      </c>
      <c r="AZ165" s="102">
        <v>0</v>
      </c>
      <c r="BA165" s="102">
        <v>0</v>
      </c>
      <c r="BB165" s="102">
        <v>0</v>
      </c>
      <c r="BC165" s="102">
        <v>0</v>
      </c>
      <c r="BD165" s="102">
        <v>0</v>
      </c>
      <c r="BE165" s="102">
        <v>0</v>
      </c>
      <c r="BF165" s="305" t="s">
        <v>81</v>
      </c>
      <c r="BG165" s="354"/>
      <c r="BH165" s="354"/>
      <c r="BI165" s="96">
        <f t="shared" si="152"/>
        <v>9</v>
      </c>
      <c r="BJ165" s="260">
        <f>+BI165/D165</f>
        <v>0.9</v>
      </c>
      <c r="BK165" s="354"/>
      <c r="BL165" s="354"/>
      <c r="BM165" s="220" t="s">
        <v>600</v>
      </c>
      <c r="BN165" s="220" t="s">
        <v>101</v>
      </c>
      <c r="BO165" s="220"/>
      <c r="BP165" s="220"/>
      <c r="BQ165" s="220"/>
      <c r="BR165" s="220"/>
      <c r="BS165" s="220"/>
      <c r="BT165" s="220"/>
      <c r="BU165" s="220"/>
      <c r="BV165" s="220"/>
      <c r="BW165" s="220"/>
      <c r="BX165" s="220"/>
      <c r="BY165" s="220"/>
      <c r="BZ165" s="96">
        <v>8</v>
      </c>
      <c r="CA165" s="96">
        <v>0</v>
      </c>
      <c r="CB165" s="96">
        <v>0</v>
      </c>
      <c r="CC165" s="96">
        <v>0</v>
      </c>
      <c r="CD165" s="96">
        <v>0</v>
      </c>
      <c r="CE165" s="96">
        <f t="shared" ref="CE165" si="159">SUM(CF165:CM165)</f>
        <v>0</v>
      </c>
      <c r="CF165" s="96">
        <v>0</v>
      </c>
      <c r="CG165" s="96">
        <v>0</v>
      </c>
      <c r="CH165" s="96">
        <v>0</v>
      </c>
      <c r="CI165" s="96">
        <v>0</v>
      </c>
      <c r="CJ165" s="96">
        <v>0</v>
      </c>
      <c r="CK165" s="96">
        <v>0</v>
      </c>
      <c r="CL165" s="96">
        <v>0</v>
      </c>
      <c r="CM165" s="96">
        <v>0</v>
      </c>
      <c r="CN165" s="305" t="s">
        <v>81</v>
      </c>
      <c r="CO165" s="354"/>
      <c r="CP165" s="354"/>
      <c r="CQ165" s="96">
        <f>SUM(K165+AC165+AV165+CD165)</f>
        <v>9</v>
      </c>
      <c r="CR165" s="221">
        <f>+CQ165/E165</f>
        <v>0.9</v>
      </c>
      <c r="CS165" s="355"/>
      <c r="CT165" s="355"/>
      <c r="CU165" s="220" t="s">
        <v>600</v>
      </c>
      <c r="CV165" s="220"/>
    </row>
    <row r="166" spans="1:100" ht="41.25" customHeight="1">
      <c r="A166" s="75" t="s">
        <v>618</v>
      </c>
      <c r="B166" s="218" t="s">
        <v>95</v>
      </c>
      <c r="C166" s="75" t="s">
        <v>619</v>
      </c>
      <c r="D166" s="119">
        <v>10</v>
      </c>
      <c r="E166" s="119">
        <v>1</v>
      </c>
      <c r="F166" s="75" t="s">
        <v>97</v>
      </c>
      <c r="G166" s="75" t="s">
        <v>631</v>
      </c>
      <c r="H166" s="75" t="s">
        <v>630</v>
      </c>
      <c r="I166" s="96">
        <v>0</v>
      </c>
      <c r="J166" s="119">
        <v>0</v>
      </c>
      <c r="K166" s="119">
        <v>0</v>
      </c>
      <c r="L166" s="305" t="s">
        <v>81</v>
      </c>
      <c r="M166" s="354"/>
      <c r="N166" s="354"/>
      <c r="O166" s="354"/>
      <c r="P166" s="354"/>
      <c r="Q166" s="96">
        <v>0</v>
      </c>
      <c r="R166" s="96">
        <v>0</v>
      </c>
      <c r="S166" s="96">
        <v>0</v>
      </c>
      <c r="T166" s="96">
        <v>0</v>
      </c>
      <c r="U166" s="96">
        <v>0</v>
      </c>
      <c r="V166" s="96">
        <v>0</v>
      </c>
      <c r="W166" s="96">
        <v>0</v>
      </c>
      <c r="X166" s="96">
        <v>0</v>
      </c>
      <c r="Y166" s="96">
        <v>0</v>
      </c>
      <c r="Z166" s="102" t="s">
        <v>81</v>
      </c>
      <c r="AA166" s="96">
        <v>0</v>
      </c>
      <c r="AB166" s="96">
        <v>0</v>
      </c>
      <c r="AC166" s="96">
        <v>0</v>
      </c>
      <c r="AD166" s="102">
        <v>0</v>
      </c>
      <c r="AE166" s="102">
        <v>0</v>
      </c>
      <c r="AF166" s="102">
        <v>0</v>
      </c>
      <c r="AG166" s="102">
        <v>0</v>
      </c>
      <c r="AH166" s="102">
        <v>0</v>
      </c>
      <c r="AI166" s="102">
        <v>0</v>
      </c>
      <c r="AJ166" s="102">
        <v>0</v>
      </c>
      <c r="AK166" s="102">
        <v>0</v>
      </c>
      <c r="AL166" s="305" t="s">
        <v>81</v>
      </c>
      <c r="AM166" s="354"/>
      <c r="AN166" s="354"/>
      <c r="AO166" s="102">
        <f t="shared" si="150"/>
        <v>0</v>
      </c>
      <c r="AP166" s="305">
        <f t="shared" si="151"/>
        <v>0</v>
      </c>
      <c r="AQ166" s="354"/>
      <c r="AR166" s="354"/>
      <c r="AS166" s="96">
        <v>5</v>
      </c>
      <c r="AT166" s="96">
        <v>1</v>
      </c>
      <c r="AU166" s="96">
        <v>1</v>
      </c>
      <c r="AV166" s="96">
        <v>1</v>
      </c>
      <c r="AW166" s="102">
        <f t="shared" si="158"/>
        <v>239000000</v>
      </c>
      <c r="AX166" s="102">
        <v>239000000</v>
      </c>
      <c r="AY166" s="102">
        <v>0</v>
      </c>
      <c r="AZ166" s="102">
        <v>0</v>
      </c>
      <c r="BA166" s="102">
        <v>0</v>
      </c>
      <c r="BB166" s="102">
        <v>0</v>
      </c>
      <c r="BC166" s="102">
        <v>0</v>
      </c>
      <c r="BD166" s="102">
        <v>0</v>
      </c>
      <c r="BE166" s="102">
        <v>0</v>
      </c>
      <c r="BF166" s="305">
        <f>+AV166/AS166</f>
        <v>0.2</v>
      </c>
      <c r="BG166" s="354"/>
      <c r="BH166" s="354"/>
      <c r="BI166" s="96">
        <f t="shared" si="152"/>
        <v>1</v>
      </c>
      <c r="BJ166" s="260">
        <f>+BI166/E166</f>
        <v>1</v>
      </c>
      <c r="BK166" s="354"/>
      <c r="BL166" s="354"/>
      <c r="BM166" s="220" t="s">
        <v>600</v>
      </c>
      <c r="BN166" s="220" t="s">
        <v>268</v>
      </c>
      <c r="BO166" s="220"/>
      <c r="BP166" s="220"/>
      <c r="BQ166" s="220"/>
      <c r="BR166" s="220"/>
      <c r="BS166" s="220"/>
      <c r="BT166" s="220"/>
      <c r="BU166" s="220"/>
      <c r="BV166" s="220"/>
      <c r="BW166" s="220"/>
      <c r="BX166" s="220"/>
      <c r="BY166" s="220"/>
      <c r="BZ166" s="96">
        <v>1</v>
      </c>
      <c r="CA166" s="96">
        <v>0</v>
      </c>
      <c r="CB166" s="96">
        <v>0</v>
      </c>
      <c r="CC166" s="96">
        <v>0</v>
      </c>
      <c r="CD166" s="96">
        <v>0</v>
      </c>
      <c r="CE166" s="96">
        <v>0</v>
      </c>
      <c r="CF166" s="96">
        <v>0</v>
      </c>
      <c r="CG166" s="96">
        <v>0</v>
      </c>
      <c r="CH166" s="96">
        <v>0</v>
      </c>
      <c r="CI166" s="96">
        <v>0</v>
      </c>
      <c r="CJ166" s="96">
        <v>0</v>
      </c>
      <c r="CK166" s="96">
        <v>0</v>
      </c>
      <c r="CL166" s="96">
        <v>0</v>
      </c>
      <c r="CM166" s="96">
        <v>0</v>
      </c>
      <c r="CN166" s="305" t="s">
        <v>81</v>
      </c>
      <c r="CO166" s="354"/>
      <c r="CP166" s="354"/>
      <c r="CQ166" s="102">
        <f>SUM(K166+AC166+AV166+CD166)</f>
        <v>1</v>
      </c>
      <c r="CR166" s="221">
        <f>+CQ166/E166</f>
        <v>1</v>
      </c>
      <c r="CS166" s="355"/>
      <c r="CT166" s="355"/>
      <c r="CU166" s="220" t="s">
        <v>600</v>
      </c>
      <c r="CV166" s="220"/>
    </row>
    <row r="167" spans="1:100" ht="81" customHeight="1">
      <c r="A167" s="75" t="s">
        <v>632</v>
      </c>
      <c r="B167" s="256" t="s">
        <v>95</v>
      </c>
      <c r="C167" s="75" t="s">
        <v>633</v>
      </c>
      <c r="D167" s="119">
        <v>11</v>
      </c>
      <c r="E167" s="119">
        <v>10</v>
      </c>
      <c r="F167" s="75" t="s">
        <v>97</v>
      </c>
      <c r="G167" s="188" t="s">
        <v>81</v>
      </c>
      <c r="H167" s="75" t="s">
        <v>634</v>
      </c>
      <c r="I167" s="96" t="s">
        <v>107</v>
      </c>
      <c r="J167" s="119" t="s">
        <v>81</v>
      </c>
      <c r="K167" s="119" t="s">
        <v>81</v>
      </c>
      <c r="L167" s="227" t="s">
        <v>81</v>
      </c>
      <c r="M167" s="354">
        <f>SUBTOTAL(9,L167:L171)/4</f>
        <v>0.75</v>
      </c>
      <c r="N167" s="354">
        <v>0.25</v>
      </c>
      <c r="O167" s="354">
        <v>0.2</v>
      </c>
      <c r="P167" s="354"/>
      <c r="Q167" s="227" t="s">
        <v>81</v>
      </c>
      <c r="R167" s="227" t="s">
        <v>81</v>
      </c>
      <c r="S167" s="227" t="s">
        <v>81</v>
      </c>
      <c r="T167" s="227" t="s">
        <v>81</v>
      </c>
      <c r="U167" s="227" t="s">
        <v>81</v>
      </c>
      <c r="V167" s="227" t="s">
        <v>81</v>
      </c>
      <c r="W167" s="227" t="s">
        <v>81</v>
      </c>
      <c r="X167" s="227" t="s">
        <v>81</v>
      </c>
      <c r="Y167" s="227" t="s">
        <v>81</v>
      </c>
      <c r="Z167" s="227" t="s">
        <v>81</v>
      </c>
      <c r="AA167" s="119" t="s">
        <v>81</v>
      </c>
      <c r="AB167" s="227" t="s">
        <v>81</v>
      </c>
      <c r="AC167" s="119" t="s">
        <v>81</v>
      </c>
      <c r="AD167" s="227" t="s">
        <v>81</v>
      </c>
      <c r="AE167" s="227" t="s">
        <v>81</v>
      </c>
      <c r="AF167" s="227" t="s">
        <v>81</v>
      </c>
      <c r="AG167" s="227" t="s">
        <v>81</v>
      </c>
      <c r="AH167" s="227" t="s">
        <v>81</v>
      </c>
      <c r="AI167" s="227" t="s">
        <v>81</v>
      </c>
      <c r="AJ167" s="227" t="s">
        <v>81</v>
      </c>
      <c r="AK167" s="227" t="s">
        <v>81</v>
      </c>
      <c r="AL167" s="227" t="s">
        <v>81</v>
      </c>
      <c r="AM167" s="354">
        <f>SUM(AL167:AL171)/4</f>
        <v>0.505</v>
      </c>
      <c r="AN167" s="354">
        <v>0.2</v>
      </c>
      <c r="AO167" s="227" t="s">
        <v>81</v>
      </c>
      <c r="AP167" s="227" t="s">
        <v>81</v>
      </c>
      <c r="AQ167" s="354">
        <f>SUM(AP167:AP171)/5</f>
        <v>0.6</v>
      </c>
      <c r="AR167" s="354"/>
      <c r="AS167" s="119" t="s">
        <v>81</v>
      </c>
      <c r="AT167" s="227" t="s">
        <v>81</v>
      </c>
      <c r="AU167" s="119" t="s">
        <v>81</v>
      </c>
      <c r="AV167" s="119" t="s">
        <v>81</v>
      </c>
      <c r="AW167" s="119" t="s">
        <v>81</v>
      </c>
      <c r="AX167" s="227" t="s">
        <v>81</v>
      </c>
      <c r="AY167" s="227" t="s">
        <v>81</v>
      </c>
      <c r="AZ167" s="227" t="s">
        <v>81</v>
      </c>
      <c r="BA167" s="227" t="s">
        <v>81</v>
      </c>
      <c r="BB167" s="227" t="s">
        <v>81</v>
      </c>
      <c r="BC167" s="227" t="s">
        <v>81</v>
      </c>
      <c r="BD167" s="227" t="s">
        <v>81</v>
      </c>
      <c r="BE167" s="102" t="s">
        <v>81</v>
      </c>
      <c r="BF167" s="305" t="s">
        <v>81</v>
      </c>
      <c r="BG167" s="354">
        <f>SUM(BF167:BF171)/4</f>
        <v>0.5</v>
      </c>
      <c r="BH167" s="354">
        <v>0.2</v>
      </c>
      <c r="BI167" s="96" t="s">
        <v>81</v>
      </c>
      <c r="BJ167" s="260" t="s">
        <v>81</v>
      </c>
      <c r="BK167" s="354">
        <f>SUM(BJ167:BJ171)/3</f>
        <v>1</v>
      </c>
      <c r="BL167" s="354"/>
      <c r="BM167" s="220" t="s">
        <v>600</v>
      </c>
      <c r="BN167" s="220" t="s">
        <v>629</v>
      </c>
      <c r="BO167" s="220"/>
      <c r="BP167" s="220"/>
      <c r="BQ167" s="220"/>
      <c r="BR167" s="220"/>
      <c r="BS167" s="220"/>
      <c r="BT167" s="220"/>
      <c r="BU167" s="220"/>
      <c r="BV167" s="220"/>
      <c r="BW167" s="220"/>
      <c r="BX167" s="220"/>
      <c r="BY167" s="220"/>
      <c r="BZ167" s="96">
        <v>10</v>
      </c>
      <c r="CA167" s="119">
        <v>2</v>
      </c>
      <c r="CB167" s="119">
        <v>10</v>
      </c>
      <c r="CC167" s="119">
        <v>2</v>
      </c>
      <c r="CD167" s="119">
        <v>2</v>
      </c>
      <c r="CE167" s="96">
        <v>0</v>
      </c>
      <c r="CF167" s="96">
        <v>0</v>
      </c>
      <c r="CG167" s="96">
        <v>0</v>
      </c>
      <c r="CH167" s="96">
        <v>0</v>
      </c>
      <c r="CI167" s="96">
        <v>0</v>
      </c>
      <c r="CJ167" s="96">
        <v>0</v>
      </c>
      <c r="CK167" s="96">
        <v>0</v>
      </c>
      <c r="CL167" s="96">
        <v>0</v>
      </c>
      <c r="CM167" s="96">
        <v>0</v>
      </c>
      <c r="CN167" s="305">
        <f t="shared" si="155"/>
        <v>0.2</v>
      </c>
      <c r="CO167" s="354">
        <f>SUM(CN167:CN171)/1</f>
        <v>0.2</v>
      </c>
      <c r="CP167" s="354">
        <v>0.2</v>
      </c>
      <c r="CQ167" s="96">
        <f>SUM(CD167)</f>
        <v>2</v>
      </c>
      <c r="CR167" s="221">
        <f>+CQ167/E167</f>
        <v>0.2</v>
      </c>
      <c r="CS167" s="355">
        <f>SUM(CR167:CR171)</f>
        <v>0.2</v>
      </c>
      <c r="CT167" s="355"/>
      <c r="CU167" s="220" t="s">
        <v>600</v>
      </c>
      <c r="CV167" s="220"/>
    </row>
    <row r="168" spans="1:100" ht="64.5" customHeight="1">
      <c r="A168" s="75" t="s">
        <v>632</v>
      </c>
      <c r="B168" s="257" t="s">
        <v>95</v>
      </c>
      <c r="C168" s="258" t="s">
        <v>633</v>
      </c>
      <c r="D168" s="119">
        <v>4</v>
      </c>
      <c r="E168" s="119" t="s">
        <v>81</v>
      </c>
      <c r="F168" s="75" t="s">
        <v>97</v>
      </c>
      <c r="G168" s="75" t="s">
        <v>635</v>
      </c>
      <c r="H168" s="75" t="s">
        <v>635</v>
      </c>
      <c r="I168" s="96">
        <v>0</v>
      </c>
      <c r="J168" s="119">
        <v>0</v>
      </c>
      <c r="K168" s="119">
        <v>2</v>
      </c>
      <c r="L168" s="305">
        <v>1</v>
      </c>
      <c r="M168" s="354"/>
      <c r="N168" s="354"/>
      <c r="O168" s="354"/>
      <c r="P168" s="354"/>
      <c r="Q168" s="96">
        <v>0</v>
      </c>
      <c r="R168" s="96">
        <v>0</v>
      </c>
      <c r="S168" s="96">
        <v>0</v>
      </c>
      <c r="T168" s="96">
        <v>0</v>
      </c>
      <c r="U168" s="96">
        <v>0</v>
      </c>
      <c r="V168" s="96">
        <v>0</v>
      </c>
      <c r="W168" s="96">
        <v>0</v>
      </c>
      <c r="X168" s="96">
        <v>0</v>
      </c>
      <c r="Y168" s="96">
        <v>0</v>
      </c>
      <c r="Z168" s="102" t="s">
        <v>81</v>
      </c>
      <c r="AA168" s="96">
        <v>2</v>
      </c>
      <c r="AB168" s="96">
        <v>25</v>
      </c>
      <c r="AC168" s="96">
        <v>2</v>
      </c>
      <c r="AD168" s="102">
        <v>0</v>
      </c>
      <c r="AE168" s="307">
        <v>0</v>
      </c>
      <c r="AF168" s="102">
        <v>0</v>
      </c>
      <c r="AG168" s="102">
        <v>0</v>
      </c>
      <c r="AH168" s="102">
        <v>0</v>
      </c>
      <c r="AI168" s="102">
        <v>0</v>
      </c>
      <c r="AJ168" s="102">
        <v>0</v>
      </c>
      <c r="AK168" s="102">
        <v>0</v>
      </c>
      <c r="AL168" s="305">
        <v>1</v>
      </c>
      <c r="AM168" s="354"/>
      <c r="AN168" s="354"/>
      <c r="AO168" s="102">
        <f t="shared" si="150"/>
        <v>4</v>
      </c>
      <c r="AP168" s="305">
        <f t="shared" si="151"/>
        <v>1</v>
      </c>
      <c r="AQ168" s="354"/>
      <c r="AR168" s="354"/>
      <c r="AS168" s="96">
        <v>6</v>
      </c>
      <c r="AT168" s="96">
        <v>0</v>
      </c>
      <c r="AU168" s="96">
        <v>0</v>
      </c>
      <c r="AV168" s="96">
        <v>6</v>
      </c>
      <c r="AW168" s="102">
        <f t="shared" ref="AW168:AW175" si="160">SUM(AX168:BE168)</f>
        <v>800000000</v>
      </c>
      <c r="AX168" s="102">
        <v>0</v>
      </c>
      <c r="AY168" s="102">
        <v>0</v>
      </c>
      <c r="AZ168" s="102">
        <v>0</v>
      </c>
      <c r="BA168" s="102">
        <v>0</v>
      </c>
      <c r="BB168" s="102">
        <v>0</v>
      </c>
      <c r="BC168" s="102">
        <v>0</v>
      </c>
      <c r="BD168" s="102">
        <v>800000000</v>
      </c>
      <c r="BE168" s="102">
        <v>0</v>
      </c>
      <c r="BF168" s="305">
        <f t="shared" ref="BF168:BF173" si="161">+AV168/AS168</f>
        <v>1</v>
      </c>
      <c r="BG168" s="354"/>
      <c r="BH168" s="354"/>
      <c r="BI168" s="96">
        <f t="shared" si="152"/>
        <v>10</v>
      </c>
      <c r="BJ168" s="260">
        <v>1</v>
      </c>
      <c r="BK168" s="354"/>
      <c r="BL168" s="354"/>
      <c r="BM168" s="220" t="s">
        <v>600</v>
      </c>
      <c r="BN168" s="220" t="s">
        <v>636</v>
      </c>
      <c r="BO168" s="220"/>
      <c r="BP168" s="220"/>
      <c r="BQ168" s="220"/>
      <c r="BR168" s="220"/>
      <c r="BS168" s="220"/>
      <c r="BT168" s="220"/>
      <c r="BU168" s="220"/>
      <c r="BV168" s="220"/>
      <c r="BW168" s="220"/>
      <c r="BX168" s="220"/>
      <c r="BY168" s="220"/>
      <c r="BZ168" s="96" t="s">
        <v>81</v>
      </c>
      <c r="CA168" s="96" t="s">
        <v>81</v>
      </c>
      <c r="CB168" s="96" t="s">
        <v>81</v>
      </c>
      <c r="CC168" s="96" t="s">
        <v>81</v>
      </c>
      <c r="CD168" s="96" t="s">
        <v>81</v>
      </c>
      <c r="CE168" s="96">
        <v>0</v>
      </c>
      <c r="CF168" s="96">
        <v>0</v>
      </c>
      <c r="CG168" s="96">
        <v>0</v>
      </c>
      <c r="CH168" s="96">
        <v>0</v>
      </c>
      <c r="CI168" s="96">
        <v>0</v>
      </c>
      <c r="CJ168" s="96">
        <v>0</v>
      </c>
      <c r="CK168" s="96">
        <v>0</v>
      </c>
      <c r="CL168" s="96">
        <v>800000000</v>
      </c>
      <c r="CM168" s="96">
        <v>0</v>
      </c>
      <c r="CN168" s="305" t="s">
        <v>81</v>
      </c>
      <c r="CO168" s="354"/>
      <c r="CP168" s="354"/>
      <c r="CQ168" s="96" t="s">
        <v>81</v>
      </c>
      <c r="CR168" s="221" t="s">
        <v>81</v>
      </c>
      <c r="CS168" s="355"/>
      <c r="CT168" s="355"/>
      <c r="CU168" s="220" t="s">
        <v>600</v>
      </c>
      <c r="CV168" s="220"/>
    </row>
    <row r="169" spans="1:100" ht="51" customHeight="1">
      <c r="A169" s="75" t="s">
        <v>632</v>
      </c>
      <c r="B169" s="257" t="s">
        <v>95</v>
      </c>
      <c r="C169" s="258" t="s">
        <v>633</v>
      </c>
      <c r="D169" s="119">
        <v>6</v>
      </c>
      <c r="E169" s="119" t="s">
        <v>81</v>
      </c>
      <c r="F169" s="75" t="s">
        <v>97</v>
      </c>
      <c r="G169" s="75" t="s">
        <v>637</v>
      </c>
      <c r="H169" s="75" t="s">
        <v>637</v>
      </c>
      <c r="I169" s="96">
        <v>0</v>
      </c>
      <c r="J169" s="119">
        <v>0</v>
      </c>
      <c r="K169" s="119">
        <v>0</v>
      </c>
      <c r="L169" s="305" t="s">
        <v>81</v>
      </c>
      <c r="M169" s="354"/>
      <c r="N169" s="354"/>
      <c r="O169" s="354"/>
      <c r="P169" s="354"/>
      <c r="Q169" s="96">
        <v>0</v>
      </c>
      <c r="R169" s="96">
        <v>0</v>
      </c>
      <c r="S169" s="96">
        <v>0</v>
      </c>
      <c r="T169" s="96">
        <v>0</v>
      </c>
      <c r="U169" s="96">
        <v>0</v>
      </c>
      <c r="V169" s="96">
        <v>0</v>
      </c>
      <c r="W169" s="96">
        <v>0</v>
      </c>
      <c r="X169" s="96">
        <v>0</v>
      </c>
      <c r="Y169" s="96">
        <v>0</v>
      </c>
      <c r="Z169" s="102" t="s">
        <v>81</v>
      </c>
      <c r="AA169" s="96">
        <v>0</v>
      </c>
      <c r="AB169" s="96">
        <v>0</v>
      </c>
      <c r="AC169" s="96">
        <v>0</v>
      </c>
      <c r="AD169" s="102">
        <v>0</v>
      </c>
      <c r="AE169" s="102">
        <v>0</v>
      </c>
      <c r="AF169" s="102">
        <v>0</v>
      </c>
      <c r="AG169" s="102">
        <v>0</v>
      </c>
      <c r="AH169" s="102">
        <v>0</v>
      </c>
      <c r="AI169" s="102">
        <v>0</v>
      </c>
      <c r="AJ169" s="102">
        <v>0</v>
      </c>
      <c r="AK169" s="102">
        <v>0</v>
      </c>
      <c r="AL169" s="305" t="s">
        <v>81</v>
      </c>
      <c r="AM169" s="354"/>
      <c r="AN169" s="354"/>
      <c r="AO169" s="102">
        <f t="shared" si="150"/>
        <v>0</v>
      </c>
      <c r="AP169" s="305">
        <f t="shared" si="151"/>
        <v>0</v>
      </c>
      <c r="AQ169" s="354"/>
      <c r="AR169" s="354"/>
      <c r="AS169" s="96">
        <v>1</v>
      </c>
      <c r="AT169" s="96">
        <v>0</v>
      </c>
      <c r="AU169" s="96">
        <v>0</v>
      </c>
      <c r="AV169" s="96">
        <v>1</v>
      </c>
      <c r="AW169" s="102">
        <f t="shared" si="160"/>
        <v>0</v>
      </c>
      <c r="AX169" s="102">
        <v>0</v>
      </c>
      <c r="AY169" s="102">
        <v>0</v>
      </c>
      <c r="AZ169" s="102">
        <v>0</v>
      </c>
      <c r="BA169" s="102">
        <v>0</v>
      </c>
      <c r="BB169" s="102">
        <v>0</v>
      </c>
      <c r="BC169" s="102">
        <v>0</v>
      </c>
      <c r="BD169" s="102">
        <v>0</v>
      </c>
      <c r="BE169" s="102">
        <v>0</v>
      </c>
      <c r="BF169" s="213">
        <f t="shared" si="161"/>
        <v>1</v>
      </c>
      <c r="BG169" s="354"/>
      <c r="BH169" s="354"/>
      <c r="BI169" s="96" t="s">
        <v>81</v>
      </c>
      <c r="BJ169" s="260" t="s">
        <v>81</v>
      </c>
      <c r="BK169" s="354"/>
      <c r="BL169" s="354"/>
      <c r="BM169" s="220" t="s">
        <v>600</v>
      </c>
      <c r="BN169" s="220" t="s">
        <v>636</v>
      </c>
      <c r="BO169" s="220"/>
      <c r="BP169" s="220"/>
      <c r="BQ169" s="220"/>
      <c r="BR169" s="220"/>
      <c r="BS169" s="220"/>
      <c r="BT169" s="220"/>
      <c r="BU169" s="220"/>
      <c r="BV169" s="220"/>
      <c r="BW169" s="220"/>
      <c r="BX169" s="220"/>
      <c r="BY169" s="220"/>
      <c r="BZ169" s="96" t="s">
        <v>81</v>
      </c>
      <c r="CA169" s="96" t="s">
        <v>81</v>
      </c>
      <c r="CB169" s="96" t="s">
        <v>81</v>
      </c>
      <c r="CC169" s="96" t="s">
        <v>81</v>
      </c>
      <c r="CD169" s="96" t="s">
        <v>81</v>
      </c>
      <c r="CE169" s="96">
        <f t="shared" ref="CE169:CE175" si="162">SUM(CF169:CM169)</f>
        <v>0</v>
      </c>
      <c r="CF169" s="96">
        <v>0</v>
      </c>
      <c r="CG169" s="96">
        <v>0</v>
      </c>
      <c r="CH169" s="96">
        <v>0</v>
      </c>
      <c r="CI169" s="96">
        <v>0</v>
      </c>
      <c r="CJ169" s="96">
        <v>0</v>
      </c>
      <c r="CK169" s="96">
        <v>0</v>
      </c>
      <c r="CL169" s="96">
        <v>0</v>
      </c>
      <c r="CM169" s="96">
        <v>0</v>
      </c>
      <c r="CN169" s="305" t="s">
        <v>81</v>
      </c>
      <c r="CO169" s="354"/>
      <c r="CP169" s="354"/>
      <c r="CQ169" s="96" t="s">
        <v>81</v>
      </c>
      <c r="CR169" s="221" t="s">
        <v>81</v>
      </c>
      <c r="CS169" s="355"/>
      <c r="CT169" s="355"/>
      <c r="CU169" s="220" t="s">
        <v>600</v>
      </c>
      <c r="CV169" s="220"/>
    </row>
    <row r="170" spans="1:100" ht="45.75">
      <c r="A170" s="75" t="s">
        <v>632</v>
      </c>
      <c r="B170" s="257" t="s">
        <v>95</v>
      </c>
      <c r="C170" s="258" t="s">
        <v>633</v>
      </c>
      <c r="D170" s="119">
        <v>2</v>
      </c>
      <c r="E170" s="119" t="s">
        <v>81</v>
      </c>
      <c r="F170" s="75" t="s">
        <v>97</v>
      </c>
      <c r="G170" s="75" t="s">
        <v>638</v>
      </c>
      <c r="H170" s="75" t="s">
        <v>638</v>
      </c>
      <c r="I170" s="96">
        <v>0</v>
      </c>
      <c r="J170" s="119">
        <v>0</v>
      </c>
      <c r="K170" s="119">
        <v>1</v>
      </c>
      <c r="L170" s="305">
        <v>1</v>
      </c>
      <c r="M170" s="354"/>
      <c r="N170" s="354"/>
      <c r="O170" s="354"/>
      <c r="P170" s="354"/>
      <c r="Q170" s="96">
        <v>0</v>
      </c>
      <c r="R170" s="96">
        <v>0</v>
      </c>
      <c r="S170" s="96">
        <v>0</v>
      </c>
      <c r="T170" s="96">
        <v>0</v>
      </c>
      <c r="U170" s="96">
        <v>0</v>
      </c>
      <c r="V170" s="96">
        <v>0</v>
      </c>
      <c r="W170" s="96">
        <v>0</v>
      </c>
      <c r="X170" s="96">
        <v>0</v>
      </c>
      <c r="Y170" s="96">
        <v>0</v>
      </c>
      <c r="Z170" s="102" t="s">
        <v>81</v>
      </c>
      <c r="AA170" s="96">
        <v>1</v>
      </c>
      <c r="AB170" s="96">
        <v>0</v>
      </c>
      <c r="AC170" s="96">
        <v>1</v>
      </c>
      <c r="AD170" s="102">
        <v>0</v>
      </c>
      <c r="AE170" s="102">
        <v>0</v>
      </c>
      <c r="AF170" s="102">
        <v>0</v>
      </c>
      <c r="AG170" s="102">
        <v>0</v>
      </c>
      <c r="AH170" s="102">
        <v>0</v>
      </c>
      <c r="AI170" s="102">
        <v>0</v>
      </c>
      <c r="AJ170" s="102">
        <v>0</v>
      </c>
      <c r="AK170" s="102">
        <v>0</v>
      </c>
      <c r="AL170" s="305">
        <v>1</v>
      </c>
      <c r="AM170" s="354"/>
      <c r="AN170" s="354"/>
      <c r="AO170" s="102">
        <f t="shared" si="150"/>
        <v>2</v>
      </c>
      <c r="AP170" s="305">
        <v>1</v>
      </c>
      <c r="AQ170" s="354"/>
      <c r="AR170" s="354"/>
      <c r="AS170" s="96">
        <v>1</v>
      </c>
      <c r="AT170" s="96">
        <v>0</v>
      </c>
      <c r="AU170" s="96">
        <v>0</v>
      </c>
      <c r="AV170" s="96">
        <v>0</v>
      </c>
      <c r="AW170" s="102">
        <f t="shared" si="160"/>
        <v>0</v>
      </c>
      <c r="AX170" s="102">
        <v>0</v>
      </c>
      <c r="AY170" s="102">
        <v>0</v>
      </c>
      <c r="AZ170" s="102">
        <v>0</v>
      </c>
      <c r="BA170" s="102">
        <v>0</v>
      </c>
      <c r="BB170" s="102">
        <v>0</v>
      </c>
      <c r="BC170" s="102">
        <v>0</v>
      </c>
      <c r="BD170" s="102">
        <v>0</v>
      </c>
      <c r="BE170" s="102">
        <v>0</v>
      </c>
      <c r="BF170" s="305">
        <f t="shared" si="161"/>
        <v>0</v>
      </c>
      <c r="BG170" s="354"/>
      <c r="BH170" s="354"/>
      <c r="BI170" s="96">
        <f t="shared" si="152"/>
        <v>2</v>
      </c>
      <c r="BJ170" s="260">
        <f>+BI170/D170</f>
        <v>1</v>
      </c>
      <c r="BK170" s="354"/>
      <c r="BL170" s="354"/>
      <c r="BM170" s="220" t="s">
        <v>600</v>
      </c>
      <c r="BN170" s="220" t="s">
        <v>636</v>
      </c>
      <c r="BO170" s="220"/>
      <c r="BP170" s="220"/>
      <c r="BQ170" s="220"/>
      <c r="BR170" s="220"/>
      <c r="BS170" s="220"/>
      <c r="BT170" s="220"/>
      <c r="BU170" s="220"/>
      <c r="BV170" s="220"/>
      <c r="BW170" s="220"/>
      <c r="BX170" s="220"/>
      <c r="BY170" s="220"/>
      <c r="BZ170" s="96" t="s">
        <v>81</v>
      </c>
      <c r="CA170" s="96" t="s">
        <v>81</v>
      </c>
      <c r="CB170" s="96" t="s">
        <v>81</v>
      </c>
      <c r="CC170" s="96" t="s">
        <v>81</v>
      </c>
      <c r="CD170" s="96" t="s">
        <v>81</v>
      </c>
      <c r="CE170" s="96">
        <f t="shared" si="162"/>
        <v>0</v>
      </c>
      <c r="CF170" s="96">
        <v>0</v>
      </c>
      <c r="CG170" s="96">
        <v>0</v>
      </c>
      <c r="CH170" s="96">
        <v>0</v>
      </c>
      <c r="CI170" s="96">
        <v>0</v>
      </c>
      <c r="CJ170" s="96">
        <v>0</v>
      </c>
      <c r="CK170" s="96">
        <v>0</v>
      </c>
      <c r="CL170" s="96">
        <v>0</v>
      </c>
      <c r="CM170" s="96">
        <v>0</v>
      </c>
      <c r="CN170" s="305" t="s">
        <v>81</v>
      </c>
      <c r="CO170" s="354"/>
      <c r="CP170" s="354"/>
      <c r="CQ170" s="96" t="s">
        <v>81</v>
      </c>
      <c r="CR170" s="221" t="s">
        <v>81</v>
      </c>
      <c r="CS170" s="355"/>
      <c r="CT170" s="355"/>
      <c r="CU170" s="220" t="s">
        <v>600</v>
      </c>
      <c r="CV170" s="220"/>
    </row>
    <row r="171" spans="1:100" ht="45.75">
      <c r="A171" s="75" t="s">
        <v>632</v>
      </c>
      <c r="B171" s="257" t="s">
        <v>95</v>
      </c>
      <c r="C171" s="258" t="s">
        <v>633</v>
      </c>
      <c r="D171" s="119">
        <v>1</v>
      </c>
      <c r="E171" s="119" t="s">
        <v>81</v>
      </c>
      <c r="F171" s="75" t="s">
        <v>97</v>
      </c>
      <c r="G171" s="75" t="s">
        <v>639</v>
      </c>
      <c r="H171" s="75" t="s">
        <v>639</v>
      </c>
      <c r="I171" s="96">
        <v>0</v>
      </c>
      <c r="J171" s="119">
        <v>0</v>
      </c>
      <c r="K171" s="119">
        <v>1</v>
      </c>
      <c r="L171" s="305">
        <v>1</v>
      </c>
      <c r="M171" s="354"/>
      <c r="N171" s="354"/>
      <c r="O171" s="354"/>
      <c r="P171" s="354"/>
      <c r="Q171" s="96">
        <v>0</v>
      </c>
      <c r="R171" s="96">
        <v>0</v>
      </c>
      <c r="S171" s="96">
        <v>0</v>
      </c>
      <c r="T171" s="96">
        <v>0</v>
      </c>
      <c r="U171" s="96">
        <v>0</v>
      </c>
      <c r="V171" s="96">
        <v>0</v>
      </c>
      <c r="W171" s="96">
        <v>0</v>
      </c>
      <c r="X171" s="96">
        <v>0</v>
      </c>
      <c r="Y171" s="96">
        <v>0</v>
      </c>
      <c r="Z171" s="102" t="s">
        <v>81</v>
      </c>
      <c r="AA171" s="96">
        <v>1</v>
      </c>
      <c r="AB171" s="96">
        <v>50</v>
      </c>
      <c r="AC171" s="96">
        <v>1</v>
      </c>
      <c r="AD171" s="102">
        <v>0</v>
      </c>
      <c r="AE171" s="102">
        <v>0</v>
      </c>
      <c r="AF171" s="102">
        <v>0</v>
      </c>
      <c r="AG171" s="102">
        <v>0</v>
      </c>
      <c r="AH171" s="102">
        <v>0</v>
      </c>
      <c r="AI171" s="102">
        <v>0</v>
      </c>
      <c r="AJ171" s="102">
        <v>0</v>
      </c>
      <c r="AK171" s="102">
        <v>0</v>
      </c>
      <c r="AL171" s="305">
        <v>0.02</v>
      </c>
      <c r="AM171" s="354"/>
      <c r="AN171" s="354"/>
      <c r="AO171" s="102">
        <f t="shared" si="150"/>
        <v>2</v>
      </c>
      <c r="AP171" s="305">
        <v>1</v>
      </c>
      <c r="AQ171" s="354"/>
      <c r="AR171" s="354"/>
      <c r="AS171" s="96">
        <v>1</v>
      </c>
      <c r="AT171" s="96">
        <v>0</v>
      </c>
      <c r="AU171" s="96">
        <v>0</v>
      </c>
      <c r="AV171" s="96">
        <v>0</v>
      </c>
      <c r="AW171" s="102">
        <f t="shared" si="160"/>
        <v>25262000000</v>
      </c>
      <c r="AX171" s="102">
        <v>25262000000</v>
      </c>
      <c r="AY171" s="102">
        <v>0</v>
      </c>
      <c r="AZ171" s="102">
        <v>0</v>
      </c>
      <c r="BA171" s="102">
        <v>0</v>
      </c>
      <c r="BB171" s="102">
        <v>0</v>
      </c>
      <c r="BC171" s="102">
        <v>0</v>
      </c>
      <c r="BD171" s="102">
        <v>0</v>
      </c>
      <c r="BE171" s="102">
        <v>0</v>
      </c>
      <c r="BF171" s="305">
        <f t="shared" si="161"/>
        <v>0</v>
      </c>
      <c r="BG171" s="354"/>
      <c r="BH171" s="354"/>
      <c r="BI171" s="96">
        <f t="shared" si="152"/>
        <v>2</v>
      </c>
      <c r="BJ171" s="260">
        <v>1</v>
      </c>
      <c r="BK171" s="354"/>
      <c r="BL171" s="354"/>
      <c r="BM171" s="220" t="s">
        <v>600</v>
      </c>
      <c r="BN171" s="220" t="s">
        <v>636</v>
      </c>
      <c r="BO171" s="220"/>
      <c r="BP171" s="220"/>
      <c r="BQ171" s="220"/>
      <c r="BR171" s="220"/>
      <c r="BS171" s="220"/>
      <c r="BT171" s="220"/>
      <c r="BU171" s="220"/>
      <c r="BV171" s="220"/>
      <c r="BW171" s="220"/>
      <c r="BX171" s="220"/>
      <c r="BY171" s="220"/>
      <c r="BZ171" s="96" t="s">
        <v>81</v>
      </c>
      <c r="CA171" s="96" t="s">
        <v>81</v>
      </c>
      <c r="CB171" s="96" t="s">
        <v>81</v>
      </c>
      <c r="CC171" s="96" t="s">
        <v>81</v>
      </c>
      <c r="CD171" s="96" t="s">
        <v>81</v>
      </c>
      <c r="CE171" s="96">
        <v>0</v>
      </c>
      <c r="CF171" s="96">
        <v>0</v>
      </c>
      <c r="CG171" s="96">
        <v>0</v>
      </c>
      <c r="CH171" s="96">
        <v>0</v>
      </c>
      <c r="CI171" s="96">
        <v>0</v>
      </c>
      <c r="CJ171" s="96">
        <v>0</v>
      </c>
      <c r="CK171" s="96">
        <v>0</v>
      </c>
      <c r="CL171" s="96">
        <v>0</v>
      </c>
      <c r="CM171" s="96">
        <v>0</v>
      </c>
      <c r="CN171" s="305" t="s">
        <v>81</v>
      </c>
      <c r="CO171" s="354"/>
      <c r="CP171" s="354"/>
      <c r="CQ171" s="96" t="s">
        <v>81</v>
      </c>
      <c r="CR171" s="221" t="s">
        <v>81</v>
      </c>
      <c r="CS171" s="355"/>
      <c r="CT171" s="355"/>
      <c r="CU171" s="220" t="s">
        <v>600</v>
      </c>
      <c r="CV171" s="220"/>
    </row>
    <row r="172" spans="1:100" ht="78.75">
      <c r="A172" s="75" t="s">
        <v>640</v>
      </c>
      <c r="B172" s="218" t="s">
        <v>95</v>
      </c>
      <c r="C172" s="75" t="s">
        <v>641</v>
      </c>
      <c r="D172" s="119">
        <v>100</v>
      </c>
      <c r="E172" s="119">
        <v>1</v>
      </c>
      <c r="F172" s="75" t="s">
        <v>97</v>
      </c>
      <c r="G172" s="75" t="s">
        <v>642</v>
      </c>
      <c r="H172" s="75" t="s">
        <v>643</v>
      </c>
      <c r="I172" s="96">
        <v>0</v>
      </c>
      <c r="J172" s="119">
        <v>25</v>
      </c>
      <c r="K172" s="119">
        <v>40</v>
      </c>
      <c r="L172" s="305">
        <v>1</v>
      </c>
      <c r="M172" s="354">
        <f>SUBTOTAL(9,L172:L175)/2</f>
        <v>0.5</v>
      </c>
      <c r="N172" s="354">
        <v>0.15</v>
      </c>
      <c r="O172" s="354">
        <v>3.7499999999999999E-2</v>
      </c>
      <c r="P172" s="354"/>
      <c r="Q172" s="96">
        <v>0</v>
      </c>
      <c r="R172" s="96">
        <v>0</v>
      </c>
      <c r="S172" s="96">
        <v>0</v>
      </c>
      <c r="T172" s="96">
        <v>0</v>
      </c>
      <c r="U172" s="96">
        <v>0</v>
      </c>
      <c r="V172" s="96">
        <v>0</v>
      </c>
      <c r="W172" s="96">
        <v>0</v>
      </c>
      <c r="X172" s="96">
        <v>0</v>
      </c>
      <c r="Y172" s="96">
        <v>0</v>
      </c>
      <c r="Z172" s="102" t="s">
        <v>81</v>
      </c>
      <c r="AA172" s="96">
        <v>25</v>
      </c>
      <c r="AB172" s="96">
        <v>20</v>
      </c>
      <c r="AC172" s="96">
        <v>25</v>
      </c>
      <c r="AD172" s="102">
        <v>7580000000</v>
      </c>
      <c r="AE172" s="102">
        <v>0</v>
      </c>
      <c r="AF172" s="102">
        <v>0</v>
      </c>
      <c r="AG172" s="102">
        <v>0</v>
      </c>
      <c r="AH172" s="102">
        <v>0</v>
      </c>
      <c r="AI172" s="102">
        <v>7580000000</v>
      </c>
      <c r="AJ172" s="102"/>
      <c r="AK172" s="102"/>
      <c r="AL172" s="305">
        <v>1</v>
      </c>
      <c r="AM172" s="354">
        <f>SUM(AL172:AL175)/2</f>
        <v>1</v>
      </c>
      <c r="AN172" s="354">
        <v>3.7499999999999999E-2</v>
      </c>
      <c r="AO172" s="102">
        <f t="shared" si="150"/>
        <v>65</v>
      </c>
      <c r="AP172" s="305">
        <f t="shared" si="151"/>
        <v>0.65</v>
      </c>
      <c r="AQ172" s="354">
        <f>SUM(AP172:AP175)/4</f>
        <v>0.21250000000000002</v>
      </c>
      <c r="AR172" s="354"/>
      <c r="AS172" s="96">
        <v>25</v>
      </c>
      <c r="AT172" s="96">
        <v>25</v>
      </c>
      <c r="AU172" s="96">
        <v>25</v>
      </c>
      <c r="AV172" s="96">
        <v>25</v>
      </c>
      <c r="AW172" s="102">
        <f t="shared" si="160"/>
        <v>0</v>
      </c>
      <c r="AX172" s="102">
        <v>0</v>
      </c>
      <c r="AY172" s="102">
        <v>0</v>
      </c>
      <c r="AZ172" s="102">
        <v>0</v>
      </c>
      <c r="BA172" s="102">
        <v>0</v>
      </c>
      <c r="BB172" s="102">
        <v>0</v>
      </c>
      <c r="BC172" s="102">
        <v>0</v>
      </c>
      <c r="BD172" s="102">
        <v>0</v>
      </c>
      <c r="BE172" s="102">
        <v>0</v>
      </c>
      <c r="BF172" s="305">
        <f t="shared" si="161"/>
        <v>1</v>
      </c>
      <c r="BG172" s="354">
        <f>SUM(BF172:BF175)/2</f>
        <v>1</v>
      </c>
      <c r="BH172" s="354">
        <v>3.7499999999999999E-2</v>
      </c>
      <c r="BI172" s="96">
        <f t="shared" si="152"/>
        <v>90</v>
      </c>
      <c r="BJ172" s="260">
        <f>+BI172/D172</f>
        <v>0.9</v>
      </c>
      <c r="BK172" s="354">
        <f>SUM(BJ172:BJ175)/3</f>
        <v>0.43333333333333335</v>
      </c>
      <c r="BL172" s="354"/>
      <c r="BM172" s="220" t="s">
        <v>600</v>
      </c>
      <c r="BN172" s="220" t="s">
        <v>112</v>
      </c>
      <c r="BO172" s="220"/>
      <c r="BP172" s="220"/>
      <c r="BQ172" s="220"/>
      <c r="BR172" s="220"/>
      <c r="BS172" s="220"/>
      <c r="BT172" s="220"/>
      <c r="BU172" s="220"/>
      <c r="BV172" s="220"/>
      <c r="BW172" s="220"/>
      <c r="BX172" s="220"/>
      <c r="BY172" s="220"/>
      <c r="BZ172" s="96">
        <v>1</v>
      </c>
      <c r="CA172" s="102">
        <v>0.25</v>
      </c>
      <c r="CB172" s="102">
        <v>0.25</v>
      </c>
      <c r="CC172" s="102">
        <v>0</v>
      </c>
      <c r="CD172" s="96">
        <v>0</v>
      </c>
      <c r="CE172" s="96">
        <f t="shared" si="162"/>
        <v>0</v>
      </c>
      <c r="CF172" s="96">
        <v>0</v>
      </c>
      <c r="CG172" s="96">
        <v>0</v>
      </c>
      <c r="CH172" s="96">
        <v>0</v>
      </c>
      <c r="CI172" s="96">
        <v>0</v>
      </c>
      <c r="CJ172" s="96">
        <v>0</v>
      </c>
      <c r="CK172" s="96">
        <v>0</v>
      </c>
      <c r="CL172" s="96">
        <v>0</v>
      </c>
      <c r="CM172" s="96">
        <v>0</v>
      </c>
      <c r="CN172" s="305">
        <f t="shared" si="155"/>
        <v>0</v>
      </c>
      <c r="CO172" s="354">
        <f>SUM(CN172:CN175)/3</f>
        <v>0.66666666666666663</v>
      </c>
      <c r="CP172" s="354">
        <v>3.7499999999999999E-2</v>
      </c>
      <c r="CQ172" s="102">
        <f>SUM(CD172)</f>
        <v>0</v>
      </c>
      <c r="CR172" s="221">
        <f>+CQ172/E172</f>
        <v>0</v>
      </c>
      <c r="CS172" s="355">
        <f>SUM(CR172:CR175)/3</f>
        <v>0.66666666666666663</v>
      </c>
      <c r="CT172" s="355"/>
      <c r="CU172" s="220" t="s">
        <v>600</v>
      </c>
      <c r="CV172" s="220"/>
    </row>
    <row r="173" spans="1:100" ht="72.75" customHeight="1">
      <c r="A173" s="75" t="s">
        <v>640</v>
      </c>
      <c r="B173" s="218" t="s">
        <v>95</v>
      </c>
      <c r="C173" s="75" t="s">
        <v>641</v>
      </c>
      <c r="D173" s="119">
        <v>100</v>
      </c>
      <c r="E173" s="119">
        <v>1</v>
      </c>
      <c r="F173" s="75" t="s">
        <v>97</v>
      </c>
      <c r="G173" s="75" t="s">
        <v>644</v>
      </c>
      <c r="H173" s="75" t="s">
        <v>645</v>
      </c>
      <c r="I173" s="96">
        <v>0</v>
      </c>
      <c r="J173" s="119">
        <v>80</v>
      </c>
      <c r="K173" s="119">
        <v>0</v>
      </c>
      <c r="L173" s="305">
        <v>0</v>
      </c>
      <c r="M173" s="354"/>
      <c r="N173" s="354"/>
      <c r="O173" s="354"/>
      <c r="P173" s="354"/>
      <c r="Q173" s="96">
        <v>0</v>
      </c>
      <c r="R173" s="96">
        <v>0</v>
      </c>
      <c r="S173" s="96">
        <v>0</v>
      </c>
      <c r="T173" s="96">
        <v>0</v>
      </c>
      <c r="U173" s="96">
        <v>0</v>
      </c>
      <c r="V173" s="96">
        <v>0</v>
      </c>
      <c r="W173" s="96">
        <v>0</v>
      </c>
      <c r="X173" s="96">
        <v>0</v>
      </c>
      <c r="Y173" s="96">
        <v>0</v>
      </c>
      <c r="Z173" s="102" t="s">
        <v>81</v>
      </c>
      <c r="AA173" s="96">
        <v>20</v>
      </c>
      <c r="AB173" s="96">
        <v>40</v>
      </c>
      <c r="AC173" s="96">
        <v>20</v>
      </c>
      <c r="AD173" s="102">
        <v>0</v>
      </c>
      <c r="AE173" s="102">
        <v>0</v>
      </c>
      <c r="AF173" s="102">
        <v>0</v>
      </c>
      <c r="AG173" s="102">
        <v>0</v>
      </c>
      <c r="AH173" s="102">
        <v>0</v>
      </c>
      <c r="AI173" s="102">
        <v>0</v>
      </c>
      <c r="AJ173" s="102">
        <v>0</v>
      </c>
      <c r="AK173" s="102">
        <v>0</v>
      </c>
      <c r="AL173" s="305">
        <v>1</v>
      </c>
      <c r="AM173" s="354"/>
      <c r="AN173" s="354"/>
      <c r="AO173" s="102">
        <f t="shared" si="150"/>
        <v>20</v>
      </c>
      <c r="AP173" s="305">
        <f t="shared" si="151"/>
        <v>0.2</v>
      </c>
      <c r="AQ173" s="354"/>
      <c r="AR173" s="354"/>
      <c r="AS173" s="96">
        <v>20</v>
      </c>
      <c r="AT173" s="96">
        <v>0</v>
      </c>
      <c r="AU173" s="96">
        <v>0</v>
      </c>
      <c r="AV173" s="96">
        <v>20</v>
      </c>
      <c r="AW173" s="102">
        <f t="shared" si="160"/>
        <v>623709259</v>
      </c>
      <c r="AX173" s="102">
        <v>623709259</v>
      </c>
      <c r="AY173" s="102">
        <v>0</v>
      </c>
      <c r="AZ173" s="102">
        <v>0</v>
      </c>
      <c r="BA173" s="102">
        <v>0</v>
      </c>
      <c r="BB173" s="102">
        <v>0</v>
      </c>
      <c r="BC173" s="102">
        <v>0</v>
      </c>
      <c r="BD173" s="102">
        <v>0</v>
      </c>
      <c r="BE173" s="102">
        <v>0</v>
      </c>
      <c r="BF173" s="305">
        <f t="shared" si="161"/>
        <v>1</v>
      </c>
      <c r="BG173" s="354"/>
      <c r="BH173" s="354"/>
      <c r="BI173" s="96">
        <f t="shared" si="152"/>
        <v>40</v>
      </c>
      <c r="BJ173" s="260">
        <f>+BI173/D173</f>
        <v>0.4</v>
      </c>
      <c r="BK173" s="354"/>
      <c r="BL173" s="354"/>
      <c r="BM173" s="220" t="s">
        <v>600</v>
      </c>
      <c r="BN173" s="220" t="s">
        <v>112</v>
      </c>
      <c r="BO173" s="220"/>
      <c r="BP173" s="220"/>
      <c r="BQ173" s="220"/>
      <c r="BR173" s="220"/>
      <c r="BS173" s="220"/>
      <c r="BT173" s="220"/>
      <c r="BU173" s="220"/>
      <c r="BV173" s="220"/>
      <c r="BW173" s="220"/>
      <c r="BX173" s="220"/>
      <c r="BY173" s="220"/>
      <c r="BZ173" s="96">
        <v>1</v>
      </c>
      <c r="CA173" s="102">
        <v>0.2</v>
      </c>
      <c r="CB173" s="102">
        <v>1</v>
      </c>
      <c r="CC173" s="102">
        <v>0</v>
      </c>
      <c r="CD173" s="96">
        <v>1</v>
      </c>
      <c r="CE173" s="96">
        <v>623709259</v>
      </c>
      <c r="CF173" s="96">
        <v>623709259</v>
      </c>
      <c r="CG173" s="96">
        <v>0</v>
      </c>
      <c r="CH173" s="96">
        <v>0</v>
      </c>
      <c r="CI173" s="96">
        <v>0</v>
      </c>
      <c r="CJ173" s="96">
        <v>0</v>
      </c>
      <c r="CK173" s="96">
        <v>0</v>
      </c>
      <c r="CL173" s="96">
        <v>0</v>
      </c>
      <c r="CM173" s="96">
        <v>0</v>
      </c>
      <c r="CN173" s="305">
        <f t="shared" si="155"/>
        <v>1</v>
      </c>
      <c r="CO173" s="354"/>
      <c r="CP173" s="354"/>
      <c r="CQ173" s="102">
        <f>SUM(CD173)</f>
        <v>1</v>
      </c>
      <c r="CR173" s="221">
        <f>+CQ173/E173</f>
        <v>1</v>
      </c>
      <c r="CS173" s="355"/>
      <c r="CT173" s="355"/>
      <c r="CU173" s="220" t="s">
        <v>600</v>
      </c>
      <c r="CV173" s="220"/>
    </row>
    <row r="174" spans="1:100" ht="74.25" customHeight="1">
      <c r="A174" s="75" t="s">
        <v>640</v>
      </c>
      <c r="B174" s="218" t="s">
        <v>95</v>
      </c>
      <c r="C174" s="75" t="s">
        <v>641</v>
      </c>
      <c r="D174" s="119">
        <v>3</v>
      </c>
      <c r="E174" s="119" t="s">
        <v>81</v>
      </c>
      <c r="F174" s="75" t="s">
        <v>97</v>
      </c>
      <c r="G174" s="75" t="s">
        <v>646</v>
      </c>
      <c r="H174" s="75" t="s">
        <v>647</v>
      </c>
      <c r="I174" s="96">
        <v>0</v>
      </c>
      <c r="J174" s="119">
        <v>0</v>
      </c>
      <c r="K174" s="119">
        <v>0</v>
      </c>
      <c r="L174" s="305" t="s">
        <v>81</v>
      </c>
      <c r="M174" s="354"/>
      <c r="N174" s="354"/>
      <c r="O174" s="354"/>
      <c r="P174" s="354"/>
      <c r="Q174" s="96">
        <v>0</v>
      </c>
      <c r="R174" s="96">
        <v>0</v>
      </c>
      <c r="S174" s="96">
        <v>0</v>
      </c>
      <c r="T174" s="96">
        <v>0</v>
      </c>
      <c r="U174" s="96">
        <v>0</v>
      </c>
      <c r="V174" s="96">
        <v>0</v>
      </c>
      <c r="W174" s="96">
        <v>0</v>
      </c>
      <c r="X174" s="96">
        <v>0</v>
      </c>
      <c r="Y174" s="96">
        <v>0</v>
      </c>
      <c r="Z174" s="102" t="s">
        <v>81</v>
      </c>
      <c r="AA174" s="96">
        <v>0</v>
      </c>
      <c r="AB174" s="96">
        <v>0</v>
      </c>
      <c r="AC174" s="96">
        <v>0</v>
      </c>
      <c r="AD174" s="102">
        <v>0</v>
      </c>
      <c r="AE174" s="102">
        <v>0</v>
      </c>
      <c r="AF174" s="102">
        <v>0</v>
      </c>
      <c r="AG174" s="102">
        <v>0</v>
      </c>
      <c r="AH174" s="102">
        <v>0</v>
      </c>
      <c r="AI174" s="102">
        <v>0</v>
      </c>
      <c r="AJ174" s="102">
        <v>0</v>
      </c>
      <c r="AK174" s="102">
        <v>0</v>
      </c>
      <c r="AL174" s="305" t="s">
        <v>81</v>
      </c>
      <c r="AM174" s="354"/>
      <c r="AN174" s="354"/>
      <c r="AO174" s="102">
        <f t="shared" si="150"/>
        <v>0</v>
      </c>
      <c r="AP174" s="305">
        <f t="shared" si="151"/>
        <v>0</v>
      </c>
      <c r="AQ174" s="354"/>
      <c r="AR174" s="354"/>
      <c r="AS174" s="96">
        <v>0</v>
      </c>
      <c r="AT174" s="96">
        <v>0</v>
      </c>
      <c r="AU174" s="96">
        <v>0</v>
      </c>
      <c r="AV174" s="96">
        <v>0</v>
      </c>
      <c r="AW174" s="102">
        <f t="shared" si="160"/>
        <v>0</v>
      </c>
      <c r="AX174" s="102">
        <v>0</v>
      </c>
      <c r="AY174" s="102">
        <v>0</v>
      </c>
      <c r="AZ174" s="102">
        <v>0</v>
      </c>
      <c r="BA174" s="102">
        <v>0</v>
      </c>
      <c r="BB174" s="102">
        <v>0</v>
      </c>
      <c r="BC174" s="102">
        <v>0</v>
      </c>
      <c r="BD174" s="102">
        <v>0</v>
      </c>
      <c r="BE174" s="102">
        <v>0</v>
      </c>
      <c r="BF174" s="305" t="s">
        <v>81</v>
      </c>
      <c r="BG174" s="354"/>
      <c r="BH174" s="354"/>
      <c r="BI174" s="96" t="s">
        <v>81</v>
      </c>
      <c r="BJ174" s="260" t="s">
        <v>81</v>
      </c>
      <c r="BK174" s="354"/>
      <c r="BL174" s="354"/>
      <c r="BM174" s="220" t="s">
        <v>600</v>
      </c>
      <c r="BN174" s="220" t="s">
        <v>176</v>
      </c>
      <c r="BO174" s="220"/>
      <c r="BP174" s="220"/>
      <c r="BQ174" s="220"/>
      <c r="BR174" s="220"/>
      <c r="BS174" s="220"/>
      <c r="BT174" s="220"/>
      <c r="BU174" s="220"/>
      <c r="BV174" s="220"/>
      <c r="BW174" s="220"/>
      <c r="BX174" s="220"/>
      <c r="BY174" s="220"/>
      <c r="BZ174" s="96" t="s">
        <v>81</v>
      </c>
      <c r="CA174" s="96" t="s">
        <v>81</v>
      </c>
      <c r="CB174" s="96" t="s">
        <v>81</v>
      </c>
      <c r="CC174" s="96" t="s">
        <v>81</v>
      </c>
      <c r="CD174" s="96" t="s">
        <v>81</v>
      </c>
      <c r="CE174" s="96">
        <f t="shared" si="162"/>
        <v>0</v>
      </c>
      <c r="CF174" s="96">
        <v>0</v>
      </c>
      <c r="CG174" s="96">
        <v>0</v>
      </c>
      <c r="CH174" s="96">
        <v>0</v>
      </c>
      <c r="CI174" s="96">
        <v>0</v>
      </c>
      <c r="CJ174" s="96">
        <v>0</v>
      </c>
      <c r="CK174" s="96">
        <v>0</v>
      </c>
      <c r="CL174" s="96">
        <v>0</v>
      </c>
      <c r="CM174" s="96">
        <v>0</v>
      </c>
      <c r="CN174" s="305" t="s">
        <v>81</v>
      </c>
      <c r="CO174" s="354"/>
      <c r="CP174" s="354"/>
      <c r="CQ174" s="96" t="s">
        <v>81</v>
      </c>
      <c r="CR174" s="221" t="s">
        <v>81</v>
      </c>
      <c r="CS174" s="355"/>
      <c r="CT174" s="355"/>
      <c r="CU174" s="220" t="s">
        <v>600</v>
      </c>
      <c r="CV174" s="220"/>
    </row>
    <row r="175" spans="1:100" ht="76.5" customHeight="1">
      <c r="A175" s="75" t="s">
        <v>640</v>
      </c>
      <c r="B175" s="218" t="s">
        <v>95</v>
      </c>
      <c r="C175" s="75" t="s">
        <v>641</v>
      </c>
      <c r="D175" s="119">
        <v>3</v>
      </c>
      <c r="E175" s="119">
        <v>1</v>
      </c>
      <c r="F175" s="75" t="s">
        <v>97</v>
      </c>
      <c r="G175" s="75" t="s">
        <v>648</v>
      </c>
      <c r="H175" s="75" t="s">
        <v>648</v>
      </c>
      <c r="I175" s="96">
        <v>2</v>
      </c>
      <c r="J175" s="119">
        <v>0</v>
      </c>
      <c r="K175" s="119">
        <v>0</v>
      </c>
      <c r="L175" s="305" t="s">
        <v>81</v>
      </c>
      <c r="M175" s="354"/>
      <c r="N175" s="354"/>
      <c r="O175" s="354"/>
      <c r="P175" s="354"/>
      <c r="Q175" s="96">
        <v>0</v>
      </c>
      <c r="R175" s="96">
        <v>0</v>
      </c>
      <c r="S175" s="96">
        <v>0</v>
      </c>
      <c r="T175" s="96">
        <v>0</v>
      </c>
      <c r="U175" s="96">
        <v>0</v>
      </c>
      <c r="V175" s="96">
        <v>0</v>
      </c>
      <c r="W175" s="96">
        <v>0</v>
      </c>
      <c r="X175" s="96">
        <v>0</v>
      </c>
      <c r="Y175" s="96">
        <v>0</v>
      </c>
      <c r="Z175" s="102" t="s">
        <v>81</v>
      </c>
      <c r="AA175" s="96">
        <v>0</v>
      </c>
      <c r="AB175" s="96">
        <v>0</v>
      </c>
      <c r="AC175" s="96">
        <v>0</v>
      </c>
      <c r="AD175" s="102">
        <v>0</v>
      </c>
      <c r="AE175" s="102">
        <v>0</v>
      </c>
      <c r="AF175" s="102">
        <v>0</v>
      </c>
      <c r="AG175" s="102">
        <v>0</v>
      </c>
      <c r="AH175" s="102">
        <v>0</v>
      </c>
      <c r="AI175" s="102">
        <v>0</v>
      </c>
      <c r="AJ175" s="102">
        <v>0</v>
      </c>
      <c r="AK175" s="102">
        <v>0</v>
      </c>
      <c r="AL175" s="305" t="s">
        <v>81</v>
      </c>
      <c r="AM175" s="354"/>
      <c r="AN175" s="354"/>
      <c r="AO175" s="102">
        <f t="shared" si="150"/>
        <v>0</v>
      </c>
      <c r="AP175" s="305">
        <f t="shared" si="151"/>
        <v>0</v>
      </c>
      <c r="AQ175" s="354"/>
      <c r="AR175" s="354"/>
      <c r="AS175" s="96">
        <v>0</v>
      </c>
      <c r="AT175" s="96">
        <v>0</v>
      </c>
      <c r="AU175" s="96">
        <v>0</v>
      </c>
      <c r="AV175" s="96">
        <v>0</v>
      </c>
      <c r="AW175" s="102">
        <f t="shared" si="160"/>
        <v>0</v>
      </c>
      <c r="AX175" s="102">
        <v>0</v>
      </c>
      <c r="AY175" s="102">
        <v>0</v>
      </c>
      <c r="AZ175" s="102">
        <v>0</v>
      </c>
      <c r="BA175" s="102">
        <v>0</v>
      </c>
      <c r="BB175" s="102">
        <v>0</v>
      </c>
      <c r="BC175" s="102">
        <v>0</v>
      </c>
      <c r="BD175" s="102">
        <v>0</v>
      </c>
      <c r="BE175" s="102">
        <v>0</v>
      </c>
      <c r="BF175" s="305" t="s">
        <v>81</v>
      </c>
      <c r="BG175" s="354"/>
      <c r="BH175" s="354"/>
      <c r="BI175" s="96">
        <f t="shared" si="152"/>
        <v>0</v>
      </c>
      <c r="BJ175" s="260">
        <f>+BI175/D175</f>
        <v>0</v>
      </c>
      <c r="BK175" s="354"/>
      <c r="BL175" s="354"/>
      <c r="BM175" s="220" t="s">
        <v>600</v>
      </c>
      <c r="BN175" s="220" t="s">
        <v>112</v>
      </c>
      <c r="BO175" s="220"/>
      <c r="BP175" s="220"/>
      <c r="BQ175" s="220"/>
      <c r="BR175" s="220"/>
      <c r="BS175" s="220"/>
      <c r="BT175" s="220"/>
      <c r="BU175" s="220"/>
      <c r="BV175" s="220"/>
      <c r="BW175" s="220"/>
      <c r="BX175" s="220"/>
      <c r="BY175" s="220"/>
      <c r="BZ175" s="96">
        <v>1</v>
      </c>
      <c r="CA175" s="96">
        <v>0</v>
      </c>
      <c r="CB175" s="96">
        <v>0</v>
      </c>
      <c r="CC175" s="96">
        <v>1</v>
      </c>
      <c r="CD175" s="96">
        <v>1</v>
      </c>
      <c r="CE175" s="96">
        <f t="shared" si="162"/>
        <v>0</v>
      </c>
      <c r="CF175" s="96">
        <v>0</v>
      </c>
      <c r="CG175" s="96">
        <v>0</v>
      </c>
      <c r="CH175" s="96">
        <v>0</v>
      </c>
      <c r="CI175" s="96">
        <v>0</v>
      </c>
      <c r="CJ175" s="96">
        <v>0</v>
      </c>
      <c r="CK175" s="96">
        <v>0</v>
      </c>
      <c r="CL175" s="96">
        <v>0</v>
      </c>
      <c r="CM175" s="96">
        <v>0</v>
      </c>
      <c r="CN175" s="305">
        <f>+CD175/BZ175</f>
        <v>1</v>
      </c>
      <c r="CO175" s="354"/>
      <c r="CP175" s="354"/>
      <c r="CQ175" s="96">
        <f>SUM(K175+AC175+AV175+CD175)</f>
        <v>1</v>
      </c>
      <c r="CR175" s="221">
        <f>+CQ175/E175</f>
        <v>1</v>
      </c>
      <c r="CS175" s="355"/>
      <c r="CT175" s="355"/>
      <c r="CU175" s="220" t="s">
        <v>600</v>
      </c>
      <c r="CV175" s="220"/>
    </row>
    <row r="176" spans="1:100" ht="56.25">
      <c r="A176" s="214" t="s">
        <v>649</v>
      </c>
      <c r="B176" s="313" t="s">
        <v>91</v>
      </c>
      <c r="C176" s="214" t="s">
        <v>650</v>
      </c>
      <c r="D176" s="212" t="s">
        <v>79</v>
      </c>
      <c r="E176" s="212" t="s">
        <v>79</v>
      </c>
      <c r="F176" s="212" t="s">
        <v>79</v>
      </c>
      <c r="G176" s="214" t="s">
        <v>80</v>
      </c>
      <c r="H176" s="214" t="s">
        <v>80</v>
      </c>
      <c r="I176" s="212" t="s">
        <v>81</v>
      </c>
      <c r="J176" s="212">
        <v>17</v>
      </c>
      <c r="K176" s="212" t="s">
        <v>81</v>
      </c>
      <c r="L176" s="212" t="s">
        <v>81</v>
      </c>
      <c r="M176" s="212" t="s">
        <v>81</v>
      </c>
      <c r="N176" s="212" t="s">
        <v>81</v>
      </c>
      <c r="O176" s="212" t="s">
        <v>81</v>
      </c>
      <c r="P176" s="213">
        <f>+P177</f>
        <v>0.4328375449127555</v>
      </c>
      <c r="Q176" s="212">
        <f>SUM(Q177:Q193)</f>
        <v>1004910160743</v>
      </c>
      <c r="R176" s="212">
        <v>0</v>
      </c>
      <c r="S176" s="212">
        <v>0</v>
      </c>
      <c r="T176" s="212">
        <v>0</v>
      </c>
      <c r="U176" s="212">
        <v>0</v>
      </c>
      <c r="V176" s="212">
        <v>0</v>
      </c>
      <c r="W176" s="212">
        <v>0</v>
      </c>
      <c r="X176" s="212">
        <v>0</v>
      </c>
      <c r="Y176" s="212">
        <v>0</v>
      </c>
      <c r="Z176" s="118" t="s">
        <v>81</v>
      </c>
      <c r="AA176" s="212">
        <v>17</v>
      </c>
      <c r="AB176" s="272"/>
      <c r="AC176" s="118" t="s">
        <v>81</v>
      </c>
      <c r="AD176" s="118">
        <f>SUM(AD177:AD193)</f>
        <v>41213757631.313332</v>
      </c>
      <c r="AE176" s="118">
        <f t="shared" ref="AE176:AK176" si="163">SUM(AE177:AE193)</f>
        <v>0</v>
      </c>
      <c r="AF176" s="118">
        <f t="shared" si="163"/>
        <v>13434185283.666668</v>
      </c>
      <c r="AG176" s="118">
        <f t="shared" si="163"/>
        <v>17602872197.043335</v>
      </c>
      <c r="AH176" s="118">
        <f t="shared" si="163"/>
        <v>3991341960.1599998</v>
      </c>
      <c r="AI176" s="118">
        <f t="shared" si="163"/>
        <v>2508930557.563333</v>
      </c>
      <c r="AJ176" s="118">
        <f t="shared" si="163"/>
        <v>0</v>
      </c>
      <c r="AK176" s="118">
        <f t="shared" si="163"/>
        <v>3676427632.8800001</v>
      </c>
      <c r="AL176" s="254"/>
      <c r="AM176" s="118"/>
      <c r="AN176" s="213">
        <f>+AN177</f>
        <v>0.53994415115530314</v>
      </c>
      <c r="AO176" s="214">
        <v>17</v>
      </c>
      <c r="AP176" s="213"/>
      <c r="AQ176" s="213"/>
      <c r="AR176" s="213">
        <f>+AR177</f>
        <v>0.51999278442663621</v>
      </c>
      <c r="AS176" s="212">
        <v>10</v>
      </c>
      <c r="AT176" s="272"/>
      <c r="AU176" s="272"/>
      <c r="AV176" s="118" t="s">
        <v>81</v>
      </c>
      <c r="AW176" s="118" t="s">
        <v>81</v>
      </c>
      <c r="AX176" s="118" t="s">
        <v>81</v>
      </c>
      <c r="AY176" s="118" t="s">
        <v>81</v>
      </c>
      <c r="AZ176" s="118" t="s">
        <v>81</v>
      </c>
      <c r="BA176" s="118" t="s">
        <v>81</v>
      </c>
      <c r="BB176" s="118" t="s">
        <v>81</v>
      </c>
      <c r="BC176" s="118" t="s">
        <v>81</v>
      </c>
      <c r="BD176" s="118" t="s">
        <v>81</v>
      </c>
      <c r="BE176" s="118" t="s">
        <v>81</v>
      </c>
      <c r="BF176" s="118" t="s">
        <v>81</v>
      </c>
      <c r="BG176" s="118" t="s">
        <v>81</v>
      </c>
      <c r="BH176" s="213">
        <f>+BH177</f>
        <v>0.82346311099855496</v>
      </c>
      <c r="BI176" s="214">
        <v>11</v>
      </c>
      <c r="BJ176" s="213" t="s">
        <v>81</v>
      </c>
      <c r="BK176" s="213" t="s">
        <v>81</v>
      </c>
      <c r="BL176" s="213">
        <f>+BL177</f>
        <v>0.79595959595959609</v>
      </c>
      <c r="BM176" s="214" t="s">
        <v>651</v>
      </c>
      <c r="BN176" s="214" t="s">
        <v>81</v>
      </c>
      <c r="BO176" s="214"/>
      <c r="BP176" s="214"/>
      <c r="BQ176" s="214"/>
      <c r="BR176" s="214"/>
      <c r="BS176" s="214"/>
      <c r="BT176" s="214"/>
      <c r="BU176" s="214"/>
      <c r="BV176" s="214"/>
      <c r="BW176" s="214"/>
      <c r="BX176" s="214"/>
      <c r="BY176" s="214"/>
      <c r="BZ176" s="212">
        <v>11</v>
      </c>
      <c r="CA176" s="118" t="s">
        <v>81</v>
      </c>
      <c r="CB176" s="118" t="s">
        <v>81</v>
      </c>
      <c r="CC176" s="118" t="s">
        <v>81</v>
      </c>
      <c r="CD176" s="118" t="s">
        <v>81</v>
      </c>
      <c r="CE176" s="212">
        <f>SUM(CE177:CE193)</f>
        <v>65970878424.580002</v>
      </c>
      <c r="CF176" s="212">
        <f t="shared" ref="CF176:CM176" si="164">SUM(CF177:CF193)</f>
        <v>19003462534.389999</v>
      </c>
      <c r="CG176" s="212">
        <f t="shared" si="164"/>
        <v>20910310816.209999</v>
      </c>
      <c r="CH176" s="212">
        <f t="shared" si="164"/>
        <v>9204164403.0799999</v>
      </c>
      <c r="CI176" s="212">
        <f t="shared" si="164"/>
        <v>0</v>
      </c>
      <c r="CJ176" s="212">
        <f t="shared" si="164"/>
        <v>16852940670.9</v>
      </c>
      <c r="CK176" s="212">
        <f t="shared" si="164"/>
        <v>0</v>
      </c>
      <c r="CL176" s="212">
        <f t="shared" si="164"/>
        <v>20000000</v>
      </c>
      <c r="CM176" s="212">
        <f t="shared" si="164"/>
        <v>0</v>
      </c>
      <c r="CN176" s="118" t="s">
        <v>81</v>
      </c>
      <c r="CO176" s="118" t="s">
        <v>81</v>
      </c>
      <c r="CP176" s="213">
        <f>+CP177</f>
        <v>0.85357321544925668</v>
      </c>
      <c r="CQ176" s="214">
        <v>11</v>
      </c>
      <c r="CR176" s="215" t="s">
        <v>81</v>
      </c>
      <c r="CS176" s="215" t="s">
        <v>81</v>
      </c>
      <c r="CT176" s="215">
        <f>+CT177</f>
        <v>0.8090280294102421</v>
      </c>
      <c r="CU176" s="214" t="s">
        <v>651</v>
      </c>
      <c r="CV176" s="214" t="s">
        <v>81</v>
      </c>
    </row>
    <row r="177" spans="1:100" ht="67.5">
      <c r="A177" s="75" t="s">
        <v>652</v>
      </c>
      <c r="B177" s="218" t="s">
        <v>95</v>
      </c>
      <c r="C177" s="75" t="s">
        <v>653</v>
      </c>
      <c r="D177" s="119">
        <v>686690</v>
      </c>
      <c r="E177" s="119">
        <v>589480</v>
      </c>
      <c r="F177" s="75" t="s">
        <v>97</v>
      </c>
      <c r="G177" s="75" t="s">
        <v>654</v>
      </c>
      <c r="H177" s="75" t="s">
        <v>655</v>
      </c>
      <c r="I177" s="96">
        <v>476626</v>
      </c>
      <c r="J177" s="119">
        <v>120907</v>
      </c>
      <c r="K177" s="119">
        <v>54100</v>
      </c>
      <c r="L177" s="305">
        <v>0.44745134690299154</v>
      </c>
      <c r="M177" s="354">
        <f>SUBTOTAL(9,L177:L184)/8</f>
        <v>0.38509808502954063</v>
      </c>
      <c r="N177" s="354">
        <v>0.65</v>
      </c>
      <c r="O177" s="354">
        <f>SUM(L177:L184)/8</f>
        <v>0.38509808502954063</v>
      </c>
      <c r="P177" s="354">
        <f>SUM(L177:L193)/17</f>
        <v>0.4328375449127555</v>
      </c>
      <c r="Q177" s="119">
        <v>645111167269</v>
      </c>
      <c r="R177" s="96">
        <v>0</v>
      </c>
      <c r="S177" s="96">
        <v>0</v>
      </c>
      <c r="T177" s="96">
        <v>0</v>
      </c>
      <c r="U177" s="96">
        <v>0</v>
      </c>
      <c r="V177" s="119">
        <v>645111167269</v>
      </c>
      <c r="W177" s="96">
        <v>0</v>
      </c>
      <c r="X177" s="96">
        <v>0</v>
      </c>
      <c r="Y177" s="96">
        <v>0</v>
      </c>
      <c r="Z177" s="102" t="s">
        <v>81</v>
      </c>
      <c r="AA177" s="96">
        <v>622533</v>
      </c>
      <c r="AB177" s="96">
        <v>523019</v>
      </c>
      <c r="AC177" s="96">
        <v>578836</v>
      </c>
      <c r="AD177" s="102">
        <f>SUM(AE177:AK177)</f>
        <v>20061302557.563332</v>
      </c>
      <c r="AE177" s="307">
        <v>0</v>
      </c>
      <c r="AF177" s="102">
        <v>6272061666.666667</v>
      </c>
      <c r="AG177" s="102">
        <v>11638870333.333334</v>
      </c>
      <c r="AH177" s="102">
        <v>0</v>
      </c>
      <c r="AI177" s="102">
        <v>2150370557.563333</v>
      </c>
      <c r="AJ177" s="102">
        <v>0</v>
      </c>
      <c r="AK177" s="102">
        <v>0</v>
      </c>
      <c r="AL177" s="305">
        <v>0.92980773709988063</v>
      </c>
      <c r="AM177" s="354">
        <v>0.24970963881330283</v>
      </c>
      <c r="AN177" s="354">
        <f>SUM(AL177:AL193)/17</f>
        <v>0.53994415115530314</v>
      </c>
      <c r="AO177" s="102">
        <f t="shared" ref="AO177:AO193" si="165">SUM(AC177+K177)</f>
        <v>632936</v>
      </c>
      <c r="AP177" s="305">
        <f t="shared" ref="AP177:AP192" si="166">SUM(AO177/D177)</f>
        <v>0.92172013572354339</v>
      </c>
      <c r="AQ177" s="354">
        <f>SUM(AP177:AP184)/8</f>
        <v>0.72712495207818695</v>
      </c>
      <c r="AR177" s="354">
        <f>SUM(AP177:AP193)/17</f>
        <v>0.51999278442663621</v>
      </c>
      <c r="AS177" s="96">
        <v>662148</v>
      </c>
      <c r="AT177" s="96">
        <v>611345</v>
      </c>
      <c r="AU177" s="96">
        <v>611345</v>
      </c>
      <c r="AV177" s="96">
        <v>402871</v>
      </c>
      <c r="AW177" s="102">
        <v>22551262545</v>
      </c>
      <c r="AX177" s="259">
        <v>0</v>
      </c>
      <c r="AY177" s="259">
        <v>14094473325</v>
      </c>
      <c r="AZ177" s="259">
        <v>2438536432</v>
      </c>
      <c r="BA177" s="259">
        <v>0</v>
      </c>
      <c r="BB177" s="259">
        <v>4758252788</v>
      </c>
      <c r="BC177" s="259">
        <v>0</v>
      </c>
      <c r="BD177" s="259">
        <v>1260000000</v>
      </c>
      <c r="BE177" s="259">
        <v>0</v>
      </c>
      <c r="BF177" s="305">
        <f>+AV177/AS177</f>
        <v>0.60843044153270875</v>
      </c>
      <c r="BG177" s="354">
        <f>SUM(BF177:BF184)/7</f>
        <v>0.74780444428365012</v>
      </c>
      <c r="BH177" s="354">
        <f>SUM(BF177:BF193)/AS176</f>
        <v>0.82346311099855496</v>
      </c>
      <c r="BI177" s="96">
        <f t="shared" si="152"/>
        <v>1035807</v>
      </c>
      <c r="BJ177" s="260">
        <v>1</v>
      </c>
      <c r="BK177" s="354">
        <f>SUM(BJ177:BJ184)/8</f>
        <v>0.875</v>
      </c>
      <c r="BL177" s="354">
        <f>SUM(BJ177:BJ193)/BI176</f>
        <v>0.79595959595959609</v>
      </c>
      <c r="BM177" s="220" t="s">
        <v>656</v>
      </c>
      <c r="BN177" s="220" t="s">
        <v>208</v>
      </c>
      <c r="BO177" s="228" t="s">
        <v>657</v>
      </c>
      <c r="BP177" s="228" t="s">
        <v>658</v>
      </c>
      <c r="BQ177" s="228"/>
      <c r="BR177" s="228" t="s">
        <v>659</v>
      </c>
      <c r="BS177" s="228" t="s">
        <v>660</v>
      </c>
      <c r="BT177" s="231">
        <v>41974</v>
      </c>
      <c r="BU177" s="228" t="s">
        <v>661</v>
      </c>
      <c r="BV177" s="228" t="s">
        <v>662</v>
      </c>
      <c r="BW177" s="228"/>
      <c r="BX177" s="261">
        <v>29196117600</v>
      </c>
      <c r="BY177" s="228"/>
      <c r="BZ177" s="96">
        <v>589480</v>
      </c>
      <c r="CA177" s="96">
        <v>402871</v>
      </c>
      <c r="CB177" s="96">
        <v>466450</v>
      </c>
      <c r="CC177" s="96">
        <v>466450</v>
      </c>
      <c r="CD177" s="96">
        <v>643426</v>
      </c>
      <c r="CE177" s="96">
        <f>SUM(CF177:CM177)</f>
        <v>29034777631.550003</v>
      </c>
      <c r="CF177" s="96">
        <v>6004216250.7600002</v>
      </c>
      <c r="CG177" s="96">
        <v>10002008843.35</v>
      </c>
      <c r="CH177" s="96">
        <v>4602082201.54</v>
      </c>
      <c r="CI177" s="96">
        <v>0</v>
      </c>
      <c r="CJ177" s="96">
        <v>8426470335.8999996</v>
      </c>
      <c r="CK177" s="96">
        <v>0</v>
      </c>
      <c r="CL177" s="96">
        <v>0</v>
      </c>
      <c r="CM177" s="96">
        <v>0</v>
      </c>
      <c r="CN177" s="305">
        <v>1</v>
      </c>
      <c r="CO177" s="354">
        <f>SUM(CN177:CN184)/7</f>
        <v>0.80561505284883184</v>
      </c>
      <c r="CP177" s="354">
        <f>SUM(CN177:CN193)/BZ176</f>
        <v>0.85357321544925668</v>
      </c>
      <c r="CQ177" s="96">
        <f t="shared" ref="CQ177:CQ184" si="167">+AP177+BH177+CD177</f>
        <v>643427.74518324668</v>
      </c>
      <c r="CR177" s="221">
        <v>1</v>
      </c>
      <c r="CS177" s="355">
        <f>SUM(CR177:CR184)/7</f>
        <v>0.76418690335895179</v>
      </c>
      <c r="CT177" s="355">
        <f>SUM(CR177:CR193)/CQ176</f>
        <v>0.8090280294102421</v>
      </c>
      <c r="CU177" s="220" t="s">
        <v>656</v>
      </c>
      <c r="CV177" s="220" t="s">
        <v>208</v>
      </c>
    </row>
    <row r="178" spans="1:100" ht="67.5">
      <c r="A178" s="75" t="s">
        <v>652</v>
      </c>
      <c r="B178" s="218" t="s">
        <v>95</v>
      </c>
      <c r="C178" s="75" t="s">
        <v>653</v>
      </c>
      <c r="D178" s="119">
        <v>21</v>
      </c>
      <c r="E178" s="119">
        <v>25</v>
      </c>
      <c r="F178" s="75" t="s">
        <v>97</v>
      </c>
      <c r="G178" s="75" t="s">
        <v>663</v>
      </c>
      <c r="H178" s="75" t="s">
        <v>664</v>
      </c>
      <c r="I178" s="96">
        <v>7</v>
      </c>
      <c r="J178" s="119">
        <v>12</v>
      </c>
      <c r="K178" s="119">
        <v>10</v>
      </c>
      <c r="L178" s="305">
        <v>0.83333333333333337</v>
      </c>
      <c r="M178" s="354"/>
      <c r="N178" s="354"/>
      <c r="O178" s="367"/>
      <c r="P178" s="354"/>
      <c r="Q178" s="119">
        <v>16863722000</v>
      </c>
      <c r="R178" s="96">
        <v>0</v>
      </c>
      <c r="S178" s="119">
        <v>16863722000</v>
      </c>
      <c r="T178" s="96">
        <v>0</v>
      </c>
      <c r="U178" s="96">
        <v>0</v>
      </c>
      <c r="V178" s="96">
        <v>0</v>
      </c>
      <c r="W178" s="96">
        <v>0</v>
      </c>
      <c r="X178" s="96">
        <v>0</v>
      </c>
      <c r="Y178" s="96">
        <v>0</v>
      </c>
      <c r="Z178" s="102" t="s">
        <v>81</v>
      </c>
      <c r="AA178" s="96">
        <v>17</v>
      </c>
      <c r="AB178" s="96">
        <v>10</v>
      </c>
      <c r="AC178" s="96">
        <v>10</v>
      </c>
      <c r="AD178" s="102">
        <v>15476461053.870001</v>
      </c>
      <c r="AE178" s="307">
        <v>0</v>
      </c>
      <c r="AF178" s="102">
        <v>4561245073</v>
      </c>
      <c r="AG178" s="102">
        <v>5964001863.71</v>
      </c>
      <c r="AH178" s="102">
        <v>3991341960.1599998</v>
      </c>
      <c r="AI178" s="102">
        <v>0</v>
      </c>
      <c r="AJ178" s="102">
        <v>0</v>
      </c>
      <c r="AK178" s="102">
        <v>959872157</v>
      </c>
      <c r="AL178" s="305">
        <v>0.58823529411764708</v>
      </c>
      <c r="AM178" s="367"/>
      <c r="AN178" s="354"/>
      <c r="AO178" s="102">
        <f t="shared" si="165"/>
        <v>20</v>
      </c>
      <c r="AP178" s="305">
        <f t="shared" si="166"/>
        <v>0.95238095238095233</v>
      </c>
      <c r="AQ178" s="354"/>
      <c r="AR178" s="354"/>
      <c r="AS178" s="96">
        <v>23</v>
      </c>
      <c r="AT178" s="96">
        <v>12</v>
      </c>
      <c r="AU178" s="96">
        <v>12</v>
      </c>
      <c r="AV178" s="96">
        <v>23</v>
      </c>
      <c r="AW178" s="102">
        <v>144341000000</v>
      </c>
      <c r="AX178" s="259">
        <v>0</v>
      </c>
      <c r="AY178" s="259">
        <v>60692000000</v>
      </c>
      <c r="AZ178" s="259">
        <v>50351000000</v>
      </c>
      <c r="BA178" s="259">
        <v>0</v>
      </c>
      <c r="BB178" s="259">
        <v>14221000000</v>
      </c>
      <c r="BC178" s="259">
        <v>0</v>
      </c>
      <c r="BD178" s="259">
        <v>18000000000</v>
      </c>
      <c r="BE178" s="259">
        <v>0</v>
      </c>
      <c r="BF178" s="305">
        <f>+AV178/AS178</f>
        <v>1</v>
      </c>
      <c r="BG178" s="367"/>
      <c r="BH178" s="354"/>
      <c r="BI178" s="96">
        <f t="shared" si="152"/>
        <v>43</v>
      </c>
      <c r="BJ178" s="260">
        <v>1</v>
      </c>
      <c r="BK178" s="354"/>
      <c r="BL178" s="354"/>
      <c r="BM178" s="220" t="s">
        <v>656</v>
      </c>
      <c r="BN178" s="220" t="s">
        <v>235</v>
      </c>
      <c r="BO178" s="228" t="s">
        <v>665</v>
      </c>
      <c r="BP178" s="228" t="s">
        <v>666</v>
      </c>
      <c r="BQ178" s="228"/>
      <c r="BR178" s="228" t="s">
        <v>667</v>
      </c>
      <c r="BS178" s="228"/>
      <c r="BT178" s="231">
        <v>42156</v>
      </c>
      <c r="BU178" s="228"/>
      <c r="BV178" s="228"/>
      <c r="BW178" s="228"/>
      <c r="BX178" s="228"/>
      <c r="BY178" s="228"/>
      <c r="BZ178" s="96">
        <v>23</v>
      </c>
      <c r="CA178" s="96">
        <v>0</v>
      </c>
      <c r="CB178" s="96">
        <v>1</v>
      </c>
      <c r="CC178" s="96">
        <v>2</v>
      </c>
      <c r="CD178" s="96">
        <v>23</v>
      </c>
      <c r="CE178" s="96">
        <f t="shared" ref="CE178:CE189" si="168">SUM(CF178:CM178)</f>
        <v>5798116510.6499996</v>
      </c>
      <c r="CF178" s="96">
        <v>46853466.759999998</v>
      </c>
      <c r="CG178" s="96">
        <v>3689710507.3499999</v>
      </c>
      <c r="CH178" s="96">
        <v>773082201.53999996</v>
      </c>
      <c r="CI178" s="96">
        <v>0</v>
      </c>
      <c r="CJ178" s="96">
        <v>1288470335</v>
      </c>
      <c r="CK178" s="96">
        <v>0</v>
      </c>
      <c r="CL178" s="96">
        <v>0</v>
      </c>
      <c r="CM178" s="96">
        <v>0</v>
      </c>
      <c r="CN178" s="305">
        <v>1</v>
      </c>
      <c r="CO178" s="367"/>
      <c r="CP178" s="354"/>
      <c r="CQ178" s="96">
        <v>24</v>
      </c>
      <c r="CR178" s="221">
        <f>+CQ178/E178</f>
        <v>0.96</v>
      </c>
      <c r="CS178" s="355"/>
      <c r="CT178" s="355"/>
      <c r="CU178" s="220" t="s">
        <v>656</v>
      </c>
      <c r="CV178" s="220" t="s">
        <v>235</v>
      </c>
    </row>
    <row r="179" spans="1:100" ht="56.25">
      <c r="A179" s="75" t="s">
        <v>652</v>
      </c>
      <c r="B179" s="218" t="s">
        <v>95</v>
      </c>
      <c r="C179" s="75" t="s">
        <v>653</v>
      </c>
      <c r="D179" s="119">
        <v>24</v>
      </c>
      <c r="E179" s="119">
        <v>24</v>
      </c>
      <c r="F179" s="75" t="s">
        <v>97</v>
      </c>
      <c r="G179" s="75" t="s">
        <v>668</v>
      </c>
      <c r="H179" s="75" t="s">
        <v>668</v>
      </c>
      <c r="I179" s="96">
        <v>11.2</v>
      </c>
      <c r="J179" s="119">
        <v>15</v>
      </c>
      <c r="K179" s="119">
        <v>12</v>
      </c>
      <c r="L179" s="305">
        <v>0.8</v>
      </c>
      <c r="M179" s="354"/>
      <c r="N179" s="354"/>
      <c r="O179" s="367"/>
      <c r="P179" s="354"/>
      <c r="Q179" s="119">
        <v>34916611000</v>
      </c>
      <c r="R179" s="96">
        <v>0</v>
      </c>
      <c r="S179" s="96">
        <v>0</v>
      </c>
      <c r="T179" s="96">
        <v>0</v>
      </c>
      <c r="U179" s="96">
        <v>0</v>
      </c>
      <c r="V179" s="96">
        <v>0</v>
      </c>
      <c r="W179" s="96">
        <v>0</v>
      </c>
      <c r="X179" s="96">
        <v>0</v>
      </c>
      <c r="Y179" s="119">
        <v>34916611000</v>
      </c>
      <c r="Z179" s="102" t="s">
        <v>669</v>
      </c>
      <c r="AA179" s="96">
        <v>17</v>
      </c>
      <c r="AB179" s="96">
        <v>12</v>
      </c>
      <c r="AC179" s="96">
        <v>15</v>
      </c>
      <c r="AD179" s="102">
        <v>0</v>
      </c>
      <c r="AE179" s="102">
        <v>0</v>
      </c>
      <c r="AF179" s="102">
        <v>0</v>
      </c>
      <c r="AG179" s="102">
        <v>0</v>
      </c>
      <c r="AH179" s="102">
        <v>0</v>
      </c>
      <c r="AI179" s="102">
        <v>0</v>
      </c>
      <c r="AJ179" s="102">
        <v>0</v>
      </c>
      <c r="AK179" s="102">
        <v>0</v>
      </c>
      <c r="AL179" s="305">
        <v>0.88235294117647056</v>
      </c>
      <c r="AM179" s="367"/>
      <c r="AN179" s="354"/>
      <c r="AO179" s="102">
        <f t="shared" si="165"/>
        <v>27</v>
      </c>
      <c r="AP179" s="305">
        <v>1</v>
      </c>
      <c r="AQ179" s="354"/>
      <c r="AR179" s="354"/>
      <c r="AS179" s="96">
        <v>20</v>
      </c>
      <c r="AT179" s="96">
        <v>18</v>
      </c>
      <c r="AU179" s="96">
        <v>18</v>
      </c>
      <c r="AV179" s="96">
        <v>18</v>
      </c>
      <c r="AW179" s="102">
        <v>0</v>
      </c>
      <c r="AX179" s="259">
        <v>0</v>
      </c>
      <c r="AY179" s="259">
        <v>0</v>
      </c>
      <c r="AZ179" s="259">
        <v>0</v>
      </c>
      <c r="BA179" s="259">
        <v>0</v>
      </c>
      <c r="BB179" s="259">
        <v>0</v>
      </c>
      <c r="BC179" s="259">
        <v>0</v>
      </c>
      <c r="BD179" s="259">
        <v>0</v>
      </c>
      <c r="BE179" s="259">
        <v>0</v>
      </c>
      <c r="BF179" s="305">
        <f>+AV179/AS179</f>
        <v>0.9</v>
      </c>
      <c r="BG179" s="367"/>
      <c r="BH179" s="354"/>
      <c r="BI179" s="96">
        <f t="shared" si="152"/>
        <v>45</v>
      </c>
      <c r="BJ179" s="260">
        <v>1</v>
      </c>
      <c r="BK179" s="354"/>
      <c r="BL179" s="354"/>
      <c r="BM179" s="220" t="s">
        <v>656</v>
      </c>
      <c r="BN179" s="220" t="s">
        <v>101</v>
      </c>
      <c r="BO179" s="228" t="s">
        <v>670</v>
      </c>
      <c r="BP179" s="228" t="s">
        <v>671</v>
      </c>
      <c r="BQ179" s="228"/>
      <c r="BR179" s="228" t="s">
        <v>672</v>
      </c>
      <c r="BS179" s="228"/>
      <c r="BT179" s="231">
        <v>42339</v>
      </c>
      <c r="BU179" s="228"/>
      <c r="BV179" s="228"/>
      <c r="BW179" s="228"/>
      <c r="BX179" s="228"/>
      <c r="BY179" s="228"/>
      <c r="BZ179" s="96">
        <v>18</v>
      </c>
      <c r="CA179" s="96">
        <v>18</v>
      </c>
      <c r="CB179" s="96">
        <v>18</v>
      </c>
      <c r="CC179" s="96">
        <v>18</v>
      </c>
      <c r="CD179" s="96">
        <v>18</v>
      </c>
      <c r="CE179" s="96">
        <f t="shared" si="168"/>
        <v>20000000</v>
      </c>
      <c r="CF179" s="96">
        <v>20000000</v>
      </c>
      <c r="CG179" s="96">
        <v>0</v>
      </c>
      <c r="CH179" s="96">
        <v>0</v>
      </c>
      <c r="CI179" s="96">
        <v>0</v>
      </c>
      <c r="CJ179" s="96">
        <v>0</v>
      </c>
      <c r="CK179" s="96">
        <v>0</v>
      </c>
      <c r="CL179" s="96">
        <v>0</v>
      </c>
      <c r="CM179" s="96">
        <v>0</v>
      </c>
      <c r="CN179" s="305">
        <f>+CD179/BZ179</f>
        <v>1</v>
      </c>
      <c r="CO179" s="367"/>
      <c r="CP179" s="354"/>
      <c r="CQ179" s="96">
        <f>+CD179</f>
        <v>18</v>
      </c>
      <c r="CR179" s="262">
        <f>+CQ179/E179</f>
        <v>0.75</v>
      </c>
      <c r="CS179" s="355"/>
      <c r="CT179" s="355"/>
      <c r="CU179" s="220" t="s">
        <v>656</v>
      </c>
      <c r="CV179" s="220" t="s">
        <v>101</v>
      </c>
    </row>
    <row r="180" spans="1:100" ht="64.5" customHeight="1">
      <c r="A180" s="75" t="s">
        <v>652</v>
      </c>
      <c r="B180" s="218" t="s">
        <v>95</v>
      </c>
      <c r="C180" s="75" t="s">
        <v>653</v>
      </c>
      <c r="D180" s="119">
        <v>289133</v>
      </c>
      <c r="E180" s="119">
        <v>183393</v>
      </c>
      <c r="F180" s="75" t="s">
        <v>97</v>
      </c>
      <c r="G180" s="75" t="s">
        <v>673</v>
      </c>
      <c r="H180" s="75" t="s">
        <v>673</v>
      </c>
      <c r="I180" s="96">
        <v>156613</v>
      </c>
      <c r="J180" s="119">
        <v>7045</v>
      </c>
      <c r="K180" s="119">
        <v>0</v>
      </c>
      <c r="L180" s="305">
        <v>0</v>
      </c>
      <c r="M180" s="354"/>
      <c r="N180" s="354"/>
      <c r="O180" s="367"/>
      <c r="P180" s="354"/>
      <c r="Q180" s="96">
        <v>0</v>
      </c>
      <c r="R180" s="96">
        <v>0</v>
      </c>
      <c r="S180" s="96">
        <v>0</v>
      </c>
      <c r="T180" s="96">
        <v>0</v>
      </c>
      <c r="U180" s="96">
        <v>0</v>
      </c>
      <c r="V180" s="119">
        <v>1952463000</v>
      </c>
      <c r="W180" s="96">
        <v>0</v>
      </c>
      <c r="X180" s="96">
        <v>0</v>
      </c>
      <c r="Y180" s="119">
        <v>1952463000</v>
      </c>
      <c r="Z180" s="102" t="s">
        <v>674</v>
      </c>
      <c r="AA180" s="96">
        <v>188865</v>
      </c>
      <c r="AB180" s="96">
        <v>156613</v>
      </c>
      <c r="AC180" s="96">
        <v>156613</v>
      </c>
      <c r="AD180" s="102">
        <v>0</v>
      </c>
      <c r="AE180" s="102">
        <v>0</v>
      </c>
      <c r="AF180" s="102">
        <v>0</v>
      </c>
      <c r="AG180" s="102">
        <v>0</v>
      </c>
      <c r="AH180" s="102">
        <v>0</v>
      </c>
      <c r="AI180" s="102">
        <v>0</v>
      </c>
      <c r="AJ180" s="102">
        <v>0</v>
      </c>
      <c r="AK180" s="102">
        <v>0</v>
      </c>
      <c r="AL180" s="305">
        <v>0.82923252058348551</v>
      </c>
      <c r="AM180" s="367"/>
      <c r="AN180" s="354"/>
      <c r="AO180" s="102">
        <f t="shared" si="165"/>
        <v>156613</v>
      </c>
      <c r="AP180" s="305">
        <f t="shared" si="166"/>
        <v>0.54166421681371546</v>
      </c>
      <c r="AQ180" s="354"/>
      <c r="AR180" s="354"/>
      <c r="AS180" s="96">
        <v>162730</v>
      </c>
      <c r="AT180" s="96">
        <v>156613</v>
      </c>
      <c r="AU180" s="96">
        <v>156613</v>
      </c>
      <c r="AV180" s="96">
        <v>137681</v>
      </c>
      <c r="AW180" s="102">
        <v>20414000000</v>
      </c>
      <c r="AX180" s="259">
        <v>0</v>
      </c>
      <c r="AY180" s="259">
        <v>4351000000</v>
      </c>
      <c r="AZ180" s="259">
        <v>16804000000</v>
      </c>
      <c r="BA180" s="259">
        <v>0</v>
      </c>
      <c r="BB180" s="259">
        <v>0</v>
      </c>
      <c r="BC180" s="259">
        <v>0</v>
      </c>
      <c r="BD180" s="259">
        <v>0</v>
      </c>
      <c r="BE180" s="259">
        <v>0</v>
      </c>
      <c r="BF180" s="305">
        <f t="shared" ref="BF180:BF193" si="169">+AV180/AS180</f>
        <v>0.84607017759478886</v>
      </c>
      <c r="BG180" s="367"/>
      <c r="BH180" s="354"/>
      <c r="BI180" s="96">
        <f t="shared" si="152"/>
        <v>294294</v>
      </c>
      <c r="BJ180" s="260">
        <v>1</v>
      </c>
      <c r="BK180" s="354"/>
      <c r="BL180" s="354"/>
      <c r="BM180" s="220" t="s">
        <v>656</v>
      </c>
      <c r="BN180" s="220" t="s">
        <v>268</v>
      </c>
      <c r="BO180" s="228" t="s">
        <v>675</v>
      </c>
      <c r="BP180" s="228">
        <v>162525</v>
      </c>
      <c r="BQ180" s="228"/>
      <c r="BR180" s="228" t="s">
        <v>676</v>
      </c>
      <c r="BS180" s="228"/>
      <c r="BT180" s="231">
        <v>42339</v>
      </c>
      <c r="BU180" s="228"/>
      <c r="BV180" s="228"/>
      <c r="BW180" s="228"/>
      <c r="BX180" s="228"/>
      <c r="BY180" s="228"/>
      <c r="BZ180" s="96">
        <v>183393</v>
      </c>
      <c r="CA180" s="96">
        <v>137681</v>
      </c>
      <c r="CB180" s="96">
        <v>137681</v>
      </c>
      <c r="CC180" s="96">
        <v>137681</v>
      </c>
      <c r="CD180" s="96">
        <v>137681</v>
      </c>
      <c r="CE180" s="96">
        <f t="shared" si="168"/>
        <v>15469000000</v>
      </c>
      <c r="CF180" s="96">
        <v>520000000</v>
      </c>
      <c r="CG180" s="96">
        <v>3982000000</v>
      </c>
      <c r="CH180" s="96">
        <v>3829000000</v>
      </c>
      <c r="CI180" s="96">
        <v>0</v>
      </c>
      <c r="CJ180" s="96">
        <v>7138000000</v>
      </c>
      <c r="CK180" s="96">
        <v>0</v>
      </c>
      <c r="CL180" s="96">
        <v>0</v>
      </c>
      <c r="CM180" s="96">
        <v>0</v>
      </c>
      <c r="CN180" s="305">
        <f>+CD180/BZ180</f>
        <v>0.75074294002497366</v>
      </c>
      <c r="CO180" s="367"/>
      <c r="CP180" s="354"/>
      <c r="CQ180" s="96">
        <f t="shared" si="167"/>
        <v>137681.54166421681</v>
      </c>
      <c r="CR180" s="262">
        <f>+CQ180/E180</f>
        <v>0.75074589359581234</v>
      </c>
      <c r="CS180" s="355"/>
      <c r="CT180" s="355"/>
      <c r="CU180" s="220" t="s">
        <v>656</v>
      </c>
      <c r="CV180" s="220" t="s">
        <v>268</v>
      </c>
    </row>
    <row r="181" spans="1:100" ht="54" customHeight="1">
      <c r="A181" s="75" t="s">
        <v>652</v>
      </c>
      <c r="B181" s="218" t="s">
        <v>95</v>
      </c>
      <c r="C181" s="75" t="s">
        <v>653</v>
      </c>
      <c r="D181" s="119">
        <v>722832</v>
      </c>
      <c r="E181" s="119">
        <v>326398</v>
      </c>
      <c r="F181" s="75" t="s">
        <v>97</v>
      </c>
      <c r="G181" s="75" t="s">
        <v>677</v>
      </c>
      <c r="H181" s="75" t="s">
        <v>677</v>
      </c>
      <c r="I181" s="96">
        <v>290025</v>
      </c>
      <c r="J181" s="119">
        <v>49975</v>
      </c>
      <c r="K181" s="119">
        <v>0</v>
      </c>
      <c r="L181" s="305">
        <v>0</v>
      </c>
      <c r="M181" s="354"/>
      <c r="N181" s="354"/>
      <c r="O181" s="367"/>
      <c r="P181" s="354"/>
      <c r="Q181" s="96">
        <v>0</v>
      </c>
      <c r="R181" s="96">
        <v>0</v>
      </c>
      <c r="S181" s="96">
        <v>0</v>
      </c>
      <c r="T181" s="96">
        <v>0</v>
      </c>
      <c r="U181" s="96">
        <v>0</v>
      </c>
      <c r="V181" s="119">
        <v>1935000000</v>
      </c>
      <c r="W181" s="96">
        <v>0</v>
      </c>
      <c r="X181" s="96">
        <v>0</v>
      </c>
      <c r="Y181" s="119">
        <v>1935000000</v>
      </c>
      <c r="Z181" s="102" t="s">
        <v>678</v>
      </c>
      <c r="AA181" s="96">
        <v>440000</v>
      </c>
      <c r="AB181" s="96">
        <v>290025</v>
      </c>
      <c r="AC181" s="96">
        <v>290025</v>
      </c>
      <c r="AD181" s="102">
        <v>0</v>
      </c>
      <c r="AE181" s="102">
        <v>0</v>
      </c>
      <c r="AF181" s="102">
        <v>0</v>
      </c>
      <c r="AG181" s="102">
        <v>0</v>
      </c>
      <c r="AH181" s="102">
        <v>0</v>
      </c>
      <c r="AI181" s="102">
        <v>0</v>
      </c>
      <c r="AJ181" s="102">
        <v>0</v>
      </c>
      <c r="AK181" s="102">
        <v>0</v>
      </c>
      <c r="AL181" s="305">
        <v>0.6591477272727273</v>
      </c>
      <c r="AM181" s="367"/>
      <c r="AN181" s="354"/>
      <c r="AO181" s="102">
        <f t="shared" si="165"/>
        <v>290025</v>
      </c>
      <c r="AP181" s="305">
        <f t="shared" si="166"/>
        <v>0.40123431170728469</v>
      </c>
      <c r="AQ181" s="354"/>
      <c r="AR181" s="354"/>
      <c r="AS181" s="96">
        <v>329525</v>
      </c>
      <c r="AT181" s="96">
        <v>329525</v>
      </c>
      <c r="AU181" s="96">
        <v>329525</v>
      </c>
      <c r="AV181" s="96">
        <v>290025</v>
      </c>
      <c r="AW181" s="102">
        <v>3094000000</v>
      </c>
      <c r="AX181" s="259">
        <v>0</v>
      </c>
      <c r="AY181" s="259">
        <v>1159000000</v>
      </c>
      <c r="AZ181" s="259">
        <v>3094000000</v>
      </c>
      <c r="BA181" s="259">
        <v>0</v>
      </c>
      <c r="BB181" s="259">
        <v>0</v>
      </c>
      <c r="BC181" s="259">
        <v>0</v>
      </c>
      <c r="BD181" s="259">
        <v>0</v>
      </c>
      <c r="BE181" s="259">
        <v>3094000000</v>
      </c>
      <c r="BF181" s="305">
        <f t="shared" si="169"/>
        <v>0.88013049085805328</v>
      </c>
      <c r="BG181" s="367"/>
      <c r="BH181" s="354"/>
      <c r="BI181" s="96">
        <f t="shared" si="152"/>
        <v>580050</v>
      </c>
      <c r="BJ181" s="260">
        <v>1</v>
      </c>
      <c r="BK181" s="354"/>
      <c r="BL181" s="354"/>
      <c r="BM181" s="220" t="s">
        <v>656</v>
      </c>
      <c r="BN181" s="220" t="s">
        <v>268</v>
      </c>
      <c r="BO181" s="228" t="s">
        <v>679</v>
      </c>
      <c r="BP181" s="228">
        <v>329525</v>
      </c>
      <c r="BQ181" s="228"/>
      <c r="BR181" s="228" t="s">
        <v>676</v>
      </c>
      <c r="BS181" s="228"/>
      <c r="BT181" s="231">
        <v>42339</v>
      </c>
      <c r="BU181" s="228"/>
      <c r="BV181" s="228"/>
      <c r="BW181" s="228"/>
      <c r="BX181" s="228"/>
      <c r="BY181" s="228"/>
      <c r="BZ181" s="96">
        <v>326398</v>
      </c>
      <c r="CA181" s="96">
        <v>290025</v>
      </c>
      <c r="CB181" s="96">
        <v>290025</v>
      </c>
      <c r="CC181" s="96">
        <v>290025</v>
      </c>
      <c r="CD181" s="96">
        <v>290025</v>
      </c>
      <c r="CE181" s="96">
        <f t="shared" si="168"/>
        <v>0</v>
      </c>
      <c r="CF181" s="96">
        <v>0</v>
      </c>
      <c r="CG181" s="96">
        <v>0</v>
      </c>
      <c r="CH181" s="96">
        <v>0</v>
      </c>
      <c r="CI181" s="96">
        <v>0</v>
      </c>
      <c r="CJ181" s="96">
        <v>0</v>
      </c>
      <c r="CK181" s="96">
        <v>0</v>
      </c>
      <c r="CL181" s="96">
        <v>0</v>
      </c>
      <c r="CM181" s="96">
        <v>0</v>
      </c>
      <c r="CN181" s="305">
        <f>+CD181/BZ181</f>
        <v>0.88856242991684997</v>
      </c>
      <c r="CO181" s="367"/>
      <c r="CP181" s="354"/>
      <c r="CQ181" s="96">
        <f>+CD181</f>
        <v>290025</v>
      </c>
      <c r="CR181" s="221">
        <f>+CQ181/E181</f>
        <v>0.88856242991684997</v>
      </c>
      <c r="CS181" s="355"/>
      <c r="CT181" s="355"/>
      <c r="CU181" s="220" t="s">
        <v>656</v>
      </c>
      <c r="CV181" s="220" t="s">
        <v>268</v>
      </c>
    </row>
    <row r="182" spans="1:100" ht="45">
      <c r="A182" s="75" t="s">
        <v>652</v>
      </c>
      <c r="B182" s="218" t="s">
        <v>95</v>
      </c>
      <c r="C182" s="75" t="s">
        <v>653</v>
      </c>
      <c r="D182" s="119">
        <v>5</v>
      </c>
      <c r="E182" s="119" t="s">
        <v>81</v>
      </c>
      <c r="F182" s="75" t="s">
        <v>97</v>
      </c>
      <c r="G182" s="75" t="s">
        <v>680</v>
      </c>
      <c r="H182" s="75" t="s">
        <v>680</v>
      </c>
      <c r="I182" s="96">
        <v>5</v>
      </c>
      <c r="J182" s="119">
        <v>1</v>
      </c>
      <c r="K182" s="119">
        <v>0</v>
      </c>
      <c r="L182" s="305">
        <v>0</v>
      </c>
      <c r="M182" s="354"/>
      <c r="N182" s="354"/>
      <c r="O182" s="367"/>
      <c r="P182" s="354"/>
      <c r="Q182" s="96">
        <v>0</v>
      </c>
      <c r="R182" s="96">
        <v>0</v>
      </c>
      <c r="S182" s="96">
        <v>0</v>
      </c>
      <c r="T182" s="96">
        <v>0</v>
      </c>
      <c r="U182" s="96">
        <v>0</v>
      </c>
      <c r="V182" s="96">
        <v>0</v>
      </c>
      <c r="W182" s="96">
        <v>0</v>
      </c>
      <c r="X182" s="96">
        <v>0</v>
      </c>
      <c r="Y182" s="96">
        <v>0</v>
      </c>
      <c r="Z182" s="102" t="s">
        <v>81</v>
      </c>
      <c r="AA182" s="96">
        <v>2</v>
      </c>
      <c r="AB182" s="96">
        <v>3</v>
      </c>
      <c r="AC182" s="96">
        <v>10</v>
      </c>
      <c r="AD182" s="102">
        <v>0</v>
      </c>
      <c r="AE182" s="102">
        <v>0</v>
      </c>
      <c r="AF182" s="102">
        <v>0</v>
      </c>
      <c r="AG182" s="102">
        <v>0</v>
      </c>
      <c r="AH182" s="102">
        <v>0</v>
      </c>
      <c r="AI182" s="102">
        <v>0</v>
      </c>
      <c r="AJ182" s="102">
        <v>0</v>
      </c>
      <c r="AK182" s="102">
        <v>0</v>
      </c>
      <c r="AL182" s="305">
        <v>1</v>
      </c>
      <c r="AM182" s="367"/>
      <c r="AN182" s="354"/>
      <c r="AO182" s="102">
        <f t="shared" si="165"/>
        <v>10</v>
      </c>
      <c r="AP182" s="305">
        <v>1</v>
      </c>
      <c r="AQ182" s="354"/>
      <c r="AR182" s="354"/>
      <c r="AS182" s="121">
        <v>0</v>
      </c>
      <c r="AT182" s="263">
        <v>0</v>
      </c>
      <c r="AU182" s="263">
        <v>0</v>
      </c>
      <c r="AV182" s="263">
        <v>0</v>
      </c>
      <c r="AW182" s="102">
        <v>0</v>
      </c>
      <c r="AX182" s="102">
        <v>0</v>
      </c>
      <c r="AY182" s="102">
        <v>0</v>
      </c>
      <c r="AZ182" s="102">
        <v>0</v>
      </c>
      <c r="BA182" s="102">
        <v>0</v>
      </c>
      <c r="BB182" s="102">
        <v>0</v>
      </c>
      <c r="BC182" s="102">
        <v>0</v>
      </c>
      <c r="BD182" s="102">
        <v>0</v>
      </c>
      <c r="BE182" s="102">
        <v>0</v>
      </c>
      <c r="BF182" s="305" t="s">
        <v>81</v>
      </c>
      <c r="BG182" s="367"/>
      <c r="BH182" s="354"/>
      <c r="BI182" s="96">
        <f t="shared" si="152"/>
        <v>10</v>
      </c>
      <c r="BJ182" s="260">
        <v>1</v>
      </c>
      <c r="BK182" s="354"/>
      <c r="BL182" s="354"/>
      <c r="BM182" s="220" t="s">
        <v>681</v>
      </c>
      <c r="BN182" s="220" t="s">
        <v>176</v>
      </c>
      <c r="BO182" s="220" t="s">
        <v>81</v>
      </c>
      <c r="BP182" s="220" t="s">
        <v>81</v>
      </c>
      <c r="BQ182" s="220" t="s">
        <v>81</v>
      </c>
      <c r="BR182" s="220" t="s">
        <v>81</v>
      </c>
      <c r="BS182" s="220" t="s">
        <v>81</v>
      </c>
      <c r="BT182" s="220" t="s">
        <v>81</v>
      </c>
      <c r="BU182" s="220" t="s">
        <v>81</v>
      </c>
      <c r="BV182" s="220" t="s">
        <v>81</v>
      </c>
      <c r="BW182" s="220" t="s">
        <v>81</v>
      </c>
      <c r="BX182" s="220" t="s">
        <v>81</v>
      </c>
      <c r="BY182" s="220" t="s">
        <v>81</v>
      </c>
      <c r="BZ182" s="96" t="s">
        <v>81</v>
      </c>
      <c r="CA182" s="263" t="s">
        <v>81</v>
      </c>
      <c r="CB182" s="263" t="s">
        <v>81</v>
      </c>
      <c r="CC182" s="263" t="s">
        <v>81</v>
      </c>
      <c r="CD182" s="263" t="s">
        <v>81</v>
      </c>
      <c r="CE182" s="96">
        <f t="shared" si="168"/>
        <v>0</v>
      </c>
      <c r="CF182" s="96">
        <v>0</v>
      </c>
      <c r="CG182" s="96">
        <v>0</v>
      </c>
      <c r="CH182" s="96">
        <v>0</v>
      </c>
      <c r="CI182" s="96">
        <v>0</v>
      </c>
      <c r="CJ182" s="96">
        <v>0</v>
      </c>
      <c r="CK182" s="96">
        <v>0</v>
      </c>
      <c r="CL182" s="96">
        <v>0</v>
      </c>
      <c r="CM182" s="96">
        <v>0</v>
      </c>
      <c r="CN182" s="305" t="s">
        <v>81</v>
      </c>
      <c r="CO182" s="367"/>
      <c r="CP182" s="354"/>
      <c r="CQ182" s="96" t="s">
        <v>81</v>
      </c>
      <c r="CR182" s="221" t="s">
        <v>81</v>
      </c>
      <c r="CS182" s="355"/>
      <c r="CT182" s="355"/>
      <c r="CU182" s="220" t="s">
        <v>681</v>
      </c>
      <c r="CV182" s="220" t="s">
        <v>176</v>
      </c>
    </row>
    <row r="183" spans="1:100" ht="58.5" customHeight="1">
      <c r="A183" s="75" t="s">
        <v>652</v>
      </c>
      <c r="B183" s="218" t="s">
        <v>95</v>
      </c>
      <c r="C183" s="75" t="s">
        <v>653</v>
      </c>
      <c r="D183" s="119">
        <v>16</v>
      </c>
      <c r="E183" s="119">
        <v>25</v>
      </c>
      <c r="F183" s="75" t="s">
        <v>97</v>
      </c>
      <c r="G183" s="75" t="s">
        <v>682</v>
      </c>
      <c r="H183" s="75" t="s">
        <v>682</v>
      </c>
      <c r="I183" s="96">
        <v>16</v>
      </c>
      <c r="J183" s="119">
        <v>4</v>
      </c>
      <c r="K183" s="119">
        <v>16</v>
      </c>
      <c r="L183" s="305">
        <v>1</v>
      </c>
      <c r="M183" s="354"/>
      <c r="N183" s="354"/>
      <c r="O183" s="367"/>
      <c r="P183" s="354"/>
      <c r="Q183" s="119">
        <v>307971160364</v>
      </c>
      <c r="R183" s="96">
        <v>0</v>
      </c>
      <c r="S183" s="96">
        <v>0</v>
      </c>
      <c r="T183" s="119">
        <v>307971160364</v>
      </c>
      <c r="U183" s="96">
        <v>0</v>
      </c>
      <c r="V183" s="96">
        <v>0</v>
      </c>
      <c r="W183" s="96">
        <v>0</v>
      </c>
      <c r="X183" s="96">
        <v>0</v>
      </c>
      <c r="Y183" s="96">
        <v>0</v>
      </c>
      <c r="Z183" s="102" t="s">
        <v>683</v>
      </c>
      <c r="AA183" s="96">
        <v>11</v>
      </c>
      <c r="AB183" s="96">
        <v>4</v>
      </c>
      <c r="AC183" s="96">
        <v>11</v>
      </c>
      <c r="AD183" s="102">
        <v>780799965.88</v>
      </c>
      <c r="AE183" s="307">
        <v>0</v>
      </c>
      <c r="AF183" s="307">
        <v>0</v>
      </c>
      <c r="AG183" s="102">
        <v>0</v>
      </c>
      <c r="AH183" s="102">
        <v>0</v>
      </c>
      <c r="AI183" s="102">
        <v>0</v>
      </c>
      <c r="AJ183" s="102">
        <v>0</v>
      </c>
      <c r="AK183" s="102">
        <v>780799965.88</v>
      </c>
      <c r="AL183" s="305">
        <v>1</v>
      </c>
      <c r="AM183" s="367"/>
      <c r="AN183" s="354"/>
      <c r="AO183" s="102">
        <f t="shared" si="165"/>
        <v>27</v>
      </c>
      <c r="AP183" s="305">
        <v>1</v>
      </c>
      <c r="AQ183" s="354"/>
      <c r="AR183" s="354"/>
      <c r="AS183" s="121">
        <v>10</v>
      </c>
      <c r="AT183" s="263">
        <v>0</v>
      </c>
      <c r="AU183" s="263">
        <v>0</v>
      </c>
      <c r="AV183" s="263">
        <v>10</v>
      </c>
      <c r="AW183" s="102">
        <v>0</v>
      </c>
      <c r="AX183" s="102">
        <v>0</v>
      </c>
      <c r="AY183" s="102">
        <v>0</v>
      </c>
      <c r="AZ183" s="102">
        <v>0</v>
      </c>
      <c r="BA183" s="102">
        <v>0</v>
      </c>
      <c r="BB183" s="102">
        <v>0</v>
      </c>
      <c r="BC183" s="102">
        <v>0</v>
      </c>
      <c r="BD183" s="102">
        <v>0</v>
      </c>
      <c r="BE183" s="102">
        <v>0</v>
      </c>
      <c r="BF183" s="305">
        <f t="shared" si="169"/>
        <v>1</v>
      </c>
      <c r="BG183" s="367"/>
      <c r="BH183" s="354"/>
      <c r="BI183" s="96">
        <f t="shared" si="152"/>
        <v>37</v>
      </c>
      <c r="BJ183" s="260">
        <v>1</v>
      </c>
      <c r="BK183" s="354"/>
      <c r="BL183" s="354"/>
      <c r="BM183" s="220" t="s">
        <v>681</v>
      </c>
      <c r="BN183" s="220" t="s">
        <v>235</v>
      </c>
      <c r="BO183" s="220"/>
      <c r="BP183" s="220"/>
      <c r="BQ183" s="220"/>
      <c r="BR183" s="220"/>
      <c r="BS183" s="220"/>
      <c r="BT183" s="220"/>
      <c r="BU183" s="220"/>
      <c r="BV183" s="220"/>
      <c r="BW183" s="220"/>
      <c r="BX183" s="220"/>
      <c r="BY183" s="220"/>
      <c r="BZ183" s="96">
        <v>5</v>
      </c>
      <c r="CA183" s="263">
        <v>0</v>
      </c>
      <c r="CB183" s="263">
        <v>0</v>
      </c>
      <c r="CC183" s="263">
        <v>5</v>
      </c>
      <c r="CD183" s="263">
        <v>5</v>
      </c>
      <c r="CE183" s="96">
        <f t="shared" si="168"/>
        <v>1297335013.23</v>
      </c>
      <c r="CF183" s="96">
        <v>1069007690.72</v>
      </c>
      <c r="CG183" s="96">
        <v>228327322.50999999</v>
      </c>
      <c r="CH183" s="96">
        <v>0</v>
      </c>
      <c r="CI183" s="96">
        <v>0</v>
      </c>
      <c r="CJ183" s="96">
        <v>0</v>
      </c>
      <c r="CK183" s="96">
        <v>0</v>
      </c>
      <c r="CL183" s="96">
        <v>0</v>
      </c>
      <c r="CM183" s="96">
        <v>0</v>
      </c>
      <c r="CN183" s="305">
        <f>+CD183/BZ183</f>
        <v>1</v>
      </c>
      <c r="CO183" s="367"/>
      <c r="CP183" s="354"/>
      <c r="CQ183" s="96">
        <f t="shared" si="167"/>
        <v>6</v>
      </c>
      <c r="CR183" s="221">
        <v>1</v>
      </c>
      <c r="CS183" s="355"/>
      <c r="CT183" s="355"/>
      <c r="CU183" s="220" t="s">
        <v>681</v>
      </c>
      <c r="CV183" s="220" t="s">
        <v>235</v>
      </c>
    </row>
    <row r="184" spans="1:100" ht="45">
      <c r="A184" s="75" t="s">
        <v>652</v>
      </c>
      <c r="B184" s="218" t="s">
        <v>95</v>
      </c>
      <c r="C184" s="75" t="s">
        <v>653</v>
      </c>
      <c r="D184" s="119">
        <v>60</v>
      </c>
      <c r="E184" s="119">
        <v>307</v>
      </c>
      <c r="F184" s="75" t="s">
        <v>97</v>
      </c>
      <c r="G184" s="75" t="s">
        <v>684</v>
      </c>
      <c r="H184" s="75" t="s">
        <v>685</v>
      </c>
      <c r="I184" s="96">
        <v>15</v>
      </c>
      <c r="J184" s="119">
        <v>10</v>
      </c>
      <c r="K184" s="119">
        <v>0</v>
      </c>
      <c r="L184" s="305">
        <v>0</v>
      </c>
      <c r="M184" s="354"/>
      <c r="N184" s="354"/>
      <c r="O184" s="367"/>
      <c r="P184" s="354"/>
      <c r="Q184" s="96">
        <v>0</v>
      </c>
      <c r="R184" s="96">
        <v>0</v>
      </c>
      <c r="S184" s="96">
        <v>0</v>
      </c>
      <c r="T184" s="96">
        <v>0</v>
      </c>
      <c r="U184" s="96">
        <v>0</v>
      </c>
      <c r="V184" s="96">
        <v>0</v>
      </c>
      <c r="W184" s="96">
        <v>0</v>
      </c>
      <c r="X184" s="96">
        <v>0</v>
      </c>
      <c r="Y184" s="96">
        <v>0</v>
      </c>
      <c r="Z184" s="102" t="s">
        <v>81</v>
      </c>
      <c r="AA184" s="96">
        <v>20</v>
      </c>
      <c r="AB184" s="96">
        <v>30</v>
      </c>
      <c r="AC184" s="96">
        <v>0</v>
      </c>
      <c r="AD184" s="102">
        <v>0</v>
      </c>
      <c r="AE184" s="307">
        <v>0</v>
      </c>
      <c r="AF184" s="102">
        <v>0</v>
      </c>
      <c r="AG184" s="102">
        <v>0</v>
      </c>
      <c r="AH184" s="102">
        <v>0</v>
      </c>
      <c r="AI184" s="102">
        <v>0</v>
      </c>
      <c r="AJ184" s="102">
        <v>0</v>
      </c>
      <c r="AK184" s="102">
        <v>0</v>
      </c>
      <c r="AL184" s="305">
        <v>0</v>
      </c>
      <c r="AM184" s="367"/>
      <c r="AN184" s="354"/>
      <c r="AO184" s="102">
        <f t="shared" si="165"/>
        <v>0</v>
      </c>
      <c r="AP184" s="305">
        <f t="shared" si="166"/>
        <v>0</v>
      </c>
      <c r="AQ184" s="354"/>
      <c r="AR184" s="354"/>
      <c r="AS184" s="121">
        <v>60</v>
      </c>
      <c r="AT184" s="263">
        <v>0</v>
      </c>
      <c r="AU184" s="263">
        <v>0</v>
      </c>
      <c r="AV184" s="263">
        <v>0</v>
      </c>
      <c r="AW184" s="102">
        <v>0</v>
      </c>
      <c r="AX184" s="102">
        <v>0</v>
      </c>
      <c r="AY184" s="102">
        <v>0</v>
      </c>
      <c r="AZ184" s="102">
        <v>0</v>
      </c>
      <c r="BA184" s="102">
        <v>0</v>
      </c>
      <c r="BB184" s="102">
        <v>0</v>
      </c>
      <c r="BC184" s="102">
        <v>0</v>
      </c>
      <c r="BD184" s="102">
        <v>0</v>
      </c>
      <c r="BE184" s="102">
        <v>0</v>
      </c>
      <c r="BF184" s="305">
        <f t="shared" si="169"/>
        <v>0</v>
      </c>
      <c r="BG184" s="367"/>
      <c r="BH184" s="354"/>
      <c r="BI184" s="96">
        <f t="shared" si="152"/>
        <v>0</v>
      </c>
      <c r="BJ184" s="260">
        <f t="shared" ref="BJ184:BJ191" si="170">+BI184/D184</f>
        <v>0</v>
      </c>
      <c r="BK184" s="354"/>
      <c r="BL184" s="354"/>
      <c r="BM184" s="220" t="s">
        <v>681</v>
      </c>
      <c r="BN184" s="220" t="s">
        <v>235</v>
      </c>
      <c r="BO184" s="220"/>
      <c r="BP184" s="220"/>
      <c r="BQ184" s="220"/>
      <c r="BR184" s="220"/>
      <c r="BS184" s="220"/>
      <c r="BT184" s="220"/>
      <c r="BU184" s="220"/>
      <c r="BV184" s="220"/>
      <c r="BW184" s="220"/>
      <c r="BX184" s="220"/>
      <c r="BY184" s="220"/>
      <c r="BZ184" s="96">
        <v>307</v>
      </c>
      <c r="CA184" s="263">
        <v>0</v>
      </c>
      <c r="CB184" s="263">
        <v>0</v>
      </c>
      <c r="CC184" s="263">
        <v>0</v>
      </c>
      <c r="CD184" s="263">
        <v>0</v>
      </c>
      <c r="CE184" s="96">
        <f t="shared" si="168"/>
        <v>5289832190.2299995</v>
      </c>
      <c r="CF184" s="96">
        <v>5289832190.2299995</v>
      </c>
      <c r="CG184" s="96">
        <v>0</v>
      </c>
      <c r="CH184" s="96">
        <v>0</v>
      </c>
      <c r="CI184" s="96">
        <v>0</v>
      </c>
      <c r="CJ184" s="96">
        <v>0</v>
      </c>
      <c r="CK184" s="96">
        <v>0</v>
      </c>
      <c r="CL184" s="96">
        <v>0</v>
      </c>
      <c r="CM184" s="96">
        <v>0</v>
      </c>
      <c r="CN184" s="305">
        <f>+CD184/BZ184</f>
        <v>0</v>
      </c>
      <c r="CO184" s="367"/>
      <c r="CP184" s="354"/>
      <c r="CQ184" s="96">
        <f t="shared" si="167"/>
        <v>0</v>
      </c>
      <c r="CR184" s="221">
        <f>+CQ184/E184</f>
        <v>0</v>
      </c>
      <c r="CS184" s="355"/>
      <c r="CT184" s="355"/>
      <c r="CU184" s="220" t="s">
        <v>681</v>
      </c>
      <c r="CV184" s="220" t="s">
        <v>235</v>
      </c>
    </row>
    <row r="185" spans="1:100" ht="69" customHeight="1">
      <c r="A185" s="75" t="s">
        <v>686</v>
      </c>
      <c r="B185" s="218" t="s">
        <v>95</v>
      </c>
      <c r="C185" s="75" t="s">
        <v>687</v>
      </c>
      <c r="D185" s="119">
        <v>195144</v>
      </c>
      <c r="E185" s="119" t="s">
        <v>81</v>
      </c>
      <c r="F185" s="75" t="s">
        <v>97</v>
      </c>
      <c r="G185" s="75" t="s">
        <v>688</v>
      </c>
      <c r="H185" s="75" t="s">
        <v>688</v>
      </c>
      <c r="I185" s="96">
        <v>88436</v>
      </c>
      <c r="J185" s="119">
        <v>24181</v>
      </c>
      <c r="K185" s="119">
        <v>972</v>
      </c>
      <c r="L185" s="305">
        <v>4.0196848765559734E-2</v>
      </c>
      <c r="M185" s="354">
        <f>SUBTOTAL(9,L185:L193)/48</f>
        <v>8.9113616318344122E-2</v>
      </c>
      <c r="N185" s="354">
        <v>0.35</v>
      </c>
      <c r="O185" s="354">
        <f>SUM(L185:L193)/9</f>
        <v>0.47527262036450196</v>
      </c>
      <c r="P185" s="354"/>
      <c r="Q185" s="96">
        <v>0</v>
      </c>
      <c r="R185" s="96">
        <v>0</v>
      </c>
      <c r="S185" s="96">
        <v>0</v>
      </c>
      <c r="T185" s="96">
        <v>0</v>
      </c>
      <c r="U185" s="96">
        <v>0</v>
      </c>
      <c r="V185" s="96">
        <v>0</v>
      </c>
      <c r="W185" s="96">
        <v>0</v>
      </c>
      <c r="X185" s="96">
        <v>0</v>
      </c>
      <c r="Y185" s="96">
        <v>0</v>
      </c>
      <c r="Z185" s="102" t="s">
        <v>81</v>
      </c>
      <c r="AA185" s="96">
        <v>141790</v>
      </c>
      <c r="AB185" s="96">
        <v>97874</v>
      </c>
      <c r="AC185" s="96">
        <v>97874</v>
      </c>
      <c r="AD185" s="102">
        <v>0</v>
      </c>
      <c r="AE185" s="102">
        <v>0</v>
      </c>
      <c r="AF185" s="102">
        <v>0</v>
      </c>
      <c r="AG185" s="102">
        <v>0</v>
      </c>
      <c r="AH185" s="102">
        <v>0</v>
      </c>
      <c r="AI185" s="102">
        <v>0</v>
      </c>
      <c r="AJ185" s="102">
        <v>0</v>
      </c>
      <c r="AK185" s="102">
        <v>0</v>
      </c>
      <c r="AL185" s="305">
        <v>0.69027434938994292</v>
      </c>
      <c r="AM185" s="354">
        <v>0.16624804267046037</v>
      </c>
      <c r="AN185" s="354">
        <v>0.16624804267046037</v>
      </c>
      <c r="AO185" s="102">
        <f t="shared" si="165"/>
        <v>98846</v>
      </c>
      <c r="AP185" s="305">
        <f t="shared" si="166"/>
        <v>0.50652851227811257</v>
      </c>
      <c r="AQ185" s="354">
        <f>SUM(AP185:AP193)/9</f>
        <v>0.33587530206970206</v>
      </c>
      <c r="AR185" s="354"/>
      <c r="AS185" s="96">
        <v>0</v>
      </c>
      <c r="AT185" s="96">
        <v>0</v>
      </c>
      <c r="AU185" s="96">
        <v>0</v>
      </c>
      <c r="AV185" s="96">
        <v>0</v>
      </c>
      <c r="AW185" s="102">
        <v>0</v>
      </c>
      <c r="AX185" s="102">
        <v>0</v>
      </c>
      <c r="AY185" s="102">
        <v>0</v>
      </c>
      <c r="AZ185" s="102">
        <v>0</v>
      </c>
      <c r="BA185" s="102">
        <v>0</v>
      </c>
      <c r="BB185" s="102">
        <v>0</v>
      </c>
      <c r="BC185" s="102">
        <v>0</v>
      </c>
      <c r="BD185" s="102">
        <v>0</v>
      </c>
      <c r="BE185" s="102">
        <v>0</v>
      </c>
      <c r="BF185" s="305" t="s">
        <v>81</v>
      </c>
      <c r="BG185" s="354">
        <f>SUM(BF185:BF193)/3</f>
        <v>1</v>
      </c>
      <c r="BH185" s="354">
        <v>0.16624804267046037</v>
      </c>
      <c r="BI185" s="96" t="s">
        <v>81</v>
      </c>
      <c r="BJ185" s="260" t="s">
        <v>81</v>
      </c>
      <c r="BK185" s="354">
        <f>SUM(BJ185:BJ193)/3</f>
        <v>0.58518518518518514</v>
      </c>
      <c r="BL185" s="354"/>
      <c r="BM185" s="220" t="s">
        <v>656</v>
      </c>
      <c r="BN185" s="220" t="s">
        <v>176</v>
      </c>
      <c r="BO185" s="220"/>
      <c r="BP185" s="220"/>
      <c r="BQ185" s="220"/>
      <c r="BR185" s="220"/>
      <c r="BS185" s="220"/>
      <c r="BT185" s="220"/>
      <c r="BU185" s="220"/>
      <c r="BV185" s="220"/>
      <c r="BW185" s="220"/>
      <c r="BX185" s="220"/>
      <c r="BY185" s="220"/>
      <c r="BZ185" s="96" t="s">
        <v>81</v>
      </c>
      <c r="CA185" s="96">
        <v>0</v>
      </c>
      <c r="CB185" s="96">
        <v>0</v>
      </c>
      <c r="CC185" s="96">
        <v>0</v>
      </c>
      <c r="CD185" s="96">
        <v>0</v>
      </c>
      <c r="CE185" s="96">
        <f t="shared" si="168"/>
        <v>0</v>
      </c>
      <c r="CF185" s="96">
        <v>0</v>
      </c>
      <c r="CG185" s="96">
        <v>0</v>
      </c>
      <c r="CH185" s="96">
        <v>0</v>
      </c>
      <c r="CI185" s="96">
        <v>0</v>
      </c>
      <c r="CJ185" s="96">
        <v>0</v>
      </c>
      <c r="CK185" s="96">
        <v>0</v>
      </c>
      <c r="CL185" s="96">
        <v>0</v>
      </c>
      <c r="CM185" s="96">
        <v>0</v>
      </c>
      <c r="CN185" s="305" t="s">
        <v>81</v>
      </c>
      <c r="CO185" s="354">
        <f>SUM(CN185:CN193)/4</f>
        <v>0.9375</v>
      </c>
      <c r="CP185" s="354">
        <v>0.16624804267046037</v>
      </c>
      <c r="CQ185" s="96" t="s">
        <v>81</v>
      </c>
      <c r="CR185" s="221" t="s">
        <v>81</v>
      </c>
      <c r="CS185" s="355">
        <f>SUM(CR185:CR193)/4</f>
        <v>0.88749999999999996</v>
      </c>
      <c r="CT185" s="355"/>
      <c r="CU185" s="220" t="s">
        <v>656</v>
      </c>
      <c r="CV185" s="220" t="s">
        <v>176</v>
      </c>
    </row>
    <row r="186" spans="1:100" ht="33.75">
      <c r="A186" s="75" t="s">
        <v>686</v>
      </c>
      <c r="B186" s="218" t="s">
        <v>95</v>
      </c>
      <c r="C186" s="75" t="s">
        <v>687</v>
      </c>
      <c r="D186" s="119">
        <v>65252</v>
      </c>
      <c r="E186" s="119" t="s">
        <v>81</v>
      </c>
      <c r="F186" s="75" t="s">
        <v>97</v>
      </c>
      <c r="G186" s="75" t="s">
        <v>689</v>
      </c>
      <c r="H186" s="75" t="s">
        <v>689</v>
      </c>
      <c r="I186" s="96">
        <v>34803</v>
      </c>
      <c r="J186" s="119">
        <v>1409</v>
      </c>
      <c r="K186" s="119">
        <v>0</v>
      </c>
      <c r="L186" s="305">
        <v>0</v>
      </c>
      <c r="M186" s="354"/>
      <c r="N186" s="354"/>
      <c r="O186" s="367"/>
      <c r="P186" s="354"/>
      <c r="Q186" s="96">
        <v>0</v>
      </c>
      <c r="R186" s="96">
        <v>0</v>
      </c>
      <c r="S186" s="96">
        <v>0</v>
      </c>
      <c r="T186" s="96">
        <v>0</v>
      </c>
      <c r="U186" s="96">
        <v>0</v>
      </c>
      <c r="V186" s="96">
        <v>0</v>
      </c>
      <c r="W186" s="96">
        <v>0</v>
      </c>
      <c r="X186" s="96">
        <v>0</v>
      </c>
      <c r="Y186" s="96">
        <v>0</v>
      </c>
      <c r="Z186" s="102" t="s">
        <v>81</v>
      </c>
      <c r="AA186" s="96">
        <v>2800</v>
      </c>
      <c r="AB186" s="96">
        <v>0</v>
      </c>
      <c r="AC186" s="96">
        <v>0</v>
      </c>
      <c r="AD186" s="102">
        <v>0</v>
      </c>
      <c r="AE186" s="102">
        <v>0</v>
      </c>
      <c r="AF186" s="102">
        <v>0</v>
      </c>
      <c r="AG186" s="102">
        <v>0</v>
      </c>
      <c r="AH186" s="102">
        <v>0</v>
      </c>
      <c r="AI186" s="102">
        <v>0</v>
      </c>
      <c r="AJ186" s="102">
        <v>0</v>
      </c>
      <c r="AK186" s="102">
        <v>0</v>
      </c>
      <c r="AL186" s="305">
        <v>0</v>
      </c>
      <c r="AM186" s="367"/>
      <c r="AN186" s="354"/>
      <c r="AO186" s="102">
        <f t="shared" si="165"/>
        <v>0</v>
      </c>
      <c r="AP186" s="305">
        <f t="shared" si="166"/>
        <v>0</v>
      </c>
      <c r="AQ186" s="354"/>
      <c r="AR186" s="354"/>
      <c r="AS186" s="96">
        <v>0</v>
      </c>
      <c r="AT186" s="96">
        <v>0</v>
      </c>
      <c r="AU186" s="96">
        <v>0</v>
      </c>
      <c r="AV186" s="96">
        <v>0</v>
      </c>
      <c r="AW186" s="102">
        <v>0</v>
      </c>
      <c r="AX186" s="102">
        <v>0</v>
      </c>
      <c r="AY186" s="102">
        <v>0</v>
      </c>
      <c r="AZ186" s="102">
        <v>0</v>
      </c>
      <c r="BA186" s="102">
        <v>0</v>
      </c>
      <c r="BB186" s="102">
        <v>0</v>
      </c>
      <c r="BC186" s="102">
        <v>0</v>
      </c>
      <c r="BD186" s="102">
        <v>0</v>
      </c>
      <c r="BE186" s="102">
        <v>0</v>
      </c>
      <c r="BF186" s="305" t="s">
        <v>81</v>
      </c>
      <c r="BG186" s="367"/>
      <c r="BH186" s="354"/>
      <c r="BI186" s="96" t="s">
        <v>81</v>
      </c>
      <c r="BJ186" s="260" t="s">
        <v>81</v>
      </c>
      <c r="BK186" s="354"/>
      <c r="BL186" s="354"/>
      <c r="BM186" s="220" t="s">
        <v>656</v>
      </c>
      <c r="BN186" s="220" t="s">
        <v>176</v>
      </c>
      <c r="BO186" s="220"/>
      <c r="BP186" s="220"/>
      <c r="BQ186" s="220"/>
      <c r="BR186" s="220"/>
      <c r="BS186" s="220"/>
      <c r="BT186" s="220"/>
      <c r="BU186" s="220"/>
      <c r="BV186" s="220"/>
      <c r="BW186" s="220"/>
      <c r="BX186" s="220"/>
      <c r="BY186" s="220"/>
      <c r="BZ186" s="96" t="s">
        <v>81</v>
      </c>
      <c r="CA186" s="96">
        <v>0</v>
      </c>
      <c r="CB186" s="96">
        <v>0</v>
      </c>
      <c r="CC186" s="96">
        <v>0</v>
      </c>
      <c r="CD186" s="96">
        <v>0</v>
      </c>
      <c r="CE186" s="96">
        <f t="shared" si="168"/>
        <v>0</v>
      </c>
      <c r="CF186" s="96">
        <v>0</v>
      </c>
      <c r="CG186" s="96">
        <v>0</v>
      </c>
      <c r="CH186" s="96">
        <v>0</v>
      </c>
      <c r="CI186" s="96">
        <v>0</v>
      </c>
      <c r="CJ186" s="96">
        <v>0</v>
      </c>
      <c r="CK186" s="96">
        <v>0</v>
      </c>
      <c r="CL186" s="96">
        <v>0</v>
      </c>
      <c r="CM186" s="96">
        <v>0</v>
      </c>
      <c r="CN186" s="305" t="s">
        <v>81</v>
      </c>
      <c r="CO186" s="367"/>
      <c r="CP186" s="354"/>
      <c r="CQ186" s="96" t="s">
        <v>81</v>
      </c>
      <c r="CR186" s="221" t="s">
        <v>81</v>
      </c>
      <c r="CS186" s="355"/>
      <c r="CT186" s="355"/>
      <c r="CU186" s="220" t="s">
        <v>656</v>
      </c>
      <c r="CV186" s="220" t="s">
        <v>176</v>
      </c>
    </row>
    <row r="187" spans="1:100" ht="33.75">
      <c r="A187" s="75" t="s">
        <v>686</v>
      </c>
      <c r="B187" s="218" t="s">
        <v>95</v>
      </c>
      <c r="C187" s="75" t="s">
        <v>687</v>
      </c>
      <c r="D187" s="119">
        <v>160629</v>
      </c>
      <c r="E187" s="119" t="s">
        <v>81</v>
      </c>
      <c r="F187" s="75" t="s">
        <v>97</v>
      </c>
      <c r="G187" s="75" t="s">
        <v>690</v>
      </c>
      <c r="H187" s="75" t="s">
        <v>690</v>
      </c>
      <c r="I187" s="96">
        <v>64450</v>
      </c>
      <c r="J187" s="119">
        <v>995</v>
      </c>
      <c r="K187" s="119">
        <v>0</v>
      </c>
      <c r="L187" s="305">
        <v>0.44745134690299154</v>
      </c>
      <c r="M187" s="354"/>
      <c r="N187" s="354"/>
      <c r="O187" s="367"/>
      <c r="P187" s="354"/>
      <c r="Q187" s="96">
        <v>0</v>
      </c>
      <c r="R187" s="96">
        <v>0</v>
      </c>
      <c r="S187" s="96">
        <v>0</v>
      </c>
      <c r="T187" s="96">
        <v>0</v>
      </c>
      <c r="U187" s="96">
        <v>0</v>
      </c>
      <c r="V187" s="96">
        <v>0</v>
      </c>
      <c r="W187" s="96">
        <v>0</v>
      </c>
      <c r="X187" s="96">
        <v>0</v>
      </c>
      <c r="Y187" s="96">
        <v>0</v>
      </c>
      <c r="Z187" s="102" t="s">
        <v>81</v>
      </c>
      <c r="AA187" s="96">
        <v>21000</v>
      </c>
      <c r="AB187" s="96">
        <v>0</v>
      </c>
      <c r="AC187" s="96">
        <v>0</v>
      </c>
      <c r="AD187" s="102">
        <v>0</v>
      </c>
      <c r="AE187" s="102">
        <v>0</v>
      </c>
      <c r="AF187" s="102">
        <v>0</v>
      </c>
      <c r="AG187" s="102">
        <v>0</v>
      </c>
      <c r="AH187" s="102">
        <v>0</v>
      </c>
      <c r="AI187" s="102">
        <v>0</v>
      </c>
      <c r="AJ187" s="102">
        <v>0</v>
      </c>
      <c r="AK187" s="102">
        <v>0</v>
      </c>
      <c r="AL187" s="305">
        <v>0</v>
      </c>
      <c r="AM187" s="367"/>
      <c r="AN187" s="354"/>
      <c r="AO187" s="102">
        <f t="shared" si="165"/>
        <v>0</v>
      </c>
      <c r="AP187" s="305">
        <f t="shared" si="166"/>
        <v>0</v>
      </c>
      <c r="AQ187" s="354"/>
      <c r="AR187" s="354"/>
      <c r="AS187" s="96">
        <v>0</v>
      </c>
      <c r="AT187" s="96">
        <v>0</v>
      </c>
      <c r="AU187" s="96">
        <v>0</v>
      </c>
      <c r="AV187" s="96">
        <v>0</v>
      </c>
      <c r="AW187" s="102">
        <v>0</v>
      </c>
      <c r="AX187" s="102">
        <v>0</v>
      </c>
      <c r="AY187" s="102">
        <v>0</v>
      </c>
      <c r="AZ187" s="102">
        <v>0</v>
      </c>
      <c r="BA187" s="102">
        <v>0</v>
      </c>
      <c r="BB187" s="102">
        <v>0</v>
      </c>
      <c r="BC187" s="102">
        <v>0</v>
      </c>
      <c r="BD187" s="102">
        <v>0</v>
      </c>
      <c r="BE187" s="102">
        <v>0</v>
      </c>
      <c r="BF187" s="305" t="s">
        <v>81</v>
      </c>
      <c r="BG187" s="367"/>
      <c r="BH187" s="354"/>
      <c r="BI187" s="96" t="s">
        <v>81</v>
      </c>
      <c r="BJ187" s="260" t="s">
        <v>81</v>
      </c>
      <c r="BK187" s="354"/>
      <c r="BL187" s="354"/>
      <c r="BM187" s="220" t="s">
        <v>656</v>
      </c>
      <c r="BN187" s="220" t="s">
        <v>176</v>
      </c>
      <c r="BO187" s="220"/>
      <c r="BP187" s="220"/>
      <c r="BQ187" s="220"/>
      <c r="BR187" s="220"/>
      <c r="BS187" s="220"/>
      <c r="BT187" s="220"/>
      <c r="BU187" s="220"/>
      <c r="BV187" s="220"/>
      <c r="BW187" s="220"/>
      <c r="BX187" s="220"/>
      <c r="BY187" s="220"/>
      <c r="BZ187" s="96" t="s">
        <v>81</v>
      </c>
      <c r="CA187" s="96">
        <v>0</v>
      </c>
      <c r="CB187" s="96">
        <v>0</v>
      </c>
      <c r="CC187" s="96">
        <v>0</v>
      </c>
      <c r="CD187" s="96">
        <v>0</v>
      </c>
      <c r="CE187" s="96">
        <f t="shared" si="168"/>
        <v>0</v>
      </c>
      <c r="CF187" s="96">
        <v>0</v>
      </c>
      <c r="CG187" s="96">
        <v>0</v>
      </c>
      <c r="CH187" s="96">
        <v>0</v>
      </c>
      <c r="CI187" s="96">
        <v>0</v>
      </c>
      <c r="CJ187" s="96">
        <v>0</v>
      </c>
      <c r="CK187" s="96">
        <v>0</v>
      </c>
      <c r="CL187" s="96">
        <v>0</v>
      </c>
      <c r="CM187" s="96">
        <v>0</v>
      </c>
      <c r="CN187" s="305" t="s">
        <v>81</v>
      </c>
      <c r="CO187" s="367"/>
      <c r="CP187" s="354"/>
      <c r="CQ187" s="96" t="s">
        <v>81</v>
      </c>
      <c r="CR187" s="221" t="s">
        <v>81</v>
      </c>
      <c r="CS187" s="355"/>
      <c r="CT187" s="355"/>
      <c r="CU187" s="220" t="s">
        <v>656</v>
      </c>
      <c r="CV187" s="220" t="s">
        <v>176</v>
      </c>
    </row>
    <row r="188" spans="1:100" ht="101.25">
      <c r="A188" s="75" t="s">
        <v>686</v>
      </c>
      <c r="B188" s="218" t="s">
        <v>95</v>
      </c>
      <c r="C188" s="75" t="s">
        <v>687</v>
      </c>
      <c r="D188" s="119">
        <v>21</v>
      </c>
      <c r="E188" s="119">
        <v>45</v>
      </c>
      <c r="F188" s="75" t="s">
        <v>97</v>
      </c>
      <c r="G188" s="75" t="s">
        <v>691</v>
      </c>
      <c r="H188" s="75" t="s">
        <v>692</v>
      </c>
      <c r="I188" s="96">
        <v>9</v>
      </c>
      <c r="J188" s="119">
        <v>3</v>
      </c>
      <c r="K188" s="119">
        <v>3</v>
      </c>
      <c r="L188" s="305">
        <v>0.44745134690299154</v>
      </c>
      <c r="M188" s="354"/>
      <c r="N188" s="354"/>
      <c r="O188" s="367"/>
      <c r="P188" s="354"/>
      <c r="Q188" s="96">
        <v>0</v>
      </c>
      <c r="R188" s="96">
        <v>0</v>
      </c>
      <c r="S188" s="96">
        <v>0</v>
      </c>
      <c r="T188" s="96">
        <v>0</v>
      </c>
      <c r="U188" s="96">
        <v>0</v>
      </c>
      <c r="V188" s="96">
        <v>0</v>
      </c>
      <c r="W188" s="96">
        <v>0</v>
      </c>
      <c r="X188" s="96">
        <v>0</v>
      </c>
      <c r="Y188" s="96">
        <v>0</v>
      </c>
      <c r="Z188" s="102" t="s">
        <v>81</v>
      </c>
      <c r="AA188" s="96">
        <v>6</v>
      </c>
      <c r="AB188" s="96">
        <v>6</v>
      </c>
      <c r="AC188" s="96">
        <v>6</v>
      </c>
      <c r="AD188" s="102">
        <v>1935755510</v>
      </c>
      <c r="AE188" s="102">
        <v>0</v>
      </c>
      <c r="AF188" s="102">
        <v>0</v>
      </c>
      <c r="AG188" s="102">
        <v>0</v>
      </c>
      <c r="AH188" s="102">
        <v>0</v>
      </c>
      <c r="AI188" s="102">
        <v>0</v>
      </c>
      <c r="AJ188" s="102">
        <v>0</v>
      </c>
      <c r="AK188" s="102">
        <v>1935755510</v>
      </c>
      <c r="AL188" s="305">
        <v>1</v>
      </c>
      <c r="AM188" s="367"/>
      <c r="AN188" s="354"/>
      <c r="AO188" s="102">
        <f t="shared" si="165"/>
        <v>9</v>
      </c>
      <c r="AP188" s="305">
        <f t="shared" si="166"/>
        <v>0.42857142857142855</v>
      </c>
      <c r="AQ188" s="354"/>
      <c r="AR188" s="354"/>
      <c r="AS188" s="96">
        <v>25</v>
      </c>
      <c r="AT188" s="96">
        <v>0</v>
      </c>
      <c r="AU188" s="96">
        <v>0</v>
      </c>
      <c r="AV188" s="96">
        <v>25</v>
      </c>
      <c r="AW188" s="102">
        <v>2260000000</v>
      </c>
      <c r="AX188" s="223">
        <v>0</v>
      </c>
      <c r="AY188" s="223">
        <v>1902000000</v>
      </c>
      <c r="AZ188" s="223">
        <v>0</v>
      </c>
      <c r="BA188" s="223">
        <v>0</v>
      </c>
      <c r="BB188" s="223">
        <v>358000000</v>
      </c>
      <c r="BC188" s="223">
        <v>0</v>
      </c>
      <c r="BD188" s="223">
        <v>0</v>
      </c>
      <c r="BE188" s="223">
        <v>0</v>
      </c>
      <c r="BF188" s="305">
        <f t="shared" si="169"/>
        <v>1</v>
      </c>
      <c r="BG188" s="367"/>
      <c r="BH188" s="354"/>
      <c r="BI188" s="96">
        <f>+K188+AC188+AV188</f>
        <v>34</v>
      </c>
      <c r="BJ188" s="260">
        <f>+BI188/E188</f>
        <v>0.75555555555555554</v>
      </c>
      <c r="BK188" s="354"/>
      <c r="BL188" s="354"/>
      <c r="BM188" s="220" t="s">
        <v>656</v>
      </c>
      <c r="BN188" s="220" t="s">
        <v>235</v>
      </c>
      <c r="BO188" s="228" t="s">
        <v>693</v>
      </c>
      <c r="BP188" s="228">
        <v>15</v>
      </c>
      <c r="BQ188" s="228"/>
      <c r="BR188" s="228" t="s">
        <v>676</v>
      </c>
      <c r="BS188" s="228"/>
      <c r="BT188" s="231">
        <v>42339</v>
      </c>
      <c r="BU188" s="228"/>
      <c r="BV188" s="228"/>
      <c r="BW188" s="228"/>
      <c r="BX188" s="228"/>
      <c r="BY188" s="228"/>
      <c r="BZ188" s="96">
        <v>12</v>
      </c>
      <c r="CA188" s="96">
        <v>25</v>
      </c>
      <c r="CB188" s="96">
        <v>25</v>
      </c>
      <c r="CC188" s="96">
        <v>25</v>
      </c>
      <c r="CD188" s="96">
        <v>36</v>
      </c>
      <c r="CE188" s="96">
        <f t="shared" si="168"/>
        <v>7767661120</v>
      </c>
      <c r="CF188" s="96">
        <v>5437362784</v>
      </c>
      <c r="CG188" s="96">
        <v>2330298336</v>
      </c>
      <c r="CH188" s="96">
        <v>0</v>
      </c>
      <c r="CI188" s="96">
        <v>0</v>
      </c>
      <c r="CJ188" s="96">
        <v>0</v>
      </c>
      <c r="CK188" s="96">
        <v>0</v>
      </c>
      <c r="CL188" s="96">
        <v>0</v>
      </c>
      <c r="CM188" s="96">
        <v>0</v>
      </c>
      <c r="CN188" s="305">
        <v>1</v>
      </c>
      <c r="CO188" s="367"/>
      <c r="CP188" s="354"/>
      <c r="CQ188" s="96">
        <f>SUM(K188+AC188+AV188+CD188)</f>
        <v>70</v>
      </c>
      <c r="CR188" s="221">
        <v>1</v>
      </c>
      <c r="CS188" s="355"/>
      <c r="CT188" s="355"/>
      <c r="CU188" s="220" t="s">
        <v>656</v>
      </c>
      <c r="CV188" s="220" t="s">
        <v>235</v>
      </c>
    </row>
    <row r="189" spans="1:100" ht="45">
      <c r="A189" s="75" t="s">
        <v>686</v>
      </c>
      <c r="B189" s="218" t="s">
        <v>95</v>
      </c>
      <c r="C189" s="75" t="s">
        <v>687</v>
      </c>
      <c r="D189" s="119">
        <v>45</v>
      </c>
      <c r="E189" s="119" t="s">
        <v>81</v>
      </c>
      <c r="F189" s="75" t="s">
        <v>97</v>
      </c>
      <c r="G189" s="75" t="s">
        <v>694</v>
      </c>
      <c r="H189" s="75" t="s">
        <v>694</v>
      </c>
      <c r="I189" s="96">
        <v>12</v>
      </c>
      <c r="J189" s="119">
        <v>8</v>
      </c>
      <c r="K189" s="119">
        <v>8</v>
      </c>
      <c r="L189" s="305">
        <v>0.44745134690299154</v>
      </c>
      <c r="M189" s="354"/>
      <c r="N189" s="354"/>
      <c r="O189" s="367"/>
      <c r="P189" s="354"/>
      <c r="Q189" s="96">
        <v>0</v>
      </c>
      <c r="R189" s="96">
        <v>0</v>
      </c>
      <c r="S189" s="96">
        <v>0</v>
      </c>
      <c r="T189" s="96">
        <v>0</v>
      </c>
      <c r="U189" s="96">
        <v>0</v>
      </c>
      <c r="V189" s="96">
        <v>0</v>
      </c>
      <c r="W189" s="96">
        <v>0</v>
      </c>
      <c r="X189" s="96">
        <v>0</v>
      </c>
      <c r="Y189" s="96">
        <v>0</v>
      </c>
      <c r="Z189" s="102" t="s">
        <v>81</v>
      </c>
      <c r="AA189" s="96">
        <v>30</v>
      </c>
      <c r="AB189" s="96">
        <v>16</v>
      </c>
      <c r="AC189" s="96">
        <v>18</v>
      </c>
      <c r="AD189" s="102">
        <v>1366089620</v>
      </c>
      <c r="AE189" s="102">
        <v>0</v>
      </c>
      <c r="AF189" s="102">
        <v>1007529620</v>
      </c>
      <c r="AG189" s="102">
        <v>0</v>
      </c>
      <c r="AH189" s="102">
        <v>0</v>
      </c>
      <c r="AI189" s="102">
        <v>358560000</v>
      </c>
      <c r="AJ189" s="102"/>
      <c r="AK189" s="102"/>
      <c r="AL189" s="305">
        <v>0.6</v>
      </c>
      <c r="AM189" s="367"/>
      <c r="AN189" s="354"/>
      <c r="AO189" s="102">
        <f t="shared" si="165"/>
        <v>26</v>
      </c>
      <c r="AP189" s="305">
        <f t="shared" si="166"/>
        <v>0.57777777777777772</v>
      </c>
      <c r="AQ189" s="354"/>
      <c r="AR189" s="354"/>
      <c r="AS189" s="96">
        <v>5</v>
      </c>
      <c r="AT189" s="96">
        <v>5</v>
      </c>
      <c r="AU189" s="96">
        <v>5</v>
      </c>
      <c r="AV189" s="96">
        <v>5</v>
      </c>
      <c r="AW189" s="102">
        <v>0</v>
      </c>
      <c r="AX189" s="102">
        <v>0</v>
      </c>
      <c r="AY189" s="102">
        <v>0</v>
      </c>
      <c r="AZ189" s="102">
        <v>0</v>
      </c>
      <c r="BA189" s="102">
        <v>0</v>
      </c>
      <c r="BB189" s="102">
        <v>0</v>
      </c>
      <c r="BC189" s="102">
        <v>0</v>
      </c>
      <c r="BD189" s="102">
        <v>0</v>
      </c>
      <c r="BE189" s="102">
        <v>0</v>
      </c>
      <c r="BF189" s="305">
        <f t="shared" si="169"/>
        <v>1</v>
      </c>
      <c r="BG189" s="367"/>
      <c r="BH189" s="354"/>
      <c r="BI189" s="96" t="s">
        <v>81</v>
      </c>
      <c r="BJ189" s="260" t="s">
        <v>81</v>
      </c>
      <c r="BK189" s="354"/>
      <c r="BL189" s="354"/>
      <c r="BM189" s="220" t="s">
        <v>656</v>
      </c>
      <c r="BN189" s="220" t="s">
        <v>176</v>
      </c>
      <c r="BO189" s="228" t="s">
        <v>695</v>
      </c>
      <c r="BP189" s="228">
        <v>30</v>
      </c>
      <c r="BQ189" s="228"/>
      <c r="BR189" s="228" t="s">
        <v>676</v>
      </c>
      <c r="BS189" s="228"/>
      <c r="BT189" s="231">
        <v>41974</v>
      </c>
      <c r="BU189" s="228"/>
      <c r="BV189" s="228"/>
      <c r="BW189" s="228"/>
      <c r="BX189" s="228"/>
      <c r="BY189" s="228"/>
      <c r="BZ189" s="96">
        <v>5</v>
      </c>
      <c r="CA189" s="96">
        <v>5</v>
      </c>
      <c r="CB189" s="96">
        <v>5</v>
      </c>
      <c r="CC189" s="96">
        <v>5</v>
      </c>
      <c r="CD189" s="96">
        <v>5</v>
      </c>
      <c r="CE189" s="96">
        <f t="shared" si="168"/>
        <v>0</v>
      </c>
      <c r="CF189" s="96">
        <v>0</v>
      </c>
      <c r="CG189" s="96">
        <v>0</v>
      </c>
      <c r="CH189" s="96">
        <v>0</v>
      </c>
      <c r="CI189" s="96">
        <v>0</v>
      </c>
      <c r="CJ189" s="96">
        <v>0</v>
      </c>
      <c r="CK189" s="96">
        <v>0</v>
      </c>
      <c r="CL189" s="96">
        <v>0</v>
      </c>
      <c r="CM189" s="96">
        <v>0</v>
      </c>
      <c r="CN189" s="305">
        <f>+CD189/BZ189</f>
        <v>1</v>
      </c>
      <c r="CO189" s="367"/>
      <c r="CP189" s="354"/>
      <c r="CQ189" s="96">
        <f>SUM(K189+AC189+AV189+CD189)</f>
        <v>36</v>
      </c>
      <c r="CR189" s="221">
        <f>+CQ189/D189</f>
        <v>0.8</v>
      </c>
      <c r="CS189" s="355"/>
      <c r="CT189" s="355"/>
      <c r="CU189" s="220" t="s">
        <v>656</v>
      </c>
      <c r="CV189" s="220" t="s">
        <v>176</v>
      </c>
    </row>
    <row r="190" spans="1:100" ht="54" customHeight="1">
      <c r="A190" s="75" t="s">
        <v>686</v>
      </c>
      <c r="B190" s="218" t="s">
        <v>95</v>
      </c>
      <c r="C190" s="75" t="s">
        <v>687</v>
      </c>
      <c r="D190" s="119">
        <v>50</v>
      </c>
      <c r="E190" s="119" t="s">
        <v>81</v>
      </c>
      <c r="F190" s="75" t="s">
        <v>97</v>
      </c>
      <c r="G190" s="75" t="s">
        <v>696</v>
      </c>
      <c r="H190" s="75" t="s">
        <v>696</v>
      </c>
      <c r="I190" s="96">
        <v>46</v>
      </c>
      <c r="J190" s="119">
        <v>13</v>
      </c>
      <c r="K190" s="119">
        <v>13</v>
      </c>
      <c r="L190" s="305">
        <v>0.44745134690299154</v>
      </c>
      <c r="M190" s="354"/>
      <c r="N190" s="354"/>
      <c r="O190" s="367"/>
      <c r="P190" s="354"/>
      <c r="Q190" s="119">
        <v>47500110</v>
      </c>
      <c r="R190" s="119">
        <v>47500110</v>
      </c>
      <c r="S190" s="96">
        <v>0</v>
      </c>
      <c r="T190" s="96">
        <v>0</v>
      </c>
      <c r="U190" s="96">
        <v>0</v>
      </c>
      <c r="V190" s="96">
        <v>0</v>
      </c>
      <c r="W190" s="96">
        <v>0</v>
      </c>
      <c r="X190" s="96">
        <v>0</v>
      </c>
      <c r="Y190" s="96">
        <v>0</v>
      </c>
      <c r="Z190" s="102" t="s">
        <v>81</v>
      </c>
      <c r="AA190" s="96">
        <v>13</v>
      </c>
      <c r="AB190" s="96">
        <v>13</v>
      </c>
      <c r="AC190" s="96">
        <v>0</v>
      </c>
      <c r="AD190" s="102">
        <v>0</v>
      </c>
      <c r="AE190" s="102">
        <v>0</v>
      </c>
      <c r="AF190" s="102">
        <v>0</v>
      </c>
      <c r="AG190" s="102">
        <v>0</v>
      </c>
      <c r="AH190" s="102">
        <v>0</v>
      </c>
      <c r="AI190" s="102">
        <v>0</v>
      </c>
      <c r="AJ190" s="102">
        <v>0</v>
      </c>
      <c r="AK190" s="102">
        <v>0</v>
      </c>
      <c r="AL190" s="305">
        <v>0</v>
      </c>
      <c r="AM190" s="367"/>
      <c r="AN190" s="354"/>
      <c r="AO190" s="102">
        <f t="shared" si="165"/>
        <v>13</v>
      </c>
      <c r="AP190" s="305">
        <f t="shared" si="166"/>
        <v>0.26</v>
      </c>
      <c r="AQ190" s="354"/>
      <c r="AR190" s="354"/>
      <c r="AS190" s="121">
        <v>0</v>
      </c>
      <c r="AT190" s="263">
        <v>0</v>
      </c>
      <c r="AU190" s="263">
        <v>0</v>
      </c>
      <c r="AV190" s="263">
        <v>0</v>
      </c>
      <c r="AW190" s="102">
        <v>0</v>
      </c>
      <c r="AX190" s="102">
        <v>0</v>
      </c>
      <c r="AY190" s="102">
        <v>0</v>
      </c>
      <c r="AZ190" s="102">
        <v>0</v>
      </c>
      <c r="BA190" s="102">
        <v>0</v>
      </c>
      <c r="BB190" s="102">
        <v>0</v>
      </c>
      <c r="BC190" s="102">
        <v>0</v>
      </c>
      <c r="BD190" s="102">
        <v>0</v>
      </c>
      <c r="BE190" s="102">
        <v>0</v>
      </c>
      <c r="BF190" s="305" t="s">
        <v>81</v>
      </c>
      <c r="BG190" s="367"/>
      <c r="BH190" s="354"/>
      <c r="BI190" s="96" t="s">
        <v>81</v>
      </c>
      <c r="BJ190" s="260" t="s">
        <v>81</v>
      </c>
      <c r="BK190" s="354"/>
      <c r="BL190" s="354"/>
      <c r="BM190" s="220" t="s">
        <v>681</v>
      </c>
      <c r="BN190" s="220" t="s">
        <v>176</v>
      </c>
      <c r="BO190" s="220"/>
      <c r="BP190" s="220"/>
      <c r="BQ190" s="220"/>
      <c r="BR190" s="220"/>
      <c r="BS190" s="220"/>
      <c r="BT190" s="220"/>
      <c r="BU190" s="220"/>
      <c r="BV190" s="220"/>
      <c r="BW190" s="220"/>
      <c r="BX190" s="220"/>
      <c r="BY190" s="220"/>
      <c r="BZ190" s="96" t="s">
        <v>81</v>
      </c>
      <c r="CA190" s="263">
        <v>0</v>
      </c>
      <c r="CB190" s="263">
        <v>0</v>
      </c>
      <c r="CC190" s="263">
        <v>0</v>
      </c>
      <c r="CD190" s="263">
        <v>0</v>
      </c>
      <c r="CE190" s="96">
        <v>0</v>
      </c>
      <c r="CF190" s="96">
        <v>0</v>
      </c>
      <c r="CG190" s="96">
        <v>0</v>
      </c>
      <c r="CH190" s="96">
        <v>0</v>
      </c>
      <c r="CI190" s="96">
        <v>0</v>
      </c>
      <c r="CJ190" s="96">
        <v>0</v>
      </c>
      <c r="CK190" s="96">
        <v>0</v>
      </c>
      <c r="CL190" s="96">
        <v>0</v>
      </c>
      <c r="CM190" s="96">
        <v>0</v>
      </c>
      <c r="CN190" s="305" t="s">
        <v>81</v>
      </c>
      <c r="CO190" s="367"/>
      <c r="CP190" s="354"/>
      <c r="CQ190" s="96" t="s">
        <v>81</v>
      </c>
      <c r="CR190" s="221" t="s">
        <v>81</v>
      </c>
      <c r="CS190" s="355"/>
      <c r="CT190" s="355"/>
      <c r="CU190" s="220" t="s">
        <v>681</v>
      </c>
      <c r="CV190" s="220" t="s">
        <v>176</v>
      </c>
    </row>
    <row r="191" spans="1:100" ht="45">
      <c r="A191" s="75" t="s">
        <v>686</v>
      </c>
      <c r="B191" s="218" t="s">
        <v>95</v>
      </c>
      <c r="C191" s="75" t="s">
        <v>687</v>
      </c>
      <c r="D191" s="119">
        <v>4</v>
      </c>
      <c r="E191" s="119">
        <v>4</v>
      </c>
      <c r="F191" s="75" t="s">
        <v>97</v>
      </c>
      <c r="G191" s="75" t="s">
        <v>697</v>
      </c>
      <c r="H191" s="75" t="s">
        <v>698</v>
      </c>
      <c r="I191" s="96">
        <v>1</v>
      </c>
      <c r="J191" s="119">
        <v>1</v>
      </c>
      <c r="K191" s="119">
        <v>0</v>
      </c>
      <c r="L191" s="305">
        <v>0.44745134690299154</v>
      </c>
      <c r="M191" s="354"/>
      <c r="N191" s="354"/>
      <c r="O191" s="367"/>
      <c r="P191" s="354"/>
      <c r="Q191" s="96">
        <v>0</v>
      </c>
      <c r="R191" s="96">
        <v>0</v>
      </c>
      <c r="S191" s="96">
        <v>0</v>
      </c>
      <c r="T191" s="96">
        <v>0</v>
      </c>
      <c r="U191" s="96">
        <v>0</v>
      </c>
      <c r="V191" s="96">
        <v>0</v>
      </c>
      <c r="W191" s="96">
        <v>0</v>
      </c>
      <c r="X191" s="96">
        <v>0</v>
      </c>
      <c r="Y191" s="96">
        <v>0</v>
      </c>
      <c r="Z191" s="102" t="s">
        <v>81</v>
      </c>
      <c r="AA191" s="96">
        <v>1</v>
      </c>
      <c r="AB191" s="96">
        <v>2</v>
      </c>
      <c r="AC191" s="96">
        <v>0</v>
      </c>
      <c r="AD191" s="102">
        <v>0</v>
      </c>
      <c r="AE191" s="102">
        <v>0</v>
      </c>
      <c r="AF191" s="102">
        <v>0</v>
      </c>
      <c r="AG191" s="102">
        <v>0</v>
      </c>
      <c r="AH191" s="102">
        <v>0</v>
      </c>
      <c r="AI191" s="102">
        <v>0</v>
      </c>
      <c r="AJ191" s="102">
        <v>0</v>
      </c>
      <c r="AK191" s="102">
        <v>0</v>
      </c>
      <c r="AL191" s="305">
        <v>0</v>
      </c>
      <c r="AM191" s="367"/>
      <c r="AN191" s="354"/>
      <c r="AO191" s="102">
        <f t="shared" si="165"/>
        <v>0</v>
      </c>
      <c r="AP191" s="305">
        <f t="shared" si="166"/>
        <v>0</v>
      </c>
      <c r="AQ191" s="354"/>
      <c r="AR191" s="354"/>
      <c r="AS191" s="121">
        <v>0</v>
      </c>
      <c r="AT191" s="263">
        <v>0</v>
      </c>
      <c r="AU191" s="263">
        <v>0</v>
      </c>
      <c r="AV191" s="263">
        <v>0</v>
      </c>
      <c r="AW191" s="102">
        <v>0</v>
      </c>
      <c r="AX191" s="102">
        <v>0</v>
      </c>
      <c r="AY191" s="102">
        <v>0</v>
      </c>
      <c r="AZ191" s="102">
        <v>0</v>
      </c>
      <c r="BA191" s="102">
        <v>0</v>
      </c>
      <c r="BB191" s="102">
        <v>0</v>
      </c>
      <c r="BC191" s="102">
        <v>0</v>
      </c>
      <c r="BD191" s="102">
        <v>0</v>
      </c>
      <c r="BE191" s="102">
        <v>0</v>
      </c>
      <c r="BF191" s="305" t="s">
        <v>81</v>
      </c>
      <c r="BG191" s="367"/>
      <c r="BH191" s="354"/>
      <c r="BI191" s="96">
        <f t="shared" si="152"/>
        <v>0</v>
      </c>
      <c r="BJ191" s="260">
        <f t="shared" si="170"/>
        <v>0</v>
      </c>
      <c r="BK191" s="354"/>
      <c r="BL191" s="354"/>
      <c r="BM191" s="220" t="s">
        <v>681</v>
      </c>
      <c r="BN191" s="220" t="s">
        <v>112</v>
      </c>
      <c r="BO191" s="220"/>
      <c r="BP191" s="220"/>
      <c r="BQ191" s="220"/>
      <c r="BR191" s="220"/>
      <c r="BS191" s="220"/>
      <c r="BT191" s="220"/>
      <c r="BU191" s="220"/>
      <c r="BV191" s="220"/>
      <c r="BW191" s="220"/>
      <c r="BX191" s="220"/>
      <c r="BY191" s="220"/>
      <c r="BZ191" s="96">
        <v>4</v>
      </c>
      <c r="CA191" s="263">
        <v>0</v>
      </c>
      <c r="CB191" s="263">
        <v>0</v>
      </c>
      <c r="CC191" s="263">
        <v>0</v>
      </c>
      <c r="CD191" s="263">
        <v>3</v>
      </c>
      <c r="CE191" s="96">
        <v>1294155958.9200001</v>
      </c>
      <c r="CF191" s="96">
        <v>616190151.91999996</v>
      </c>
      <c r="CG191" s="96">
        <v>677965807</v>
      </c>
      <c r="CH191" s="96">
        <v>0</v>
      </c>
      <c r="CI191" s="96">
        <v>0</v>
      </c>
      <c r="CJ191" s="96">
        <v>0</v>
      </c>
      <c r="CK191" s="96">
        <v>0</v>
      </c>
      <c r="CL191" s="96">
        <v>0</v>
      </c>
      <c r="CM191" s="96">
        <v>0</v>
      </c>
      <c r="CN191" s="305">
        <f>+CD191/BZ191</f>
        <v>0.75</v>
      </c>
      <c r="CO191" s="367"/>
      <c r="CP191" s="354"/>
      <c r="CQ191" s="96">
        <f t="shared" ref="CQ191:CQ210" si="171">SUM(K191+AC191+AV191+CD191)</f>
        <v>3</v>
      </c>
      <c r="CR191" s="221">
        <f>+CQ191/E191</f>
        <v>0.75</v>
      </c>
      <c r="CS191" s="355"/>
      <c r="CT191" s="355"/>
      <c r="CU191" s="220" t="s">
        <v>681</v>
      </c>
      <c r="CV191" s="220" t="s">
        <v>112</v>
      </c>
    </row>
    <row r="192" spans="1:100" ht="45">
      <c r="A192" s="75" t="s">
        <v>686</v>
      </c>
      <c r="B192" s="218" t="s">
        <v>95</v>
      </c>
      <c r="C192" s="75" t="s">
        <v>687</v>
      </c>
      <c r="D192" s="119">
        <v>12</v>
      </c>
      <c r="E192" s="119" t="s">
        <v>81</v>
      </c>
      <c r="F192" s="75" t="s">
        <v>97</v>
      </c>
      <c r="G192" s="75" t="s">
        <v>699</v>
      </c>
      <c r="H192" s="75" t="s">
        <v>699</v>
      </c>
      <c r="I192" s="96">
        <v>1</v>
      </c>
      <c r="J192" s="119">
        <v>3</v>
      </c>
      <c r="K192" s="119">
        <v>3</v>
      </c>
      <c r="L192" s="305">
        <v>1</v>
      </c>
      <c r="M192" s="354"/>
      <c r="N192" s="354"/>
      <c r="O192" s="367"/>
      <c r="P192" s="354"/>
      <c r="Q192" s="96">
        <v>0</v>
      </c>
      <c r="R192" s="96">
        <v>0</v>
      </c>
      <c r="S192" s="96">
        <v>0</v>
      </c>
      <c r="T192" s="96">
        <v>0</v>
      </c>
      <c r="U192" s="96">
        <v>0</v>
      </c>
      <c r="V192" s="96">
        <v>0</v>
      </c>
      <c r="W192" s="96">
        <v>0</v>
      </c>
      <c r="X192" s="96">
        <v>0</v>
      </c>
      <c r="Y192" s="96">
        <v>0</v>
      </c>
      <c r="Z192" s="102" t="s">
        <v>81</v>
      </c>
      <c r="AA192" s="96">
        <v>3</v>
      </c>
      <c r="AB192" s="96">
        <v>3</v>
      </c>
      <c r="AC192" s="96">
        <v>0</v>
      </c>
      <c r="AD192" s="102">
        <v>0</v>
      </c>
      <c r="AE192" s="102">
        <v>0</v>
      </c>
      <c r="AF192" s="102">
        <v>0</v>
      </c>
      <c r="AG192" s="102">
        <v>0</v>
      </c>
      <c r="AH192" s="102">
        <v>0</v>
      </c>
      <c r="AI192" s="102">
        <v>0</v>
      </c>
      <c r="AJ192" s="102">
        <v>0</v>
      </c>
      <c r="AK192" s="102">
        <v>0</v>
      </c>
      <c r="AL192" s="305">
        <v>0</v>
      </c>
      <c r="AM192" s="367"/>
      <c r="AN192" s="354"/>
      <c r="AO192" s="102">
        <f t="shared" si="165"/>
        <v>3</v>
      </c>
      <c r="AP192" s="305">
        <f t="shared" si="166"/>
        <v>0.25</v>
      </c>
      <c r="AQ192" s="354"/>
      <c r="AR192" s="354"/>
      <c r="AS192" s="121">
        <v>0</v>
      </c>
      <c r="AT192" s="263">
        <v>0</v>
      </c>
      <c r="AU192" s="263">
        <v>0</v>
      </c>
      <c r="AV192" s="263">
        <v>0</v>
      </c>
      <c r="AW192" s="102">
        <v>0</v>
      </c>
      <c r="AX192" s="102">
        <v>0</v>
      </c>
      <c r="AY192" s="102">
        <v>0</v>
      </c>
      <c r="AZ192" s="102">
        <v>0</v>
      </c>
      <c r="BA192" s="102">
        <v>0</v>
      </c>
      <c r="BB192" s="102">
        <v>0</v>
      </c>
      <c r="BC192" s="102">
        <v>0</v>
      </c>
      <c r="BD192" s="102">
        <v>0</v>
      </c>
      <c r="BE192" s="102">
        <v>0</v>
      </c>
      <c r="BF192" s="305" t="s">
        <v>81</v>
      </c>
      <c r="BG192" s="367"/>
      <c r="BH192" s="354"/>
      <c r="BI192" s="96" t="s">
        <v>81</v>
      </c>
      <c r="BJ192" s="260" t="s">
        <v>81</v>
      </c>
      <c r="BK192" s="354"/>
      <c r="BL192" s="354"/>
      <c r="BM192" s="220" t="s">
        <v>681</v>
      </c>
      <c r="BN192" s="220" t="s">
        <v>176</v>
      </c>
      <c r="BO192" s="220"/>
      <c r="BP192" s="220"/>
      <c r="BQ192" s="220"/>
      <c r="BR192" s="220"/>
      <c r="BS192" s="220"/>
      <c r="BT192" s="220"/>
      <c r="BU192" s="220"/>
      <c r="BV192" s="220"/>
      <c r="BW192" s="220"/>
      <c r="BX192" s="220"/>
      <c r="BY192" s="220"/>
      <c r="BZ192" s="96" t="s">
        <v>81</v>
      </c>
      <c r="CA192" s="263">
        <v>0</v>
      </c>
      <c r="CB192" s="263">
        <v>0</v>
      </c>
      <c r="CC192" s="263">
        <v>0</v>
      </c>
      <c r="CD192" s="263">
        <v>0</v>
      </c>
      <c r="CE192" s="96">
        <v>0</v>
      </c>
      <c r="CF192" s="96">
        <v>0</v>
      </c>
      <c r="CG192" s="96">
        <v>0</v>
      </c>
      <c r="CH192" s="96">
        <v>0</v>
      </c>
      <c r="CI192" s="96">
        <v>0</v>
      </c>
      <c r="CJ192" s="96">
        <v>0</v>
      </c>
      <c r="CK192" s="96">
        <v>0</v>
      </c>
      <c r="CL192" s="96">
        <v>0</v>
      </c>
      <c r="CM192" s="96">
        <v>0</v>
      </c>
      <c r="CN192" s="305" t="s">
        <v>81</v>
      </c>
      <c r="CO192" s="367"/>
      <c r="CP192" s="354"/>
      <c r="CQ192" s="96" t="s">
        <v>81</v>
      </c>
      <c r="CR192" s="221" t="s">
        <v>81</v>
      </c>
      <c r="CS192" s="355"/>
      <c r="CT192" s="355"/>
      <c r="CU192" s="220" t="s">
        <v>681</v>
      </c>
      <c r="CV192" s="220" t="s">
        <v>176</v>
      </c>
    </row>
    <row r="193" spans="1:100" ht="78" customHeight="1">
      <c r="A193" s="75" t="s">
        <v>686</v>
      </c>
      <c r="B193" s="218" t="s">
        <v>95</v>
      </c>
      <c r="C193" s="75" t="s">
        <v>687</v>
      </c>
      <c r="D193" s="119">
        <v>3</v>
      </c>
      <c r="E193" s="119">
        <v>3</v>
      </c>
      <c r="F193" s="75" t="s">
        <v>97</v>
      </c>
      <c r="G193" s="75" t="s">
        <v>700</v>
      </c>
      <c r="H193" s="75" t="s">
        <v>700</v>
      </c>
      <c r="I193" s="96">
        <v>2</v>
      </c>
      <c r="J193" s="119">
        <v>1</v>
      </c>
      <c r="K193" s="96">
        <v>3</v>
      </c>
      <c r="L193" s="305">
        <v>1</v>
      </c>
      <c r="M193" s="354"/>
      <c r="N193" s="354"/>
      <c r="O193" s="367"/>
      <c r="P193" s="354"/>
      <c r="Q193" s="96">
        <v>0</v>
      </c>
      <c r="R193" s="96">
        <v>0</v>
      </c>
      <c r="S193" s="96">
        <v>0</v>
      </c>
      <c r="T193" s="96">
        <v>0</v>
      </c>
      <c r="U193" s="96">
        <v>0</v>
      </c>
      <c r="V193" s="96">
        <v>0</v>
      </c>
      <c r="W193" s="96">
        <v>0</v>
      </c>
      <c r="X193" s="96">
        <v>0</v>
      </c>
      <c r="Y193" s="96">
        <v>0</v>
      </c>
      <c r="Z193" s="102" t="s">
        <v>701</v>
      </c>
      <c r="AA193" s="96">
        <v>1</v>
      </c>
      <c r="AB193" s="96">
        <v>1</v>
      </c>
      <c r="AC193" s="96">
        <v>16</v>
      </c>
      <c r="AD193" s="102">
        <v>1593348924</v>
      </c>
      <c r="AE193" s="102">
        <v>0</v>
      </c>
      <c r="AF193" s="102">
        <v>1593348924</v>
      </c>
      <c r="AG193" s="102">
        <v>0</v>
      </c>
      <c r="AH193" s="102">
        <v>0</v>
      </c>
      <c r="AI193" s="102">
        <v>0</v>
      </c>
      <c r="AJ193" s="102">
        <v>0</v>
      </c>
      <c r="AK193" s="102">
        <v>0</v>
      </c>
      <c r="AL193" s="305">
        <v>1</v>
      </c>
      <c r="AM193" s="367"/>
      <c r="AN193" s="354"/>
      <c r="AO193" s="102">
        <f t="shared" si="165"/>
        <v>19</v>
      </c>
      <c r="AP193" s="305">
        <v>1</v>
      </c>
      <c r="AQ193" s="354"/>
      <c r="AR193" s="354"/>
      <c r="AS193" s="121">
        <v>22</v>
      </c>
      <c r="AT193" s="264">
        <v>22</v>
      </c>
      <c r="AU193" s="264">
        <v>22</v>
      </c>
      <c r="AV193" s="264">
        <v>22</v>
      </c>
      <c r="AW193" s="102">
        <v>0</v>
      </c>
      <c r="AX193" s="102">
        <v>0</v>
      </c>
      <c r="AY193" s="102">
        <v>0</v>
      </c>
      <c r="AZ193" s="102">
        <v>0</v>
      </c>
      <c r="BA193" s="102">
        <v>0</v>
      </c>
      <c r="BB193" s="102">
        <v>0</v>
      </c>
      <c r="BC193" s="102">
        <v>0</v>
      </c>
      <c r="BD193" s="102">
        <v>0</v>
      </c>
      <c r="BE193" s="102">
        <v>0</v>
      </c>
      <c r="BF193" s="305">
        <f t="shared" si="169"/>
        <v>1</v>
      </c>
      <c r="BG193" s="367"/>
      <c r="BH193" s="354"/>
      <c r="BI193" s="96">
        <f t="shared" si="152"/>
        <v>41</v>
      </c>
      <c r="BJ193" s="260">
        <v>1</v>
      </c>
      <c r="BK193" s="354"/>
      <c r="BL193" s="354"/>
      <c r="BM193" s="220" t="s">
        <v>681</v>
      </c>
      <c r="BN193" s="220" t="s">
        <v>101</v>
      </c>
      <c r="BO193" s="220"/>
      <c r="BP193" s="220"/>
      <c r="BQ193" s="220"/>
      <c r="BR193" s="220"/>
      <c r="BS193" s="220"/>
      <c r="BT193" s="220"/>
      <c r="BU193" s="220"/>
      <c r="BV193" s="220"/>
      <c r="BW193" s="220"/>
      <c r="BX193" s="220"/>
      <c r="BY193" s="220"/>
      <c r="BZ193" s="96">
        <v>15</v>
      </c>
      <c r="CA193" s="264">
        <v>15</v>
      </c>
      <c r="CB193" s="264">
        <v>15</v>
      </c>
      <c r="CC193" s="264">
        <v>18</v>
      </c>
      <c r="CD193" s="264">
        <v>18</v>
      </c>
      <c r="CE193" s="96">
        <v>0</v>
      </c>
      <c r="CF193" s="96">
        <v>0</v>
      </c>
      <c r="CG193" s="96">
        <v>0</v>
      </c>
      <c r="CH193" s="96">
        <v>0</v>
      </c>
      <c r="CI193" s="96">
        <v>0</v>
      </c>
      <c r="CJ193" s="96">
        <v>0</v>
      </c>
      <c r="CK193" s="96">
        <v>0</v>
      </c>
      <c r="CL193" s="96">
        <v>20000000</v>
      </c>
      <c r="CM193" s="96">
        <v>0</v>
      </c>
      <c r="CN193" s="305">
        <v>1</v>
      </c>
      <c r="CO193" s="367"/>
      <c r="CP193" s="354"/>
      <c r="CQ193" s="96">
        <f t="shared" si="171"/>
        <v>59</v>
      </c>
      <c r="CR193" s="221">
        <v>1</v>
      </c>
      <c r="CS193" s="355"/>
      <c r="CT193" s="355"/>
      <c r="CU193" s="220" t="s">
        <v>681</v>
      </c>
      <c r="CV193" s="220" t="s">
        <v>101</v>
      </c>
    </row>
    <row r="194" spans="1:100" ht="33.75">
      <c r="A194" s="214" t="s">
        <v>702</v>
      </c>
      <c r="B194" s="313" t="s">
        <v>91</v>
      </c>
      <c r="C194" s="214" t="s">
        <v>703</v>
      </c>
      <c r="D194" s="212" t="s">
        <v>79</v>
      </c>
      <c r="E194" s="212" t="s">
        <v>79</v>
      </c>
      <c r="F194" s="212" t="s">
        <v>79</v>
      </c>
      <c r="G194" s="214" t="s">
        <v>80</v>
      </c>
      <c r="H194" s="214" t="s">
        <v>80</v>
      </c>
      <c r="I194" s="212" t="s">
        <v>81</v>
      </c>
      <c r="J194" s="212">
        <v>6</v>
      </c>
      <c r="K194" s="212" t="s">
        <v>81</v>
      </c>
      <c r="L194" s="212" t="s">
        <v>81</v>
      </c>
      <c r="M194" s="212" t="s">
        <v>81</v>
      </c>
      <c r="N194" s="212" t="s">
        <v>81</v>
      </c>
      <c r="O194" s="212" t="s">
        <v>81</v>
      </c>
      <c r="P194" s="213">
        <f>+P195</f>
        <v>0.38066666666666665</v>
      </c>
      <c r="Q194" s="212">
        <f>SUM(Q195:Q206)</f>
        <v>0</v>
      </c>
      <c r="R194" s="212">
        <v>0</v>
      </c>
      <c r="S194" s="212">
        <v>0</v>
      </c>
      <c r="T194" s="212">
        <v>0</v>
      </c>
      <c r="U194" s="212">
        <v>0</v>
      </c>
      <c r="V194" s="212">
        <v>0</v>
      </c>
      <c r="W194" s="212">
        <v>0</v>
      </c>
      <c r="X194" s="212">
        <v>0</v>
      </c>
      <c r="Y194" s="212">
        <v>0</v>
      </c>
      <c r="Z194" s="118" t="s">
        <v>81</v>
      </c>
      <c r="AA194" s="212">
        <v>7</v>
      </c>
      <c r="AB194" s="212" t="s">
        <v>81</v>
      </c>
      <c r="AC194" s="212" t="s">
        <v>81</v>
      </c>
      <c r="AD194" s="212">
        <f>SUM(AD195:AD206)</f>
        <v>39785775116</v>
      </c>
      <c r="AE194" s="212">
        <f t="shared" ref="AE194:AK194" si="172">SUM(AE195:AE206)</f>
        <v>0</v>
      </c>
      <c r="AF194" s="212">
        <f t="shared" si="172"/>
        <v>0</v>
      </c>
      <c r="AG194" s="212">
        <f t="shared" si="172"/>
        <v>0</v>
      </c>
      <c r="AH194" s="212">
        <f t="shared" si="172"/>
        <v>0</v>
      </c>
      <c r="AI194" s="212">
        <f t="shared" si="172"/>
        <v>149596480</v>
      </c>
      <c r="AJ194" s="212">
        <f t="shared" si="172"/>
        <v>0</v>
      </c>
      <c r="AK194" s="212">
        <f t="shared" si="172"/>
        <v>39636178636</v>
      </c>
      <c r="AL194" s="254"/>
      <c r="AM194" s="118"/>
      <c r="AN194" s="213">
        <f>+AN195</f>
        <v>0.42857142857142855</v>
      </c>
      <c r="AO194" s="214">
        <v>10</v>
      </c>
      <c r="AP194" s="213"/>
      <c r="AQ194" s="213"/>
      <c r="AR194" s="213">
        <f>+AR195</f>
        <v>0.22166666666666668</v>
      </c>
      <c r="AS194" s="212">
        <v>7</v>
      </c>
      <c r="AT194" s="272"/>
      <c r="AU194" s="272"/>
      <c r="AV194" s="212" t="s">
        <v>81</v>
      </c>
      <c r="AW194" s="212">
        <f>SUM(AW195:AW206)</f>
        <v>87652774454</v>
      </c>
      <c r="AX194" s="212">
        <f t="shared" ref="AX194:BD194" si="173">SUM(AX195:AX206)</f>
        <v>196900000</v>
      </c>
      <c r="AY194" s="212">
        <f t="shared" si="173"/>
        <v>0</v>
      </c>
      <c r="AZ194" s="212">
        <f t="shared" si="173"/>
        <v>0</v>
      </c>
      <c r="BA194" s="212">
        <f t="shared" si="173"/>
        <v>0</v>
      </c>
      <c r="BB194" s="212">
        <f t="shared" si="173"/>
        <v>0</v>
      </c>
      <c r="BC194" s="212">
        <f t="shared" si="173"/>
        <v>0</v>
      </c>
      <c r="BD194" s="212">
        <f t="shared" si="173"/>
        <v>35000000</v>
      </c>
      <c r="BE194" s="212">
        <v>0</v>
      </c>
      <c r="BF194" s="212" t="s">
        <v>81</v>
      </c>
      <c r="BG194" s="212" t="s">
        <v>81</v>
      </c>
      <c r="BH194" s="213">
        <f>+BH195</f>
        <v>0.5714285714285714</v>
      </c>
      <c r="BI194" s="214">
        <v>8</v>
      </c>
      <c r="BJ194" s="212" t="s">
        <v>81</v>
      </c>
      <c r="BK194" s="212" t="s">
        <v>81</v>
      </c>
      <c r="BL194" s="213">
        <f>+BL195</f>
        <v>0.61250000000000004</v>
      </c>
      <c r="BM194" s="214" t="s">
        <v>704</v>
      </c>
      <c r="BN194" s="214" t="s">
        <v>81</v>
      </c>
      <c r="BO194" s="214"/>
      <c r="BP194" s="214"/>
      <c r="BQ194" s="214"/>
      <c r="BR194" s="214"/>
      <c r="BS194" s="214"/>
      <c r="BT194" s="214"/>
      <c r="BU194" s="214"/>
      <c r="BV194" s="214"/>
      <c r="BW194" s="214"/>
      <c r="BX194" s="214"/>
      <c r="BY194" s="214"/>
      <c r="BZ194" s="214">
        <v>9</v>
      </c>
      <c r="CA194" s="212" t="s">
        <v>81</v>
      </c>
      <c r="CB194" s="212" t="s">
        <v>81</v>
      </c>
      <c r="CC194" s="212" t="s">
        <v>81</v>
      </c>
      <c r="CD194" s="212" t="s">
        <v>81</v>
      </c>
      <c r="CE194" s="212">
        <f>SUM(CE195:CE206)</f>
        <v>12314877790</v>
      </c>
      <c r="CF194" s="212">
        <f t="shared" ref="CF194:CL194" si="174">SUM(CF195:CF206)</f>
        <v>2969673240</v>
      </c>
      <c r="CG194" s="212">
        <f t="shared" si="174"/>
        <v>0</v>
      </c>
      <c r="CH194" s="212">
        <f t="shared" si="174"/>
        <v>0</v>
      </c>
      <c r="CI194" s="212">
        <f t="shared" si="174"/>
        <v>0</v>
      </c>
      <c r="CJ194" s="212">
        <f t="shared" si="174"/>
        <v>0</v>
      </c>
      <c r="CK194" s="212">
        <f t="shared" si="174"/>
        <v>0</v>
      </c>
      <c r="CL194" s="212">
        <f t="shared" si="174"/>
        <v>0</v>
      </c>
      <c r="CM194" s="212">
        <v>0</v>
      </c>
      <c r="CN194" s="212" t="s">
        <v>81</v>
      </c>
      <c r="CO194" s="212" t="s">
        <v>81</v>
      </c>
      <c r="CP194" s="213">
        <f>+CP195</f>
        <v>0.27407433177514084</v>
      </c>
      <c r="CQ194" s="214">
        <v>10</v>
      </c>
      <c r="CR194" s="211" t="s">
        <v>81</v>
      </c>
      <c r="CS194" s="211" t="s">
        <v>81</v>
      </c>
      <c r="CT194" s="215">
        <f>+CT195</f>
        <v>0.56440860215053767</v>
      </c>
      <c r="CU194" s="214" t="s">
        <v>704</v>
      </c>
      <c r="CV194" s="214" t="s">
        <v>81</v>
      </c>
    </row>
    <row r="195" spans="1:100" ht="63.75" customHeight="1">
      <c r="A195" s="75" t="s">
        <v>705</v>
      </c>
      <c r="B195" s="218" t="s">
        <v>95</v>
      </c>
      <c r="C195" s="75" t="s">
        <v>706</v>
      </c>
      <c r="D195" s="119">
        <v>3000</v>
      </c>
      <c r="E195" s="119">
        <v>500</v>
      </c>
      <c r="F195" s="75" t="s">
        <v>97</v>
      </c>
      <c r="G195" s="75" t="s">
        <v>707</v>
      </c>
      <c r="H195" s="75" t="s">
        <v>707</v>
      </c>
      <c r="I195" s="96">
        <v>0</v>
      </c>
      <c r="J195" s="119">
        <v>300</v>
      </c>
      <c r="K195" s="119">
        <v>0</v>
      </c>
      <c r="L195" s="305">
        <v>0</v>
      </c>
      <c r="M195" s="354">
        <f>SUBTOTAL(9,L195:L199)/4</f>
        <v>0.57099999999999995</v>
      </c>
      <c r="N195" s="354">
        <v>0.6</v>
      </c>
      <c r="O195" s="354">
        <f>SUM(L195:L199)/4</f>
        <v>0.57099999999999995</v>
      </c>
      <c r="P195" s="354">
        <f>SUM(L195:L206)/6</f>
        <v>0.38066666666666665</v>
      </c>
      <c r="Q195" s="96">
        <v>0</v>
      </c>
      <c r="R195" s="96">
        <v>0</v>
      </c>
      <c r="S195" s="96">
        <v>0</v>
      </c>
      <c r="T195" s="96">
        <v>0</v>
      </c>
      <c r="U195" s="96">
        <v>0</v>
      </c>
      <c r="V195" s="96">
        <v>0</v>
      </c>
      <c r="W195" s="96">
        <v>0</v>
      </c>
      <c r="X195" s="96">
        <v>0</v>
      </c>
      <c r="Y195" s="96">
        <v>0</v>
      </c>
      <c r="Z195" s="102" t="s">
        <v>81</v>
      </c>
      <c r="AA195" s="96">
        <v>2971</v>
      </c>
      <c r="AB195" s="249">
        <v>1800</v>
      </c>
      <c r="AC195" s="119">
        <v>0</v>
      </c>
      <c r="AD195" s="102">
        <v>0</v>
      </c>
      <c r="AE195" s="102">
        <v>0</v>
      </c>
      <c r="AF195" s="102">
        <v>0</v>
      </c>
      <c r="AG195" s="102">
        <v>0</v>
      </c>
      <c r="AH195" s="102">
        <v>0</v>
      </c>
      <c r="AI195" s="102">
        <v>0</v>
      </c>
      <c r="AJ195" s="102">
        <v>0</v>
      </c>
      <c r="AK195" s="102">
        <v>0</v>
      </c>
      <c r="AL195" s="305">
        <v>0</v>
      </c>
      <c r="AM195" s="354">
        <f>SUM(AL195:AL199)/4</f>
        <v>0.25</v>
      </c>
      <c r="AN195" s="354">
        <f>SUM(AL195:AL206)/7</f>
        <v>0.42857142857142855</v>
      </c>
      <c r="AO195" s="102">
        <f t="shared" ref="AO195:AO206" si="175">SUM(AC195+K195)</f>
        <v>0</v>
      </c>
      <c r="AP195" s="305">
        <f t="shared" ref="AP195:AP206" si="176">SUM(AO195/D195)</f>
        <v>0</v>
      </c>
      <c r="AQ195" s="354">
        <f>SUM(AP195:AP199)/4</f>
        <v>0.42916666666666664</v>
      </c>
      <c r="AR195" s="354">
        <f>SUM(AP195:AP206)/10</f>
        <v>0.22166666666666668</v>
      </c>
      <c r="AS195" s="96">
        <v>573</v>
      </c>
      <c r="AT195" s="265">
        <v>1425</v>
      </c>
      <c r="AU195" s="266">
        <v>1425</v>
      </c>
      <c r="AV195" s="266">
        <f>573</f>
        <v>573</v>
      </c>
      <c r="AW195" s="102">
        <f>+AX195+AY195+AZ195+BA195+BB195+BC195+BD195+BE195</f>
        <v>24707000000</v>
      </c>
      <c r="AX195" s="102">
        <v>0</v>
      </c>
      <c r="AY195" s="102">
        <v>0</v>
      </c>
      <c r="AZ195" s="102">
        <v>0</v>
      </c>
      <c r="BA195" s="102">
        <v>0</v>
      </c>
      <c r="BB195" s="102">
        <v>0</v>
      </c>
      <c r="BC195" s="102">
        <v>0</v>
      </c>
      <c r="BD195" s="102">
        <v>0</v>
      </c>
      <c r="BE195" s="102">
        <f>24707000000</f>
        <v>24707000000</v>
      </c>
      <c r="BF195" s="305">
        <f>+AV195/AS195</f>
        <v>1</v>
      </c>
      <c r="BG195" s="354">
        <f>SUM(BF195:BF199)/3</f>
        <v>0.66666666666666663</v>
      </c>
      <c r="BH195" s="354">
        <f>SUM(BF195:BF206)/AS194</f>
        <v>0.5714285714285714</v>
      </c>
      <c r="BI195" s="96">
        <f t="shared" si="152"/>
        <v>573</v>
      </c>
      <c r="BJ195" s="260">
        <v>1</v>
      </c>
      <c r="BK195" s="354">
        <f>SUM(BJ195:BJ199)/4</f>
        <v>0.72499999999999998</v>
      </c>
      <c r="BL195" s="354">
        <f>SUM(BJ195:BJ206)/BI194</f>
        <v>0.61250000000000004</v>
      </c>
      <c r="BM195" s="220" t="s">
        <v>704</v>
      </c>
      <c r="BN195" s="220" t="s">
        <v>268</v>
      </c>
      <c r="BO195" s="267" t="s">
        <v>1821</v>
      </c>
      <c r="BP195" s="267" t="s">
        <v>708</v>
      </c>
      <c r="BQ195" s="267" t="s">
        <v>709</v>
      </c>
      <c r="BR195" s="267" t="s">
        <v>710</v>
      </c>
      <c r="BS195" s="267" t="s">
        <v>711</v>
      </c>
      <c r="BT195" s="267">
        <v>2014</v>
      </c>
      <c r="BU195" s="220" t="s">
        <v>712</v>
      </c>
      <c r="BV195" s="220" t="s">
        <v>713</v>
      </c>
      <c r="BW195" s="235">
        <f>+AW195</f>
        <v>24707000000</v>
      </c>
      <c r="BX195" s="235">
        <f>+BW195</f>
        <v>24707000000</v>
      </c>
      <c r="BY195" s="267" t="s">
        <v>714</v>
      </c>
      <c r="BZ195" s="96">
        <v>66</v>
      </c>
      <c r="CA195" s="266">
        <v>66</v>
      </c>
      <c r="CB195" s="266">
        <v>0</v>
      </c>
      <c r="CC195" s="266">
        <v>0</v>
      </c>
      <c r="CD195" s="266">
        <v>825</v>
      </c>
      <c r="CE195" s="96">
        <v>0</v>
      </c>
      <c r="CF195" s="96">
        <v>0</v>
      </c>
      <c r="CG195" s="96">
        <v>0</v>
      </c>
      <c r="CH195" s="96">
        <v>0</v>
      </c>
      <c r="CI195" s="96">
        <v>0</v>
      </c>
      <c r="CJ195" s="96">
        <v>0</v>
      </c>
      <c r="CK195" s="96">
        <v>0</v>
      </c>
      <c r="CL195" s="96">
        <v>0</v>
      </c>
      <c r="CM195" s="96">
        <v>2845920000</v>
      </c>
      <c r="CN195" s="305">
        <v>1</v>
      </c>
      <c r="CO195" s="354">
        <f>SUM(CN195:CN199)/3</f>
        <v>0.33333333333333331</v>
      </c>
      <c r="CP195" s="354">
        <f>SUM(CN195:CN206)/BZ194</f>
        <v>0.27407433177514084</v>
      </c>
      <c r="CQ195" s="96">
        <f t="shared" si="171"/>
        <v>1398</v>
      </c>
      <c r="CR195" s="221">
        <v>1</v>
      </c>
      <c r="CS195" s="355">
        <f>SUM(CR195:CR199)/4</f>
        <v>0.72499999999999998</v>
      </c>
      <c r="CT195" s="355">
        <f>SUM(CR195:CR206)/CQ194</f>
        <v>0.56440860215053767</v>
      </c>
      <c r="CU195" s="220" t="s">
        <v>704</v>
      </c>
      <c r="CV195" s="220" t="s">
        <v>268</v>
      </c>
    </row>
    <row r="196" spans="1:100" ht="57.75" customHeight="1">
      <c r="A196" s="75" t="s">
        <v>705</v>
      </c>
      <c r="B196" s="218" t="s">
        <v>95</v>
      </c>
      <c r="C196" s="75" t="s">
        <v>706</v>
      </c>
      <c r="D196" s="119">
        <v>3000</v>
      </c>
      <c r="E196" s="119">
        <v>3000</v>
      </c>
      <c r="F196" s="75" t="s">
        <v>97</v>
      </c>
      <c r="G196" s="75" t="s">
        <v>715</v>
      </c>
      <c r="H196" s="75" t="s">
        <v>715</v>
      </c>
      <c r="I196" s="96">
        <v>0</v>
      </c>
      <c r="J196" s="119">
        <v>1000</v>
      </c>
      <c r="K196" s="119">
        <v>284</v>
      </c>
      <c r="L196" s="305">
        <v>0.28399999999999997</v>
      </c>
      <c r="M196" s="354"/>
      <c r="N196" s="354"/>
      <c r="O196" s="354"/>
      <c r="P196" s="354"/>
      <c r="Q196" s="96">
        <v>0</v>
      </c>
      <c r="R196" s="96">
        <v>0</v>
      </c>
      <c r="S196" s="96">
        <v>0</v>
      </c>
      <c r="T196" s="96">
        <v>0</v>
      </c>
      <c r="U196" s="96">
        <v>0</v>
      </c>
      <c r="V196" s="96">
        <v>0</v>
      </c>
      <c r="W196" s="96">
        <v>0</v>
      </c>
      <c r="X196" s="96">
        <v>0</v>
      </c>
      <c r="Y196" s="96">
        <v>0</v>
      </c>
      <c r="Z196" s="102" t="s">
        <v>81</v>
      </c>
      <c r="AA196" s="96">
        <v>377</v>
      </c>
      <c r="AB196" s="265">
        <v>82</v>
      </c>
      <c r="AC196" s="119">
        <v>2166</v>
      </c>
      <c r="AD196" s="102">
        <v>39785775116</v>
      </c>
      <c r="AE196" s="102">
        <v>0</v>
      </c>
      <c r="AF196" s="102">
        <v>0</v>
      </c>
      <c r="AG196" s="102">
        <v>0</v>
      </c>
      <c r="AH196" s="102">
        <v>0</v>
      </c>
      <c r="AI196" s="102">
        <v>149596480</v>
      </c>
      <c r="AJ196" s="102">
        <v>0</v>
      </c>
      <c r="AK196" s="102">
        <v>39636178636</v>
      </c>
      <c r="AL196" s="305">
        <v>1</v>
      </c>
      <c r="AM196" s="354"/>
      <c r="AN196" s="354"/>
      <c r="AO196" s="102">
        <f t="shared" si="175"/>
        <v>2450</v>
      </c>
      <c r="AP196" s="305">
        <f t="shared" si="176"/>
        <v>0.81666666666666665</v>
      </c>
      <c r="AQ196" s="354"/>
      <c r="AR196" s="354"/>
      <c r="AS196" s="96">
        <v>3215</v>
      </c>
      <c r="AT196" s="265">
        <v>547</v>
      </c>
      <c r="AU196" s="266">
        <v>547</v>
      </c>
      <c r="AV196" s="266">
        <f>2971+94+50+50+50</f>
        <v>3215</v>
      </c>
      <c r="AW196" s="102">
        <f t="shared" ref="AW196" si="177">+AX196+AY196+AZ196+BA196+BB196+BC196+BD196+BE196</f>
        <v>62646374454</v>
      </c>
      <c r="AX196" s="102">
        <v>0</v>
      </c>
      <c r="AY196" s="102">
        <v>0</v>
      </c>
      <c r="AZ196" s="102">
        <v>0</v>
      </c>
      <c r="BA196" s="102">
        <v>0</v>
      </c>
      <c r="BB196" s="102">
        <v>0</v>
      </c>
      <c r="BC196" s="102">
        <v>0</v>
      </c>
      <c r="BD196" s="102">
        <v>0</v>
      </c>
      <c r="BE196" s="102">
        <f>61286536270+0+453566076+453566076+452706032</f>
        <v>62646374454</v>
      </c>
      <c r="BF196" s="305">
        <f>+AV196/AS196</f>
        <v>1</v>
      </c>
      <c r="BG196" s="354"/>
      <c r="BH196" s="354"/>
      <c r="BI196" s="96">
        <f t="shared" si="152"/>
        <v>5665</v>
      </c>
      <c r="BJ196" s="260">
        <v>1</v>
      </c>
      <c r="BK196" s="354"/>
      <c r="BL196" s="354"/>
      <c r="BM196" s="220" t="s">
        <v>704</v>
      </c>
      <c r="BN196" s="220" t="s">
        <v>101</v>
      </c>
      <c r="BO196" s="268" t="s">
        <v>716</v>
      </c>
      <c r="BP196" s="267" t="s">
        <v>717</v>
      </c>
      <c r="BQ196" s="267" t="s">
        <v>718</v>
      </c>
      <c r="BR196" s="267" t="s">
        <v>719</v>
      </c>
      <c r="BS196" s="267" t="s">
        <v>711</v>
      </c>
      <c r="BT196" s="267">
        <v>2015</v>
      </c>
      <c r="BU196" s="267"/>
      <c r="BV196" s="267" t="s">
        <v>720</v>
      </c>
      <c r="BW196" s="235">
        <f>+AW196</f>
        <v>62646374454</v>
      </c>
      <c r="BX196" s="235">
        <f>+BW196</f>
        <v>62646374454</v>
      </c>
      <c r="BY196" s="267" t="s">
        <v>721</v>
      </c>
      <c r="BZ196" s="96">
        <v>150</v>
      </c>
      <c r="CA196" s="266">
        <v>0</v>
      </c>
      <c r="CB196" s="266">
        <v>0</v>
      </c>
      <c r="CC196" s="266">
        <v>0</v>
      </c>
      <c r="CD196" s="266">
        <v>0</v>
      </c>
      <c r="CE196" s="96">
        <f t="shared" ref="CE196" si="178">+CF196+CG196+CH196+CI196+CJ196+CK196+CL196+CM196</f>
        <v>0</v>
      </c>
      <c r="CF196" s="96">
        <v>0</v>
      </c>
      <c r="CG196" s="96">
        <v>0</v>
      </c>
      <c r="CH196" s="96">
        <v>0</v>
      </c>
      <c r="CI196" s="96">
        <v>0</v>
      </c>
      <c r="CJ196" s="96">
        <v>0</v>
      </c>
      <c r="CK196" s="96">
        <v>0</v>
      </c>
      <c r="CL196" s="96">
        <v>0</v>
      </c>
      <c r="CM196" s="96">
        <v>0</v>
      </c>
      <c r="CN196" s="305">
        <f>+CD196/BX196</f>
        <v>0</v>
      </c>
      <c r="CO196" s="354"/>
      <c r="CP196" s="354"/>
      <c r="CQ196" s="96">
        <f t="shared" si="171"/>
        <v>5665</v>
      </c>
      <c r="CR196" s="221">
        <v>1</v>
      </c>
      <c r="CS196" s="355"/>
      <c r="CT196" s="355"/>
      <c r="CU196" s="220" t="s">
        <v>704</v>
      </c>
      <c r="CV196" s="220" t="s">
        <v>101</v>
      </c>
    </row>
    <row r="197" spans="1:100" ht="66" customHeight="1">
      <c r="A197" s="75" t="s">
        <v>705</v>
      </c>
      <c r="B197" s="218" t="s">
        <v>95</v>
      </c>
      <c r="C197" s="75" t="s">
        <v>706</v>
      </c>
      <c r="D197" s="119" t="s">
        <v>79</v>
      </c>
      <c r="E197" s="119">
        <v>500</v>
      </c>
      <c r="F197" s="75" t="s">
        <v>97</v>
      </c>
      <c r="G197" s="188" t="s">
        <v>81</v>
      </c>
      <c r="H197" s="75" t="s">
        <v>722</v>
      </c>
      <c r="I197" s="96" t="s">
        <v>107</v>
      </c>
      <c r="J197" s="305" t="s">
        <v>81</v>
      </c>
      <c r="K197" s="305" t="s">
        <v>81</v>
      </c>
      <c r="L197" s="308" t="s">
        <v>81</v>
      </c>
      <c r="M197" s="354"/>
      <c r="N197" s="354"/>
      <c r="O197" s="354"/>
      <c r="P197" s="354"/>
      <c r="Q197" s="308" t="s">
        <v>81</v>
      </c>
      <c r="R197" s="308" t="s">
        <v>81</v>
      </c>
      <c r="S197" s="308" t="s">
        <v>81</v>
      </c>
      <c r="T197" s="308" t="s">
        <v>81</v>
      </c>
      <c r="U197" s="308" t="s">
        <v>81</v>
      </c>
      <c r="V197" s="308" t="s">
        <v>81</v>
      </c>
      <c r="W197" s="308" t="s">
        <v>81</v>
      </c>
      <c r="X197" s="308" t="s">
        <v>81</v>
      </c>
      <c r="Y197" s="308" t="s">
        <v>81</v>
      </c>
      <c r="Z197" s="308" t="s">
        <v>81</v>
      </c>
      <c r="AA197" s="305" t="s">
        <v>81</v>
      </c>
      <c r="AB197" s="269" t="s">
        <v>81</v>
      </c>
      <c r="AC197" s="119" t="s">
        <v>81</v>
      </c>
      <c r="AD197" s="227" t="s">
        <v>81</v>
      </c>
      <c r="AE197" s="227" t="s">
        <v>81</v>
      </c>
      <c r="AF197" s="227" t="s">
        <v>81</v>
      </c>
      <c r="AG197" s="227" t="s">
        <v>81</v>
      </c>
      <c r="AH197" s="227" t="s">
        <v>81</v>
      </c>
      <c r="AI197" s="227" t="s">
        <v>81</v>
      </c>
      <c r="AJ197" s="227" t="s">
        <v>81</v>
      </c>
      <c r="AK197" s="227" t="s">
        <v>81</v>
      </c>
      <c r="AL197" s="227" t="s">
        <v>81</v>
      </c>
      <c r="AM197" s="354"/>
      <c r="AN197" s="354"/>
      <c r="AO197" s="227" t="s">
        <v>81</v>
      </c>
      <c r="AP197" s="227" t="s">
        <v>81</v>
      </c>
      <c r="AQ197" s="354"/>
      <c r="AR197" s="354"/>
      <c r="AS197" s="119" t="s">
        <v>81</v>
      </c>
      <c r="AT197" s="227" t="s">
        <v>81</v>
      </c>
      <c r="AU197" s="119" t="s">
        <v>81</v>
      </c>
      <c r="AV197" s="119" t="s">
        <v>81</v>
      </c>
      <c r="AW197" s="119" t="s">
        <v>81</v>
      </c>
      <c r="AX197" s="227" t="s">
        <v>81</v>
      </c>
      <c r="AY197" s="227" t="s">
        <v>81</v>
      </c>
      <c r="AZ197" s="227" t="s">
        <v>81</v>
      </c>
      <c r="BA197" s="227" t="s">
        <v>81</v>
      </c>
      <c r="BB197" s="227" t="s">
        <v>81</v>
      </c>
      <c r="BC197" s="227" t="s">
        <v>81</v>
      </c>
      <c r="BD197" s="227" t="s">
        <v>81</v>
      </c>
      <c r="BE197" s="102" t="s">
        <v>81</v>
      </c>
      <c r="BF197" s="305" t="s">
        <v>81</v>
      </c>
      <c r="BG197" s="354"/>
      <c r="BH197" s="354"/>
      <c r="BI197" s="96" t="s">
        <v>81</v>
      </c>
      <c r="BJ197" s="260" t="s">
        <v>81</v>
      </c>
      <c r="BK197" s="354"/>
      <c r="BL197" s="354"/>
      <c r="BM197" s="220" t="s">
        <v>704</v>
      </c>
      <c r="BN197" s="220" t="s">
        <v>402</v>
      </c>
      <c r="BO197" s="119" t="s">
        <v>81</v>
      </c>
      <c r="BP197" s="119" t="s">
        <v>81</v>
      </c>
      <c r="BQ197" s="119" t="s">
        <v>81</v>
      </c>
      <c r="BR197" s="119" t="s">
        <v>81</v>
      </c>
      <c r="BS197" s="267" t="s">
        <v>711</v>
      </c>
      <c r="BT197" s="119" t="s">
        <v>81</v>
      </c>
      <c r="BU197" s="119" t="s">
        <v>81</v>
      </c>
      <c r="BV197" s="119" t="s">
        <v>81</v>
      </c>
      <c r="BW197" s="119" t="s">
        <v>81</v>
      </c>
      <c r="BX197" s="119" t="s">
        <v>81</v>
      </c>
      <c r="BY197" s="267" t="s">
        <v>723</v>
      </c>
      <c r="BZ197" s="96">
        <v>500</v>
      </c>
      <c r="CA197" s="119">
        <v>0</v>
      </c>
      <c r="CB197" s="119">
        <v>0</v>
      </c>
      <c r="CC197" s="119">
        <v>0</v>
      </c>
      <c r="CD197" s="119">
        <v>0</v>
      </c>
      <c r="CE197" s="96">
        <v>0</v>
      </c>
      <c r="CF197" s="96">
        <v>0</v>
      </c>
      <c r="CG197" s="96">
        <v>0</v>
      </c>
      <c r="CH197" s="96">
        <v>0</v>
      </c>
      <c r="CI197" s="96">
        <v>0</v>
      </c>
      <c r="CJ197" s="96">
        <v>0</v>
      </c>
      <c r="CK197" s="96">
        <v>0</v>
      </c>
      <c r="CL197" s="96">
        <v>0</v>
      </c>
      <c r="CM197" s="96" t="s">
        <v>81</v>
      </c>
      <c r="CN197" s="305">
        <f>+CD197/BZ197</f>
        <v>0</v>
      </c>
      <c r="CO197" s="354"/>
      <c r="CP197" s="354"/>
      <c r="CQ197" s="96">
        <f>+CD197</f>
        <v>0</v>
      </c>
      <c r="CR197" s="221">
        <f>+CQ197/E197</f>
        <v>0</v>
      </c>
      <c r="CS197" s="355"/>
      <c r="CT197" s="355"/>
      <c r="CU197" s="220" t="s">
        <v>704</v>
      </c>
      <c r="CV197" s="220" t="s">
        <v>402</v>
      </c>
    </row>
    <row r="198" spans="1:100" ht="36">
      <c r="A198" s="75" t="s">
        <v>705</v>
      </c>
      <c r="B198" s="218" t="s">
        <v>95</v>
      </c>
      <c r="C198" s="75" t="s">
        <v>706</v>
      </c>
      <c r="D198" s="119">
        <v>20</v>
      </c>
      <c r="E198" s="119">
        <v>10</v>
      </c>
      <c r="F198" s="75" t="s">
        <v>97</v>
      </c>
      <c r="G198" s="75" t="s">
        <v>724</v>
      </c>
      <c r="H198" s="75" t="s">
        <v>724</v>
      </c>
      <c r="I198" s="96">
        <v>0</v>
      </c>
      <c r="J198" s="119">
        <v>8</v>
      </c>
      <c r="K198" s="119">
        <v>9</v>
      </c>
      <c r="L198" s="305">
        <v>1</v>
      </c>
      <c r="M198" s="354"/>
      <c r="N198" s="354"/>
      <c r="O198" s="354"/>
      <c r="P198" s="354"/>
      <c r="Q198" s="96">
        <v>0</v>
      </c>
      <c r="R198" s="96">
        <v>0</v>
      </c>
      <c r="S198" s="96">
        <v>0</v>
      </c>
      <c r="T198" s="96">
        <v>0</v>
      </c>
      <c r="U198" s="96">
        <v>0</v>
      </c>
      <c r="V198" s="96">
        <v>0</v>
      </c>
      <c r="W198" s="96">
        <v>0</v>
      </c>
      <c r="X198" s="96">
        <v>0</v>
      </c>
      <c r="Y198" s="96">
        <v>0</v>
      </c>
      <c r="Z198" s="102" t="s">
        <v>81</v>
      </c>
      <c r="AA198" s="96">
        <v>8</v>
      </c>
      <c r="AB198" s="265">
        <v>9</v>
      </c>
      <c r="AC198" s="119">
        <v>0</v>
      </c>
      <c r="AD198" s="102">
        <v>0</v>
      </c>
      <c r="AE198" s="102">
        <v>0</v>
      </c>
      <c r="AF198" s="102">
        <v>0</v>
      </c>
      <c r="AG198" s="102">
        <v>0</v>
      </c>
      <c r="AH198" s="102">
        <v>0</v>
      </c>
      <c r="AI198" s="102">
        <v>0</v>
      </c>
      <c r="AJ198" s="102">
        <v>0</v>
      </c>
      <c r="AK198" s="102">
        <v>0</v>
      </c>
      <c r="AL198" s="305">
        <v>0</v>
      </c>
      <c r="AM198" s="354"/>
      <c r="AN198" s="354"/>
      <c r="AO198" s="102">
        <f t="shared" si="175"/>
        <v>9</v>
      </c>
      <c r="AP198" s="305">
        <f t="shared" si="176"/>
        <v>0.45</v>
      </c>
      <c r="AQ198" s="354"/>
      <c r="AR198" s="354"/>
      <c r="AS198" s="96">
        <v>5</v>
      </c>
      <c r="AT198" s="265">
        <v>0</v>
      </c>
      <c r="AU198" s="266">
        <v>0</v>
      </c>
      <c r="AV198" s="266">
        <v>0</v>
      </c>
      <c r="AW198" s="102">
        <f t="shared" ref="AW198:AW204" si="179">+AX198+AY198+AZ198+BA198+BB198+BC198+BD198+BE198</f>
        <v>0</v>
      </c>
      <c r="AX198" s="102">
        <v>0</v>
      </c>
      <c r="AY198" s="102">
        <v>0</v>
      </c>
      <c r="AZ198" s="102">
        <v>0</v>
      </c>
      <c r="BA198" s="102">
        <v>0</v>
      </c>
      <c r="BB198" s="102">
        <v>0</v>
      </c>
      <c r="BC198" s="102">
        <v>0</v>
      </c>
      <c r="BD198" s="102">
        <v>0</v>
      </c>
      <c r="BE198" s="102">
        <v>0</v>
      </c>
      <c r="BF198" s="305">
        <f>+AV198/AS198</f>
        <v>0</v>
      </c>
      <c r="BG198" s="354"/>
      <c r="BH198" s="354"/>
      <c r="BI198" s="96">
        <f t="shared" si="152"/>
        <v>9</v>
      </c>
      <c r="BJ198" s="260">
        <f>+BI198/E198</f>
        <v>0.9</v>
      </c>
      <c r="BK198" s="354"/>
      <c r="BL198" s="354"/>
      <c r="BM198" s="220" t="s">
        <v>704</v>
      </c>
      <c r="BN198" s="220" t="s">
        <v>268</v>
      </c>
      <c r="BO198" s="267">
        <v>0</v>
      </c>
      <c r="BP198" s="267">
        <v>0</v>
      </c>
      <c r="BQ198" s="267">
        <v>0</v>
      </c>
      <c r="BR198" s="267">
        <v>0</v>
      </c>
      <c r="BS198" s="267" t="s">
        <v>711</v>
      </c>
      <c r="BT198" s="220" t="s">
        <v>81</v>
      </c>
      <c r="BU198" s="220" t="s">
        <v>81</v>
      </c>
      <c r="BV198" s="220" t="s">
        <v>81</v>
      </c>
      <c r="BW198" s="102">
        <v>0</v>
      </c>
      <c r="BX198" s="102">
        <v>0</v>
      </c>
      <c r="BY198" s="267" t="s">
        <v>725</v>
      </c>
      <c r="BZ198" s="96">
        <v>1</v>
      </c>
      <c r="CA198" s="266">
        <v>0</v>
      </c>
      <c r="CB198" s="119">
        <v>0</v>
      </c>
      <c r="CC198" s="119">
        <v>0</v>
      </c>
      <c r="CD198" s="119">
        <v>0</v>
      </c>
      <c r="CE198" s="96">
        <f t="shared" ref="CE198:CE203" si="180">+CF198+CG198+CH198+CI198+CJ198+CK198+CL198+CM198</f>
        <v>0</v>
      </c>
      <c r="CF198" s="96">
        <v>0</v>
      </c>
      <c r="CG198" s="96">
        <v>0</v>
      </c>
      <c r="CH198" s="96">
        <v>0</v>
      </c>
      <c r="CI198" s="96">
        <v>0</v>
      </c>
      <c r="CJ198" s="96">
        <v>0</v>
      </c>
      <c r="CK198" s="96">
        <v>0</v>
      </c>
      <c r="CL198" s="96">
        <v>0</v>
      </c>
      <c r="CM198" s="96">
        <v>0</v>
      </c>
      <c r="CN198" s="305">
        <f>+CD198/BZ198</f>
        <v>0</v>
      </c>
      <c r="CO198" s="354"/>
      <c r="CP198" s="354"/>
      <c r="CQ198" s="96">
        <f t="shared" si="171"/>
        <v>9</v>
      </c>
      <c r="CR198" s="221">
        <f>+CQ198/E198</f>
        <v>0.9</v>
      </c>
      <c r="CS198" s="355"/>
      <c r="CT198" s="355"/>
      <c r="CU198" s="220" t="s">
        <v>704</v>
      </c>
      <c r="CV198" s="220" t="s">
        <v>268</v>
      </c>
    </row>
    <row r="199" spans="1:100" ht="36">
      <c r="A199" s="75" t="s">
        <v>705</v>
      </c>
      <c r="B199" s="218" t="s">
        <v>95</v>
      </c>
      <c r="C199" s="75" t="s">
        <v>706</v>
      </c>
      <c r="D199" s="119">
        <v>20</v>
      </c>
      <c r="E199" s="119" t="s">
        <v>81</v>
      </c>
      <c r="F199" s="75" t="s">
        <v>97</v>
      </c>
      <c r="G199" s="75" t="s">
        <v>726</v>
      </c>
      <c r="H199" s="75" t="s">
        <v>726</v>
      </c>
      <c r="I199" s="96">
        <v>0</v>
      </c>
      <c r="J199" s="119">
        <v>8</v>
      </c>
      <c r="K199" s="119">
        <v>9</v>
      </c>
      <c r="L199" s="305">
        <v>1</v>
      </c>
      <c r="M199" s="354"/>
      <c r="N199" s="354"/>
      <c r="O199" s="354"/>
      <c r="P199" s="354"/>
      <c r="Q199" s="96">
        <v>0</v>
      </c>
      <c r="R199" s="96">
        <v>0</v>
      </c>
      <c r="S199" s="96">
        <v>0</v>
      </c>
      <c r="T199" s="96">
        <v>0</v>
      </c>
      <c r="U199" s="96">
        <v>0</v>
      </c>
      <c r="V199" s="96">
        <v>0</v>
      </c>
      <c r="W199" s="96">
        <v>0</v>
      </c>
      <c r="X199" s="96">
        <v>0</v>
      </c>
      <c r="Y199" s="96">
        <v>0</v>
      </c>
      <c r="Z199" s="102" t="s">
        <v>81</v>
      </c>
      <c r="AA199" s="96">
        <v>8</v>
      </c>
      <c r="AB199" s="265">
        <v>9</v>
      </c>
      <c r="AC199" s="119">
        <v>0</v>
      </c>
      <c r="AD199" s="102">
        <v>0</v>
      </c>
      <c r="AE199" s="102">
        <v>0</v>
      </c>
      <c r="AF199" s="102">
        <v>0</v>
      </c>
      <c r="AG199" s="102">
        <v>0</v>
      </c>
      <c r="AH199" s="102">
        <v>0</v>
      </c>
      <c r="AI199" s="102">
        <v>0</v>
      </c>
      <c r="AJ199" s="102">
        <v>0</v>
      </c>
      <c r="AK199" s="102">
        <v>0</v>
      </c>
      <c r="AL199" s="305">
        <v>0</v>
      </c>
      <c r="AM199" s="354"/>
      <c r="AN199" s="354"/>
      <c r="AO199" s="102">
        <f t="shared" si="175"/>
        <v>9</v>
      </c>
      <c r="AP199" s="305">
        <f t="shared" si="176"/>
        <v>0.45</v>
      </c>
      <c r="AQ199" s="354"/>
      <c r="AR199" s="354"/>
      <c r="AS199" s="96">
        <v>0</v>
      </c>
      <c r="AT199" s="265">
        <v>0</v>
      </c>
      <c r="AU199" s="266">
        <v>0</v>
      </c>
      <c r="AV199" s="266">
        <v>0</v>
      </c>
      <c r="AW199" s="102">
        <f t="shared" si="179"/>
        <v>0</v>
      </c>
      <c r="AX199" s="102">
        <v>0</v>
      </c>
      <c r="AY199" s="102">
        <v>0</v>
      </c>
      <c r="AZ199" s="102">
        <v>0</v>
      </c>
      <c r="BA199" s="102">
        <v>0</v>
      </c>
      <c r="BB199" s="102">
        <v>0</v>
      </c>
      <c r="BC199" s="102">
        <v>0</v>
      </c>
      <c r="BD199" s="102">
        <v>0</v>
      </c>
      <c r="BE199" s="102">
        <v>0</v>
      </c>
      <c r="BF199" s="305" t="s">
        <v>81</v>
      </c>
      <c r="BG199" s="354"/>
      <c r="BH199" s="354"/>
      <c r="BI199" s="96" t="s">
        <v>81</v>
      </c>
      <c r="BJ199" s="260" t="s">
        <v>81</v>
      </c>
      <c r="BK199" s="354"/>
      <c r="BL199" s="354"/>
      <c r="BM199" s="220" t="s">
        <v>704</v>
      </c>
      <c r="BN199" s="220" t="s">
        <v>176</v>
      </c>
      <c r="BO199" s="267">
        <v>0</v>
      </c>
      <c r="BP199" s="267">
        <v>0</v>
      </c>
      <c r="BQ199" s="267">
        <v>0</v>
      </c>
      <c r="BR199" s="267">
        <v>0</v>
      </c>
      <c r="BS199" s="267" t="s">
        <v>711</v>
      </c>
      <c r="BT199" s="220" t="s">
        <v>81</v>
      </c>
      <c r="BU199" s="220" t="s">
        <v>81</v>
      </c>
      <c r="BV199" s="220" t="s">
        <v>81</v>
      </c>
      <c r="BW199" s="102">
        <v>0</v>
      </c>
      <c r="BX199" s="102">
        <v>0</v>
      </c>
      <c r="BY199" s="267" t="s">
        <v>725</v>
      </c>
      <c r="BZ199" s="96" t="s">
        <v>81</v>
      </c>
      <c r="CA199" s="266">
        <v>0</v>
      </c>
      <c r="CB199" s="119">
        <v>0</v>
      </c>
      <c r="CC199" s="119">
        <v>0</v>
      </c>
      <c r="CD199" s="119">
        <v>0</v>
      </c>
      <c r="CE199" s="96">
        <f t="shared" si="180"/>
        <v>0</v>
      </c>
      <c r="CF199" s="96">
        <v>0</v>
      </c>
      <c r="CG199" s="96">
        <v>0</v>
      </c>
      <c r="CH199" s="96">
        <v>0</v>
      </c>
      <c r="CI199" s="96">
        <v>0</v>
      </c>
      <c r="CJ199" s="96">
        <v>0</v>
      </c>
      <c r="CK199" s="96">
        <v>0</v>
      </c>
      <c r="CL199" s="96">
        <v>0</v>
      </c>
      <c r="CM199" s="96">
        <v>0</v>
      </c>
      <c r="CN199" s="305" t="s">
        <v>81</v>
      </c>
      <c r="CO199" s="354"/>
      <c r="CP199" s="354"/>
      <c r="CQ199" s="96" t="s">
        <v>81</v>
      </c>
      <c r="CR199" s="221" t="s">
        <v>81</v>
      </c>
      <c r="CS199" s="355"/>
      <c r="CT199" s="355"/>
      <c r="CU199" s="220" t="s">
        <v>704</v>
      </c>
      <c r="CV199" s="220" t="s">
        <v>176</v>
      </c>
    </row>
    <row r="200" spans="1:100" ht="63">
      <c r="A200" s="75" t="s">
        <v>727</v>
      </c>
      <c r="B200" s="218" t="s">
        <v>95</v>
      </c>
      <c r="C200" s="75" t="s">
        <v>728</v>
      </c>
      <c r="D200" s="119">
        <v>10</v>
      </c>
      <c r="E200" s="119">
        <v>5</v>
      </c>
      <c r="F200" s="75" t="s">
        <v>97</v>
      </c>
      <c r="G200" s="75" t="s">
        <v>724</v>
      </c>
      <c r="H200" s="75" t="s">
        <v>724</v>
      </c>
      <c r="I200" s="96">
        <v>0</v>
      </c>
      <c r="J200" s="119">
        <v>2</v>
      </c>
      <c r="K200" s="119">
        <v>0</v>
      </c>
      <c r="L200" s="305">
        <v>0</v>
      </c>
      <c r="M200" s="354">
        <v>0</v>
      </c>
      <c r="N200" s="354">
        <v>0.2</v>
      </c>
      <c r="O200" s="354">
        <f>SUM(L200:L202)/1</f>
        <v>0</v>
      </c>
      <c r="P200" s="354"/>
      <c r="Q200" s="96">
        <v>0</v>
      </c>
      <c r="R200" s="96">
        <v>0</v>
      </c>
      <c r="S200" s="96">
        <v>0</v>
      </c>
      <c r="T200" s="96">
        <v>0</v>
      </c>
      <c r="U200" s="96">
        <v>0</v>
      </c>
      <c r="V200" s="96">
        <v>0</v>
      </c>
      <c r="W200" s="96">
        <v>0</v>
      </c>
      <c r="X200" s="96">
        <v>0</v>
      </c>
      <c r="Y200" s="96">
        <v>0</v>
      </c>
      <c r="Z200" s="102" t="s">
        <v>81</v>
      </c>
      <c r="AA200" s="96">
        <v>2</v>
      </c>
      <c r="AB200" s="265">
        <v>1</v>
      </c>
      <c r="AC200" s="119">
        <v>4</v>
      </c>
      <c r="AD200" s="102">
        <v>0</v>
      </c>
      <c r="AE200" s="102">
        <v>0</v>
      </c>
      <c r="AF200" s="102">
        <v>0</v>
      </c>
      <c r="AG200" s="102">
        <v>0</v>
      </c>
      <c r="AH200" s="102">
        <v>0</v>
      </c>
      <c r="AI200" s="102">
        <v>0</v>
      </c>
      <c r="AJ200" s="102">
        <v>0</v>
      </c>
      <c r="AK200" s="102">
        <v>0</v>
      </c>
      <c r="AL200" s="305">
        <v>1</v>
      </c>
      <c r="AM200" s="354">
        <f>SUM(AL200:AL202)/2</f>
        <v>1</v>
      </c>
      <c r="AN200" s="354" t="s">
        <v>81</v>
      </c>
      <c r="AO200" s="102">
        <f t="shared" si="175"/>
        <v>4</v>
      </c>
      <c r="AP200" s="305">
        <f t="shared" si="176"/>
        <v>0.4</v>
      </c>
      <c r="AQ200" s="354">
        <f>SUM(AP200:AP202)/3</f>
        <v>0.16666666666666666</v>
      </c>
      <c r="AR200" s="354"/>
      <c r="AS200" s="96">
        <v>1</v>
      </c>
      <c r="AT200" s="265">
        <v>0</v>
      </c>
      <c r="AU200" s="266">
        <v>0</v>
      </c>
      <c r="AV200" s="266">
        <v>1</v>
      </c>
      <c r="AW200" s="102">
        <f t="shared" si="179"/>
        <v>30000000</v>
      </c>
      <c r="AX200" s="102">
        <v>0</v>
      </c>
      <c r="AY200" s="102">
        <v>0</v>
      </c>
      <c r="AZ200" s="102">
        <v>0</v>
      </c>
      <c r="BA200" s="102">
        <v>0</v>
      </c>
      <c r="BB200" s="102">
        <v>0</v>
      </c>
      <c r="BC200" s="102">
        <v>0</v>
      </c>
      <c r="BD200" s="102">
        <v>30000000</v>
      </c>
      <c r="BE200" s="102">
        <v>0</v>
      </c>
      <c r="BF200" s="305">
        <f>+AV200/AS200</f>
        <v>1</v>
      </c>
      <c r="BG200" s="354">
        <f>SUM(BF200:BF202)/2</f>
        <v>0.5</v>
      </c>
      <c r="BH200" s="354" t="s">
        <v>81</v>
      </c>
      <c r="BI200" s="96">
        <f t="shared" si="152"/>
        <v>5</v>
      </c>
      <c r="BJ200" s="260">
        <f>+BI200/E200</f>
        <v>1</v>
      </c>
      <c r="BK200" s="354">
        <f>SUM(BJ200:BJ202)/3</f>
        <v>0.33333333333333331</v>
      </c>
      <c r="BL200" s="354"/>
      <c r="BM200" s="220" t="s">
        <v>704</v>
      </c>
      <c r="BN200" s="220" t="s">
        <v>268</v>
      </c>
      <c r="BO200" s="267" t="s">
        <v>729</v>
      </c>
      <c r="BP200" s="267" t="s">
        <v>730</v>
      </c>
      <c r="BQ200" s="267" t="s">
        <v>731</v>
      </c>
      <c r="BR200" s="267" t="s">
        <v>732</v>
      </c>
      <c r="BS200" s="267" t="s">
        <v>711</v>
      </c>
      <c r="BT200" s="220">
        <v>2014</v>
      </c>
      <c r="BU200" s="220"/>
      <c r="BV200" s="220" t="s">
        <v>199</v>
      </c>
      <c r="BW200" s="235">
        <f>+BD200</f>
        <v>30000000</v>
      </c>
      <c r="BX200" s="235">
        <f>+BW200</f>
        <v>30000000</v>
      </c>
      <c r="BY200" s="267" t="s">
        <v>733</v>
      </c>
      <c r="BZ200" s="96">
        <v>0</v>
      </c>
      <c r="CA200" s="266">
        <v>0</v>
      </c>
      <c r="CB200" s="119">
        <v>0</v>
      </c>
      <c r="CC200" s="119">
        <v>0</v>
      </c>
      <c r="CD200" s="119">
        <v>0</v>
      </c>
      <c r="CE200" s="96">
        <v>0</v>
      </c>
      <c r="CF200" s="96">
        <v>0</v>
      </c>
      <c r="CG200" s="96">
        <v>0</v>
      </c>
      <c r="CH200" s="96">
        <v>0</v>
      </c>
      <c r="CI200" s="96">
        <v>0</v>
      </c>
      <c r="CJ200" s="96">
        <v>0</v>
      </c>
      <c r="CK200" s="96">
        <v>0</v>
      </c>
      <c r="CL200" s="96">
        <v>0</v>
      </c>
      <c r="CM200" s="96">
        <v>0</v>
      </c>
      <c r="CN200" s="305">
        <f>+CD200/BX200</f>
        <v>0</v>
      </c>
      <c r="CO200" s="354">
        <f>SUM(CN200:CN202)/2</f>
        <v>1.1596548004314994E-6</v>
      </c>
      <c r="CP200" s="354" t="s">
        <v>81</v>
      </c>
      <c r="CQ200" s="96">
        <f t="shared" si="171"/>
        <v>5</v>
      </c>
      <c r="CR200" s="221">
        <f>+CQ200/E200</f>
        <v>1</v>
      </c>
      <c r="CS200" s="355">
        <f>SUM(CR200:CR202)/2</f>
        <v>0.6387096774193548</v>
      </c>
      <c r="CT200" s="355"/>
      <c r="CU200" s="220" t="s">
        <v>704</v>
      </c>
      <c r="CV200" s="220" t="s">
        <v>268</v>
      </c>
    </row>
    <row r="201" spans="1:100" ht="36">
      <c r="A201" s="75" t="s">
        <v>727</v>
      </c>
      <c r="B201" s="218" t="s">
        <v>95</v>
      </c>
      <c r="C201" s="75" t="s">
        <v>728</v>
      </c>
      <c r="D201" s="119">
        <v>10</v>
      </c>
      <c r="E201" s="119" t="s">
        <v>81</v>
      </c>
      <c r="F201" s="75" t="s">
        <v>97</v>
      </c>
      <c r="G201" s="75" t="s">
        <v>734</v>
      </c>
      <c r="H201" s="75" t="s">
        <v>734</v>
      </c>
      <c r="I201" s="96">
        <v>0</v>
      </c>
      <c r="J201" s="119">
        <v>0</v>
      </c>
      <c r="K201" s="119">
        <v>0</v>
      </c>
      <c r="L201" s="119" t="s">
        <v>81</v>
      </c>
      <c r="M201" s="354"/>
      <c r="N201" s="354"/>
      <c r="O201" s="354"/>
      <c r="P201" s="354"/>
      <c r="Q201" s="96">
        <v>0</v>
      </c>
      <c r="R201" s="96">
        <v>0</v>
      </c>
      <c r="S201" s="96">
        <v>0</v>
      </c>
      <c r="T201" s="96">
        <v>0</v>
      </c>
      <c r="U201" s="96">
        <v>0</v>
      </c>
      <c r="V201" s="96">
        <v>0</v>
      </c>
      <c r="W201" s="96">
        <v>0</v>
      </c>
      <c r="X201" s="96">
        <v>0</v>
      </c>
      <c r="Y201" s="96">
        <v>0</v>
      </c>
      <c r="Z201" s="102" t="s">
        <v>81</v>
      </c>
      <c r="AA201" s="96">
        <v>1</v>
      </c>
      <c r="AB201" s="265">
        <v>0</v>
      </c>
      <c r="AC201" s="119">
        <v>1</v>
      </c>
      <c r="AD201" s="102">
        <v>0</v>
      </c>
      <c r="AE201" s="307">
        <v>0</v>
      </c>
      <c r="AF201" s="102">
        <v>0</v>
      </c>
      <c r="AG201" s="102">
        <v>0</v>
      </c>
      <c r="AH201" s="102">
        <v>0</v>
      </c>
      <c r="AI201" s="102">
        <v>0</v>
      </c>
      <c r="AJ201" s="102">
        <v>0</v>
      </c>
      <c r="AK201" s="102">
        <v>0</v>
      </c>
      <c r="AL201" s="305">
        <v>1</v>
      </c>
      <c r="AM201" s="354"/>
      <c r="AN201" s="354"/>
      <c r="AO201" s="102">
        <f t="shared" si="175"/>
        <v>1</v>
      </c>
      <c r="AP201" s="305">
        <f t="shared" si="176"/>
        <v>0.1</v>
      </c>
      <c r="AQ201" s="354"/>
      <c r="AR201" s="354"/>
      <c r="AS201" s="96">
        <v>0</v>
      </c>
      <c r="AT201" s="265">
        <v>0</v>
      </c>
      <c r="AU201" s="266">
        <v>0</v>
      </c>
      <c r="AV201" s="266">
        <v>0</v>
      </c>
      <c r="AW201" s="102">
        <f t="shared" si="179"/>
        <v>0</v>
      </c>
      <c r="AX201" s="307">
        <v>0</v>
      </c>
      <c r="AY201" s="102">
        <v>0</v>
      </c>
      <c r="AZ201" s="102">
        <v>0</v>
      </c>
      <c r="BA201" s="102">
        <v>0</v>
      </c>
      <c r="BB201" s="102">
        <v>0</v>
      </c>
      <c r="BC201" s="102">
        <v>0</v>
      </c>
      <c r="BD201" s="102">
        <v>0</v>
      </c>
      <c r="BE201" s="102">
        <v>0</v>
      </c>
      <c r="BF201" s="305" t="s">
        <v>81</v>
      </c>
      <c r="BG201" s="354"/>
      <c r="BH201" s="354"/>
      <c r="BI201" s="96" t="s">
        <v>81</v>
      </c>
      <c r="BJ201" s="260" t="s">
        <v>81</v>
      </c>
      <c r="BK201" s="354"/>
      <c r="BL201" s="354"/>
      <c r="BM201" s="220" t="s">
        <v>704</v>
      </c>
      <c r="BN201" s="220" t="s">
        <v>176</v>
      </c>
      <c r="BO201" s="267">
        <v>0</v>
      </c>
      <c r="BP201" s="267">
        <v>0</v>
      </c>
      <c r="BQ201" s="267">
        <v>0</v>
      </c>
      <c r="BR201" s="267">
        <v>0</v>
      </c>
      <c r="BS201" s="267" t="s">
        <v>711</v>
      </c>
      <c r="BT201" s="220" t="s">
        <v>81</v>
      </c>
      <c r="BU201" s="220" t="s">
        <v>81</v>
      </c>
      <c r="BV201" s="220" t="s">
        <v>81</v>
      </c>
      <c r="BW201" s="102">
        <v>0</v>
      </c>
      <c r="BX201" s="102">
        <v>0</v>
      </c>
      <c r="BY201" s="267" t="s">
        <v>725</v>
      </c>
      <c r="BZ201" s="96" t="s">
        <v>81</v>
      </c>
      <c r="CA201" s="266">
        <v>0</v>
      </c>
      <c r="CB201" s="266" t="s">
        <v>81</v>
      </c>
      <c r="CC201" s="266" t="s">
        <v>81</v>
      </c>
      <c r="CD201" s="266" t="s">
        <v>81</v>
      </c>
      <c r="CE201" s="96">
        <f t="shared" si="180"/>
        <v>0</v>
      </c>
      <c r="CF201" s="119">
        <v>0</v>
      </c>
      <c r="CG201" s="96">
        <v>0</v>
      </c>
      <c r="CH201" s="96">
        <v>0</v>
      </c>
      <c r="CI201" s="96">
        <v>0</v>
      </c>
      <c r="CJ201" s="96">
        <v>0</v>
      </c>
      <c r="CK201" s="96">
        <v>0</v>
      </c>
      <c r="CL201" s="96">
        <v>0</v>
      </c>
      <c r="CM201" s="96">
        <v>0</v>
      </c>
      <c r="CN201" s="305" t="s">
        <v>81</v>
      </c>
      <c r="CO201" s="354"/>
      <c r="CP201" s="354"/>
      <c r="CQ201" s="96" t="s">
        <v>81</v>
      </c>
      <c r="CR201" s="221" t="s">
        <v>81</v>
      </c>
      <c r="CS201" s="355"/>
      <c r="CT201" s="355"/>
      <c r="CU201" s="220" t="s">
        <v>704</v>
      </c>
      <c r="CV201" s="220" t="s">
        <v>176</v>
      </c>
    </row>
    <row r="202" spans="1:100" ht="89.25" customHeight="1">
      <c r="A202" s="75" t="s">
        <v>727</v>
      </c>
      <c r="B202" s="218" t="s">
        <v>95</v>
      </c>
      <c r="C202" s="75" t="s">
        <v>728</v>
      </c>
      <c r="D202" s="119">
        <v>4000</v>
      </c>
      <c r="E202" s="119">
        <v>1550</v>
      </c>
      <c r="F202" s="75" t="s">
        <v>97</v>
      </c>
      <c r="G202" s="75" t="s">
        <v>735</v>
      </c>
      <c r="H202" s="75" t="s">
        <v>735</v>
      </c>
      <c r="I202" s="96">
        <v>0</v>
      </c>
      <c r="J202" s="119">
        <v>0</v>
      </c>
      <c r="K202" s="119">
        <v>0</v>
      </c>
      <c r="L202" s="119" t="s">
        <v>81</v>
      </c>
      <c r="M202" s="354"/>
      <c r="N202" s="354"/>
      <c r="O202" s="354"/>
      <c r="P202" s="354"/>
      <c r="Q202" s="96">
        <v>0</v>
      </c>
      <c r="R202" s="96">
        <v>0</v>
      </c>
      <c r="S202" s="96">
        <v>0</v>
      </c>
      <c r="T202" s="96">
        <v>0</v>
      </c>
      <c r="U202" s="96">
        <v>0</v>
      </c>
      <c r="V202" s="96">
        <v>0</v>
      </c>
      <c r="W202" s="96">
        <v>0</v>
      </c>
      <c r="X202" s="96">
        <v>0</v>
      </c>
      <c r="Y202" s="96">
        <v>0</v>
      </c>
      <c r="Z202" s="102" t="s">
        <v>81</v>
      </c>
      <c r="AA202" s="96">
        <v>0</v>
      </c>
      <c r="AB202" s="265">
        <v>0</v>
      </c>
      <c r="AC202" s="119">
        <v>0</v>
      </c>
      <c r="AD202" s="102">
        <v>0</v>
      </c>
      <c r="AE202" s="102">
        <v>0</v>
      </c>
      <c r="AF202" s="102">
        <v>0</v>
      </c>
      <c r="AG202" s="102">
        <v>0</v>
      </c>
      <c r="AH202" s="102">
        <v>0</v>
      </c>
      <c r="AI202" s="102">
        <v>0</v>
      </c>
      <c r="AJ202" s="102">
        <v>0</v>
      </c>
      <c r="AK202" s="102">
        <v>0</v>
      </c>
      <c r="AL202" s="305" t="s">
        <v>81</v>
      </c>
      <c r="AM202" s="354"/>
      <c r="AN202" s="354"/>
      <c r="AO202" s="102">
        <f t="shared" si="175"/>
        <v>0</v>
      </c>
      <c r="AP202" s="305">
        <f t="shared" si="176"/>
        <v>0</v>
      </c>
      <c r="AQ202" s="354"/>
      <c r="AR202" s="354"/>
      <c r="AS202" s="96">
        <v>190</v>
      </c>
      <c r="AT202" s="265">
        <v>0</v>
      </c>
      <c r="AU202" s="266">
        <v>0</v>
      </c>
      <c r="AV202" s="266">
        <v>0</v>
      </c>
      <c r="AW202" s="102">
        <f t="shared" si="179"/>
        <v>185400000</v>
      </c>
      <c r="AX202" s="102">
        <v>117900000</v>
      </c>
      <c r="AY202" s="102">
        <v>0</v>
      </c>
      <c r="AZ202" s="102">
        <v>0</v>
      </c>
      <c r="BA202" s="102">
        <v>0</v>
      </c>
      <c r="BB202" s="102">
        <v>0</v>
      </c>
      <c r="BC202" s="102">
        <v>0</v>
      </c>
      <c r="BD202" s="102">
        <v>0</v>
      </c>
      <c r="BE202" s="102">
        <v>67500000</v>
      </c>
      <c r="BF202" s="305">
        <f>+AV202/AS202</f>
        <v>0</v>
      </c>
      <c r="BG202" s="354"/>
      <c r="BH202" s="354"/>
      <c r="BI202" s="96">
        <f t="shared" si="152"/>
        <v>0</v>
      </c>
      <c r="BJ202" s="260">
        <f t="shared" ref="BJ202:BJ203" si="181">+BI202/D202</f>
        <v>0</v>
      </c>
      <c r="BK202" s="354"/>
      <c r="BL202" s="354"/>
      <c r="BM202" s="220" t="s">
        <v>704</v>
      </c>
      <c r="BN202" s="220" t="s">
        <v>268</v>
      </c>
      <c r="BO202" s="267" t="s">
        <v>736</v>
      </c>
      <c r="BP202" s="267" t="s">
        <v>717</v>
      </c>
      <c r="BQ202" s="267" t="s">
        <v>718</v>
      </c>
      <c r="BR202" s="267" t="s">
        <v>737</v>
      </c>
      <c r="BS202" s="267" t="s">
        <v>711</v>
      </c>
      <c r="BT202" s="267">
        <v>2015</v>
      </c>
      <c r="BU202" s="267"/>
      <c r="BV202" s="267" t="s">
        <v>738</v>
      </c>
      <c r="BW202" s="267" t="s">
        <v>739</v>
      </c>
      <c r="BX202" s="270">
        <f>+AW202</f>
        <v>185400000</v>
      </c>
      <c r="BY202" s="267"/>
      <c r="BZ202" s="96">
        <v>1550</v>
      </c>
      <c r="CA202" s="266">
        <v>70</v>
      </c>
      <c r="CB202" s="266">
        <v>225</v>
      </c>
      <c r="CC202" s="266">
        <v>225</v>
      </c>
      <c r="CD202" s="266">
        <v>430</v>
      </c>
      <c r="CE202" s="96">
        <f>SUBTOTAL(9,CF202:CM202)</f>
        <v>12314877790</v>
      </c>
      <c r="CF202" s="96">
        <v>2969673240</v>
      </c>
      <c r="CG202" s="96">
        <v>0</v>
      </c>
      <c r="CH202" s="96">
        <v>0</v>
      </c>
      <c r="CI202" s="96">
        <v>0</v>
      </c>
      <c r="CJ202" s="96">
        <v>0</v>
      </c>
      <c r="CK202" s="96">
        <v>0</v>
      </c>
      <c r="CL202" s="96">
        <v>0</v>
      </c>
      <c r="CM202" s="96">
        <v>9345204550</v>
      </c>
      <c r="CN202" s="305">
        <f>+CD202/BX202</f>
        <v>2.3193096008629987E-6</v>
      </c>
      <c r="CO202" s="354"/>
      <c r="CP202" s="354"/>
      <c r="CQ202" s="96">
        <f t="shared" si="171"/>
        <v>430</v>
      </c>
      <c r="CR202" s="221">
        <f>+CQ202/E202</f>
        <v>0.27741935483870966</v>
      </c>
      <c r="CS202" s="355"/>
      <c r="CT202" s="355"/>
      <c r="CU202" s="220" t="s">
        <v>704</v>
      </c>
      <c r="CV202" s="220" t="s">
        <v>268</v>
      </c>
    </row>
    <row r="203" spans="1:100" ht="99" customHeight="1">
      <c r="A203" s="75" t="s">
        <v>740</v>
      </c>
      <c r="B203" s="218" t="s">
        <v>95</v>
      </c>
      <c r="C203" s="75" t="s">
        <v>741</v>
      </c>
      <c r="D203" s="119">
        <v>1000</v>
      </c>
      <c r="E203" s="119">
        <v>200</v>
      </c>
      <c r="F203" s="75" t="s">
        <v>97</v>
      </c>
      <c r="G203" s="75" t="s">
        <v>742</v>
      </c>
      <c r="H203" s="75" t="s">
        <v>742</v>
      </c>
      <c r="I203" s="96">
        <v>0</v>
      </c>
      <c r="J203" s="119">
        <v>0</v>
      </c>
      <c r="K203" s="119">
        <v>0</v>
      </c>
      <c r="L203" s="119" t="s">
        <v>81</v>
      </c>
      <c r="M203" s="307" t="s">
        <v>81</v>
      </c>
      <c r="N203" s="305">
        <v>0.05</v>
      </c>
      <c r="O203" s="305" t="s">
        <v>81</v>
      </c>
      <c r="P203" s="354"/>
      <c r="Q203" s="96">
        <v>0</v>
      </c>
      <c r="R203" s="96">
        <v>0</v>
      </c>
      <c r="S203" s="96">
        <v>0</v>
      </c>
      <c r="T203" s="96">
        <v>0</v>
      </c>
      <c r="U203" s="96">
        <v>0</v>
      </c>
      <c r="V203" s="96">
        <v>0</v>
      </c>
      <c r="W203" s="96">
        <v>0</v>
      </c>
      <c r="X203" s="96">
        <v>0</v>
      </c>
      <c r="Y203" s="96">
        <v>0</v>
      </c>
      <c r="Z203" s="102" t="s">
        <v>81</v>
      </c>
      <c r="AA203" s="96">
        <v>0</v>
      </c>
      <c r="AB203" s="265">
        <v>0</v>
      </c>
      <c r="AC203" s="119">
        <v>0</v>
      </c>
      <c r="AD203" s="102">
        <v>0</v>
      </c>
      <c r="AE203" s="102">
        <v>0</v>
      </c>
      <c r="AF203" s="102">
        <v>0</v>
      </c>
      <c r="AG203" s="102">
        <v>0</v>
      </c>
      <c r="AH203" s="102">
        <v>0</v>
      </c>
      <c r="AI203" s="102">
        <v>0</v>
      </c>
      <c r="AJ203" s="102">
        <v>0</v>
      </c>
      <c r="AK203" s="102">
        <v>0</v>
      </c>
      <c r="AL203" s="305" t="s">
        <v>81</v>
      </c>
      <c r="AM203" s="305" t="s">
        <v>81</v>
      </c>
      <c r="AN203" s="354" t="s">
        <v>81</v>
      </c>
      <c r="AO203" s="102">
        <f t="shared" si="175"/>
        <v>0</v>
      </c>
      <c r="AP203" s="305">
        <f t="shared" si="176"/>
        <v>0</v>
      </c>
      <c r="AQ203" s="305">
        <f>+AP203</f>
        <v>0</v>
      </c>
      <c r="AR203" s="354"/>
      <c r="AS203" s="96">
        <v>0</v>
      </c>
      <c r="AT203" s="265">
        <v>0</v>
      </c>
      <c r="AU203" s="266">
        <v>0</v>
      </c>
      <c r="AV203" s="266">
        <v>0</v>
      </c>
      <c r="AW203" s="102">
        <f t="shared" si="179"/>
        <v>0</v>
      </c>
      <c r="AX203" s="102">
        <v>0</v>
      </c>
      <c r="AY203" s="102">
        <v>0</v>
      </c>
      <c r="AZ203" s="102">
        <v>0</v>
      </c>
      <c r="BA203" s="102">
        <v>0</v>
      </c>
      <c r="BB203" s="102">
        <v>0</v>
      </c>
      <c r="BC203" s="102">
        <v>0</v>
      </c>
      <c r="BD203" s="102">
        <v>0</v>
      </c>
      <c r="BE203" s="102">
        <v>0</v>
      </c>
      <c r="BF203" s="305" t="s">
        <v>81</v>
      </c>
      <c r="BG203" s="305" t="s">
        <v>81</v>
      </c>
      <c r="BH203" s="354" t="s">
        <v>81</v>
      </c>
      <c r="BI203" s="96">
        <f t="shared" si="152"/>
        <v>0</v>
      </c>
      <c r="BJ203" s="260">
        <f t="shared" si="181"/>
        <v>0</v>
      </c>
      <c r="BK203" s="305">
        <f>+BJ203</f>
        <v>0</v>
      </c>
      <c r="BL203" s="354"/>
      <c r="BM203" s="220" t="s">
        <v>704</v>
      </c>
      <c r="BN203" s="220" t="s">
        <v>268</v>
      </c>
      <c r="BO203" s="267">
        <v>0</v>
      </c>
      <c r="BP203" s="267">
        <v>0</v>
      </c>
      <c r="BQ203" s="267">
        <v>0</v>
      </c>
      <c r="BR203" s="267">
        <v>0</v>
      </c>
      <c r="BS203" s="267" t="s">
        <v>711</v>
      </c>
      <c r="BT203" s="220">
        <v>2015</v>
      </c>
      <c r="BU203" s="220" t="s">
        <v>81</v>
      </c>
      <c r="BV203" s="220" t="s">
        <v>81</v>
      </c>
      <c r="BW203" s="220" t="s">
        <v>81</v>
      </c>
      <c r="BX203" s="220" t="s">
        <v>81</v>
      </c>
      <c r="BY203" s="267" t="s">
        <v>743</v>
      </c>
      <c r="BZ203" s="96">
        <v>200</v>
      </c>
      <c r="CA203" s="266">
        <v>0</v>
      </c>
      <c r="CB203" s="266">
        <v>0</v>
      </c>
      <c r="CC203" s="266">
        <v>0</v>
      </c>
      <c r="CD203" s="266">
        <v>0</v>
      </c>
      <c r="CE203" s="96">
        <f t="shared" si="180"/>
        <v>0</v>
      </c>
      <c r="CF203" s="96">
        <v>0</v>
      </c>
      <c r="CG203" s="96">
        <v>0</v>
      </c>
      <c r="CH203" s="96">
        <v>0</v>
      </c>
      <c r="CI203" s="96">
        <v>0</v>
      </c>
      <c r="CJ203" s="96">
        <v>0</v>
      </c>
      <c r="CK203" s="96">
        <v>0</v>
      </c>
      <c r="CL203" s="96">
        <v>0</v>
      </c>
      <c r="CM203" s="96">
        <v>0</v>
      </c>
      <c r="CN203" s="305" t="s">
        <v>81</v>
      </c>
      <c r="CO203" s="305" t="s">
        <v>81</v>
      </c>
      <c r="CP203" s="354" t="s">
        <v>81</v>
      </c>
      <c r="CQ203" s="96">
        <f t="shared" si="171"/>
        <v>0</v>
      </c>
      <c r="CR203" s="221">
        <f>+CQ203/E203</f>
        <v>0</v>
      </c>
      <c r="CS203" s="306">
        <f>+CR203</f>
        <v>0</v>
      </c>
      <c r="CT203" s="355"/>
      <c r="CU203" s="220" t="s">
        <v>704</v>
      </c>
      <c r="CV203" s="220" t="s">
        <v>268</v>
      </c>
    </row>
    <row r="204" spans="1:100" ht="63">
      <c r="A204" s="75" t="s">
        <v>744</v>
      </c>
      <c r="B204" s="218" t="s">
        <v>95</v>
      </c>
      <c r="C204" s="75" t="s">
        <v>745</v>
      </c>
      <c r="D204" s="119">
        <v>240</v>
      </c>
      <c r="E204" s="119">
        <v>40</v>
      </c>
      <c r="F204" s="75" t="s">
        <v>97</v>
      </c>
      <c r="G204" s="75" t="s">
        <v>746</v>
      </c>
      <c r="H204" s="75" t="s">
        <v>746</v>
      </c>
      <c r="I204" s="96">
        <v>0</v>
      </c>
      <c r="J204" s="119">
        <v>0</v>
      </c>
      <c r="K204" s="119">
        <v>0</v>
      </c>
      <c r="L204" s="119" t="s">
        <v>81</v>
      </c>
      <c r="M204" s="307" t="s">
        <v>81</v>
      </c>
      <c r="N204" s="305">
        <v>0.05</v>
      </c>
      <c r="O204" s="305" t="s">
        <v>81</v>
      </c>
      <c r="P204" s="354"/>
      <c r="Q204" s="96">
        <v>0</v>
      </c>
      <c r="R204" s="96">
        <v>0</v>
      </c>
      <c r="S204" s="96">
        <v>0</v>
      </c>
      <c r="T204" s="96">
        <v>0</v>
      </c>
      <c r="U204" s="96">
        <v>0</v>
      </c>
      <c r="V204" s="96">
        <v>0</v>
      </c>
      <c r="W204" s="96">
        <v>0</v>
      </c>
      <c r="X204" s="96">
        <v>0</v>
      </c>
      <c r="Y204" s="96">
        <v>0</v>
      </c>
      <c r="Z204" s="102" t="s">
        <v>81</v>
      </c>
      <c r="AA204" s="96">
        <v>0</v>
      </c>
      <c r="AB204" s="265">
        <v>0</v>
      </c>
      <c r="AC204" s="119">
        <v>0</v>
      </c>
      <c r="AD204" s="102">
        <v>0</v>
      </c>
      <c r="AE204" s="102">
        <v>0</v>
      </c>
      <c r="AF204" s="102">
        <v>0</v>
      </c>
      <c r="AG204" s="102">
        <v>0</v>
      </c>
      <c r="AH204" s="102">
        <v>0</v>
      </c>
      <c r="AI204" s="102">
        <v>0</v>
      </c>
      <c r="AJ204" s="102">
        <v>0</v>
      </c>
      <c r="AK204" s="102">
        <v>0</v>
      </c>
      <c r="AL204" s="305" t="s">
        <v>81</v>
      </c>
      <c r="AM204" s="305" t="s">
        <v>81</v>
      </c>
      <c r="AN204" s="354" t="s">
        <v>81</v>
      </c>
      <c r="AO204" s="102">
        <f t="shared" si="175"/>
        <v>0</v>
      </c>
      <c r="AP204" s="305">
        <f t="shared" si="176"/>
        <v>0</v>
      </c>
      <c r="AQ204" s="305">
        <f>+AP204</f>
        <v>0</v>
      </c>
      <c r="AR204" s="354"/>
      <c r="AS204" s="96">
        <v>20</v>
      </c>
      <c r="AT204" s="265">
        <v>37.71</v>
      </c>
      <c r="AU204" s="266">
        <v>37.71</v>
      </c>
      <c r="AV204" s="266">
        <v>5739</v>
      </c>
      <c r="AW204" s="102">
        <f t="shared" si="179"/>
        <v>5000000</v>
      </c>
      <c r="AX204" s="102">
        <v>0</v>
      </c>
      <c r="AY204" s="102">
        <v>0</v>
      </c>
      <c r="AZ204" s="102">
        <v>0</v>
      </c>
      <c r="BA204" s="102">
        <v>0</v>
      </c>
      <c r="BB204" s="102">
        <v>0</v>
      </c>
      <c r="BC204" s="102">
        <v>0</v>
      </c>
      <c r="BD204" s="102">
        <v>5000000</v>
      </c>
      <c r="BE204" s="102">
        <v>0</v>
      </c>
      <c r="BF204" s="305">
        <v>1</v>
      </c>
      <c r="BG204" s="305">
        <f>+BF204</f>
        <v>1</v>
      </c>
      <c r="BH204" s="354" t="s">
        <v>81</v>
      </c>
      <c r="BI204" s="96">
        <f t="shared" si="152"/>
        <v>5739</v>
      </c>
      <c r="BJ204" s="260">
        <v>1</v>
      </c>
      <c r="BK204" s="305">
        <f>+BJ204</f>
        <v>1</v>
      </c>
      <c r="BL204" s="354"/>
      <c r="BM204" s="220" t="s">
        <v>704</v>
      </c>
      <c r="BN204" s="220" t="s">
        <v>268</v>
      </c>
      <c r="BO204" s="267" t="s">
        <v>747</v>
      </c>
      <c r="BP204" s="267" t="s">
        <v>748</v>
      </c>
      <c r="BQ204" s="267" t="s">
        <v>749</v>
      </c>
      <c r="BR204" s="267" t="s">
        <v>750</v>
      </c>
      <c r="BS204" s="267" t="s">
        <v>711</v>
      </c>
      <c r="BT204" s="220">
        <v>2014</v>
      </c>
      <c r="BU204" s="220"/>
      <c r="BV204" s="220"/>
      <c r="BW204" s="235">
        <f>+AW204</f>
        <v>5000000</v>
      </c>
      <c r="BX204" s="235">
        <f>+BW204</f>
        <v>5000000</v>
      </c>
      <c r="BY204" s="267" t="s">
        <v>751</v>
      </c>
      <c r="BZ204" s="96">
        <v>0</v>
      </c>
      <c r="CA204" s="266">
        <v>0</v>
      </c>
      <c r="CB204" s="266">
        <v>0</v>
      </c>
      <c r="CC204" s="266">
        <v>0</v>
      </c>
      <c r="CD204" s="266">
        <v>0</v>
      </c>
      <c r="CE204" s="96">
        <v>0</v>
      </c>
      <c r="CF204" s="96">
        <v>0</v>
      </c>
      <c r="CG204" s="96">
        <v>0</v>
      </c>
      <c r="CH204" s="96">
        <v>0</v>
      </c>
      <c r="CI204" s="96">
        <v>0</v>
      </c>
      <c r="CJ204" s="96">
        <v>0</v>
      </c>
      <c r="CK204" s="96">
        <v>0</v>
      </c>
      <c r="CL204" s="96">
        <v>0</v>
      </c>
      <c r="CM204" s="96">
        <v>0</v>
      </c>
      <c r="CN204" s="305">
        <v>1</v>
      </c>
      <c r="CO204" s="305">
        <f>+CN204</f>
        <v>1</v>
      </c>
      <c r="CP204" s="354" t="s">
        <v>81</v>
      </c>
      <c r="CQ204" s="96">
        <f t="shared" si="171"/>
        <v>5739</v>
      </c>
      <c r="CR204" s="221">
        <v>1</v>
      </c>
      <c r="CS204" s="306">
        <f>+CR204</f>
        <v>1</v>
      </c>
      <c r="CT204" s="355"/>
      <c r="CU204" s="220" t="s">
        <v>704</v>
      </c>
      <c r="CV204" s="220" t="s">
        <v>268</v>
      </c>
    </row>
    <row r="205" spans="1:100" ht="56.25">
      <c r="A205" s="75" t="s">
        <v>752</v>
      </c>
      <c r="B205" s="218" t="s">
        <v>95</v>
      </c>
      <c r="C205" s="75" t="s">
        <v>753</v>
      </c>
      <c r="D205" s="119" t="s">
        <v>79</v>
      </c>
      <c r="E205" s="119">
        <v>15</v>
      </c>
      <c r="F205" s="75" t="s">
        <v>97</v>
      </c>
      <c r="G205" s="188" t="s">
        <v>81</v>
      </c>
      <c r="H205" s="75" t="s">
        <v>754</v>
      </c>
      <c r="I205" s="96" t="s">
        <v>107</v>
      </c>
      <c r="J205" s="119" t="s">
        <v>81</v>
      </c>
      <c r="K205" s="119" t="s">
        <v>81</v>
      </c>
      <c r="L205" s="227" t="s">
        <v>81</v>
      </c>
      <c r="M205" s="227" t="s">
        <v>81</v>
      </c>
      <c r="N205" s="227" t="s">
        <v>81</v>
      </c>
      <c r="O205" s="227" t="s">
        <v>81</v>
      </c>
      <c r="P205" s="354"/>
      <c r="Q205" s="227" t="s">
        <v>81</v>
      </c>
      <c r="R205" s="227" t="s">
        <v>81</v>
      </c>
      <c r="S205" s="227" t="s">
        <v>81</v>
      </c>
      <c r="T205" s="227" t="s">
        <v>81</v>
      </c>
      <c r="U205" s="227" t="s">
        <v>81</v>
      </c>
      <c r="V205" s="227" t="s">
        <v>81</v>
      </c>
      <c r="W205" s="227" t="s">
        <v>81</v>
      </c>
      <c r="X205" s="227" t="s">
        <v>81</v>
      </c>
      <c r="Y205" s="227" t="s">
        <v>81</v>
      </c>
      <c r="Z205" s="227" t="s">
        <v>81</v>
      </c>
      <c r="AA205" s="119" t="s">
        <v>81</v>
      </c>
      <c r="AB205" s="227" t="s">
        <v>81</v>
      </c>
      <c r="AC205" s="119" t="s">
        <v>81</v>
      </c>
      <c r="AD205" s="227" t="s">
        <v>81</v>
      </c>
      <c r="AE205" s="227" t="s">
        <v>81</v>
      </c>
      <c r="AF205" s="227" t="s">
        <v>81</v>
      </c>
      <c r="AG205" s="227" t="s">
        <v>81</v>
      </c>
      <c r="AH205" s="227" t="s">
        <v>81</v>
      </c>
      <c r="AI205" s="227" t="s">
        <v>81</v>
      </c>
      <c r="AJ205" s="227" t="s">
        <v>81</v>
      </c>
      <c r="AK205" s="227" t="s">
        <v>81</v>
      </c>
      <c r="AL205" s="227" t="s">
        <v>81</v>
      </c>
      <c r="AM205" s="227" t="s">
        <v>81</v>
      </c>
      <c r="AN205" s="354"/>
      <c r="AO205" s="227" t="s">
        <v>81</v>
      </c>
      <c r="AP205" s="227" t="s">
        <v>81</v>
      </c>
      <c r="AQ205" s="227" t="s">
        <v>81</v>
      </c>
      <c r="AR205" s="354"/>
      <c r="AS205" s="119" t="s">
        <v>81</v>
      </c>
      <c r="AT205" s="227" t="s">
        <v>81</v>
      </c>
      <c r="AU205" s="119" t="s">
        <v>81</v>
      </c>
      <c r="AV205" s="119" t="s">
        <v>81</v>
      </c>
      <c r="AW205" s="119" t="s">
        <v>81</v>
      </c>
      <c r="AX205" s="227" t="s">
        <v>81</v>
      </c>
      <c r="AY205" s="227" t="s">
        <v>81</v>
      </c>
      <c r="AZ205" s="227" t="s">
        <v>81</v>
      </c>
      <c r="BA205" s="227" t="s">
        <v>81</v>
      </c>
      <c r="BB205" s="227" t="s">
        <v>81</v>
      </c>
      <c r="BC205" s="227" t="s">
        <v>81</v>
      </c>
      <c r="BD205" s="227" t="s">
        <v>81</v>
      </c>
      <c r="BE205" s="102" t="s">
        <v>81</v>
      </c>
      <c r="BF205" s="305" t="s">
        <v>81</v>
      </c>
      <c r="BG205" s="119" t="s">
        <v>81</v>
      </c>
      <c r="BH205" s="354"/>
      <c r="BI205" s="96" t="s">
        <v>81</v>
      </c>
      <c r="BJ205" s="260" t="s">
        <v>81</v>
      </c>
      <c r="BK205" s="119" t="s">
        <v>81</v>
      </c>
      <c r="BL205" s="354"/>
      <c r="BM205" s="220" t="s">
        <v>704</v>
      </c>
      <c r="BN205" s="220" t="s">
        <v>755</v>
      </c>
      <c r="BO205" s="220"/>
      <c r="BP205" s="220"/>
      <c r="BQ205" s="220"/>
      <c r="BR205" s="220"/>
      <c r="BS205" s="220"/>
      <c r="BT205" s="220"/>
      <c r="BU205" s="220"/>
      <c r="BV205" s="220"/>
      <c r="BW205" s="220"/>
      <c r="BX205" s="220"/>
      <c r="BY205" s="220"/>
      <c r="BZ205" s="96">
        <v>15</v>
      </c>
      <c r="CA205" s="119">
        <v>0</v>
      </c>
      <c r="CB205" s="119">
        <v>2</v>
      </c>
      <c r="CC205" s="119">
        <v>2</v>
      </c>
      <c r="CD205" s="119">
        <v>7</v>
      </c>
      <c r="CE205" s="96">
        <v>0</v>
      </c>
      <c r="CF205" s="96">
        <v>0</v>
      </c>
      <c r="CG205" s="96">
        <v>0</v>
      </c>
      <c r="CH205" s="96">
        <v>0</v>
      </c>
      <c r="CI205" s="96">
        <v>0</v>
      </c>
      <c r="CJ205" s="96">
        <v>0</v>
      </c>
      <c r="CK205" s="96">
        <v>0</v>
      </c>
      <c r="CL205" s="96">
        <v>0</v>
      </c>
      <c r="CM205" s="96">
        <v>0</v>
      </c>
      <c r="CN205" s="305">
        <f>+CD205/BZ205</f>
        <v>0.46666666666666667</v>
      </c>
      <c r="CO205" s="305">
        <f>+CN205</f>
        <v>0.46666666666666667</v>
      </c>
      <c r="CP205" s="354"/>
      <c r="CQ205" s="96">
        <f>+CD205</f>
        <v>7</v>
      </c>
      <c r="CR205" s="221">
        <f>+CQ205/E205</f>
        <v>0.46666666666666667</v>
      </c>
      <c r="CS205" s="306">
        <f>+CR205</f>
        <v>0.46666666666666667</v>
      </c>
      <c r="CT205" s="355"/>
      <c r="CU205" s="220" t="s">
        <v>704</v>
      </c>
      <c r="CV205" s="220" t="s">
        <v>755</v>
      </c>
    </row>
    <row r="206" spans="1:100" ht="45">
      <c r="A206" s="75" t="s">
        <v>756</v>
      </c>
      <c r="B206" s="218" t="s">
        <v>95</v>
      </c>
      <c r="C206" s="75" t="s">
        <v>757</v>
      </c>
      <c r="D206" s="119">
        <v>3000</v>
      </c>
      <c r="E206" s="119">
        <v>3000</v>
      </c>
      <c r="F206" s="75" t="s">
        <v>97</v>
      </c>
      <c r="G206" s="75" t="s">
        <v>758</v>
      </c>
      <c r="H206" s="75" t="s">
        <v>758</v>
      </c>
      <c r="I206" s="96">
        <v>0</v>
      </c>
      <c r="J206" s="119">
        <v>350</v>
      </c>
      <c r="K206" s="119">
        <v>0</v>
      </c>
      <c r="L206" s="305">
        <v>0</v>
      </c>
      <c r="M206" s="305">
        <v>0</v>
      </c>
      <c r="N206" s="305">
        <v>0.1</v>
      </c>
      <c r="O206" s="305">
        <f>+L206</f>
        <v>0</v>
      </c>
      <c r="P206" s="354"/>
      <c r="Q206" s="96">
        <v>0</v>
      </c>
      <c r="R206" s="96">
        <v>0</v>
      </c>
      <c r="S206" s="96">
        <v>0</v>
      </c>
      <c r="T206" s="96">
        <v>0</v>
      </c>
      <c r="U206" s="96">
        <v>0</v>
      </c>
      <c r="V206" s="96">
        <v>0</v>
      </c>
      <c r="W206" s="96">
        <v>0</v>
      </c>
      <c r="X206" s="96">
        <v>0</v>
      </c>
      <c r="Y206" s="96">
        <v>0</v>
      </c>
      <c r="Z206" s="102" t="s">
        <v>81</v>
      </c>
      <c r="AA206" s="96">
        <v>2000</v>
      </c>
      <c r="AB206" s="265">
        <v>0</v>
      </c>
      <c r="AC206" s="119">
        <v>0</v>
      </c>
      <c r="AD206" s="102">
        <v>0</v>
      </c>
      <c r="AE206" s="102">
        <v>0</v>
      </c>
      <c r="AF206" s="102">
        <v>0</v>
      </c>
      <c r="AG206" s="102">
        <v>0</v>
      </c>
      <c r="AH206" s="102">
        <v>0</v>
      </c>
      <c r="AI206" s="102">
        <v>0</v>
      </c>
      <c r="AJ206" s="102">
        <v>0</v>
      </c>
      <c r="AK206" s="102">
        <v>0</v>
      </c>
      <c r="AL206" s="305">
        <v>0</v>
      </c>
      <c r="AM206" s="305" t="s">
        <v>81</v>
      </c>
      <c r="AN206" s="354" t="s">
        <v>81</v>
      </c>
      <c r="AO206" s="102">
        <f t="shared" si="175"/>
        <v>0</v>
      </c>
      <c r="AP206" s="305">
        <f t="shared" si="176"/>
        <v>0</v>
      </c>
      <c r="AQ206" s="305">
        <f>+AP206</f>
        <v>0</v>
      </c>
      <c r="AR206" s="354"/>
      <c r="AS206" s="96">
        <v>1000</v>
      </c>
      <c r="AT206" s="265">
        <v>0</v>
      </c>
      <c r="AU206" s="266">
        <v>0</v>
      </c>
      <c r="AV206" s="266">
        <v>0</v>
      </c>
      <c r="AW206" s="102">
        <f t="shared" ref="AW206" si="182">+AX206+AY206+AZ206+BA206+BB206+BC206+BD206+BE206</f>
        <v>79000000</v>
      </c>
      <c r="AX206" s="102">
        <v>79000000</v>
      </c>
      <c r="AY206" s="102">
        <v>0</v>
      </c>
      <c r="AZ206" s="102">
        <v>0</v>
      </c>
      <c r="BA206" s="102">
        <v>0</v>
      </c>
      <c r="BB206" s="102">
        <v>0</v>
      </c>
      <c r="BC206" s="102">
        <v>0</v>
      </c>
      <c r="BD206" s="102">
        <v>0</v>
      </c>
      <c r="BE206" s="102">
        <v>0</v>
      </c>
      <c r="BF206" s="305">
        <f>+AV206/AS206</f>
        <v>0</v>
      </c>
      <c r="BG206" s="305">
        <v>0</v>
      </c>
      <c r="BH206" s="354" t="s">
        <v>81</v>
      </c>
      <c r="BI206" s="96">
        <f t="shared" si="152"/>
        <v>0</v>
      </c>
      <c r="BJ206" s="260">
        <f>+BI206/D206</f>
        <v>0</v>
      </c>
      <c r="BK206" s="305">
        <f>+BJ206</f>
        <v>0</v>
      </c>
      <c r="BL206" s="354"/>
      <c r="BM206" s="220" t="s">
        <v>704</v>
      </c>
      <c r="BN206" s="220" t="s">
        <v>101</v>
      </c>
      <c r="BO206" s="267" t="s">
        <v>759</v>
      </c>
      <c r="BP206" s="267" t="s">
        <v>760</v>
      </c>
      <c r="BQ206" s="267" t="s">
        <v>761</v>
      </c>
      <c r="BR206" s="267" t="s">
        <v>762</v>
      </c>
      <c r="BS206" s="267" t="s">
        <v>711</v>
      </c>
      <c r="BT206" s="267">
        <v>2015</v>
      </c>
      <c r="BU206" s="267"/>
      <c r="BV206" s="267" t="s">
        <v>199</v>
      </c>
      <c r="BW206" s="102">
        <f>+AW206</f>
        <v>79000000</v>
      </c>
      <c r="BX206" s="235">
        <f>+BW206</f>
        <v>79000000</v>
      </c>
      <c r="BY206" s="267" t="s">
        <v>751</v>
      </c>
      <c r="BZ206" s="96">
        <v>3000</v>
      </c>
      <c r="CA206" s="266">
        <v>0</v>
      </c>
      <c r="CB206" s="266">
        <v>0</v>
      </c>
      <c r="CC206" s="266">
        <v>0</v>
      </c>
      <c r="CD206" s="266">
        <v>0</v>
      </c>
      <c r="CE206" s="96">
        <v>0</v>
      </c>
      <c r="CF206" s="96">
        <v>0</v>
      </c>
      <c r="CG206" s="96">
        <v>0</v>
      </c>
      <c r="CH206" s="96">
        <v>0</v>
      </c>
      <c r="CI206" s="96">
        <v>0</v>
      </c>
      <c r="CJ206" s="96">
        <v>0</v>
      </c>
      <c r="CK206" s="96">
        <v>0</v>
      </c>
      <c r="CL206" s="96">
        <v>0</v>
      </c>
      <c r="CM206" s="96">
        <v>0</v>
      </c>
      <c r="CN206" s="305">
        <f>+CD206/BX206</f>
        <v>0</v>
      </c>
      <c r="CO206" s="305">
        <v>0</v>
      </c>
      <c r="CP206" s="354" t="s">
        <v>81</v>
      </c>
      <c r="CQ206" s="96">
        <f t="shared" si="171"/>
        <v>0</v>
      </c>
      <c r="CR206" s="221">
        <f>+CQ206/E206</f>
        <v>0</v>
      </c>
      <c r="CS206" s="306">
        <f>+CR206</f>
        <v>0</v>
      </c>
      <c r="CT206" s="355"/>
      <c r="CU206" s="220" t="s">
        <v>704</v>
      </c>
      <c r="CV206" s="220" t="s">
        <v>101</v>
      </c>
    </row>
    <row r="207" spans="1:100" ht="22.5">
      <c r="A207" s="214" t="s">
        <v>763</v>
      </c>
      <c r="B207" s="313" t="s">
        <v>91</v>
      </c>
      <c r="C207" s="214" t="s">
        <v>764</v>
      </c>
      <c r="D207" s="212" t="s">
        <v>79</v>
      </c>
      <c r="E207" s="212" t="s">
        <v>79</v>
      </c>
      <c r="F207" s="212" t="s">
        <v>79</v>
      </c>
      <c r="G207" s="214" t="s">
        <v>80</v>
      </c>
      <c r="H207" s="214" t="s">
        <v>80</v>
      </c>
      <c r="I207" s="212" t="s">
        <v>81</v>
      </c>
      <c r="J207" s="212">
        <v>3</v>
      </c>
      <c r="K207" s="212" t="s">
        <v>81</v>
      </c>
      <c r="L207" s="212" t="s">
        <v>81</v>
      </c>
      <c r="M207" s="212" t="s">
        <v>81</v>
      </c>
      <c r="N207" s="212" t="s">
        <v>81</v>
      </c>
      <c r="O207" s="212" t="s">
        <v>81</v>
      </c>
      <c r="P207" s="213">
        <f>+P208</f>
        <v>7.3333333333333334E-2</v>
      </c>
      <c r="Q207" s="212">
        <f>SUM(Q208:Q211)</f>
        <v>0</v>
      </c>
      <c r="R207" s="212">
        <f t="shared" ref="R207:Y207" si="183">SUM(R208:R211)</f>
        <v>0</v>
      </c>
      <c r="S207" s="212">
        <f t="shared" si="183"/>
        <v>0</v>
      </c>
      <c r="T207" s="212">
        <f t="shared" si="183"/>
        <v>0</v>
      </c>
      <c r="U207" s="212">
        <f t="shared" si="183"/>
        <v>0</v>
      </c>
      <c r="V207" s="212">
        <f t="shared" si="183"/>
        <v>0</v>
      </c>
      <c r="W207" s="212">
        <f t="shared" si="183"/>
        <v>0</v>
      </c>
      <c r="X207" s="212">
        <f t="shared" si="183"/>
        <v>0</v>
      </c>
      <c r="Y207" s="212">
        <f t="shared" si="183"/>
        <v>0</v>
      </c>
      <c r="Z207" s="212" t="s">
        <v>81</v>
      </c>
      <c r="AA207" s="212">
        <v>3</v>
      </c>
      <c r="AB207" s="212" t="s">
        <v>81</v>
      </c>
      <c r="AC207" s="212" t="s">
        <v>81</v>
      </c>
      <c r="AD207" s="118">
        <f>SUM(AD208:AD211)</f>
        <v>9666188704</v>
      </c>
      <c r="AE207" s="118">
        <f t="shared" ref="AE207:AK207" si="184">SUM(AE208:AE211)</f>
        <v>0</v>
      </c>
      <c r="AF207" s="118">
        <f t="shared" si="184"/>
        <v>0</v>
      </c>
      <c r="AG207" s="118">
        <f t="shared" si="184"/>
        <v>0</v>
      </c>
      <c r="AH207" s="118">
        <f t="shared" si="184"/>
        <v>0</v>
      </c>
      <c r="AI207" s="118">
        <f t="shared" si="184"/>
        <v>9666188704</v>
      </c>
      <c r="AJ207" s="118">
        <f t="shared" si="184"/>
        <v>0</v>
      </c>
      <c r="AK207" s="118">
        <f t="shared" si="184"/>
        <v>0</v>
      </c>
      <c r="AL207" s="212" t="s">
        <v>81</v>
      </c>
      <c r="AM207" s="212" t="s">
        <v>81</v>
      </c>
      <c r="AN207" s="213">
        <f>+AN208</f>
        <v>0.74533333333333329</v>
      </c>
      <c r="AO207" s="214">
        <v>4</v>
      </c>
      <c r="AP207" s="212" t="s">
        <v>81</v>
      </c>
      <c r="AQ207" s="212" t="s">
        <v>81</v>
      </c>
      <c r="AR207" s="213">
        <f>+AR208</f>
        <v>0.51139999999999997</v>
      </c>
      <c r="AS207" s="212">
        <v>1</v>
      </c>
      <c r="AT207" s="212" t="s">
        <v>81</v>
      </c>
      <c r="AU207" s="212" t="s">
        <v>81</v>
      </c>
      <c r="AV207" s="212" t="s">
        <v>81</v>
      </c>
      <c r="AW207" s="118">
        <f>SUM(AW208:AW211)</f>
        <v>0</v>
      </c>
      <c r="AX207" s="118">
        <f t="shared" ref="AX207:BE207" si="185">SUM(AX208:AX211)</f>
        <v>0</v>
      </c>
      <c r="AY207" s="118">
        <f t="shared" si="185"/>
        <v>0</v>
      </c>
      <c r="AZ207" s="118">
        <f t="shared" si="185"/>
        <v>0</v>
      </c>
      <c r="BA207" s="118">
        <f t="shared" si="185"/>
        <v>0</v>
      </c>
      <c r="BB207" s="118">
        <f t="shared" si="185"/>
        <v>0</v>
      </c>
      <c r="BC207" s="118">
        <f t="shared" si="185"/>
        <v>0</v>
      </c>
      <c r="BD207" s="118">
        <f t="shared" si="185"/>
        <v>0</v>
      </c>
      <c r="BE207" s="118">
        <f t="shared" si="185"/>
        <v>0</v>
      </c>
      <c r="BF207" s="212" t="s">
        <v>81</v>
      </c>
      <c r="BG207" s="212" t="s">
        <v>81</v>
      </c>
      <c r="BH207" s="213" t="str">
        <f>+BH208</f>
        <v>NA</v>
      </c>
      <c r="BI207" s="212">
        <v>3</v>
      </c>
      <c r="BJ207" s="212" t="s">
        <v>81</v>
      </c>
      <c r="BK207" s="212" t="s">
        <v>81</v>
      </c>
      <c r="BL207" s="213">
        <f>+BL208</f>
        <v>0.68186666666666662</v>
      </c>
      <c r="BM207" s="214" t="s">
        <v>765</v>
      </c>
      <c r="BN207" s="214" t="s">
        <v>81</v>
      </c>
      <c r="BO207" s="214"/>
      <c r="BP207" s="214"/>
      <c r="BQ207" s="214"/>
      <c r="BR207" s="214"/>
      <c r="BS207" s="214"/>
      <c r="BT207" s="214"/>
      <c r="BU207" s="214"/>
      <c r="BV207" s="214"/>
      <c r="BW207" s="214"/>
      <c r="BX207" s="214"/>
      <c r="BY207" s="214"/>
      <c r="BZ207" s="214">
        <v>1</v>
      </c>
      <c r="CA207" s="212" t="s">
        <v>81</v>
      </c>
      <c r="CB207" s="212" t="s">
        <v>81</v>
      </c>
      <c r="CC207" s="212" t="s">
        <v>81</v>
      </c>
      <c r="CD207" s="212" t="s">
        <v>81</v>
      </c>
      <c r="CE207" s="212">
        <f>SUM(CE208:CE211)</f>
        <v>0</v>
      </c>
      <c r="CF207" s="212">
        <f t="shared" ref="CF207:CM207" si="186">SUM(CF208:CF211)</f>
        <v>0</v>
      </c>
      <c r="CG207" s="212">
        <f t="shared" si="186"/>
        <v>0</v>
      </c>
      <c r="CH207" s="212">
        <f t="shared" si="186"/>
        <v>0</v>
      </c>
      <c r="CI207" s="212">
        <f t="shared" si="186"/>
        <v>0</v>
      </c>
      <c r="CJ207" s="212">
        <f t="shared" si="186"/>
        <v>0</v>
      </c>
      <c r="CK207" s="212">
        <f t="shared" si="186"/>
        <v>0</v>
      </c>
      <c r="CL207" s="212">
        <f t="shared" si="186"/>
        <v>0</v>
      </c>
      <c r="CM207" s="212">
        <f t="shared" si="186"/>
        <v>0</v>
      </c>
      <c r="CN207" s="212" t="s">
        <v>81</v>
      </c>
      <c r="CO207" s="212" t="s">
        <v>81</v>
      </c>
      <c r="CP207" s="213" t="str">
        <f>+CP208</f>
        <v>NA</v>
      </c>
      <c r="CQ207" s="212">
        <v>3</v>
      </c>
      <c r="CR207" s="211" t="s">
        <v>81</v>
      </c>
      <c r="CS207" s="211" t="s">
        <v>81</v>
      </c>
      <c r="CT207" s="215">
        <f>+CT208</f>
        <v>0.68186666666666662</v>
      </c>
      <c r="CU207" s="214" t="s">
        <v>765</v>
      </c>
      <c r="CV207" s="214" t="s">
        <v>81</v>
      </c>
    </row>
    <row r="208" spans="1:100" ht="56.25">
      <c r="A208" s="75" t="s">
        <v>766</v>
      </c>
      <c r="B208" s="218" t="s">
        <v>95</v>
      </c>
      <c r="C208" s="75" t="s">
        <v>767</v>
      </c>
      <c r="D208" s="119">
        <v>45</v>
      </c>
      <c r="E208" s="119">
        <v>45</v>
      </c>
      <c r="F208" s="75" t="s">
        <v>97</v>
      </c>
      <c r="G208" s="75" t="s">
        <v>768</v>
      </c>
      <c r="H208" s="75" t="s">
        <v>768</v>
      </c>
      <c r="I208" s="96">
        <v>0</v>
      </c>
      <c r="J208" s="119">
        <v>4</v>
      </c>
      <c r="K208" s="119">
        <v>0</v>
      </c>
      <c r="L208" s="305">
        <v>0</v>
      </c>
      <c r="M208" s="305">
        <v>0</v>
      </c>
      <c r="N208" s="305">
        <v>0.6</v>
      </c>
      <c r="O208" s="305">
        <v>0</v>
      </c>
      <c r="P208" s="354">
        <f>SUM(L208:L211)/3</f>
        <v>7.3333333333333334E-2</v>
      </c>
      <c r="Q208" s="96">
        <v>0</v>
      </c>
      <c r="R208" s="96">
        <v>0</v>
      </c>
      <c r="S208" s="96">
        <v>0</v>
      </c>
      <c r="T208" s="96">
        <v>0</v>
      </c>
      <c r="U208" s="96">
        <v>0</v>
      </c>
      <c r="V208" s="96">
        <v>0</v>
      </c>
      <c r="W208" s="96">
        <v>0</v>
      </c>
      <c r="X208" s="96">
        <v>0</v>
      </c>
      <c r="Y208" s="96">
        <v>0</v>
      </c>
      <c r="Z208" s="102" t="s">
        <v>81</v>
      </c>
      <c r="AA208" s="96">
        <v>4</v>
      </c>
      <c r="AB208" s="96">
        <v>0</v>
      </c>
      <c r="AC208" s="96">
        <v>45</v>
      </c>
      <c r="AD208" s="102">
        <v>1133360704</v>
      </c>
      <c r="AE208" s="307">
        <v>0</v>
      </c>
      <c r="AF208" s="102">
        <v>0</v>
      </c>
      <c r="AG208" s="102">
        <v>0</v>
      </c>
      <c r="AH208" s="102">
        <v>0</v>
      </c>
      <c r="AI208" s="102">
        <v>1133360704</v>
      </c>
      <c r="AJ208" s="102"/>
      <c r="AK208" s="102"/>
      <c r="AL208" s="305">
        <v>1</v>
      </c>
      <c r="AM208" s="305">
        <f>+AL208</f>
        <v>1</v>
      </c>
      <c r="AN208" s="354">
        <f>SUM(AL208:AL211)/3</f>
        <v>0.74533333333333329</v>
      </c>
      <c r="AO208" s="102">
        <f t="shared" ref="AO208:AO211" si="187">SUM(AC208+K208)</f>
        <v>45</v>
      </c>
      <c r="AP208" s="305">
        <f t="shared" ref="AP208:AP211" si="188">SUM(AO208/D208)</f>
        <v>1</v>
      </c>
      <c r="AQ208" s="305">
        <f>+AP208</f>
        <v>1</v>
      </c>
      <c r="AR208" s="354">
        <f>SUM(AP208:AP211)/4</f>
        <v>0.51139999999999997</v>
      </c>
      <c r="AS208" s="96">
        <v>0</v>
      </c>
      <c r="AT208" s="96">
        <v>0</v>
      </c>
      <c r="AU208" s="96">
        <v>0</v>
      </c>
      <c r="AV208" s="96">
        <v>0</v>
      </c>
      <c r="AW208" s="102">
        <v>0</v>
      </c>
      <c r="AX208" s="102">
        <v>0</v>
      </c>
      <c r="AY208" s="102">
        <v>0</v>
      </c>
      <c r="AZ208" s="102">
        <v>0</v>
      </c>
      <c r="BA208" s="102">
        <v>0</v>
      </c>
      <c r="BB208" s="102">
        <v>0</v>
      </c>
      <c r="BC208" s="102">
        <v>0</v>
      </c>
      <c r="BD208" s="102">
        <v>0</v>
      </c>
      <c r="BE208" s="102">
        <v>0</v>
      </c>
      <c r="BF208" s="96" t="s">
        <v>81</v>
      </c>
      <c r="BG208" s="305" t="s">
        <v>81</v>
      </c>
      <c r="BH208" s="354" t="s">
        <v>81</v>
      </c>
      <c r="BI208" s="96">
        <f t="shared" si="152"/>
        <v>45</v>
      </c>
      <c r="BJ208" s="260">
        <f>+BI208/D208</f>
        <v>1</v>
      </c>
      <c r="BK208" s="305">
        <f>+BJ208</f>
        <v>1</v>
      </c>
      <c r="BL208" s="354">
        <f>SUM(BJ208:BJ211)/BI207</f>
        <v>0.68186666666666662</v>
      </c>
      <c r="BM208" s="220" t="s">
        <v>769</v>
      </c>
      <c r="BN208" s="220" t="s">
        <v>101</v>
      </c>
      <c r="BO208" s="220"/>
      <c r="BP208" s="220"/>
      <c r="BQ208" s="220"/>
      <c r="BR208" s="220"/>
      <c r="BS208" s="220"/>
      <c r="BT208" s="220"/>
      <c r="BU208" s="220"/>
      <c r="BV208" s="220"/>
      <c r="BW208" s="220"/>
      <c r="BX208" s="220"/>
      <c r="BY208" s="220"/>
      <c r="BZ208" s="96">
        <v>0</v>
      </c>
      <c r="CA208" s="96">
        <v>0</v>
      </c>
      <c r="CB208" s="96">
        <v>0</v>
      </c>
      <c r="CC208" s="96">
        <v>0</v>
      </c>
      <c r="CD208" s="96">
        <v>0</v>
      </c>
      <c r="CE208" s="96">
        <v>0</v>
      </c>
      <c r="CF208" s="96">
        <v>0</v>
      </c>
      <c r="CG208" s="96">
        <v>0</v>
      </c>
      <c r="CH208" s="96">
        <v>0</v>
      </c>
      <c r="CI208" s="96">
        <v>0</v>
      </c>
      <c r="CJ208" s="96">
        <v>0</v>
      </c>
      <c r="CK208" s="96">
        <v>0</v>
      </c>
      <c r="CL208" s="96">
        <v>0</v>
      </c>
      <c r="CM208" s="96">
        <v>0</v>
      </c>
      <c r="CN208" s="96" t="s">
        <v>81</v>
      </c>
      <c r="CO208" s="305" t="s">
        <v>81</v>
      </c>
      <c r="CP208" s="354" t="s">
        <v>81</v>
      </c>
      <c r="CQ208" s="96">
        <f t="shared" si="171"/>
        <v>45</v>
      </c>
      <c r="CR208" s="221">
        <f>+CQ208/E208</f>
        <v>1</v>
      </c>
      <c r="CS208" s="306">
        <f>+CR208</f>
        <v>1</v>
      </c>
      <c r="CT208" s="355">
        <f>SUM(CR208:CR211)/CQ207</f>
        <v>0.68186666666666662</v>
      </c>
      <c r="CU208" s="220" t="s">
        <v>769</v>
      </c>
      <c r="CV208" s="220" t="s">
        <v>101</v>
      </c>
    </row>
    <row r="209" spans="1:100" ht="33.75">
      <c r="A209" s="75" t="s">
        <v>770</v>
      </c>
      <c r="B209" s="218" t="s">
        <v>95</v>
      </c>
      <c r="C209" s="75" t="s">
        <v>771</v>
      </c>
      <c r="D209" s="119">
        <v>45</v>
      </c>
      <c r="E209" s="119">
        <v>45</v>
      </c>
      <c r="F209" s="75" t="s">
        <v>97</v>
      </c>
      <c r="G209" s="75" t="s">
        <v>772</v>
      </c>
      <c r="H209" s="75" t="s">
        <v>772</v>
      </c>
      <c r="I209" s="96">
        <v>0</v>
      </c>
      <c r="J209" s="119">
        <v>4</v>
      </c>
      <c r="K209" s="119">
        <v>0</v>
      </c>
      <c r="L209" s="305">
        <v>0</v>
      </c>
      <c r="M209" s="354">
        <f>SUBTOTAL(9,L209:L210)/2</f>
        <v>0.11</v>
      </c>
      <c r="N209" s="354">
        <v>0.1</v>
      </c>
      <c r="O209" s="354">
        <f>SUM(L209:L210)/2</f>
        <v>0.11</v>
      </c>
      <c r="P209" s="354"/>
      <c r="Q209" s="96">
        <v>0</v>
      </c>
      <c r="R209" s="96">
        <v>0</v>
      </c>
      <c r="S209" s="96">
        <v>0</v>
      </c>
      <c r="T209" s="96">
        <v>0</v>
      </c>
      <c r="U209" s="96">
        <v>0</v>
      </c>
      <c r="V209" s="96">
        <v>0</v>
      </c>
      <c r="W209" s="96">
        <v>0</v>
      </c>
      <c r="X209" s="96">
        <v>0</v>
      </c>
      <c r="Y209" s="96">
        <v>0</v>
      </c>
      <c r="Z209" s="102" t="s">
        <v>81</v>
      </c>
      <c r="AA209" s="96">
        <v>4</v>
      </c>
      <c r="AB209" s="96">
        <v>0</v>
      </c>
      <c r="AC209" s="96">
        <v>45</v>
      </c>
      <c r="AD209" s="102">
        <v>8532828000</v>
      </c>
      <c r="AE209" s="102">
        <v>0</v>
      </c>
      <c r="AF209" s="102">
        <v>0</v>
      </c>
      <c r="AG209" s="102">
        <v>0</v>
      </c>
      <c r="AH209" s="102">
        <v>0</v>
      </c>
      <c r="AI209" s="102">
        <v>8532828000</v>
      </c>
      <c r="AJ209" s="102"/>
      <c r="AK209" s="102"/>
      <c r="AL209" s="305">
        <v>1</v>
      </c>
      <c r="AM209" s="354">
        <f>SUM(AL209:AL210)/2</f>
        <v>0.61799999999999999</v>
      </c>
      <c r="AN209" s="354">
        <v>0.1</v>
      </c>
      <c r="AO209" s="102">
        <f t="shared" si="187"/>
        <v>45</v>
      </c>
      <c r="AP209" s="305">
        <f t="shared" si="188"/>
        <v>1</v>
      </c>
      <c r="AQ209" s="354">
        <f>SUM(AP209:AP210)/2</f>
        <v>0.52280000000000004</v>
      </c>
      <c r="AR209" s="354"/>
      <c r="AS209" s="96">
        <v>0</v>
      </c>
      <c r="AT209" s="96">
        <v>0</v>
      </c>
      <c r="AU209" s="96">
        <v>0</v>
      </c>
      <c r="AV209" s="96">
        <v>0</v>
      </c>
      <c r="AW209" s="102">
        <v>0</v>
      </c>
      <c r="AX209" s="102">
        <v>0</v>
      </c>
      <c r="AY209" s="102">
        <v>0</v>
      </c>
      <c r="AZ209" s="102">
        <v>0</v>
      </c>
      <c r="BA209" s="102">
        <v>0</v>
      </c>
      <c r="BB209" s="102">
        <v>0</v>
      </c>
      <c r="BC209" s="102">
        <v>0</v>
      </c>
      <c r="BD209" s="102">
        <v>0</v>
      </c>
      <c r="BE209" s="102">
        <v>0</v>
      </c>
      <c r="BF209" s="96" t="s">
        <v>81</v>
      </c>
      <c r="BG209" s="354" t="s">
        <v>81</v>
      </c>
      <c r="BH209" s="354">
        <v>0.1</v>
      </c>
      <c r="BI209" s="96">
        <f t="shared" si="152"/>
        <v>45</v>
      </c>
      <c r="BJ209" s="260">
        <f>+BI209/D209</f>
        <v>1</v>
      </c>
      <c r="BK209" s="354">
        <f>SUM(BJ209:BJ210)/2</f>
        <v>0.52280000000000004</v>
      </c>
      <c r="BL209" s="354"/>
      <c r="BM209" s="220" t="s">
        <v>773</v>
      </c>
      <c r="BN209" s="220" t="s">
        <v>101</v>
      </c>
      <c r="BO209" s="220"/>
      <c r="BP209" s="220"/>
      <c r="BQ209" s="220"/>
      <c r="BR209" s="220"/>
      <c r="BS209" s="220"/>
      <c r="BT209" s="220"/>
      <c r="BU209" s="220"/>
      <c r="BV209" s="220"/>
      <c r="BW209" s="220"/>
      <c r="BX209" s="220"/>
      <c r="BY209" s="220"/>
      <c r="BZ209" s="96">
        <v>0</v>
      </c>
      <c r="CA209" s="96">
        <v>0</v>
      </c>
      <c r="CB209" s="96">
        <v>0</v>
      </c>
      <c r="CC209" s="96">
        <v>0</v>
      </c>
      <c r="CD209" s="96">
        <v>0</v>
      </c>
      <c r="CE209" s="96">
        <v>0</v>
      </c>
      <c r="CF209" s="96">
        <v>0</v>
      </c>
      <c r="CG209" s="96">
        <v>0</v>
      </c>
      <c r="CH209" s="96">
        <v>0</v>
      </c>
      <c r="CI209" s="96">
        <v>0</v>
      </c>
      <c r="CJ209" s="96">
        <v>0</v>
      </c>
      <c r="CK209" s="96">
        <v>0</v>
      </c>
      <c r="CL209" s="96">
        <v>0</v>
      </c>
      <c r="CM209" s="96">
        <v>0</v>
      </c>
      <c r="CN209" s="96" t="s">
        <v>81</v>
      </c>
      <c r="CO209" s="354" t="s">
        <v>81</v>
      </c>
      <c r="CP209" s="354">
        <v>0.1</v>
      </c>
      <c r="CQ209" s="96">
        <f t="shared" si="171"/>
        <v>45</v>
      </c>
      <c r="CR209" s="221">
        <f>+CQ209/E209</f>
        <v>1</v>
      </c>
      <c r="CS209" s="355">
        <f>SUM(CR209:CR210)/2</f>
        <v>0.52280000000000004</v>
      </c>
      <c r="CT209" s="355"/>
      <c r="CU209" s="220" t="s">
        <v>773</v>
      </c>
      <c r="CV209" s="220" t="s">
        <v>101</v>
      </c>
    </row>
    <row r="210" spans="1:100" ht="75" customHeight="1">
      <c r="A210" s="75" t="s">
        <v>770</v>
      </c>
      <c r="B210" s="218" t="s">
        <v>95</v>
      </c>
      <c r="C210" s="75" t="s">
        <v>771</v>
      </c>
      <c r="D210" s="119">
        <v>5000</v>
      </c>
      <c r="E210" s="119">
        <v>5000</v>
      </c>
      <c r="F210" s="75" t="s">
        <v>97</v>
      </c>
      <c r="G210" s="75" t="s">
        <v>774</v>
      </c>
      <c r="H210" s="75" t="s">
        <v>774</v>
      </c>
      <c r="I210" s="96">
        <v>0</v>
      </c>
      <c r="J210" s="119">
        <v>500</v>
      </c>
      <c r="K210" s="119">
        <v>110</v>
      </c>
      <c r="L210" s="305">
        <v>0.22</v>
      </c>
      <c r="M210" s="354"/>
      <c r="N210" s="354"/>
      <c r="O210" s="354"/>
      <c r="P210" s="354"/>
      <c r="Q210" s="96">
        <v>0</v>
      </c>
      <c r="R210" s="96">
        <v>0</v>
      </c>
      <c r="S210" s="96">
        <v>0</v>
      </c>
      <c r="T210" s="96">
        <v>0</v>
      </c>
      <c r="U210" s="96">
        <v>0</v>
      </c>
      <c r="V210" s="96">
        <v>0</v>
      </c>
      <c r="W210" s="96">
        <v>0</v>
      </c>
      <c r="X210" s="96">
        <v>0</v>
      </c>
      <c r="Y210" s="96">
        <v>0</v>
      </c>
      <c r="Z210" s="102" t="s">
        <v>81</v>
      </c>
      <c r="AA210" s="96">
        <v>500</v>
      </c>
      <c r="AB210" s="96">
        <v>0</v>
      </c>
      <c r="AC210" s="96">
        <v>118</v>
      </c>
      <c r="AD210" s="102">
        <v>0</v>
      </c>
      <c r="AE210" s="102">
        <v>0</v>
      </c>
      <c r="AF210" s="102">
        <v>0</v>
      </c>
      <c r="AG210" s="102">
        <v>0</v>
      </c>
      <c r="AH210" s="102">
        <v>0</v>
      </c>
      <c r="AI210" s="102">
        <v>0</v>
      </c>
      <c r="AJ210" s="102">
        <v>0</v>
      </c>
      <c r="AK210" s="102">
        <v>0</v>
      </c>
      <c r="AL210" s="305">
        <v>0.23599999999999999</v>
      </c>
      <c r="AM210" s="354"/>
      <c r="AN210" s="354"/>
      <c r="AO210" s="102">
        <f t="shared" si="187"/>
        <v>228</v>
      </c>
      <c r="AP210" s="305">
        <f t="shared" si="188"/>
        <v>4.5600000000000002E-2</v>
      </c>
      <c r="AQ210" s="354"/>
      <c r="AR210" s="354"/>
      <c r="AS210" s="96">
        <v>0</v>
      </c>
      <c r="AT210" s="96">
        <v>0</v>
      </c>
      <c r="AU210" s="96">
        <v>0</v>
      </c>
      <c r="AV210" s="96">
        <v>0</v>
      </c>
      <c r="AW210" s="102">
        <v>0</v>
      </c>
      <c r="AX210" s="102">
        <v>0</v>
      </c>
      <c r="AY210" s="102">
        <v>0</v>
      </c>
      <c r="AZ210" s="102">
        <v>0</v>
      </c>
      <c r="BA210" s="102">
        <v>0</v>
      </c>
      <c r="BB210" s="102">
        <v>0</v>
      </c>
      <c r="BC210" s="102">
        <v>0</v>
      </c>
      <c r="BD210" s="102">
        <v>0</v>
      </c>
      <c r="BE210" s="102">
        <v>0</v>
      </c>
      <c r="BF210" s="96" t="s">
        <v>81</v>
      </c>
      <c r="BG210" s="354"/>
      <c r="BH210" s="354"/>
      <c r="BI210" s="96">
        <f t="shared" si="152"/>
        <v>228</v>
      </c>
      <c r="BJ210" s="260">
        <f>+BI210/D210</f>
        <v>4.5600000000000002E-2</v>
      </c>
      <c r="BK210" s="354"/>
      <c r="BL210" s="354"/>
      <c r="BM210" s="228" t="s">
        <v>765</v>
      </c>
      <c r="BN210" s="220" t="s">
        <v>101</v>
      </c>
      <c r="BO210" s="220"/>
      <c r="BP210" s="220"/>
      <c r="BQ210" s="220"/>
      <c r="BR210" s="220"/>
      <c r="BS210" s="220"/>
      <c r="BT210" s="220"/>
      <c r="BU210" s="220"/>
      <c r="BV210" s="220"/>
      <c r="BW210" s="220"/>
      <c r="BX210" s="220"/>
      <c r="BY210" s="220"/>
      <c r="BZ210" s="96">
        <v>4772</v>
      </c>
      <c r="CA210" s="96">
        <v>0</v>
      </c>
      <c r="CB210" s="96">
        <v>0</v>
      </c>
      <c r="CC210" s="96">
        <v>0</v>
      </c>
      <c r="CD210" s="96">
        <v>0</v>
      </c>
      <c r="CE210" s="96">
        <v>0</v>
      </c>
      <c r="CF210" s="96">
        <v>0</v>
      </c>
      <c r="CG210" s="96">
        <v>0</v>
      </c>
      <c r="CH210" s="96">
        <v>0</v>
      </c>
      <c r="CI210" s="96">
        <v>0</v>
      </c>
      <c r="CJ210" s="96">
        <v>0</v>
      </c>
      <c r="CK210" s="96">
        <v>0</v>
      </c>
      <c r="CL210" s="96">
        <v>0</v>
      </c>
      <c r="CM210" s="96">
        <v>0</v>
      </c>
      <c r="CN210" s="96" t="s">
        <v>81</v>
      </c>
      <c r="CO210" s="354"/>
      <c r="CP210" s="354"/>
      <c r="CQ210" s="96">
        <f t="shared" si="171"/>
        <v>228</v>
      </c>
      <c r="CR210" s="221">
        <f>+CQ210/E210</f>
        <v>4.5600000000000002E-2</v>
      </c>
      <c r="CS210" s="355"/>
      <c r="CT210" s="355"/>
      <c r="CU210" s="220" t="s">
        <v>765</v>
      </c>
      <c r="CV210" s="220" t="s">
        <v>101</v>
      </c>
    </row>
    <row r="211" spans="1:100" ht="39" customHeight="1">
      <c r="A211" s="75" t="s">
        <v>775</v>
      </c>
      <c r="B211" s="218" t="s">
        <v>95</v>
      </c>
      <c r="C211" s="75" t="s">
        <v>776</v>
      </c>
      <c r="D211" s="119">
        <v>11</v>
      </c>
      <c r="E211" s="119" t="s">
        <v>81</v>
      </c>
      <c r="F211" s="75" t="s">
        <v>97</v>
      </c>
      <c r="G211" s="75" t="s">
        <v>777</v>
      </c>
      <c r="H211" s="75" t="s">
        <v>777</v>
      </c>
      <c r="I211" s="96">
        <v>0</v>
      </c>
      <c r="J211" s="119">
        <v>0</v>
      </c>
      <c r="K211" s="96">
        <v>0</v>
      </c>
      <c r="L211" s="305" t="s">
        <v>81</v>
      </c>
      <c r="M211" s="307" t="s">
        <v>81</v>
      </c>
      <c r="N211" s="307">
        <v>30</v>
      </c>
      <c r="O211" s="307" t="s">
        <v>81</v>
      </c>
      <c r="P211" s="354"/>
      <c r="Q211" s="96">
        <v>0</v>
      </c>
      <c r="R211" s="96">
        <v>0</v>
      </c>
      <c r="S211" s="96">
        <v>0</v>
      </c>
      <c r="T211" s="96">
        <v>0</v>
      </c>
      <c r="U211" s="96">
        <v>0</v>
      </c>
      <c r="V211" s="96">
        <v>0</v>
      </c>
      <c r="W211" s="96">
        <v>0</v>
      </c>
      <c r="X211" s="96">
        <v>0</v>
      </c>
      <c r="Y211" s="96">
        <v>0</v>
      </c>
      <c r="Z211" s="102" t="s">
        <v>81</v>
      </c>
      <c r="AA211" s="96">
        <v>0</v>
      </c>
      <c r="AB211" s="96">
        <v>0</v>
      </c>
      <c r="AC211" s="96">
        <v>0</v>
      </c>
      <c r="AD211" s="102">
        <v>0</v>
      </c>
      <c r="AE211" s="102">
        <v>0</v>
      </c>
      <c r="AF211" s="102">
        <v>0</v>
      </c>
      <c r="AG211" s="102">
        <v>0</v>
      </c>
      <c r="AH211" s="102">
        <v>0</v>
      </c>
      <c r="AI211" s="102">
        <v>0</v>
      </c>
      <c r="AJ211" s="102">
        <v>0</v>
      </c>
      <c r="AK211" s="102">
        <v>0</v>
      </c>
      <c r="AL211" s="305" t="s">
        <v>81</v>
      </c>
      <c r="AM211" s="307" t="s">
        <v>81</v>
      </c>
      <c r="AN211" s="354" t="s">
        <v>81</v>
      </c>
      <c r="AO211" s="102">
        <f t="shared" si="187"/>
        <v>0</v>
      </c>
      <c r="AP211" s="305">
        <f t="shared" si="188"/>
        <v>0</v>
      </c>
      <c r="AQ211" s="305">
        <f>+AP211</f>
        <v>0</v>
      </c>
      <c r="AR211" s="354"/>
      <c r="AS211" s="96">
        <v>0</v>
      </c>
      <c r="AT211" s="96">
        <v>0</v>
      </c>
      <c r="AU211" s="96">
        <v>0</v>
      </c>
      <c r="AV211" s="96">
        <v>0</v>
      </c>
      <c r="AW211" s="102">
        <v>0</v>
      </c>
      <c r="AX211" s="102">
        <v>0</v>
      </c>
      <c r="AY211" s="102">
        <v>0</v>
      </c>
      <c r="AZ211" s="102">
        <v>0</v>
      </c>
      <c r="BA211" s="102">
        <v>0</v>
      </c>
      <c r="BB211" s="102">
        <v>0</v>
      </c>
      <c r="BC211" s="102">
        <v>0</v>
      </c>
      <c r="BD211" s="102">
        <v>0</v>
      </c>
      <c r="BE211" s="102">
        <v>0</v>
      </c>
      <c r="BF211" s="96" t="s">
        <v>81</v>
      </c>
      <c r="BG211" s="307" t="s">
        <v>81</v>
      </c>
      <c r="BH211" s="354" t="s">
        <v>81</v>
      </c>
      <c r="BI211" s="96" t="s">
        <v>81</v>
      </c>
      <c r="BJ211" s="260" t="s">
        <v>81</v>
      </c>
      <c r="BK211" s="305" t="str">
        <f>+BJ211</f>
        <v>NA</v>
      </c>
      <c r="BL211" s="354"/>
      <c r="BM211" s="220" t="s">
        <v>765</v>
      </c>
      <c r="BN211" s="220" t="s">
        <v>176</v>
      </c>
      <c r="BO211" s="220"/>
      <c r="BP211" s="220"/>
      <c r="BQ211" s="220"/>
      <c r="BR211" s="220"/>
      <c r="BS211" s="220"/>
      <c r="BT211" s="220"/>
      <c r="BU211" s="220"/>
      <c r="BV211" s="220"/>
      <c r="BW211" s="220"/>
      <c r="BX211" s="220"/>
      <c r="BY211" s="220"/>
      <c r="BZ211" s="96" t="s">
        <v>81</v>
      </c>
      <c r="CA211" s="96">
        <v>0</v>
      </c>
      <c r="CB211" s="96">
        <v>0</v>
      </c>
      <c r="CC211" s="96">
        <v>0</v>
      </c>
      <c r="CD211" s="96">
        <v>0</v>
      </c>
      <c r="CE211" s="96">
        <v>0</v>
      </c>
      <c r="CF211" s="96">
        <v>0</v>
      </c>
      <c r="CG211" s="96">
        <v>0</v>
      </c>
      <c r="CH211" s="96">
        <v>0</v>
      </c>
      <c r="CI211" s="96">
        <v>0</v>
      </c>
      <c r="CJ211" s="96">
        <v>0</v>
      </c>
      <c r="CK211" s="96">
        <v>0</v>
      </c>
      <c r="CL211" s="96">
        <v>0</v>
      </c>
      <c r="CM211" s="96">
        <v>0</v>
      </c>
      <c r="CN211" s="96" t="s">
        <v>81</v>
      </c>
      <c r="CO211" s="307" t="s">
        <v>81</v>
      </c>
      <c r="CP211" s="354" t="s">
        <v>81</v>
      </c>
      <c r="CQ211" s="96" t="s">
        <v>81</v>
      </c>
      <c r="CR211" s="221" t="s">
        <v>81</v>
      </c>
      <c r="CS211" s="306" t="str">
        <f>+CR211</f>
        <v>NA</v>
      </c>
      <c r="CT211" s="355"/>
      <c r="CU211" s="220" t="s">
        <v>765</v>
      </c>
      <c r="CV211" s="220" t="s">
        <v>176</v>
      </c>
    </row>
    <row r="212" spans="1:100" ht="33.75">
      <c r="A212" s="207" t="s">
        <v>778</v>
      </c>
      <c r="B212" s="312" t="s">
        <v>87</v>
      </c>
      <c r="C212" s="207" t="s">
        <v>779</v>
      </c>
      <c r="D212" s="205" t="s">
        <v>1828</v>
      </c>
      <c r="E212" s="205" t="s">
        <v>1828</v>
      </c>
      <c r="F212" s="205" t="s">
        <v>1828</v>
      </c>
      <c r="G212" s="207" t="s">
        <v>80</v>
      </c>
      <c r="H212" s="207" t="s">
        <v>80</v>
      </c>
      <c r="I212" s="205" t="s">
        <v>81</v>
      </c>
      <c r="J212" s="205">
        <f>+J213+J224</f>
        <v>5</v>
      </c>
      <c r="K212" s="205" t="s">
        <v>81</v>
      </c>
      <c r="L212" s="206" t="s">
        <v>81</v>
      </c>
      <c r="M212" s="117" t="s">
        <v>81</v>
      </c>
      <c r="N212" s="117" t="s">
        <v>81</v>
      </c>
      <c r="O212" s="117" t="s">
        <v>81</v>
      </c>
      <c r="P212" s="206">
        <f>SUM(L214:L235)/5</f>
        <v>0.4</v>
      </c>
      <c r="Q212" s="205">
        <f t="shared" ref="Q212:Y212" si="189">+Q213+Q224</f>
        <v>1422416365</v>
      </c>
      <c r="R212" s="205">
        <f t="shared" si="189"/>
        <v>0</v>
      </c>
      <c r="S212" s="205">
        <f t="shared" si="189"/>
        <v>0</v>
      </c>
      <c r="T212" s="205">
        <f t="shared" si="189"/>
        <v>239000000</v>
      </c>
      <c r="U212" s="205">
        <f t="shared" si="189"/>
        <v>0</v>
      </c>
      <c r="V212" s="205">
        <f t="shared" si="189"/>
        <v>1422416365</v>
      </c>
      <c r="W212" s="205">
        <f t="shared" si="189"/>
        <v>0</v>
      </c>
      <c r="X212" s="205">
        <f t="shared" si="189"/>
        <v>0</v>
      </c>
      <c r="Y212" s="205">
        <f t="shared" si="189"/>
        <v>0</v>
      </c>
      <c r="Z212" s="117" t="s">
        <v>81</v>
      </c>
      <c r="AA212" s="205">
        <f>+AA213+AA224</f>
        <v>9</v>
      </c>
      <c r="AB212" s="271" t="s">
        <v>81</v>
      </c>
      <c r="AC212" s="271" t="s">
        <v>81</v>
      </c>
      <c r="AD212" s="205">
        <f t="shared" ref="AD212:AK212" si="190">+AD213+AD224</f>
        <v>269000000</v>
      </c>
      <c r="AE212" s="205">
        <f t="shared" si="190"/>
        <v>0</v>
      </c>
      <c r="AF212" s="205">
        <f t="shared" si="190"/>
        <v>0</v>
      </c>
      <c r="AG212" s="205">
        <f t="shared" si="190"/>
        <v>269000000</v>
      </c>
      <c r="AH212" s="205">
        <f t="shared" si="190"/>
        <v>0</v>
      </c>
      <c r="AI212" s="205">
        <f t="shared" si="190"/>
        <v>0</v>
      </c>
      <c r="AJ212" s="205">
        <f t="shared" si="190"/>
        <v>0</v>
      </c>
      <c r="AK212" s="205">
        <f t="shared" si="190"/>
        <v>0</v>
      </c>
      <c r="AL212" s="252" t="s">
        <v>81</v>
      </c>
      <c r="AM212" s="117" t="s">
        <v>81</v>
      </c>
      <c r="AN212" s="206">
        <f>SUM(AL214:AL235)/11</f>
        <v>0.70303030303030301</v>
      </c>
      <c r="AO212" s="205">
        <f>+AO213+AO224</f>
        <v>18</v>
      </c>
      <c r="AP212" s="206" t="s">
        <v>81</v>
      </c>
      <c r="AQ212" s="206" t="s">
        <v>81</v>
      </c>
      <c r="AR212" s="206">
        <f>SUM(AP214:AP235)/18</f>
        <v>0.30055555555555552</v>
      </c>
      <c r="AS212" s="205">
        <f>+AS213+AS224</f>
        <v>10</v>
      </c>
      <c r="AT212" s="271" t="s">
        <v>81</v>
      </c>
      <c r="AU212" s="271" t="s">
        <v>81</v>
      </c>
      <c r="AV212" s="117" t="s">
        <v>81</v>
      </c>
      <c r="AW212" s="205">
        <f t="shared" ref="AW212:BE212" si="191">+AW213+AW224</f>
        <v>269000000</v>
      </c>
      <c r="AX212" s="205">
        <f t="shared" si="191"/>
        <v>0</v>
      </c>
      <c r="AY212" s="205">
        <f t="shared" si="191"/>
        <v>0</v>
      </c>
      <c r="AZ212" s="205">
        <f t="shared" si="191"/>
        <v>269000000</v>
      </c>
      <c r="BA212" s="205">
        <f t="shared" si="191"/>
        <v>0</v>
      </c>
      <c r="BB212" s="205">
        <f t="shared" si="191"/>
        <v>0</v>
      </c>
      <c r="BC212" s="205">
        <f t="shared" si="191"/>
        <v>0</v>
      </c>
      <c r="BD212" s="205">
        <f t="shared" si="191"/>
        <v>4206432</v>
      </c>
      <c r="BE212" s="205">
        <f t="shared" si="191"/>
        <v>0</v>
      </c>
      <c r="BF212" s="117" t="s">
        <v>81</v>
      </c>
      <c r="BG212" s="117" t="s">
        <v>81</v>
      </c>
      <c r="BH212" s="206">
        <f>SUM(BF214:BF235)/AS212</f>
        <v>0.7</v>
      </c>
      <c r="BI212" s="205">
        <f>+BI213+BI224</f>
        <v>13</v>
      </c>
      <c r="BJ212" s="206" t="s">
        <v>81</v>
      </c>
      <c r="BK212" s="206" t="s">
        <v>81</v>
      </c>
      <c r="BL212" s="206">
        <f>SUM(BJ214:BJ235)/BI212</f>
        <v>0.50213675213675213</v>
      </c>
      <c r="BM212" s="207" t="s">
        <v>780</v>
      </c>
      <c r="BN212" s="207" t="s">
        <v>81</v>
      </c>
      <c r="BO212" s="207"/>
      <c r="BP212" s="207"/>
      <c r="BQ212" s="207"/>
      <c r="BR212" s="207"/>
      <c r="BS212" s="207"/>
      <c r="BT212" s="207"/>
      <c r="BU212" s="207"/>
      <c r="BV212" s="207"/>
      <c r="BW212" s="207"/>
      <c r="BX212" s="207"/>
      <c r="BY212" s="207"/>
      <c r="BZ212" s="205">
        <f>+BZ213+BZ224</f>
        <v>12</v>
      </c>
      <c r="CA212" s="117" t="s">
        <v>81</v>
      </c>
      <c r="CB212" s="117" t="s">
        <v>81</v>
      </c>
      <c r="CC212" s="117" t="s">
        <v>81</v>
      </c>
      <c r="CD212" s="117" t="s">
        <v>81</v>
      </c>
      <c r="CE212" s="205">
        <f t="shared" ref="CE212:CM212" si="192">+CE213+CE224</f>
        <v>10399011094</v>
      </c>
      <c r="CF212" s="205">
        <f t="shared" si="192"/>
        <v>10397390594</v>
      </c>
      <c r="CG212" s="205">
        <f t="shared" si="192"/>
        <v>0</v>
      </c>
      <c r="CH212" s="205">
        <f t="shared" si="192"/>
        <v>0</v>
      </c>
      <c r="CI212" s="205">
        <f t="shared" si="192"/>
        <v>0</v>
      </c>
      <c r="CJ212" s="205">
        <f t="shared" si="192"/>
        <v>0</v>
      </c>
      <c r="CK212" s="205">
        <f t="shared" si="192"/>
        <v>0</v>
      </c>
      <c r="CL212" s="205">
        <f t="shared" si="192"/>
        <v>1620500</v>
      </c>
      <c r="CM212" s="205">
        <f t="shared" si="192"/>
        <v>0</v>
      </c>
      <c r="CN212" s="117" t="s">
        <v>81</v>
      </c>
      <c r="CO212" s="117" t="s">
        <v>81</v>
      </c>
      <c r="CP212" s="206">
        <f>SUM(CN214:CN235)/BZ212</f>
        <v>0.60087719298245612</v>
      </c>
      <c r="CQ212" s="205">
        <f>+CQ213+CQ224</f>
        <v>15</v>
      </c>
      <c r="CR212" s="208" t="s">
        <v>81</v>
      </c>
      <c r="CS212" s="208" t="s">
        <v>81</v>
      </c>
      <c r="CT212" s="208">
        <f>SUM(CR214:CR235)/CQ212</f>
        <v>0.75777777777777777</v>
      </c>
      <c r="CU212" s="207" t="s">
        <v>780</v>
      </c>
      <c r="CV212" s="207" t="s">
        <v>81</v>
      </c>
    </row>
    <row r="213" spans="1:100" ht="33.75">
      <c r="A213" s="214" t="s">
        <v>781</v>
      </c>
      <c r="B213" s="313" t="s">
        <v>91</v>
      </c>
      <c r="C213" s="214" t="s">
        <v>782</v>
      </c>
      <c r="D213" s="212" t="s">
        <v>79</v>
      </c>
      <c r="E213" s="212" t="s">
        <v>79</v>
      </c>
      <c r="F213" s="212" t="s">
        <v>79</v>
      </c>
      <c r="G213" s="214" t="s">
        <v>80</v>
      </c>
      <c r="H213" s="214" t="s">
        <v>80</v>
      </c>
      <c r="I213" s="212" t="s">
        <v>81</v>
      </c>
      <c r="J213" s="212">
        <v>2</v>
      </c>
      <c r="K213" s="212" t="s">
        <v>81</v>
      </c>
      <c r="L213" s="212" t="s">
        <v>81</v>
      </c>
      <c r="M213" s="212" t="s">
        <v>81</v>
      </c>
      <c r="N213" s="212" t="s">
        <v>81</v>
      </c>
      <c r="O213" s="212" t="s">
        <v>81</v>
      </c>
      <c r="P213" s="213">
        <f>+P214</f>
        <v>0.5</v>
      </c>
      <c r="Q213" s="212">
        <f t="shared" ref="Q213:Y213" si="193">SUM(Q214:Q220)</f>
        <v>0</v>
      </c>
      <c r="R213" s="212">
        <f t="shared" si="193"/>
        <v>0</v>
      </c>
      <c r="S213" s="212">
        <f t="shared" si="193"/>
        <v>0</v>
      </c>
      <c r="T213" s="212">
        <f t="shared" si="193"/>
        <v>0</v>
      </c>
      <c r="U213" s="212">
        <f t="shared" si="193"/>
        <v>0</v>
      </c>
      <c r="V213" s="212">
        <f t="shared" si="193"/>
        <v>0</v>
      </c>
      <c r="W213" s="212">
        <f t="shared" si="193"/>
        <v>0</v>
      </c>
      <c r="X213" s="212">
        <f t="shared" si="193"/>
        <v>0</v>
      </c>
      <c r="Y213" s="212">
        <f t="shared" si="193"/>
        <v>0</v>
      </c>
      <c r="Z213" s="118" t="s">
        <v>81</v>
      </c>
      <c r="AA213" s="212">
        <v>5</v>
      </c>
      <c r="AB213" s="272" t="s">
        <v>81</v>
      </c>
      <c r="AC213" s="272" t="s">
        <v>81</v>
      </c>
      <c r="AD213" s="118">
        <f t="shared" ref="AD213:AK213" si="194">SUM(AD214:AD220)</f>
        <v>0</v>
      </c>
      <c r="AE213" s="118">
        <f t="shared" si="194"/>
        <v>0</v>
      </c>
      <c r="AF213" s="118">
        <f t="shared" si="194"/>
        <v>0</v>
      </c>
      <c r="AG213" s="118">
        <f t="shared" si="194"/>
        <v>0</v>
      </c>
      <c r="AH213" s="118">
        <f t="shared" si="194"/>
        <v>0</v>
      </c>
      <c r="AI213" s="118">
        <f t="shared" si="194"/>
        <v>0</v>
      </c>
      <c r="AJ213" s="118">
        <f t="shared" si="194"/>
        <v>0</v>
      </c>
      <c r="AK213" s="118">
        <f t="shared" si="194"/>
        <v>0</v>
      </c>
      <c r="AL213" s="254" t="s">
        <v>81</v>
      </c>
      <c r="AM213" s="118" t="s">
        <v>81</v>
      </c>
      <c r="AN213" s="213">
        <f>+AN214</f>
        <v>0.8</v>
      </c>
      <c r="AO213" s="214">
        <v>7</v>
      </c>
      <c r="AP213" s="213" t="s">
        <v>81</v>
      </c>
      <c r="AQ213" s="213" t="s">
        <v>81</v>
      </c>
      <c r="AR213" s="213">
        <f>+AR214</f>
        <v>0.33333333333333337</v>
      </c>
      <c r="AS213" s="212">
        <v>3</v>
      </c>
      <c r="AT213" s="272" t="s">
        <v>81</v>
      </c>
      <c r="AU213" s="272" t="s">
        <v>81</v>
      </c>
      <c r="AV213" s="118" t="s">
        <v>81</v>
      </c>
      <c r="AW213" s="118">
        <f t="shared" ref="AW213:BE213" si="195">SUM(AW214:AW220)</f>
        <v>0</v>
      </c>
      <c r="AX213" s="118">
        <f t="shared" si="195"/>
        <v>0</v>
      </c>
      <c r="AY213" s="118">
        <f t="shared" si="195"/>
        <v>0</v>
      </c>
      <c r="AZ213" s="118">
        <f t="shared" si="195"/>
        <v>0</v>
      </c>
      <c r="BA213" s="118">
        <f t="shared" si="195"/>
        <v>0</v>
      </c>
      <c r="BB213" s="118">
        <f t="shared" si="195"/>
        <v>0</v>
      </c>
      <c r="BC213" s="118">
        <f t="shared" si="195"/>
        <v>0</v>
      </c>
      <c r="BD213" s="118">
        <f t="shared" si="195"/>
        <v>4206432</v>
      </c>
      <c r="BE213" s="118">
        <f t="shared" si="195"/>
        <v>0</v>
      </c>
      <c r="BF213" s="118" t="s">
        <v>81</v>
      </c>
      <c r="BG213" s="118" t="s">
        <v>81</v>
      </c>
      <c r="BH213" s="213">
        <f>+BH214</f>
        <v>0.66666666666666663</v>
      </c>
      <c r="BI213" s="214">
        <v>4</v>
      </c>
      <c r="BJ213" s="213" t="s">
        <v>81</v>
      </c>
      <c r="BK213" s="213" t="s">
        <v>81</v>
      </c>
      <c r="BL213" s="213">
        <f>+BL214</f>
        <v>0.67500000000000004</v>
      </c>
      <c r="BM213" s="214" t="s">
        <v>780</v>
      </c>
      <c r="BN213" s="214" t="s">
        <v>81</v>
      </c>
      <c r="BO213" s="214"/>
      <c r="BP213" s="214"/>
      <c r="BQ213" s="214"/>
      <c r="BR213" s="214"/>
      <c r="BS213" s="214"/>
      <c r="BT213" s="214"/>
      <c r="BU213" s="214"/>
      <c r="BV213" s="214"/>
      <c r="BW213" s="214"/>
      <c r="BX213" s="214"/>
      <c r="BY213" s="214"/>
      <c r="BZ213" s="214">
        <v>5</v>
      </c>
      <c r="CA213" s="118" t="s">
        <v>81</v>
      </c>
      <c r="CB213" s="118" t="s">
        <v>81</v>
      </c>
      <c r="CC213" s="118" t="s">
        <v>81</v>
      </c>
      <c r="CD213" s="118" t="s">
        <v>81</v>
      </c>
      <c r="CE213" s="212">
        <f t="shared" ref="CE213:CM213" si="196">SUM(CE214:CE220)</f>
        <v>1620500</v>
      </c>
      <c r="CF213" s="212">
        <f t="shared" si="196"/>
        <v>0</v>
      </c>
      <c r="CG213" s="212">
        <f t="shared" si="196"/>
        <v>0</v>
      </c>
      <c r="CH213" s="212">
        <f t="shared" si="196"/>
        <v>0</v>
      </c>
      <c r="CI213" s="212">
        <f t="shared" si="196"/>
        <v>0</v>
      </c>
      <c r="CJ213" s="212">
        <f t="shared" si="196"/>
        <v>0</v>
      </c>
      <c r="CK213" s="212">
        <f t="shared" si="196"/>
        <v>0</v>
      </c>
      <c r="CL213" s="212">
        <f t="shared" si="196"/>
        <v>1620500</v>
      </c>
      <c r="CM213" s="212">
        <f t="shared" si="196"/>
        <v>0</v>
      </c>
      <c r="CN213" s="118" t="s">
        <v>81</v>
      </c>
      <c r="CO213" s="118" t="s">
        <v>81</v>
      </c>
      <c r="CP213" s="213">
        <f>+CP214</f>
        <v>0.2</v>
      </c>
      <c r="CQ213" s="214">
        <v>6</v>
      </c>
      <c r="CR213" s="215" t="s">
        <v>81</v>
      </c>
      <c r="CS213" s="215" t="s">
        <v>81</v>
      </c>
      <c r="CT213" s="215">
        <f>+CT214</f>
        <v>0.28333333333333333</v>
      </c>
      <c r="CU213" s="214" t="s">
        <v>780</v>
      </c>
      <c r="CV213" s="214" t="s">
        <v>81</v>
      </c>
    </row>
    <row r="214" spans="1:100" ht="78.75" customHeight="1">
      <c r="A214" s="75" t="s">
        <v>783</v>
      </c>
      <c r="B214" s="218" t="s">
        <v>95</v>
      </c>
      <c r="C214" s="75" t="s">
        <v>784</v>
      </c>
      <c r="D214" s="119">
        <v>1</v>
      </c>
      <c r="E214" s="119">
        <v>2</v>
      </c>
      <c r="F214" s="75" t="s">
        <v>97</v>
      </c>
      <c r="G214" s="75" t="s">
        <v>785</v>
      </c>
      <c r="H214" s="75" t="s">
        <v>786</v>
      </c>
      <c r="I214" s="96">
        <v>0</v>
      </c>
      <c r="J214" s="119">
        <v>0</v>
      </c>
      <c r="K214" s="119">
        <v>0</v>
      </c>
      <c r="L214" s="305" t="s">
        <v>81</v>
      </c>
      <c r="M214" s="307" t="s">
        <v>81</v>
      </c>
      <c r="N214" s="305">
        <v>0.5</v>
      </c>
      <c r="O214" s="305" t="s">
        <v>81</v>
      </c>
      <c r="P214" s="354">
        <f>SUM(L214:L220)/2</f>
        <v>0.5</v>
      </c>
      <c r="Q214" s="96">
        <v>0</v>
      </c>
      <c r="R214" s="96">
        <v>0</v>
      </c>
      <c r="S214" s="96">
        <v>0</v>
      </c>
      <c r="T214" s="96">
        <v>0</v>
      </c>
      <c r="U214" s="96">
        <v>0</v>
      </c>
      <c r="V214" s="96">
        <v>0</v>
      </c>
      <c r="W214" s="96">
        <v>0</v>
      </c>
      <c r="X214" s="96">
        <v>0</v>
      </c>
      <c r="Y214" s="96">
        <v>0</v>
      </c>
      <c r="Z214" s="102" t="s">
        <v>81</v>
      </c>
      <c r="AA214" s="119">
        <v>1</v>
      </c>
      <c r="AB214" s="102">
        <v>0</v>
      </c>
      <c r="AC214" s="96">
        <v>1</v>
      </c>
      <c r="AD214" s="102">
        <v>0</v>
      </c>
      <c r="AE214" s="102">
        <v>0</v>
      </c>
      <c r="AF214" s="102">
        <v>0</v>
      </c>
      <c r="AG214" s="102">
        <v>0</v>
      </c>
      <c r="AH214" s="102">
        <v>0</v>
      </c>
      <c r="AI214" s="102">
        <v>0</v>
      </c>
      <c r="AJ214" s="102">
        <v>0</v>
      </c>
      <c r="AK214" s="102">
        <v>0</v>
      </c>
      <c r="AL214" s="305">
        <v>1</v>
      </c>
      <c r="AM214" s="305">
        <f>+AL214</f>
        <v>1</v>
      </c>
      <c r="AN214" s="354">
        <f>SUM(AL214:AL220)/5</f>
        <v>0.8</v>
      </c>
      <c r="AO214" s="102">
        <f t="shared" ref="AO214:AO220" si="197">SUM(AC214+K214)</f>
        <v>1</v>
      </c>
      <c r="AP214" s="305">
        <f t="shared" ref="AP214:AP220" si="198">SUM(AO214/D214)</f>
        <v>1</v>
      </c>
      <c r="AQ214" s="305">
        <f>+AP214</f>
        <v>1</v>
      </c>
      <c r="AR214" s="354">
        <f>SUM(AP214:AP220)/7</f>
        <v>0.33333333333333337</v>
      </c>
      <c r="AS214" s="119">
        <v>0</v>
      </c>
      <c r="AT214" s="102">
        <v>0</v>
      </c>
      <c r="AU214" s="96">
        <v>0</v>
      </c>
      <c r="AV214" s="96">
        <v>0</v>
      </c>
      <c r="AW214" s="102">
        <v>0</v>
      </c>
      <c r="AX214" s="102">
        <v>0</v>
      </c>
      <c r="AY214" s="102">
        <v>0</v>
      </c>
      <c r="AZ214" s="102">
        <v>0</v>
      </c>
      <c r="BA214" s="102">
        <v>0</v>
      </c>
      <c r="BB214" s="102">
        <v>0</v>
      </c>
      <c r="BC214" s="102">
        <v>0</v>
      </c>
      <c r="BD214" s="102">
        <v>0</v>
      </c>
      <c r="BE214" s="102">
        <v>0</v>
      </c>
      <c r="BF214" s="119" t="s">
        <v>81</v>
      </c>
      <c r="BG214" s="305" t="s">
        <v>81</v>
      </c>
      <c r="BH214" s="356">
        <f>SUM(BF214:BF223)/AS213</f>
        <v>0.66666666666666663</v>
      </c>
      <c r="BI214" s="96">
        <f t="shared" ref="BI214:BI218" si="199">+K214+AC214+AV214</f>
        <v>1</v>
      </c>
      <c r="BJ214" s="260">
        <f>+BI214/E214</f>
        <v>0.5</v>
      </c>
      <c r="BK214" s="305">
        <f>+BJ214</f>
        <v>0.5</v>
      </c>
      <c r="BL214" s="356">
        <f>SUM(BJ214:BJ220)/BI213</f>
        <v>0.67500000000000004</v>
      </c>
      <c r="BM214" s="220" t="s">
        <v>780</v>
      </c>
      <c r="BN214" s="220" t="s">
        <v>235</v>
      </c>
      <c r="BO214" s="220" t="s">
        <v>81</v>
      </c>
      <c r="BP214" s="220" t="s">
        <v>81</v>
      </c>
      <c r="BQ214" s="220" t="s">
        <v>81</v>
      </c>
      <c r="BR214" s="220" t="s">
        <v>81</v>
      </c>
      <c r="BS214" s="220" t="s">
        <v>81</v>
      </c>
      <c r="BT214" s="220" t="s">
        <v>81</v>
      </c>
      <c r="BU214" s="220" t="s">
        <v>81</v>
      </c>
      <c r="BV214" s="220" t="s">
        <v>81</v>
      </c>
      <c r="BW214" s="220" t="s">
        <v>81</v>
      </c>
      <c r="BX214" s="220" t="s">
        <v>81</v>
      </c>
      <c r="BY214" s="273" t="s">
        <v>787</v>
      </c>
      <c r="BZ214" s="96">
        <v>1</v>
      </c>
      <c r="CA214" s="96">
        <v>0</v>
      </c>
      <c r="CB214" s="96">
        <v>0</v>
      </c>
      <c r="CC214" s="96">
        <v>0</v>
      </c>
      <c r="CD214" s="96">
        <v>0</v>
      </c>
      <c r="CE214" s="96">
        <v>1017500</v>
      </c>
      <c r="CF214" s="96">
        <v>0</v>
      </c>
      <c r="CG214" s="96">
        <v>0</v>
      </c>
      <c r="CH214" s="96">
        <v>0</v>
      </c>
      <c r="CI214" s="96">
        <v>0</v>
      </c>
      <c r="CJ214" s="96">
        <v>0</v>
      </c>
      <c r="CK214" s="96">
        <v>0</v>
      </c>
      <c r="CL214" s="96">
        <v>1017500</v>
      </c>
      <c r="CM214" s="96">
        <v>0</v>
      </c>
      <c r="CN214" s="305">
        <f>+CD214/BZ214</f>
        <v>0</v>
      </c>
      <c r="CO214" s="305" t="s">
        <v>81</v>
      </c>
      <c r="CP214" s="356">
        <f>SUM(CN214:CN223)/BZ213</f>
        <v>0.2</v>
      </c>
      <c r="CQ214" s="96">
        <f t="shared" ref="CQ214:CQ235" si="200">SUM(K214+AC214+AV214+CD214)</f>
        <v>1</v>
      </c>
      <c r="CR214" s="221">
        <f>+CQ214/E214</f>
        <v>0.5</v>
      </c>
      <c r="CS214" s="306">
        <f>+CR214</f>
        <v>0.5</v>
      </c>
      <c r="CT214" s="361">
        <f>SUM(CR214:CR220)/CQ213</f>
        <v>0.28333333333333333</v>
      </c>
      <c r="CU214" s="220" t="s">
        <v>780</v>
      </c>
      <c r="CV214" s="220" t="s">
        <v>235</v>
      </c>
    </row>
    <row r="215" spans="1:100" ht="64.5" customHeight="1">
      <c r="A215" s="75" t="s">
        <v>788</v>
      </c>
      <c r="B215" s="218" t="s">
        <v>95</v>
      </c>
      <c r="C215" s="75" t="s">
        <v>789</v>
      </c>
      <c r="D215" s="119">
        <v>1</v>
      </c>
      <c r="E215" s="119" t="s">
        <v>81</v>
      </c>
      <c r="F215" s="75" t="s">
        <v>97</v>
      </c>
      <c r="G215" s="75" t="s">
        <v>790</v>
      </c>
      <c r="H215" s="75" t="s">
        <v>790</v>
      </c>
      <c r="I215" s="96">
        <v>0</v>
      </c>
      <c r="J215" s="119">
        <v>1</v>
      </c>
      <c r="K215" s="119">
        <v>3</v>
      </c>
      <c r="L215" s="305">
        <v>1</v>
      </c>
      <c r="M215" s="354">
        <f>SUBTOTAL(9,L215:L218)/1</f>
        <v>1</v>
      </c>
      <c r="N215" s="354">
        <v>0.25</v>
      </c>
      <c r="O215" s="354">
        <f>SUM(L215:L218)/1</f>
        <v>1</v>
      </c>
      <c r="P215" s="354"/>
      <c r="Q215" s="96">
        <v>0</v>
      </c>
      <c r="R215" s="96">
        <v>0</v>
      </c>
      <c r="S215" s="96">
        <v>0</v>
      </c>
      <c r="T215" s="96">
        <v>0</v>
      </c>
      <c r="U215" s="96">
        <v>0</v>
      </c>
      <c r="V215" s="96">
        <v>0</v>
      </c>
      <c r="W215" s="96">
        <v>0</v>
      </c>
      <c r="X215" s="96">
        <v>0</v>
      </c>
      <c r="Y215" s="96">
        <v>0</v>
      </c>
      <c r="Z215" s="102" t="s">
        <v>81</v>
      </c>
      <c r="AA215" s="96">
        <v>1</v>
      </c>
      <c r="AB215" s="102">
        <v>0.4</v>
      </c>
      <c r="AC215" s="96">
        <v>1</v>
      </c>
      <c r="AD215" s="102">
        <v>0</v>
      </c>
      <c r="AE215" s="307">
        <v>0</v>
      </c>
      <c r="AF215" s="102">
        <v>0</v>
      </c>
      <c r="AG215" s="102">
        <v>0</v>
      </c>
      <c r="AH215" s="102">
        <v>0</v>
      </c>
      <c r="AI215" s="102">
        <v>0</v>
      </c>
      <c r="AJ215" s="102">
        <v>0</v>
      </c>
      <c r="AK215" s="102">
        <v>0</v>
      </c>
      <c r="AL215" s="305">
        <v>1</v>
      </c>
      <c r="AM215" s="354">
        <f>SUM(AL215:AL218)/3</f>
        <v>1</v>
      </c>
      <c r="AN215" s="354">
        <v>6.25E-2</v>
      </c>
      <c r="AO215" s="102">
        <f t="shared" si="197"/>
        <v>4</v>
      </c>
      <c r="AP215" s="305">
        <v>1</v>
      </c>
      <c r="AQ215" s="354">
        <f>SUM(AP215:AP217)/3</f>
        <v>0.44444444444444442</v>
      </c>
      <c r="AR215" s="354"/>
      <c r="AS215" s="96">
        <v>0</v>
      </c>
      <c r="AT215" s="102">
        <v>0</v>
      </c>
      <c r="AU215" s="96">
        <v>0</v>
      </c>
      <c r="AV215" s="96">
        <v>0</v>
      </c>
      <c r="AW215" s="102">
        <v>0</v>
      </c>
      <c r="AX215" s="102">
        <v>0</v>
      </c>
      <c r="AY215" s="102">
        <v>0</v>
      </c>
      <c r="AZ215" s="102">
        <v>0</v>
      </c>
      <c r="BA215" s="102">
        <v>0</v>
      </c>
      <c r="BB215" s="102">
        <v>0</v>
      </c>
      <c r="BC215" s="102">
        <v>0</v>
      </c>
      <c r="BD215" s="102">
        <v>0</v>
      </c>
      <c r="BE215" s="102">
        <v>0</v>
      </c>
      <c r="BF215" s="119" t="s">
        <v>81</v>
      </c>
      <c r="BG215" s="354">
        <f>SUM(BF215:BF218)/2</f>
        <v>0.5</v>
      </c>
      <c r="BH215" s="357"/>
      <c r="BI215" s="96">
        <f t="shared" si="199"/>
        <v>4</v>
      </c>
      <c r="BJ215" s="260">
        <v>1</v>
      </c>
      <c r="BK215" s="354">
        <f>SUM(BJ215:BJ217)/3</f>
        <v>0.39999999999999997</v>
      </c>
      <c r="BL215" s="357"/>
      <c r="BM215" s="220" t="s">
        <v>780</v>
      </c>
      <c r="BN215" s="220" t="s">
        <v>176</v>
      </c>
      <c r="BO215" s="220" t="s">
        <v>81</v>
      </c>
      <c r="BP215" s="220" t="s">
        <v>81</v>
      </c>
      <c r="BQ215" s="220" t="s">
        <v>81</v>
      </c>
      <c r="BR215" s="220" t="s">
        <v>81</v>
      </c>
      <c r="BS215" s="220" t="s">
        <v>81</v>
      </c>
      <c r="BT215" s="220" t="s">
        <v>81</v>
      </c>
      <c r="BU215" s="220" t="s">
        <v>81</v>
      </c>
      <c r="BV215" s="220" t="s">
        <v>81</v>
      </c>
      <c r="BW215" s="220" t="s">
        <v>81</v>
      </c>
      <c r="BX215" s="220" t="s">
        <v>81</v>
      </c>
      <c r="BY215" s="274" t="s">
        <v>791</v>
      </c>
      <c r="BZ215" s="96" t="s">
        <v>81</v>
      </c>
      <c r="CA215" s="96" t="s">
        <v>81</v>
      </c>
      <c r="CB215" s="96" t="s">
        <v>81</v>
      </c>
      <c r="CC215" s="96" t="s">
        <v>81</v>
      </c>
      <c r="CD215" s="96" t="s">
        <v>81</v>
      </c>
      <c r="CE215" s="96">
        <v>0</v>
      </c>
      <c r="CF215" s="96">
        <v>0</v>
      </c>
      <c r="CG215" s="96">
        <v>0</v>
      </c>
      <c r="CH215" s="96">
        <v>0</v>
      </c>
      <c r="CI215" s="96">
        <v>0</v>
      </c>
      <c r="CJ215" s="96">
        <v>0</v>
      </c>
      <c r="CK215" s="96">
        <v>0</v>
      </c>
      <c r="CL215" s="96">
        <v>0</v>
      </c>
      <c r="CM215" s="96">
        <v>0</v>
      </c>
      <c r="CN215" s="305" t="s">
        <v>81</v>
      </c>
      <c r="CO215" s="354">
        <f>SUM(CN215:CN218)/1</f>
        <v>0</v>
      </c>
      <c r="CP215" s="357"/>
      <c r="CQ215" s="96" t="s">
        <v>81</v>
      </c>
      <c r="CR215" s="221" t="s">
        <v>81</v>
      </c>
      <c r="CS215" s="355">
        <f>SUM(CR215:CR217)/1</f>
        <v>0.2</v>
      </c>
      <c r="CT215" s="366"/>
      <c r="CU215" s="220" t="s">
        <v>780</v>
      </c>
      <c r="CV215" s="220" t="s">
        <v>176</v>
      </c>
    </row>
    <row r="216" spans="1:100" ht="66" customHeight="1">
      <c r="A216" s="75" t="s">
        <v>788</v>
      </c>
      <c r="B216" s="218" t="s">
        <v>95</v>
      </c>
      <c r="C216" s="75" t="s">
        <v>789</v>
      </c>
      <c r="D216" s="119">
        <v>1</v>
      </c>
      <c r="E216" s="119">
        <v>1</v>
      </c>
      <c r="F216" s="75" t="s">
        <v>97</v>
      </c>
      <c r="G216" s="75" t="s">
        <v>792</v>
      </c>
      <c r="H216" s="75" t="s">
        <v>793</v>
      </c>
      <c r="I216" s="96">
        <v>0</v>
      </c>
      <c r="J216" s="119">
        <v>0</v>
      </c>
      <c r="K216" s="119">
        <v>0</v>
      </c>
      <c r="L216" s="305" t="s">
        <v>81</v>
      </c>
      <c r="M216" s="354"/>
      <c r="N216" s="354"/>
      <c r="O216" s="354"/>
      <c r="P216" s="354"/>
      <c r="Q216" s="96">
        <v>0</v>
      </c>
      <c r="R216" s="96">
        <v>0</v>
      </c>
      <c r="S216" s="96">
        <v>0</v>
      </c>
      <c r="T216" s="96">
        <v>0</v>
      </c>
      <c r="U216" s="96">
        <v>0</v>
      </c>
      <c r="V216" s="96">
        <v>0</v>
      </c>
      <c r="W216" s="96">
        <v>0</v>
      </c>
      <c r="X216" s="96">
        <v>0</v>
      </c>
      <c r="Y216" s="96">
        <v>0</v>
      </c>
      <c r="Z216" s="102" t="s">
        <v>81</v>
      </c>
      <c r="AA216" s="96">
        <v>0</v>
      </c>
      <c r="AB216" s="102">
        <v>0</v>
      </c>
      <c r="AC216" s="96">
        <v>0</v>
      </c>
      <c r="AD216" s="102">
        <v>0</v>
      </c>
      <c r="AE216" s="102">
        <v>0</v>
      </c>
      <c r="AF216" s="102">
        <v>0</v>
      </c>
      <c r="AG216" s="102">
        <v>0</v>
      </c>
      <c r="AH216" s="102">
        <v>0</v>
      </c>
      <c r="AI216" s="102">
        <v>0</v>
      </c>
      <c r="AJ216" s="102">
        <v>0</v>
      </c>
      <c r="AK216" s="102">
        <v>0</v>
      </c>
      <c r="AL216" s="305" t="s">
        <v>81</v>
      </c>
      <c r="AM216" s="354"/>
      <c r="AN216" s="354"/>
      <c r="AO216" s="102">
        <f t="shared" si="197"/>
        <v>0</v>
      </c>
      <c r="AP216" s="305">
        <f t="shared" si="198"/>
        <v>0</v>
      </c>
      <c r="AQ216" s="354"/>
      <c r="AR216" s="354"/>
      <c r="AS216" s="96">
        <v>0</v>
      </c>
      <c r="AT216" s="102">
        <v>0.2</v>
      </c>
      <c r="AU216" s="96">
        <v>0.2</v>
      </c>
      <c r="AV216" s="96">
        <v>0.2</v>
      </c>
      <c r="AW216" s="102">
        <v>0</v>
      </c>
      <c r="AX216" s="102">
        <v>0</v>
      </c>
      <c r="AY216" s="102">
        <v>0</v>
      </c>
      <c r="AZ216" s="102">
        <v>0</v>
      </c>
      <c r="BA216" s="102">
        <v>0</v>
      </c>
      <c r="BB216" s="102">
        <v>0</v>
      </c>
      <c r="BC216" s="102">
        <v>0</v>
      </c>
      <c r="BD216" s="102">
        <v>0</v>
      </c>
      <c r="BE216" s="102">
        <v>0</v>
      </c>
      <c r="BF216" s="75" t="s">
        <v>81</v>
      </c>
      <c r="BG216" s="354"/>
      <c r="BH216" s="357"/>
      <c r="BI216" s="96">
        <f t="shared" si="199"/>
        <v>0.2</v>
      </c>
      <c r="BJ216" s="260">
        <f>+BI216/D216</f>
        <v>0.2</v>
      </c>
      <c r="BK216" s="354"/>
      <c r="BL216" s="357"/>
      <c r="BM216" s="220" t="s">
        <v>780</v>
      </c>
      <c r="BN216" s="220" t="s">
        <v>112</v>
      </c>
      <c r="BO216" s="220" t="s">
        <v>81</v>
      </c>
      <c r="BP216" s="220" t="s">
        <v>81</v>
      </c>
      <c r="BQ216" s="220" t="s">
        <v>81</v>
      </c>
      <c r="BR216" s="220" t="s">
        <v>81</v>
      </c>
      <c r="BS216" s="220" t="s">
        <v>81</v>
      </c>
      <c r="BT216" s="220" t="s">
        <v>81</v>
      </c>
      <c r="BU216" s="220" t="s">
        <v>81</v>
      </c>
      <c r="BV216" s="220" t="s">
        <v>81</v>
      </c>
      <c r="BW216" s="220" t="s">
        <v>81</v>
      </c>
      <c r="BX216" s="220" t="s">
        <v>81</v>
      </c>
      <c r="BY216" s="220" t="s">
        <v>794</v>
      </c>
      <c r="BZ216" s="96">
        <v>1</v>
      </c>
      <c r="CA216" s="102">
        <v>0.2</v>
      </c>
      <c r="CB216" s="102">
        <v>0.2</v>
      </c>
      <c r="CC216" s="102">
        <v>0</v>
      </c>
      <c r="CD216" s="102">
        <v>0</v>
      </c>
      <c r="CE216" s="96">
        <v>0</v>
      </c>
      <c r="CF216" s="96">
        <v>0</v>
      </c>
      <c r="CG216" s="96">
        <v>0</v>
      </c>
      <c r="CH216" s="96">
        <v>0</v>
      </c>
      <c r="CI216" s="96">
        <v>0</v>
      </c>
      <c r="CJ216" s="96">
        <v>0</v>
      </c>
      <c r="CK216" s="96">
        <v>0</v>
      </c>
      <c r="CL216" s="96">
        <v>0</v>
      </c>
      <c r="CM216" s="96">
        <v>0</v>
      </c>
      <c r="CN216" s="305">
        <f t="shared" ref="CN216:CN223" si="201">+CD216/BZ216</f>
        <v>0</v>
      </c>
      <c r="CO216" s="354"/>
      <c r="CP216" s="357"/>
      <c r="CQ216" s="96">
        <f t="shared" si="200"/>
        <v>0.2</v>
      </c>
      <c r="CR216" s="221">
        <f>+CQ216/E216</f>
        <v>0.2</v>
      </c>
      <c r="CS216" s="355"/>
      <c r="CT216" s="366"/>
      <c r="CU216" s="220" t="s">
        <v>780</v>
      </c>
      <c r="CV216" s="220" t="s">
        <v>112</v>
      </c>
    </row>
    <row r="217" spans="1:100" ht="68.25" customHeight="1">
      <c r="A217" s="75" t="s">
        <v>788</v>
      </c>
      <c r="B217" s="218" t="s">
        <v>95</v>
      </c>
      <c r="C217" s="75" t="s">
        <v>789</v>
      </c>
      <c r="D217" s="119">
        <v>3</v>
      </c>
      <c r="E217" s="119" t="s">
        <v>81</v>
      </c>
      <c r="F217" s="75" t="s">
        <v>97</v>
      </c>
      <c r="G217" s="75" t="s">
        <v>795</v>
      </c>
      <c r="H217" s="75" t="s">
        <v>795</v>
      </c>
      <c r="I217" s="96">
        <v>0</v>
      </c>
      <c r="J217" s="119">
        <v>0</v>
      </c>
      <c r="K217" s="119">
        <v>0</v>
      </c>
      <c r="L217" s="305" t="s">
        <v>81</v>
      </c>
      <c r="M217" s="354"/>
      <c r="N217" s="354"/>
      <c r="O217" s="354"/>
      <c r="P217" s="354"/>
      <c r="Q217" s="96">
        <v>0</v>
      </c>
      <c r="R217" s="96">
        <v>0</v>
      </c>
      <c r="S217" s="96">
        <v>0</v>
      </c>
      <c r="T217" s="96">
        <v>0</v>
      </c>
      <c r="U217" s="96">
        <v>0</v>
      </c>
      <c r="V217" s="96">
        <v>0</v>
      </c>
      <c r="W217" s="96">
        <v>0</v>
      </c>
      <c r="X217" s="96">
        <v>0</v>
      </c>
      <c r="Y217" s="96">
        <v>0</v>
      </c>
      <c r="Z217" s="102" t="s">
        <v>81</v>
      </c>
      <c r="AA217" s="96">
        <v>1</v>
      </c>
      <c r="AB217" s="102">
        <v>0</v>
      </c>
      <c r="AC217" s="96">
        <v>1</v>
      </c>
      <c r="AD217" s="102">
        <v>0</v>
      </c>
      <c r="AE217" s="102">
        <v>0</v>
      </c>
      <c r="AF217" s="102">
        <v>0</v>
      </c>
      <c r="AG217" s="102">
        <v>0</v>
      </c>
      <c r="AH217" s="102">
        <v>0</v>
      </c>
      <c r="AI217" s="102">
        <v>0</v>
      </c>
      <c r="AJ217" s="102">
        <v>0</v>
      </c>
      <c r="AK217" s="102">
        <v>0</v>
      </c>
      <c r="AL217" s="305">
        <v>1</v>
      </c>
      <c r="AM217" s="354"/>
      <c r="AN217" s="354"/>
      <c r="AO217" s="102">
        <f t="shared" si="197"/>
        <v>1</v>
      </c>
      <c r="AP217" s="305">
        <f t="shared" si="198"/>
        <v>0.33333333333333331</v>
      </c>
      <c r="AQ217" s="354"/>
      <c r="AR217" s="354"/>
      <c r="AS217" s="96">
        <v>1</v>
      </c>
      <c r="AT217" s="102">
        <v>0</v>
      </c>
      <c r="AU217" s="96">
        <v>0</v>
      </c>
      <c r="AV217" s="96">
        <v>0</v>
      </c>
      <c r="AW217" s="102">
        <v>0</v>
      </c>
      <c r="AX217" s="102">
        <v>0</v>
      </c>
      <c r="AY217" s="102">
        <v>0</v>
      </c>
      <c r="AZ217" s="102">
        <v>0</v>
      </c>
      <c r="BA217" s="102">
        <v>0</v>
      </c>
      <c r="BB217" s="102">
        <v>0</v>
      </c>
      <c r="BC217" s="102">
        <v>0</v>
      </c>
      <c r="BD217" s="102">
        <v>0</v>
      </c>
      <c r="BE217" s="102">
        <v>0</v>
      </c>
      <c r="BF217" s="305">
        <f>+AV217/AS217</f>
        <v>0</v>
      </c>
      <c r="BG217" s="354"/>
      <c r="BH217" s="357"/>
      <c r="BI217" s="96" t="s">
        <v>81</v>
      </c>
      <c r="BJ217" s="260" t="s">
        <v>81</v>
      </c>
      <c r="BK217" s="354"/>
      <c r="BL217" s="357"/>
      <c r="BM217" s="220" t="s">
        <v>780</v>
      </c>
      <c r="BN217" s="220" t="s">
        <v>176</v>
      </c>
      <c r="BO217" s="220">
        <v>0</v>
      </c>
      <c r="BP217" s="220">
        <v>0</v>
      </c>
      <c r="BQ217" s="220">
        <v>0</v>
      </c>
      <c r="BR217" s="220">
        <v>0</v>
      </c>
      <c r="BS217" s="220">
        <v>0</v>
      </c>
      <c r="BT217" s="220">
        <v>0</v>
      </c>
      <c r="BU217" s="220">
        <v>0</v>
      </c>
      <c r="BV217" s="220">
        <v>0</v>
      </c>
      <c r="BW217" s="220">
        <v>0</v>
      </c>
      <c r="BX217" s="220">
        <v>0</v>
      </c>
      <c r="BY217" s="274" t="s">
        <v>796</v>
      </c>
      <c r="BZ217" s="96" t="s">
        <v>81</v>
      </c>
      <c r="CA217" s="96" t="s">
        <v>81</v>
      </c>
      <c r="CB217" s="96" t="s">
        <v>81</v>
      </c>
      <c r="CC217" s="96" t="s">
        <v>81</v>
      </c>
      <c r="CD217" s="96" t="s">
        <v>81</v>
      </c>
      <c r="CE217" s="96">
        <v>0</v>
      </c>
      <c r="CF217" s="96">
        <v>0</v>
      </c>
      <c r="CG217" s="96">
        <v>0</v>
      </c>
      <c r="CH217" s="96">
        <v>0</v>
      </c>
      <c r="CI217" s="96">
        <v>0</v>
      </c>
      <c r="CJ217" s="96">
        <v>0</v>
      </c>
      <c r="CK217" s="96">
        <v>0</v>
      </c>
      <c r="CL217" s="96">
        <v>0</v>
      </c>
      <c r="CM217" s="96">
        <v>0</v>
      </c>
      <c r="CN217" s="305" t="s">
        <v>81</v>
      </c>
      <c r="CO217" s="354"/>
      <c r="CP217" s="357"/>
      <c r="CQ217" s="96" t="s">
        <v>81</v>
      </c>
      <c r="CR217" s="221" t="s">
        <v>81</v>
      </c>
      <c r="CS217" s="355"/>
      <c r="CT217" s="366"/>
      <c r="CU217" s="220" t="s">
        <v>780</v>
      </c>
      <c r="CV217" s="220" t="s">
        <v>176</v>
      </c>
    </row>
    <row r="218" spans="1:100" ht="78.75" customHeight="1">
      <c r="A218" s="75" t="s">
        <v>788</v>
      </c>
      <c r="B218" s="218" t="s">
        <v>95</v>
      </c>
      <c r="C218" s="75" t="s">
        <v>789</v>
      </c>
      <c r="D218" s="96">
        <v>1</v>
      </c>
      <c r="E218" s="96">
        <v>1</v>
      </c>
      <c r="F218" s="75" t="s">
        <v>97</v>
      </c>
      <c r="G218" s="75" t="s">
        <v>797</v>
      </c>
      <c r="H218" s="75" t="s">
        <v>798</v>
      </c>
      <c r="I218" s="96" t="s">
        <v>107</v>
      </c>
      <c r="J218" s="119">
        <v>0</v>
      </c>
      <c r="K218" s="119">
        <v>0</v>
      </c>
      <c r="L218" s="305" t="s">
        <v>81</v>
      </c>
      <c r="M218" s="354"/>
      <c r="N218" s="354"/>
      <c r="O218" s="354"/>
      <c r="P218" s="354"/>
      <c r="Q218" s="96">
        <v>0</v>
      </c>
      <c r="R218" s="96">
        <v>0</v>
      </c>
      <c r="S218" s="96">
        <v>0</v>
      </c>
      <c r="T218" s="96">
        <v>0</v>
      </c>
      <c r="U218" s="96">
        <v>0</v>
      </c>
      <c r="V218" s="96">
        <v>0</v>
      </c>
      <c r="W218" s="96">
        <v>0</v>
      </c>
      <c r="X218" s="96">
        <v>0</v>
      </c>
      <c r="Y218" s="96">
        <v>0</v>
      </c>
      <c r="Z218" s="102" t="s">
        <v>81</v>
      </c>
      <c r="AA218" s="96">
        <v>0</v>
      </c>
      <c r="AB218" s="102">
        <v>0</v>
      </c>
      <c r="AC218" s="96">
        <v>0</v>
      </c>
      <c r="AD218" s="102">
        <v>0</v>
      </c>
      <c r="AE218" s="102">
        <v>0</v>
      </c>
      <c r="AF218" s="102">
        <v>0</v>
      </c>
      <c r="AG218" s="102">
        <v>0</v>
      </c>
      <c r="AH218" s="102">
        <v>0</v>
      </c>
      <c r="AI218" s="102">
        <v>0</v>
      </c>
      <c r="AJ218" s="102">
        <v>0</v>
      </c>
      <c r="AK218" s="102">
        <v>0</v>
      </c>
      <c r="AL218" s="305">
        <v>1</v>
      </c>
      <c r="AM218" s="354"/>
      <c r="AN218" s="354"/>
      <c r="AO218" s="102">
        <f t="shared" si="197"/>
        <v>0</v>
      </c>
      <c r="AP218" s="305">
        <f t="shared" si="198"/>
        <v>0</v>
      </c>
      <c r="AQ218" s="305">
        <f>+AP218</f>
        <v>0</v>
      </c>
      <c r="AR218" s="354"/>
      <c r="AS218" s="102">
        <v>0.8</v>
      </c>
      <c r="AT218" s="102">
        <v>0</v>
      </c>
      <c r="AU218" s="96">
        <v>0</v>
      </c>
      <c r="AV218" s="102">
        <v>0.8</v>
      </c>
      <c r="AW218" s="102">
        <v>0</v>
      </c>
      <c r="AX218" s="102">
        <v>0</v>
      </c>
      <c r="AY218" s="102">
        <v>0</v>
      </c>
      <c r="AZ218" s="102">
        <v>0</v>
      </c>
      <c r="BA218" s="102">
        <v>0</v>
      </c>
      <c r="BB218" s="102">
        <v>0</v>
      </c>
      <c r="BC218" s="102">
        <v>0</v>
      </c>
      <c r="BD218" s="102">
        <v>4206432</v>
      </c>
      <c r="BE218" s="102">
        <v>0</v>
      </c>
      <c r="BF218" s="305">
        <f>+AV218/AS218</f>
        <v>1</v>
      </c>
      <c r="BG218" s="354"/>
      <c r="BH218" s="357"/>
      <c r="BI218" s="96">
        <f t="shared" si="199"/>
        <v>0.8</v>
      </c>
      <c r="BJ218" s="260">
        <f>+D218</f>
        <v>1</v>
      </c>
      <c r="BK218" s="305">
        <f>+BJ218</f>
        <v>1</v>
      </c>
      <c r="BL218" s="357"/>
      <c r="BM218" s="220" t="s">
        <v>780</v>
      </c>
      <c r="BN218" s="220" t="s">
        <v>112</v>
      </c>
      <c r="BO218" s="220">
        <v>0</v>
      </c>
      <c r="BP218" s="220">
        <v>0</v>
      </c>
      <c r="BQ218" s="220">
        <v>0</v>
      </c>
      <c r="BR218" s="220">
        <v>0</v>
      </c>
      <c r="BS218" s="220">
        <v>0</v>
      </c>
      <c r="BT218" s="220">
        <v>0</v>
      </c>
      <c r="BU218" s="220">
        <v>0</v>
      </c>
      <c r="BV218" s="220">
        <v>0</v>
      </c>
      <c r="BW218" s="220">
        <v>0</v>
      </c>
      <c r="BX218" s="220">
        <v>0</v>
      </c>
      <c r="BY218" s="274" t="s">
        <v>799</v>
      </c>
      <c r="BZ218" s="102">
        <v>1</v>
      </c>
      <c r="CA218" s="102">
        <v>0</v>
      </c>
      <c r="CB218" s="102">
        <v>1</v>
      </c>
      <c r="CC218" s="102">
        <v>1</v>
      </c>
      <c r="CD218" s="102">
        <v>1</v>
      </c>
      <c r="CE218" s="96">
        <v>603000</v>
      </c>
      <c r="CF218" s="96">
        <v>0</v>
      </c>
      <c r="CG218" s="96">
        <v>0</v>
      </c>
      <c r="CH218" s="96">
        <v>0</v>
      </c>
      <c r="CI218" s="96">
        <v>0</v>
      </c>
      <c r="CJ218" s="96">
        <v>0</v>
      </c>
      <c r="CK218" s="96">
        <v>0</v>
      </c>
      <c r="CL218" s="96">
        <v>603000</v>
      </c>
      <c r="CM218" s="96">
        <v>0</v>
      </c>
      <c r="CN218" s="305" t="s">
        <v>81</v>
      </c>
      <c r="CO218" s="354"/>
      <c r="CP218" s="357"/>
      <c r="CQ218" s="96">
        <f t="shared" si="200"/>
        <v>1.8</v>
      </c>
      <c r="CR218" s="221">
        <v>1</v>
      </c>
      <c r="CS218" s="306">
        <f>+CR218</f>
        <v>1</v>
      </c>
      <c r="CT218" s="366"/>
      <c r="CU218" s="220" t="s">
        <v>780</v>
      </c>
      <c r="CV218" s="220" t="s">
        <v>112</v>
      </c>
    </row>
    <row r="219" spans="1:100" ht="78.75" customHeight="1">
      <c r="A219" s="75" t="s">
        <v>800</v>
      </c>
      <c r="B219" s="218" t="s">
        <v>95</v>
      </c>
      <c r="C219" s="75" t="s">
        <v>801</v>
      </c>
      <c r="D219" s="119">
        <v>3</v>
      </c>
      <c r="E219" s="119" t="s">
        <v>81</v>
      </c>
      <c r="F219" s="75" t="s">
        <v>97</v>
      </c>
      <c r="G219" s="75" t="s">
        <v>802</v>
      </c>
      <c r="H219" s="75" t="s">
        <v>802</v>
      </c>
      <c r="I219" s="96">
        <v>2</v>
      </c>
      <c r="J219" s="119">
        <v>0</v>
      </c>
      <c r="K219" s="119">
        <v>0</v>
      </c>
      <c r="L219" s="305" t="s">
        <v>81</v>
      </c>
      <c r="M219" s="307" t="s">
        <v>81</v>
      </c>
      <c r="N219" s="305">
        <v>0.15</v>
      </c>
      <c r="O219" s="305" t="s">
        <v>81</v>
      </c>
      <c r="P219" s="354"/>
      <c r="Q219" s="96">
        <v>0</v>
      </c>
      <c r="R219" s="96">
        <v>0</v>
      </c>
      <c r="S219" s="96">
        <v>0</v>
      </c>
      <c r="T219" s="96">
        <v>0</v>
      </c>
      <c r="U219" s="96">
        <v>0</v>
      </c>
      <c r="V219" s="96">
        <v>0</v>
      </c>
      <c r="W219" s="96">
        <v>0</v>
      </c>
      <c r="X219" s="96">
        <v>0</v>
      </c>
      <c r="Y219" s="96">
        <v>0</v>
      </c>
      <c r="Z219" s="102" t="s">
        <v>81</v>
      </c>
      <c r="AA219" s="96">
        <v>0</v>
      </c>
      <c r="AB219" s="102">
        <v>0</v>
      </c>
      <c r="AC219" s="96">
        <v>0</v>
      </c>
      <c r="AD219" s="102">
        <v>0</v>
      </c>
      <c r="AE219" s="307">
        <v>0</v>
      </c>
      <c r="AF219" s="102">
        <v>0</v>
      </c>
      <c r="AG219" s="102">
        <v>0</v>
      </c>
      <c r="AH219" s="102">
        <v>0</v>
      </c>
      <c r="AI219" s="102">
        <v>0</v>
      </c>
      <c r="AJ219" s="102">
        <v>0</v>
      </c>
      <c r="AK219" s="102">
        <v>0</v>
      </c>
      <c r="AL219" s="305" t="s">
        <v>81</v>
      </c>
      <c r="AM219" s="305" t="s">
        <v>81</v>
      </c>
      <c r="AN219" s="354" t="s">
        <v>81</v>
      </c>
      <c r="AO219" s="102">
        <f t="shared" si="197"/>
        <v>0</v>
      </c>
      <c r="AP219" s="305">
        <f t="shared" si="198"/>
        <v>0</v>
      </c>
      <c r="AQ219" s="305">
        <v>0</v>
      </c>
      <c r="AR219" s="354"/>
      <c r="AS219" s="96">
        <v>2</v>
      </c>
      <c r="AT219" s="102">
        <v>2</v>
      </c>
      <c r="AU219" s="96">
        <v>2</v>
      </c>
      <c r="AV219" s="96">
        <v>2</v>
      </c>
      <c r="AW219" s="102">
        <v>0</v>
      </c>
      <c r="AX219" s="102">
        <v>0</v>
      </c>
      <c r="AY219" s="102">
        <v>0</v>
      </c>
      <c r="AZ219" s="102">
        <v>0</v>
      </c>
      <c r="BA219" s="102">
        <v>0</v>
      </c>
      <c r="BB219" s="102">
        <v>0</v>
      </c>
      <c r="BC219" s="102">
        <v>0</v>
      </c>
      <c r="BD219" s="102">
        <v>0</v>
      </c>
      <c r="BE219" s="102">
        <v>0</v>
      </c>
      <c r="BF219" s="305">
        <f>+AV219/AS219</f>
        <v>1</v>
      </c>
      <c r="BG219" s="305">
        <f>+BF219</f>
        <v>1</v>
      </c>
      <c r="BH219" s="357"/>
      <c r="BI219" s="96" t="s">
        <v>81</v>
      </c>
      <c r="BJ219" s="260" t="s">
        <v>81</v>
      </c>
      <c r="BK219" s="305" t="s">
        <v>81</v>
      </c>
      <c r="BL219" s="357"/>
      <c r="BM219" s="220" t="s">
        <v>780</v>
      </c>
      <c r="BN219" s="220" t="s">
        <v>176</v>
      </c>
      <c r="BO219" s="220">
        <v>0</v>
      </c>
      <c r="BP219" s="220">
        <v>0</v>
      </c>
      <c r="BQ219" s="220">
        <v>0</v>
      </c>
      <c r="BR219" s="220">
        <v>0</v>
      </c>
      <c r="BS219" s="220">
        <v>0</v>
      </c>
      <c r="BT219" s="220">
        <v>0</v>
      </c>
      <c r="BU219" s="220">
        <v>0</v>
      </c>
      <c r="BV219" s="220">
        <v>0</v>
      </c>
      <c r="BW219" s="220">
        <v>0</v>
      </c>
      <c r="BX219" s="220">
        <v>0</v>
      </c>
      <c r="BY219" s="274" t="s">
        <v>796</v>
      </c>
      <c r="BZ219" s="96" t="s">
        <v>81</v>
      </c>
      <c r="CA219" s="96" t="s">
        <v>81</v>
      </c>
      <c r="CB219" s="96">
        <v>2</v>
      </c>
      <c r="CC219" s="96" t="s">
        <v>81</v>
      </c>
      <c r="CD219" s="96" t="s">
        <v>81</v>
      </c>
      <c r="CE219" s="96">
        <v>0</v>
      </c>
      <c r="CF219" s="96">
        <v>0</v>
      </c>
      <c r="CG219" s="96">
        <v>0</v>
      </c>
      <c r="CH219" s="96">
        <v>0</v>
      </c>
      <c r="CI219" s="96">
        <v>0</v>
      </c>
      <c r="CJ219" s="96">
        <v>0</v>
      </c>
      <c r="CK219" s="96">
        <v>0</v>
      </c>
      <c r="CL219" s="96">
        <v>0</v>
      </c>
      <c r="CM219" s="96">
        <v>0</v>
      </c>
      <c r="CN219" s="305" t="s">
        <v>81</v>
      </c>
      <c r="CO219" s="305" t="s">
        <v>81</v>
      </c>
      <c r="CP219" s="357"/>
      <c r="CQ219" s="96" t="s">
        <v>81</v>
      </c>
      <c r="CR219" s="221" t="s">
        <v>81</v>
      </c>
      <c r="CS219" s="306" t="str">
        <f>+CR219</f>
        <v>NA</v>
      </c>
      <c r="CT219" s="366"/>
      <c r="CU219" s="220" t="s">
        <v>780</v>
      </c>
      <c r="CV219" s="220" t="s">
        <v>176</v>
      </c>
    </row>
    <row r="220" spans="1:100" ht="90" customHeight="1">
      <c r="A220" s="75" t="s">
        <v>803</v>
      </c>
      <c r="B220" s="218" t="s">
        <v>95</v>
      </c>
      <c r="C220" s="75" t="s">
        <v>804</v>
      </c>
      <c r="D220" s="119">
        <v>15</v>
      </c>
      <c r="E220" s="119" t="s">
        <v>81</v>
      </c>
      <c r="F220" s="75" t="s">
        <v>97</v>
      </c>
      <c r="G220" s="75" t="s">
        <v>805</v>
      </c>
      <c r="H220" s="75" t="s">
        <v>805</v>
      </c>
      <c r="I220" s="96">
        <v>0</v>
      </c>
      <c r="J220" s="119">
        <v>4</v>
      </c>
      <c r="K220" s="119">
        <v>0</v>
      </c>
      <c r="L220" s="305">
        <v>0</v>
      </c>
      <c r="M220" s="305">
        <v>0</v>
      </c>
      <c r="N220" s="305">
        <v>0.1</v>
      </c>
      <c r="O220" s="305">
        <v>0</v>
      </c>
      <c r="P220" s="354"/>
      <c r="Q220" s="96">
        <v>0</v>
      </c>
      <c r="R220" s="96">
        <v>0</v>
      </c>
      <c r="S220" s="96">
        <v>0</v>
      </c>
      <c r="T220" s="96">
        <v>0</v>
      </c>
      <c r="U220" s="96">
        <v>0</v>
      </c>
      <c r="V220" s="96">
        <v>0</v>
      </c>
      <c r="W220" s="96">
        <v>0</v>
      </c>
      <c r="X220" s="96">
        <v>0</v>
      </c>
      <c r="Y220" s="96">
        <v>0</v>
      </c>
      <c r="Z220" s="102" t="s">
        <v>81</v>
      </c>
      <c r="AA220" s="96">
        <v>5</v>
      </c>
      <c r="AB220" s="102">
        <v>0</v>
      </c>
      <c r="AC220" s="96">
        <v>0</v>
      </c>
      <c r="AD220" s="102">
        <v>0</v>
      </c>
      <c r="AE220" s="102">
        <v>0</v>
      </c>
      <c r="AF220" s="102">
        <v>0</v>
      </c>
      <c r="AG220" s="102">
        <v>0</v>
      </c>
      <c r="AH220" s="102">
        <v>0</v>
      </c>
      <c r="AI220" s="102">
        <v>0</v>
      </c>
      <c r="AJ220" s="102">
        <v>0</v>
      </c>
      <c r="AK220" s="102">
        <v>0</v>
      </c>
      <c r="AL220" s="305">
        <v>0</v>
      </c>
      <c r="AM220" s="305">
        <v>0</v>
      </c>
      <c r="AN220" s="354">
        <v>0</v>
      </c>
      <c r="AO220" s="102">
        <f t="shared" si="197"/>
        <v>0</v>
      </c>
      <c r="AP220" s="305">
        <f t="shared" si="198"/>
        <v>0</v>
      </c>
      <c r="AQ220" s="305">
        <v>0</v>
      </c>
      <c r="AR220" s="354"/>
      <c r="AS220" s="96">
        <v>0</v>
      </c>
      <c r="AT220" s="102">
        <v>0</v>
      </c>
      <c r="AU220" s="96">
        <v>0</v>
      </c>
      <c r="AV220" s="96">
        <v>0</v>
      </c>
      <c r="AW220" s="102">
        <v>0</v>
      </c>
      <c r="AX220" s="102">
        <v>0</v>
      </c>
      <c r="AY220" s="102">
        <v>0</v>
      </c>
      <c r="AZ220" s="102">
        <v>0</v>
      </c>
      <c r="BA220" s="102">
        <v>0</v>
      </c>
      <c r="BB220" s="102">
        <v>0</v>
      </c>
      <c r="BC220" s="102">
        <v>0</v>
      </c>
      <c r="BD220" s="102">
        <v>0</v>
      </c>
      <c r="BE220" s="102">
        <v>0</v>
      </c>
      <c r="BF220" s="305" t="s">
        <v>81</v>
      </c>
      <c r="BG220" s="305" t="s">
        <v>81</v>
      </c>
      <c r="BH220" s="357"/>
      <c r="BI220" s="96" t="s">
        <v>81</v>
      </c>
      <c r="BJ220" s="260" t="s">
        <v>81</v>
      </c>
      <c r="BK220" s="305" t="s">
        <v>81</v>
      </c>
      <c r="BL220" s="357"/>
      <c r="BM220" s="220" t="s">
        <v>780</v>
      </c>
      <c r="BN220" s="220" t="s">
        <v>176</v>
      </c>
      <c r="BO220" s="220">
        <v>0</v>
      </c>
      <c r="BP220" s="220">
        <v>0</v>
      </c>
      <c r="BQ220" s="220">
        <v>0</v>
      </c>
      <c r="BR220" s="220">
        <v>0</v>
      </c>
      <c r="BS220" s="220">
        <v>0</v>
      </c>
      <c r="BT220" s="220">
        <v>0</v>
      </c>
      <c r="BU220" s="220">
        <v>0</v>
      </c>
      <c r="BV220" s="220">
        <v>0</v>
      </c>
      <c r="BW220" s="220">
        <v>0</v>
      </c>
      <c r="BX220" s="220">
        <v>0</v>
      </c>
      <c r="BY220" s="274" t="s">
        <v>806</v>
      </c>
      <c r="BZ220" s="96" t="s">
        <v>81</v>
      </c>
      <c r="CA220" s="96" t="s">
        <v>81</v>
      </c>
      <c r="CB220" s="96" t="s">
        <v>81</v>
      </c>
      <c r="CC220" s="96" t="s">
        <v>81</v>
      </c>
      <c r="CD220" s="96" t="s">
        <v>81</v>
      </c>
      <c r="CE220" s="96">
        <v>0</v>
      </c>
      <c r="CF220" s="96">
        <v>0</v>
      </c>
      <c r="CG220" s="96">
        <v>0</v>
      </c>
      <c r="CH220" s="96">
        <v>0</v>
      </c>
      <c r="CI220" s="96">
        <v>0</v>
      </c>
      <c r="CJ220" s="96">
        <v>0</v>
      </c>
      <c r="CK220" s="96">
        <v>0</v>
      </c>
      <c r="CL220" s="96">
        <v>0</v>
      </c>
      <c r="CM220" s="96">
        <v>0</v>
      </c>
      <c r="CN220" s="305" t="s">
        <v>81</v>
      </c>
      <c r="CO220" s="305" t="s">
        <v>81</v>
      </c>
      <c r="CP220" s="357"/>
      <c r="CQ220" s="96" t="s">
        <v>81</v>
      </c>
      <c r="CR220" s="221" t="s">
        <v>81</v>
      </c>
      <c r="CS220" s="306" t="s">
        <v>81</v>
      </c>
      <c r="CT220" s="366"/>
      <c r="CU220" s="220" t="s">
        <v>780</v>
      </c>
      <c r="CV220" s="220" t="s">
        <v>176</v>
      </c>
    </row>
    <row r="221" spans="1:100" ht="78.75" customHeight="1">
      <c r="A221" s="75" t="s">
        <v>807</v>
      </c>
      <c r="B221" s="218" t="s">
        <v>95</v>
      </c>
      <c r="C221" s="75" t="s">
        <v>808</v>
      </c>
      <c r="D221" s="119" t="s">
        <v>79</v>
      </c>
      <c r="E221" s="119">
        <v>1</v>
      </c>
      <c r="F221" s="75" t="s">
        <v>97</v>
      </c>
      <c r="G221" s="188" t="s">
        <v>81</v>
      </c>
      <c r="H221" s="75" t="s">
        <v>809</v>
      </c>
      <c r="I221" s="96" t="s">
        <v>107</v>
      </c>
      <c r="J221" s="119" t="s">
        <v>81</v>
      </c>
      <c r="K221" s="119" t="s">
        <v>81</v>
      </c>
      <c r="L221" s="227" t="s">
        <v>81</v>
      </c>
      <c r="M221" s="227" t="s">
        <v>81</v>
      </c>
      <c r="N221" s="227" t="s">
        <v>81</v>
      </c>
      <c r="O221" s="227" t="s">
        <v>81</v>
      </c>
      <c r="P221" s="227" t="s">
        <v>81</v>
      </c>
      <c r="Q221" s="227" t="s">
        <v>81</v>
      </c>
      <c r="R221" s="227" t="s">
        <v>81</v>
      </c>
      <c r="S221" s="227" t="s">
        <v>81</v>
      </c>
      <c r="T221" s="227" t="s">
        <v>81</v>
      </c>
      <c r="U221" s="227" t="s">
        <v>81</v>
      </c>
      <c r="V221" s="227" t="s">
        <v>81</v>
      </c>
      <c r="W221" s="227" t="s">
        <v>81</v>
      </c>
      <c r="X221" s="227" t="s">
        <v>81</v>
      </c>
      <c r="Y221" s="227" t="s">
        <v>81</v>
      </c>
      <c r="Z221" s="227" t="s">
        <v>81</v>
      </c>
      <c r="AA221" s="119" t="s">
        <v>81</v>
      </c>
      <c r="AB221" s="227" t="s">
        <v>81</v>
      </c>
      <c r="AC221" s="119" t="s">
        <v>81</v>
      </c>
      <c r="AD221" s="227" t="s">
        <v>81</v>
      </c>
      <c r="AE221" s="227" t="s">
        <v>81</v>
      </c>
      <c r="AF221" s="227" t="s">
        <v>81</v>
      </c>
      <c r="AG221" s="227" t="s">
        <v>81</v>
      </c>
      <c r="AH221" s="227" t="s">
        <v>81</v>
      </c>
      <c r="AI221" s="227" t="s">
        <v>81</v>
      </c>
      <c r="AJ221" s="227" t="s">
        <v>81</v>
      </c>
      <c r="AK221" s="227" t="s">
        <v>81</v>
      </c>
      <c r="AL221" s="227" t="s">
        <v>81</v>
      </c>
      <c r="AM221" s="227" t="s">
        <v>81</v>
      </c>
      <c r="AN221" s="227" t="s">
        <v>81</v>
      </c>
      <c r="AO221" s="227" t="s">
        <v>81</v>
      </c>
      <c r="AP221" s="227" t="s">
        <v>81</v>
      </c>
      <c r="AQ221" s="227" t="s">
        <v>81</v>
      </c>
      <c r="AR221" s="227" t="s">
        <v>81</v>
      </c>
      <c r="AS221" s="119" t="s">
        <v>81</v>
      </c>
      <c r="AT221" s="227" t="s">
        <v>81</v>
      </c>
      <c r="AU221" s="119" t="s">
        <v>81</v>
      </c>
      <c r="AV221" s="119" t="s">
        <v>81</v>
      </c>
      <c r="AW221" s="119" t="s">
        <v>81</v>
      </c>
      <c r="AX221" s="227" t="s">
        <v>81</v>
      </c>
      <c r="AY221" s="227" t="s">
        <v>81</v>
      </c>
      <c r="AZ221" s="227" t="s">
        <v>81</v>
      </c>
      <c r="BA221" s="227" t="s">
        <v>81</v>
      </c>
      <c r="BB221" s="119" t="s">
        <v>81</v>
      </c>
      <c r="BC221" s="119" t="s">
        <v>81</v>
      </c>
      <c r="BD221" s="119" t="s">
        <v>81</v>
      </c>
      <c r="BE221" s="102" t="s">
        <v>81</v>
      </c>
      <c r="BF221" s="305" t="s">
        <v>81</v>
      </c>
      <c r="BG221" s="119" t="s">
        <v>81</v>
      </c>
      <c r="BH221" s="357"/>
      <c r="BI221" s="119" t="s">
        <v>81</v>
      </c>
      <c r="BJ221" s="260" t="s">
        <v>81</v>
      </c>
      <c r="BK221" s="371" t="s">
        <v>81</v>
      </c>
      <c r="BL221" s="357"/>
      <c r="BM221" s="220" t="s">
        <v>780</v>
      </c>
      <c r="BN221" s="220" t="s">
        <v>810</v>
      </c>
      <c r="BO221" s="220">
        <v>0</v>
      </c>
      <c r="BP221" s="220">
        <v>0</v>
      </c>
      <c r="BQ221" s="220">
        <v>0</v>
      </c>
      <c r="BR221" s="220">
        <v>0</v>
      </c>
      <c r="BS221" s="220">
        <v>0</v>
      </c>
      <c r="BT221" s="220">
        <v>0</v>
      </c>
      <c r="BU221" s="220">
        <v>0</v>
      </c>
      <c r="BV221" s="220">
        <v>0</v>
      </c>
      <c r="BW221" s="220">
        <v>0</v>
      </c>
      <c r="BX221" s="220">
        <v>0</v>
      </c>
      <c r="BY221" s="274" t="s">
        <v>811</v>
      </c>
      <c r="BZ221" s="96">
        <v>1</v>
      </c>
      <c r="CA221" s="119">
        <v>0</v>
      </c>
      <c r="CB221" s="119">
        <v>0</v>
      </c>
      <c r="CC221" s="119">
        <v>0</v>
      </c>
      <c r="CD221" s="119">
        <v>0</v>
      </c>
      <c r="CE221" s="96">
        <v>0</v>
      </c>
      <c r="CF221" s="96">
        <v>0</v>
      </c>
      <c r="CG221" s="96">
        <v>0</v>
      </c>
      <c r="CH221" s="96">
        <v>0</v>
      </c>
      <c r="CI221" s="96">
        <v>0</v>
      </c>
      <c r="CJ221" s="96">
        <v>0</v>
      </c>
      <c r="CK221" s="96">
        <v>0</v>
      </c>
      <c r="CL221" s="96">
        <v>0</v>
      </c>
      <c r="CM221" s="96">
        <v>0</v>
      </c>
      <c r="CN221" s="305">
        <f t="shared" si="201"/>
        <v>0</v>
      </c>
      <c r="CO221" s="305">
        <f>+CN221</f>
        <v>0</v>
      </c>
      <c r="CP221" s="357"/>
      <c r="CQ221" s="96">
        <f>SUM(CD221)</f>
        <v>0</v>
      </c>
      <c r="CR221" s="221">
        <f>+CQ221/E221</f>
        <v>0</v>
      </c>
      <c r="CS221" s="361">
        <f>SUM(CR221:CR223)/3</f>
        <v>0.33333333333333331</v>
      </c>
      <c r="CT221" s="366"/>
      <c r="CU221" s="220" t="s">
        <v>780</v>
      </c>
      <c r="CV221" s="220" t="s">
        <v>810</v>
      </c>
    </row>
    <row r="222" spans="1:100" ht="78.75" customHeight="1">
      <c r="A222" s="75" t="s">
        <v>807</v>
      </c>
      <c r="B222" s="218" t="s">
        <v>95</v>
      </c>
      <c r="C222" s="75" t="s">
        <v>808</v>
      </c>
      <c r="D222" s="119" t="s">
        <v>79</v>
      </c>
      <c r="E222" s="119">
        <v>7</v>
      </c>
      <c r="F222" s="75" t="s">
        <v>97</v>
      </c>
      <c r="G222" s="188" t="s">
        <v>81</v>
      </c>
      <c r="H222" s="75" t="s">
        <v>812</v>
      </c>
      <c r="I222" s="96" t="s">
        <v>107</v>
      </c>
      <c r="J222" s="119" t="s">
        <v>81</v>
      </c>
      <c r="K222" s="119" t="s">
        <v>81</v>
      </c>
      <c r="L222" s="227" t="s">
        <v>81</v>
      </c>
      <c r="M222" s="227" t="s">
        <v>81</v>
      </c>
      <c r="N222" s="227" t="s">
        <v>81</v>
      </c>
      <c r="O222" s="227" t="s">
        <v>81</v>
      </c>
      <c r="P222" s="227" t="s">
        <v>81</v>
      </c>
      <c r="Q222" s="227" t="s">
        <v>81</v>
      </c>
      <c r="R222" s="227" t="s">
        <v>81</v>
      </c>
      <c r="S222" s="227" t="s">
        <v>81</v>
      </c>
      <c r="T222" s="227" t="s">
        <v>81</v>
      </c>
      <c r="U222" s="227" t="s">
        <v>81</v>
      </c>
      <c r="V222" s="227" t="s">
        <v>81</v>
      </c>
      <c r="W222" s="227" t="s">
        <v>81</v>
      </c>
      <c r="X222" s="227" t="s">
        <v>81</v>
      </c>
      <c r="Y222" s="227" t="s">
        <v>81</v>
      </c>
      <c r="Z222" s="227" t="s">
        <v>81</v>
      </c>
      <c r="AA222" s="119" t="s">
        <v>81</v>
      </c>
      <c r="AB222" s="227" t="s">
        <v>81</v>
      </c>
      <c r="AC222" s="119" t="s">
        <v>81</v>
      </c>
      <c r="AD222" s="227" t="s">
        <v>81</v>
      </c>
      <c r="AE222" s="227" t="s">
        <v>81</v>
      </c>
      <c r="AF222" s="227" t="s">
        <v>81</v>
      </c>
      <c r="AG222" s="227" t="s">
        <v>81</v>
      </c>
      <c r="AH222" s="227" t="s">
        <v>81</v>
      </c>
      <c r="AI222" s="227" t="s">
        <v>81</v>
      </c>
      <c r="AJ222" s="227" t="s">
        <v>81</v>
      </c>
      <c r="AK222" s="227" t="s">
        <v>81</v>
      </c>
      <c r="AL222" s="227" t="s">
        <v>81</v>
      </c>
      <c r="AM222" s="227" t="s">
        <v>81</v>
      </c>
      <c r="AN222" s="227" t="s">
        <v>81</v>
      </c>
      <c r="AO222" s="227" t="s">
        <v>81</v>
      </c>
      <c r="AP222" s="227" t="s">
        <v>81</v>
      </c>
      <c r="AQ222" s="227" t="s">
        <v>81</v>
      </c>
      <c r="AR222" s="227" t="s">
        <v>81</v>
      </c>
      <c r="AS222" s="119" t="s">
        <v>81</v>
      </c>
      <c r="AT222" s="227" t="s">
        <v>81</v>
      </c>
      <c r="AU222" s="119" t="s">
        <v>81</v>
      </c>
      <c r="AV222" s="119" t="s">
        <v>81</v>
      </c>
      <c r="AW222" s="119" t="s">
        <v>81</v>
      </c>
      <c r="AX222" s="119" t="s">
        <v>81</v>
      </c>
      <c r="AY222" s="119" t="s">
        <v>81</v>
      </c>
      <c r="AZ222" s="119" t="s">
        <v>81</v>
      </c>
      <c r="BA222" s="119" t="s">
        <v>81</v>
      </c>
      <c r="BB222" s="119" t="s">
        <v>81</v>
      </c>
      <c r="BC222" s="119" t="s">
        <v>81</v>
      </c>
      <c r="BD222" s="119" t="s">
        <v>81</v>
      </c>
      <c r="BE222" s="102" t="s">
        <v>81</v>
      </c>
      <c r="BF222" s="305" t="s">
        <v>81</v>
      </c>
      <c r="BG222" s="119" t="s">
        <v>81</v>
      </c>
      <c r="BH222" s="357"/>
      <c r="BI222" s="119" t="s">
        <v>81</v>
      </c>
      <c r="BJ222" s="260" t="s">
        <v>81</v>
      </c>
      <c r="BK222" s="372"/>
      <c r="BL222" s="357"/>
      <c r="BM222" s="220" t="s">
        <v>780</v>
      </c>
      <c r="BN222" s="220" t="s">
        <v>810</v>
      </c>
      <c r="BO222" s="220">
        <v>0</v>
      </c>
      <c r="BP222" s="220">
        <v>0</v>
      </c>
      <c r="BQ222" s="220">
        <v>0</v>
      </c>
      <c r="BR222" s="220">
        <v>0</v>
      </c>
      <c r="BS222" s="220">
        <v>0</v>
      </c>
      <c r="BT222" s="220">
        <v>0</v>
      </c>
      <c r="BU222" s="220">
        <v>0</v>
      </c>
      <c r="BV222" s="220">
        <v>0</v>
      </c>
      <c r="BW222" s="220">
        <v>0</v>
      </c>
      <c r="BX222" s="220">
        <v>0</v>
      </c>
      <c r="BY222" s="274" t="s">
        <v>813</v>
      </c>
      <c r="BZ222" s="96">
        <v>7</v>
      </c>
      <c r="CA222" s="119">
        <v>0</v>
      </c>
      <c r="CB222" s="119">
        <v>0</v>
      </c>
      <c r="CC222" s="119">
        <v>0</v>
      </c>
      <c r="CD222" s="119">
        <v>0</v>
      </c>
      <c r="CE222" s="96">
        <v>0</v>
      </c>
      <c r="CF222" s="96">
        <v>0</v>
      </c>
      <c r="CG222" s="96">
        <v>0</v>
      </c>
      <c r="CH222" s="96">
        <v>0</v>
      </c>
      <c r="CI222" s="96">
        <v>0</v>
      </c>
      <c r="CJ222" s="96">
        <v>0</v>
      </c>
      <c r="CK222" s="96">
        <v>0</v>
      </c>
      <c r="CL222" s="96">
        <v>0</v>
      </c>
      <c r="CM222" s="96">
        <v>0</v>
      </c>
      <c r="CN222" s="305">
        <f t="shared" si="201"/>
        <v>0</v>
      </c>
      <c r="CO222" s="305">
        <f>+CN222</f>
        <v>0</v>
      </c>
      <c r="CP222" s="357"/>
      <c r="CQ222" s="96">
        <f t="shared" ref="CQ222:CQ223" si="202">SUM(CD222)</f>
        <v>0</v>
      </c>
      <c r="CR222" s="221">
        <f>+CQ222/E222</f>
        <v>0</v>
      </c>
      <c r="CS222" s="366"/>
      <c r="CT222" s="366"/>
      <c r="CU222" s="220" t="s">
        <v>780</v>
      </c>
      <c r="CV222" s="220" t="s">
        <v>810</v>
      </c>
    </row>
    <row r="223" spans="1:100" ht="78.75" customHeight="1">
      <c r="A223" s="75" t="s">
        <v>807</v>
      </c>
      <c r="B223" s="218" t="s">
        <v>95</v>
      </c>
      <c r="C223" s="75" t="s">
        <v>808</v>
      </c>
      <c r="D223" s="119" t="s">
        <v>79</v>
      </c>
      <c r="E223" s="119">
        <v>1</v>
      </c>
      <c r="F223" s="75" t="s">
        <v>97</v>
      </c>
      <c r="G223" s="188" t="s">
        <v>81</v>
      </c>
      <c r="H223" s="75" t="s">
        <v>814</v>
      </c>
      <c r="I223" s="96" t="s">
        <v>107</v>
      </c>
      <c r="J223" s="119" t="s">
        <v>81</v>
      </c>
      <c r="K223" s="119" t="s">
        <v>81</v>
      </c>
      <c r="L223" s="227" t="s">
        <v>81</v>
      </c>
      <c r="M223" s="227" t="s">
        <v>81</v>
      </c>
      <c r="N223" s="227" t="s">
        <v>81</v>
      </c>
      <c r="O223" s="227" t="s">
        <v>81</v>
      </c>
      <c r="P223" s="227" t="s">
        <v>81</v>
      </c>
      <c r="Q223" s="227" t="s">
        <v>81</v>
      </c>
      <c r="R223" s="227" t="s">
        <v>81</v>
      </c>
      <c r="S223" s="227" t="s">
        <v>81</v>
      </c>
      <c r="T223" s="227" t="s">
        <v>81</v>
      </c>
      <c r="U223" s="227" t="s">
        <v>81</v>
      </c>
      <c r="V223" s="227" t="s">
        <v>81</v>
      </c>
      <c r="W223" s="227" t="s">
        <v>81</v>
      </c>
      <c r="X223" s="227" t="s">
        <v>81</v>
      </c>
      <c r="Y223" s="227" t="s">
        <v>81</v>
      </c>
      <c r="Z223" s="227" t="s">
        <v>81</v>
      </c>
      <c r="AA223" s="119" t="s">
        <v>81</v>
      </c>
      <c r="AB223" s="227" t="s">
        <v>81</v>
      </c>
      <c r="AC223" s="119" t="s">
        <v>81</v>
      </c>
      <c r="AD223" s="227" t="s">
        <v>81</v>
      </c>
      <c r="AE223" s="227" t="s">
        <v>81</v>
      </c>
      <c r="AF223" s="227" t="s">
        <v>81</v>
      </c>
      <c r="AG223" s="227" t="s">
        <v>81</v>
      </c>
      <c r="AH223" s="227" t="s">
        <v>81</v>
      </c>
      <c r="AI223" s="227" t="s">
        <v>81</v>
      </c>
      <c r="AJ223" s="227" t="s">
        <v>81</v>
      </c>
      <c r="AK223" s="227" t="s">
        <v>81</v>
      </c>
      <c r="AL223" s="227" t="s">
        <v>81</v>
      </c>
      <c r="AM223" s="227" t="s">
        <v>81</v>
      </c>
      <c r="AN223" s="227" t="s">
        <v>81</v>
      </c>
      <c r="AO223" s="227" t="s">
        <v>81</v>
      </c>
      <c r="AP223" s="227" t="s">
        <v>81</v>
      </c>
      <c r="AQ223" s="227" t="s">
        <v>81</v>
      </c>
      <c r="AR223" s="227" t="s">
        <v>81</v>
      </c>
      <c r="AS223" s="119" t="s">
        <v>81</v>
      </c>
      <c r="AT223" s="227" t="s">
        <v>81</v>
      </c>
      <c r="AU223" s="119" t="s">
        <v>81</v>
      </c>
      <c r="AV223" s="119" t="s">
        <v>81</v>
      </c>
      <c r="AW223" s="119" t="s">
        <v>81</v>
      </c>
      <c r="AX223" s="119" t="s">
        <v>81</v>
      </c>
      <c r="AY223" s="119" t="s">
        <v>81</v>
      </c>
      <c r="AZ223" s="119" t="s">
        <v>81</v>
      </c>
      <c r="BA223" s="119" t="s">
        <v>81</v>
      </c>
      <c r="BB223" s="119" t="s">
        <v>81</v>
      </c>
      <c r="BC223" s="119" t="s">
        <v>81</v>
      </c>
      <c r="BD223" s="119" t="s">
        <v>81</v>
      </c>
      <c r="BE223" s="102" t="s">
        <v>81</v>
      </c>
      <c r="BF223" s="305" t="s">
        <v>81</v>
      </c>
      <c r="BG223" s="119" t="s">
        <v>81</v>
      </c>
      <c r="BH223" s="358"/>
      <c r="BI223" s="119" t="s">
        <v>81</v>
      </c>
      <c r="BJ223" s="260" t="s">
        <v>81</v>
      </c>
      <c r="BK223" s="373"/>
      <c r="BL223" s="358"/>
      <c r="BM223" s="220" t="s">
        <v>780</v>
      </c>
      <c r="BN223" s="220" t="s">
        <v>810</v>
      </c>
      <c r="BO223" s="220">
        <v>0</v>
      </c>
      <c r="BP223" s="220">
        <v>0</v>
      </c>
      <c r="BQ223" s="220">
        <v>0</v>
      </c>
      <c r="BR223" s="220">
        <v>0</v>
      </c>
      <c r="BS223" s="220">
        <v>0</v>
      </c>
      <c r="BT223" s="220">
        <v>0</v>
      </c>
      <c r="BU223" s="220">
        <v>0</v>
      </c>
      <c r="BV223" s="220">
        <v>0</v>
      </c>
      <c r="BW223" s="220">
        <v>0</v>
      </c>
      <c r="BX223" s="220">
        <v>0</v>
      </c>
      <c r="BY223" s="274" t="s">
        <v>815</v>
      </c>
      <c r="BZ223" s="96">
        <v>1</v>
      </c>
      <c r="CA223" s="119">
        <v>0</v>
      </c>
      <c r="CB223" s="119">
        <v>0</v>
      </c>
      <c r="CC223" s="119">
        <v>0</v>
      </c>
      <c r="CD223" s="119">
        <v>1</v>
      </c>
      <c r="CE223" s="96">
        <v>1326600</v>
      </c>
      <c r="CF223" s="96">
        <v>0</v>
      </c>
      <c r="CG223" s="96">
        <v>0</v>
      </c>
      <c r="CH223" s="96">
        <v>0</v>
      </c>
      <c r="CI223" s="96">
        <v>0</v>
      </c>
      <c r="CJ223" s="96">
        <v>0</v>
      </c>
      <c r="CK223" s="96">
        <v>0</v>
      </c>
      <c r="CL223" s="96">
        <v>1326600</v>
      </c>
      <c r="CM223" s="96">
        <v>0</v>
      </c>
      <c r="CN223" s="305">
        <f t="shared" si="201"/>
        <v>1</v>
      </c>
      <c r="CO223" s="305">
        <f>+CN223</f>
        <v>1</v>
      </c>
      <c r="CP223" s="358"/>
      <c r="CQ223" s="96">
        <f t="shared" si="202"/>
        <v>1</v>
      </c>
      <c r="CR223" s="221">
        <f>+CQ223/E223</f>
        <v>1</v>
      </c>
      <c r="CS223" s="362"/>
      <c r="CT223" s="362"/>
      <c r="CU223" s="220" t="s">
        <v>780</v>
      </c>
      <c r="CV223" s="220" t="s">
        <v>810</v>
      </c>
    </row>
    <row r="224" spans="1:100" ht="22.5">
      <c r="A224" s="214" t="s">
        <v>816</v>
      </c>
      <c r="B224" s="313" t="s">
        <v>91</v>
      </c>
      <c r="C224" s="214" t="s">
        <v>817</v>
      </c>
      <c r="D224" s="212" t="s">
        <v>79</v>
      </c>
      <c r="E224" s="212" t="s">
        <v>79</v>
      </c>
      <c r="F224" s="212" t="s">
        <v>79</v>
      </c>
      <c r="G224" s="214" t="s">
        <v>80</v>
      </c>
      <c r="H224" s="214" t="s">
        <v>80</v>
      </c>
      <c r="I224" s="212" t="s">
        <v>81</v>
      </c>
      <c r="J224" s="212">
        <v>3</v>
      </c>
      <c r="K224" s="212" t="s">
        <v>81</v>
      </c>
      <c r="L224" s="212" t="s">
        <v>81</v>
      </c>
      <c r="M224" s="212" t="s">
        <v>81</v>
      </c>
      <c r="N224" s="212" t="s">
        <v>81</v>
      </c>
      <c r="O224" s="212" t="s">
        <v>81</v>
      </c>
      <c r="P224" s="213">
        <f>+P225</f>
        <v>0.33333333333333331</v>
      </c>
      <c r="Q224" s="212">
        <f>SUM(Q225:Q235)</f>
        <v>1422416365</v>
      </c>
      <c r="R224" s="212">
        <f t="shared" ref="R224:Y224" si="203">SUM(R225:R235)</f>
        <v>0</v>
      </c>
      <c r="S224" s="212">
        <f t="shared" si="203"/>
        <v>0</v>
      </c>
      <c r="T224" s="212">
        <f t="shared" si="203"/>
        <v>239000000</v>
      </c>
      <c r="U224" s="212">
        <f t="shared" si="203"/>
        <v>0</v>
      </c>
      <c r="V224" s="212">
        <f t="shared" si="203"/>
        <v>1422416365</v>
      </c>
      <c r="W224" s="212">
        <f t="shared" si="203"/>
        <v>0</v>
      </c>
      <c r="X224" s="212">
        <f t="shared" si="203"/>
        <v>0</v>
      </c>
      <c r="Y224" s="212">
        <f t="shared" si="203"/>
        <v>0</v>
      </c>
      <c r="Z224" s="118"/>
      <c r="AA224" s="212">
        <v>4</v>
      </c>
      <c r="AB224" s="272"/>
      <c r="AC224" s="272"/>
      <c r="AD224" s="118">
        <f>SUM(AD225:AD235)</f>
        <v>269000000</v>
      </c>
      <c r="AE224" s="118">
        <f t="shared" ref="AE224:AK224" si="204">SUM(AE225:AE235)</f>
        <v>0</v>
      </c>
      <c r="AF224" s="118">
        <f t="shared" si="204"/>
        <v>0</v>
      </c>
      <c r="AG224" s="118">
        <f t="shared" si="204"/>
        <v>269000000</v>
      </c>
      <c r="AH224" s="118">
        <f t="shared" si="204"/>
        <v>0</v>
      </c>
      <c r="AI224" s="118">
        <f t="shared" si="204"/>
        <v>0</v>
      </c>
      <c r="AJ224" s="118">
        <f t="shared" si="204"/>
        <v>0</v>
      </c>
      <c r="AK224" s="118">
        <f t="shared" si="204"/>
        <v>0</v>
      </c>
      <c r="AL224" s="212" t="s">
        <v>81</v>
      </c>
      <c r="AM224" s="212" t="s">
        <v>81</v>
      </c>
      <c r="AN224" s="213">
        <f>+AN225</f>
        <v>0.93333333333333335</v>
      </c>
      <c r="AO224" s="214">
        <v>11</v>
      </c>
      <c r="AP224" s="212" t="s">
        <v>81</v>
      </c>
      <c r="AQ224" s="212" t="s">
        <v>81</v>
      </c>
      <c r="AR224" s="118">
        <f>+AR225</f>
        <v>0.27969696969696972</v>
      </c>
      <c r="AS224" s="212">
        <v>7</v>
      </c>
      <c r="AT224" s="212" t="s">
        <v>81</v>
      </c>
      <c r="AU224" s="212" t="s">
        <v>81</v>
      </c>
      <c r="AV224" s="212" t="s">
        <v>81</v>
      </c>
      <c r="AW224" s="118">
        <f>SUM(AW225:AW235)</f>
        <v>269000000</v>
      </c>
      <c r="AX224" s="118">
        <f t="shared" ref="AX224:BE224" si="205">SUM(AX225:AX235)</f>
        <v>0</v>
      </c>
      <c r="AY224" s="118">
        <f t="shared" si="205"/>
        <v>0</v>
      </c>
      <c r="AZ224" s="118">
        <f t="shared" si="205"/>
        <v>269000000</v>
      </c>
      <c r="BA224" s="118">
        <f t="shared" si="205"/>
        <v>0</v>
      </c>
      <c r="BB224" s="118">
        <f t="shared" si="205"/>
        <v>0</v>
      </c>
      <c r="BC224" s="118">
        <f t="shared" si="205"/>
        <v>0</v>
      </c>
      <c r="BD224" s="118">
        <f t="shared" si="205"/>
        <v>0</v>
      </c>
      <c r="BE224" s="118">
        <f t="shared" si="205"/>
        <v>0</v>
      </c>
      <c r="BF224" s="212" t="s">
        <v>81</v>
      </c>
      <c r="BG224" s="212" t="s">
        <v>81</v>
      </c>
      <c r="BH224" s="213">
        <f>+BH225</f>
        <v>0.7142857142857143</v>
      </c>
      <c r="BI224" s="214">
        <v>9</v>
      </c>
      <c r="BJ224" s="212" t="s">
        <v>81</v>
      </c>
      <c r="BK224" s="212" t="s">
        <v>81</v>
      </c>
      <c r="BL224" s="213">
        <f>+BL225</f>
        <v>0.4253086419753086</v>
      </c>
      <c r="BM224" s="214" t="s">
        <v>273</v>
      </c>
      <c r="BN224" s="214" t="s">
        <v>81</v>
      </c>
      <c r="BO224" s="214"/>
      <c r="BP224" s="214"/>
      <c r="BQ224" s="214"/>
      <c r="BR224" s="214"/>
      <c r="BS224" s="214"/>
      <c r="BT224" s="214"/>
      <c r="BU224" s="214"/>
      <c r="BV224" s="214"/>
      <c r="BW224" s="214"/>
      <c r="BX224" s="214"/>
      <c r="BY224" s="214"/>
      <c r="BZ224" s="214">
        <v>7</v>
      </c>
      <c r="CA224" s="212" t="s">
        <v>81</v>
      </c>
      <c r="CB224" s="212" t="s">
        <v>81</v>
      </c>
      <c r="CC224" s="212" t="s">
        <v>81</v>
      </c>
      <c r="CD224" s="212" t="s">
        <v>81</v>
      </c>
      <c r="CE224" s="212">
        <f>SUM(CE225:CE235)</f>
        <v>10397390594</v>
      </c>
      <c r="CF224" s="212">
        <f t="shared" ref="CF224:CM224" si="206">SUM(CF225:CF235)</f>
        <v>10397390594</v>
      </c>
      <c r="CG224" s="212">
        <f t="shared" si="206"/>
        <v>0</v>
      </c>
      <c r="CH224" s="212">
        <f t="shared" si="206"/>
        <v>0</v>
      </c>
      <c r="CI224" s="212">
        <f t="shared" si="206"/>
        <v>0</v>
      </c>
      <c r="CJ224" s="212">
        <f t="shared" si="206"/>
        <v>0</v>
      </c>
      <c r="CK224" s="212">
        <f t="shared" si="206"/>
        <v>0</v>
      </c>
      <c r="CL224" s="212">
        <f t="shared" si="206"/>
        <v>0</v>
      </c>
      <c r="CM224" s="212">
        <f t="shared" si="206"/>
        <v>0</v>
      </c>
      <c r="CN224" s="212" t="s">
        <v>81</v>
      </c>
      <c r="CO224" s="212" t="s">
        <v>81</v>
      </c>
      <c r="CP224" s="213">
        <f>+CP225</f>
        <v>0.88721804511278191</v>
      </c>
      <c r="CQ224" s="214">
        <v>9</v>
      </c>
      <c r="CR224" s="211" t="s">
        <v>81</v>
      </c>
      <c r="CS224" s="211" t="s">
        <v>81</v>
      </c>
      <c r="CT224" s="215">
        <f>+CT225</f>
        <v>0.96296296296296291</v>
      </c>
      <c r="CU224" s="214" t="s">
        <v>273</v>
      </c>
      <c r="CV224" s="214" t="s">
        <v>81</v>
      </c>
    </row>
    <row r="225" spans="1:100" ht="45">
      <c r="A225" s="75" t="s">
        <v>818</v>
      </c>
      <c r="B225" s="218" t="s">
        <v>95</v>
      </c>
      <c r="C225" s="75" t="s">
        <v>287</v>
      </c>
      <c r="D225" s="119">
        <v>30</v>
      </c>
      <c r="E225" s="119">
        <v>45</v>
      </c>
      <c r="F225" s="75" t="s">
        <v>97</v>
      </c>
      <c r="G225" s="75" t="s">
        <v>819</v>
      </c>
      <c r="H225" s="75" t="s">
        <v>820</v>
      </c>
      <c r="I225" s="96">
        <v>0</v>
      </c>
      <c r="J225" s="119">
        <v>0</v>
      </c>
      <c r="K225" s="96">
        <v>0</v>
      </c>
      <c r="L225" s="305" t="s">
        <v>81</v>
      </c>
      <c r="M225" s="354">
        <f>SUBTOTAL(9,L225:L227)</f>
        <v>0</v>
      </c>
      <c r="N225" s="354">
        <v>0.25</v>
      </c>
      <c r="O225" s="354">
        <v>0</v>
      </c>
      <c r="P225" s="354">
        <f>SUM(L225:L235)/3</f>
        <v>0.33333333333333331</v>
      </c>
      <c r="Q225" s="96">
        <v>0</v>
      </c>
      <c r="R225" s="96">
        <v>0</v>
      </c>
      <c r="S225" s="96">
        <v>0</v>
      </c>
      <c r="T225" s="96">
        <v>0</v>
      </c>
      <c r="U225" s="96">
        <v>0</v>
      </c>
      <c r="V225" s="96">
        <v>0</v>
      </c>
      <c r="W225" s="96">
        <v>0</v>
      </c>
      <c r="X225" s="96">
        <v>0</v>
      </c>
      <c r="Y225" s="96">
        <v>0</v>
      </c>
      <c r="Z225" s="102" t="s">
        <v>81</v>
      </c>
      <c r="AA225" s="96">
        <v>30</v>
      </c>
      <c r="AB225" s="275">
        <v>22</v>
      </c>
      <c r="AC225" s="96">
        <v>22</v>
      </c>
      <c r="AD225" s="102">
        <v>0</v>
      </c>
      <c r="AE225" s="102">
        <v>0</v>
      </c>
      <c r="AF225" s="102">
        <v>0</v>
      </c>
      <c r="AG225" s="102">
        <v>0</v>
      </c>
      <c r="AH225" s="102">
        <v>0</v>
      </c>
      <c r="AI225" s="102">
        <v>0</v>
      </c>
      <c r="AJ225" s="102">
        <v>0</v>
      </c>
      <c r="AK225" s="102">
        <v>0</v>
      </c>
      <c r="AL225" s="305">
        <v>0.73333333333333328</v>
      </c>
      <c r="AM225" s="354">
        <f>SUM(AL225:AL227)/3</f>
        <v>0.24444444444444444</v>
      </c>
      <c r="AN225" s="354">
        <f>SUM(AL225:AL235)/4</f>
        <v>0.93333333333333335</v>
      </c>
      <c r="AO225" s="102">
        <f t="shared" ref="AO225:AO235" si="207">SUM(AC225+K225)</f>
        <v>22</v>
      </c>
      <c r="AP225" s="305">
        <f t="shared" ref="AP225:AP235" si="208">SUM(AO225/D225)</f>
        <v>0.73333333333333328</v>
      </c>
      <c r="AQ225" s="354">
        <f>SUM(AP225:AP227)/3</f>
        <v>0.24444444444444444</v>
      </c>
      <c r="AR225" s="354">
        <f>SUM(AP225:AP235)/11</f>
        <v>0.27969696969696972</v>
      </c>
      <c r="AS225" s="96">
        <v>4</v>
      </c>
      <c r="AT225" s="102">
        <v>4</v>
      </c>
      <c r="AU225" s="96">
        <v>4</v>
      </c>
      <c r="AV225" s="96">
        <v>4</v>
      </c>
      <c r="AW225" s="102">
        <v>0</v>
      </c>
      <c r="AX225" s="102">
        <v>0</v>
      </c>
      <c r="AY225" s="102">
        <v>0</v>
      </c>
      <c r="AZ225" s="102">
        <v>0</v>
      </c>
      <c r="BA225" s="102">
        <v>0</v>
      </c>
      <c r="BB225" s="102">
        <v>0</v>
      </c>
      <c r="BC225" s="102">
        <v>0</v>
      </c>
      <c r="BD225" s="102">
        <v>0</v>
      </c>
      <c r="BE225" s="102">
        <v>0</v>
      </c>
      <c r="BF225" s="305">
        <f>+AV225/AS225</f>
        <v>1</v>
      </c>
      <c r="BG225" s="354">
        <f>SUM(BF225:BF227)/3</f>
        <v>0.66666666666666663</v>
      </c>
      <c r="BH225" s="354">
        <f>SUM(BF225:BF235)/AS224</f>
        <v>0.7142857142857143</v>
      </c>
      <c r="BI225" s="96">
        <f t="shared" ref="BI225:BI235" si="209">+K225+AC225+AV225</f>
        <v>26</v>
      </c>
      <c r="BJ225" s="260">
        <f>+BI225/E225</f>
        <v>0.57777777777777772</v>
      </c>
      <c r="BK225" s="354">
        <f>SUM(BJ225:BJ227)/3</f>
        <v>0.35925925925925922</v>
      </c>
      <c r="BL225" s="354">
        <f>SUM(BJ225:BJ235)/BI224</f>
        <v>0.4253086419753086</v>
      </c>
      <c r="BM225" s="220" t="s">
        <v>821</v>
      </c>
      <c r="BN225" s="220" t="s">
        <v>235</v>
      </c>
      <c r="BO225" s="220"/>
      <c r="BP225" s="220"/>
      <c r="BQ225" s="220"/>
      <c r="BR225" s="220"/>
      <c r="BS225" s="220"/>
      <c r="BT225" s="220"/>
      <c r="BU225" s="220"/>
      <c r="BV225" s="220"/>
      <c r="BW225" s="220"/>
      <c r="BX225" s="220"/>
      <c r="BY225" s="220" t="s">
        <v>822</v>
      </c>
      <c r="BZ225" s="96">
        <v>19</v>
      </c>
      <c r="CA225" s="96">
        <v>4</v>
      </c>
      <c r="CB225" s="96">
        <v>4</v>
      </c>
      <c r="CC225" s="96">
        <v>4</v>
      </c>
      <c r="CD225" s="96">
        <v>4</v>
      </c>
      <c r="CE225" s="96">
        <v>0</v>
      </c>
      <c r="CF225" s="96">
        <v>0</v>
      </c>
      <c r="CG225" s="96">
        <v>0</v>
      </c>
      <c r="CH225" s="96">
        <v>0</v>
      </c>
      <c r="CI225" s="96">
        <v>0</v>
      </c>
      <c r="CJ225" s="96">
        <v>0</v>
      </c>
      <c r="CK225" s="96">
        <v>0</v>
      </c>
      <c r="CL225" s="96">
        <v>0</v>
      </c>
      <c r="CM225" s="96">
        <v>0</v>
      </c>
      <c r="CN225" s="305">
        <f>+CD225/BZ225</f>
        <v>0.21052631578947367</v>
      </c>
      <c r="CO225" s="354">
        <f>SUM(CN225:CN227)/3</f>
        <v>0.73684210526315785</v>
      </c>
      <c r="CP225" s="354">
        <f>SUM(CN225:CN235)/BZ224</f>
        <v>0.88721804511278191</v>
      </c>
      <c r="CQ225" s="96">
        <f t="shared" si="200"/>
        <v>30</v>
      </c>
      <c r="CR225" s="221">
        <f>+CQ225/E225</f>
        <v>0.66666666666666663</v>
      </c>
      <c r="CS225" s="355">
        <f>SUM(CR225:CR227)/3</f>
        <v>0.88888888888888884</v>
      </c>
      <c r="CT225" s="355">
        <f>SUM(CR225:CR235)/CQ224</f>
        <v>0.96296296296296291</v>
      </c>
      <c r="CU225" s="220" t="s">
        <v>821</v>
      </c>
      <c r="CV225" s="220" t="s">
        <v>235</v>
      </c>
    </row>
    <row r="226" spans="1:100" ht="56.25">
      <c r="A226" s="75" t="s">
        <v>818</v>
      </c>
      <c r="B226" s="218" t="s">
        <v>95</v>
      </c>
      <c r="C226" s="75" t="s">
        <v>287</v>
      </c>
      <c r="D226" s="119">
        <v>4</v>
      </c>
      <c r="E226" s="119">
        <v>1</v>
      </c>
      <c r="F226" s="75" t="s">
        <v>97</v>
      </c>
      <c r="G226" s="75" t="s">
        <v>823</v>
      </c>
      <c r="H226" s="75" t="s">
        <v>823</v>
      </c>
      <c r="I226" s="96">
        <v>0</v>
      </c>
      <c r="J226" s="119">
        <v>1</v>
      </c>
      <c r="K226" s="119">
        <v>0</v>
      </c>
      <c r="L226" s="305">
        <v>0</v>
      </c>
      <c r="M226" s="354"/>
      <c r="N226" s="354"/>
      <c r="O226" s="354"/>
      <c r="P226" s="354"/>
      <c r="Q226" s="96">
        <v>0</v>
      </c>
      <c r="R226" s="96">
        <v>0</v>
      </c>
      <c r="S226" s="96">
        <v>0</v>
      </c>
      <c r="T226" s="96">
        <v>0</v>
      </c>
      <c r="U226" s="96">
        <v>0</v>
      </c>
      <c r="V226" s="96">
        <v>0</v>
      </c>
      <c r="W226" s="96">
        <v>0</v>
      </c>
      <c r="X226" s="96">
        <v>0</v>
      </c>
      <c r="Y226" s="96">
        <v>0</v>
      </c>
      <c r="Z226" s="102" t="s">
        <v>81</v>
      </c>
      <c r="AA226" s="96">
        <v>0</v>
      </c>
      <c r="AB226" s="276">
        <v>1</v>
      </c>
      <c r="AC226" s="119">
        <v>0</v>
      </c>
      <c r="AD226" s="102">
        <v>0</v>
      </c>
      <c r="AE226" s="102">
        <v>0</v>
      </c>
      <c r="AF226" s="102">
        <v>0</v>
      </c>
      <c r="AG226" s="102">
        <v>0</v>
      </c>
      <c r="AH226" s="102">
        <v>0</v>
      </c>
      <c r="AI226" s="102">
        <v>0</v>
      </c>
      <c r="AJ226" s="102">
        <v>0</v>
      </c>
      <c r="AK226" s="102">
        <v>0</v>
      </c>
      <c r="AL226" s="305" t="s">
        <v>81</v>
      </c>
      <c r="AM226" s="354"/>
      <c r="AN226" s="354"/>
      <c r="AO226" s="102">
        <f t="shared" si="207"/>
        <v>0</v>
      </c>
      <c r="AP226" s="305">
        <f t="shared" si="208"/>
        <v>0</v>
      </c>
      <c r="AQ226" s="354"/>
      <c r="AR226" s="354"/>
      <c r="AS226" s="96">
        <v>1</v>
      </c>
      <c r="AT226" s="102">
        <v>0</v>
      </c>
      <c r="AU226" s="96">
        <v>0</v>
      </c>
      <c r="AV226" s="96">
        <v>0</v>
      </c>
      <c r="AW226" s="102">
        <v>0</v>
      </c>
      <c r="AX226" s="102">
        <v>0</v>
      </c>
      <c r="AY226" s="102">
        <v>0</v>
      </c>
      <c r="AZ226" s="102">
        <v>0</v>
      </c>
      <c r="BA226" s="102">
        <v>0</v>
      </c>
      <c r="BB226" s="102">
        <v>0</v>
      </c>
      <c r="BC226" s="102">
        <v>0</v>
      </c>
      <c r="BD226" s="102">
        <v>0</v>
      </c>
      <c r="BE226" s="102">
        <v>0</v>
      </c>
      <c r="BF226" s="305">
        <f>+AV226/AS226</f>
        <v>0</v>
      </c>
      <c r="BG226" s="354"/>
      <c r="BH226" s="354"/>
      <c r="BI226" s="96">
        <f t="shared" si="209"/>
        <v>0</v>
      </c>
      <c r="BJ226" s="260">
        <f>+BI226/D226</f>
        <v>0</v>
      </c>
      <c r="BK226" s="354"/>
      <c r="BL226" s="354"/>
      <c r="BM226" s="220" t="s">
        <v>821</v>
      </c>
      <c r="BN226" s="220" t="s">
        <v>268</v>
      </c>
      <c r="BO226" s="232" t="s">
        <v>824</v>
      </c>
      <c r="BP226" s="220"/>
      <c r="BQ226" s="220"/>
      <c r="BR226" s="232" t="s">
        <v>823</v>
      </c>
      <c r="BS226" s="220" t="s">
        <v>825</v>
      </c>
      <c r="BT226" s="220" t="s">
        <v>293</v>
      </c>
      <c r="BU226" s="220" t="s">
        <v>826</v>
      </c>
      <c r="BV226" s="220" t="s">
        <v>827</v>
      </c>
      <c r="BW226" s="220" t="s">
        <v>826</v>
      </c>
      <c r="BX226" s="220" t="s">
        <v>826</v>
      </c>
      <c r="BY226" s="220" t="s">
        <v>293</v>
      </c>
      <c r="BZ226" s="96">
        <v>1</v>
      </c>
      <c r="CA226" s="96">
        <v>0</v>
      </c>
      <c r="CB226" s="96">
        <v>0</v>
      </c>
      <c r="CC226" s="96">
        <v>1</v>
      </c>
      <c r="CD226" s="96">
        <v>1</v>
      </c>
      <c r="CE226" s="96">
        <v>50000000</v>
      </c>
      <c r="CF226" s="96">
        <v>50000000</v>
      </c>
      <c r="CG226" s="96">
        <v>0</v>
      </c>
      <c r="CH226" s="96">
        <v>0</v>
      </c>
      <c r="CI226" s="96">
        <v>0</v>
      </c>
      <c r="CJ226" s="96">
        <v>0</v>
      </c>
      <c r="CK226" s="96">
        <v>0</v>
      </c>
      <c r="CL226" s="96">
        <v>0</v>
      </c>
      <c r="CM226" s="96">
        <v>0</v>
      </c>
      <c r="CN226" s="305">
        <f t="shared" ref="CN226:CN235" si="210">+CD226/BZ226</f>
        <v>1</v>
      </c>
      <c r="CO226" s="354"/>
      <c r="CP226" s="354"/>
      <c r="CQ226" s="96">
        <f t="shared" si="200"/>
        <v>1</v>
      </c>
      <c r="CR226" s="221">
        <f>+CQ226/E226</f>
        <v>1</v>
      </c>
      <c r="CS226" s="355"/>
      <c r="CT226" s="355"/>
      <c r="CU226" s="220" t="s">
        <v>821</v>
      </c>
      <c r="CV226" s="220" t="s">
        <v>268</v>
      </c>
    </row>
    <row r="227" spans="1:100" ht="51" customHeight="1">
      <c r="A227" s="75" t="s">
        <v>818</v>
      </c>
      <c r="B227" s="218" t="s">
        <v>95</v>
      </c>
      <c r="C227" s="75" t="s">
        <v>287</v>
      </c>
      <c r="D227" s="119">
        <v>200</v>
      </c>
      <c r="E227" s="119">
        <v>200</v>
      </c>
      <c r="F227" s="75" t="s">
        <v>97</v>
      </c>
      <c r="G227" s="75" t="s">
        <v>828</v>
      </c>
      <c r="H227" s="75" t="s">
        <v>829</v>
      </c>
      <c r="I227" s="96">
        <v>0</v>
      </c>
      <c r="J227" s="119">
        <v>50</v>
      </c>
      <c r="K227" s="119">
        <v>0</v>
      </c>
      <c r="L227" s="305">
        <v>0</v>
      </c>
      <c r="M227" s="354"/>
      <c r="N227" s="354"/>
      <c r="O227" s="354"/>
      <c r="P227" s="354"/>
      <c r="Q227" s="96">
        <v>0</v>
      </c>
      <c r="R227" s="96">
        <v>0</v>
      </c>
      <c r="S227" s="96">
        <v>0</v>
      </c>
      <c r="T227" s="96">
        <v>0</v>
      </c>
      <c r="U227" s="96">
        <v>0</v>
      </c>
      <c r="V227" s="96">
        <v>0</v>
      </c>
      <c r="W227" s="96">
        <v>0</v>
      </c>
      <c r="X227" s="96">
        <v>0</v>
      </c>
      <c r="Y227" s="96">
        <v>0</v>
      </c>
      <c r="Z227" s="102" t="s">
        <v>81</v>
      </c>
      <c r="AA227" s="96">
        <v>0</v>
      </c>
      <c r="AB227" s="276">
        <v>0</v>
      </c>
      <c r="AC227" s="119">
        <v>0</v>
      </c>
      <c r="AD227" s="102">
        <v>0</v>
      </c>
      <c r="AE227" s="102">
        <v>0</v>
      </c>
      <c r="AF227" s="102">
        <v>0</v>
      </c>
      <c r="AG227" s="102">
        <v>0</v>
      </c>
      <c r="AH227" s="102">
        <v>0</v>
      </c>
      <c r="AI227" s="102">
        <v>0</v>
      </c>
      <c r="AJ227" s="102">
        <v>0</v>
      </c>
      <c r="AK227" s="102">
        <v>0</v>
      </c>
      <c r="AL227" s="305" t="s">
        <v>81</v>
      </c>
      <c r="AM227" s="354"/>
      <c r="AN227" s="354"/>
      <c r="AO227" s="102">
        <f t="shared" si="207"/>
        <v>0</v>
      </c>
      <c r="AP227" s="305">
        <f t="shared" si="208"/>
        <v>0</v>
      </c>
      <c r="AQ227" s="354"/>
      <c r="AR227" s="354"/>
      <c r="AS227" s="96">
        <v>100</v>
      </c>
      <c r="AT227" s="102">
        <v>100</v>
      </c>
      <c r="AU227" s="96">
        <v>100</v>
      </c>
      <c r="AV227" s="96">
        <v>100</v>
      </c>
      <c r="AW227" s="102">
        <v>0</v>
      </c>
      <c r="AX227" s="102">
        <v>0</v>
      </c>
      <c r="AY227" s="102">
        <v>0</v>
      </c>
      <c r="AZ227" s="102">
        <v>0</v>
      </c>
      <c r="BA227" s="102">
        <v>0</v>
      </c>
      <c r="BB227" s="102">
        <v>0</v>
      </c>
      <c r="BC227" s="102">
        <v>0</v>
      </c>
      <c r="BD227" s="102">
        <v>0</v>
      </c>
      <c r="BE227" s="102">
        <v>0</v>
      </c>
      <c r="BF227" s="305">
        <f>+AV227/AS227</f>
        <v>1</v>
      </c>
      <c r="BG227" s="354"/>
      <c r="BH227" s="354"/>
      <c r="BI227" s="96">
        <f t="shared" si="209"/>
        <v>100</v>
      </c>
      <c r="BJ227" s="260">
        <f>+BI227/D227</f>
        <v>0.5</v>
      </c>
      <c r="BK227" s="354"/>
      <c r="BL227" s="354"/>
      <c r="BM227" s="220" t="s">
        <v>821</v>
      </c>
      <c r="BN227" s="220" t="s">
        <v>101</v>
      </c>
      <c r="BO227" s="220"/>
      <c r="BP227" s="220"/>
      <c r="BQ227" s="220"/>
      <c r="BR227" s="220"/>
      <c r="BS227" s="220"/>
      <c r="BT227" s="220"/>
      <c r="BU227" s="220"/>
      <c r="BV227" s="220"/>
      <c r="BW227" s="220"/>
      <c r="BX227" s="220"/>
      <c r="BY227" s="220" t="s">
        <v>291</v>
      </c>
      <c r="BZ227" s="96">
        <v>100</v>
      </c>
      <c r="CA227" s="96">
        <v>100</v>
      </c>
      <c r="CB227" s="96">
        <v>100</v>
      </c>
      <c r="CC227" s="96">
        <v>100</v>
      </c>
      <c r="CD227" s="96">
        <v>100</v>
      </c>
      <c r="CE227" s="96">
        <v>0</v>
      </c>
      <c r="CF227" s="96">
        <v>0</v>
      </c>
      <c r="CG227" s="96">
        <v>0</v>
      </c>
      <c r="CH227" s="96">
        <v>0</v>
      </c>
      <c r="CI227" s="96">
        <v>0</v>
      </c>
      <c r="CJ227" s="96">
        <v>0</v>
      </c>
      <c r="CK227" s="96">
        <v>0</v>
      </c>
      <c r="CL227" s="96">
        <v>0</v>
      </c>
      <c r="CM227" s="96">
        <v>0</v>
      </c>
      <c r="CN227" s="305">
        <f t="shared" si="210"/>
        <v>1</v>
      </c>
      <c r="CO227" s="354"/>
      <c r="CP227" s="354"/>
      <c r="CQ227" s="96">
        <f t="shared" si="200"/>
        <v>200</v>
      </c>
      <c r="CR227" s="221">
        <f>+CQ227/E227</f>
        <v>1</v>
      </c>
      <c r="CS227" s="355"/>
      <c r="CT227" s="355"/>
      <c r="CU227" s="220" t="s">
        <v>821</v>
      </c>
      <c r="CV227" s="220" t="s">
        <v>101</v>
      </c>
    </row>
    <row r="228" spans="1:100" ht="60.75" customHeight="1">
      <c r="A228" s="75" t="s">
        <v>830</v>
      </c>
      <c r="B228" s="218" t="s">
        <v>95</v>
      </c>
      <c r="C228" s="75" t="s">
        <v>831</v>
      </c>
      <c r="D228" s="119">
        <v>1</v>
      </c>
      <c r="E228" s="119">
        <v>1</v>
      </c>
      <c r="F228" s="75" t="s">
        <v>97</v>
      </c>
      <c r="G228" s="75" t="s">
        <v>832</v>
      </c>
      <c r="H228" s="75" t="s">
        <v>832</v>
      </c>
      <c r="I228" s="96">
        <v>0</v>
      </c>
      <c r="J228" s="119">
        <v>0</v>
      </c>
      <c r="K228" s="119">
        <v>0</v>
      </c>
      <c r="L228" s="305" t="s">
        <v>81</v>
      </c>
      <c r="M228" s="370" t="s">
        <v>81</v>
      </c>
      <c r="N228" s="354">
        <v>0.25</v>
      </c>
      <c r="O228" s="354" t="s">
        <v>81</v>
      </c>
      <c r="P228" s="354"/>
      <c r="Q228" s="96">
        <v>0</v>
      </c>
      <c r="R228" s="96">
        <v>0</v>
      </c>
      <c r="S228" s="96">
        <v>0</v>
      </c>
      <c r="T228" s="96">
        <v>0</v>
      </c>
      <c r="U228" s="96">
        <v>0</v>
      </c>
      <c r="V228" s="96">
        <v>0</v>
      </c>
      <c r="W228" s="96">
        <v>0</v>
      </c>
      <c r="X228" s="96">
        <v>0</v>
      </c>
      <c r="Y228" s="96">
        <v>0</v>
      </c>
      <c r="Z228" s="102" t="s">
        <v>81</v>
      </c>
      <c r="AA228" s="96">
        <v>1</v>
      </c>
      <c r="AB228" s="275">
        <v>1</v>
      </c>
      <c r="AC228" s="96">
        <v>1</v>
      </c>
      <c r="AD228" s="102">
        <v>0</v>
      </c>
      <c r="AE228" s="102">
        <v>0</v>
      </c>
      <c r="AF228" s="102">
        <v>0</v>
      </c>
      <c r="AG228" s="102">
        <v>0</v>
      </c>
      <c r="AH228" s="102">
        <v>0</v>
      </c>
      <c r="AI228" s="102">
        <v>0</v>
      </c>
      <c r="AJ228" s="102">
        <v>0</v>
      </c>
      <c r="AK228" s="102">
        <v>0</v>
      </c>
      <c r="AL228" s="305">
        <v>1</v>
      </c>
      <c r="AM228" s="354">
        <f>SUM(AL228:AL230)/2</f>
        <v>1</v>
      </c>
      <c r="AN228" s="354" t="s">
        <v>81</v>
      </c>
      <c r="AO228" s="102">
        <f t="shared" si="207"/>
        <v>1</v>
      </c>
      <c r="AP228" s="305">
        <f t="shared" si="208"/>
        <v>1</v>
      </c>
      <c r="AQ228" s="354">
        <f>SUM(AP228:AP230)/3</f>
        <v>0.44444444444444442</v>
      </c>
      <c r="AR228" s="354"/>
      <c r="AS228" s="96">
        <v>1</v>
      </c>
      <c r="AT228" s="102">
        <v>1</v>
      </c>
      <c r="AU228" s="96">
        <v>1</v>
      </c>
      <c r="AV228" s="96">
        <v>1</v>
      </c>
      <c r="AW228" s="102">
        <v>0</v>
      </c>
      <c r="AX228" s="102">
        <v>0</v>
      </c>
      <c r="AY228" s="102">
        <v>0</v>
      </c>
      <c r="AZ228" s="102">
        <v>0</v>
      </c>
      <c r="BA228" s="102">
        <v>0</v>
      </c>
      <c r="BB228" s="102">
        <v>0</v>
      </c>
      <c r="BC228" s="102">
        <v>0</v>
      </c>
      <c r="BD228" s="102">
        <v>0</v>
      </c>
      <c r="BE228" s="102">
        <v>0</v>
      </c>
      <c r="BF228" s="305">
        <f>+AV228/AS228</f>
        <v>1</v>
      </c>
      <c r="BG228" s="354">
        <f>SUM(BF228:BF230)/2</f>
        <v>1</v>
      </c>
      <c r="BH228" s="354" t="s">
        <v>81</v>
      </c>
      <c r="BI228" s="96">
        <f t="shared" si="209"/>
        <v>2</v>
      </c>
      <c r="BJ228" s="260">
        <v>1</v>
      </c>
      <c r="BK228" s="354">
        <f>SUM(BJ228:BJ230)/3</f>
        <v>0.55555555555555547</v>
      </c>
      <c r="BL228" s="354"/>
      <c r="BM228" s="220" t="s">
        <v>821</v>
      </c>
      <c r="BN228" s="220" t="s">
        <v>101</v>
      </c>
      <c r="BO228" s="220" t="s">
        <v>833</v>
      </c>
      <c r="BP228" s="220"/>
      <c r="BQ228" s="220"/>
      <c r="BR228" s="232" t="s">
        <v>834</v>
      </c>
      <c r="BS228" s="220" t="s">
        <v>835</v>
      </c>
      <c r="BT228" s="220" t="s">
        <v>293</v>
      </c>
      <c r="BU228" s="220"/>
      <c r="BV228" s="220"/>
      <c r="BW228" s="220"/>
      <c r="BX228" s="220"/>
      <c r="BY228" s="220" t="s">
        <v>836</v>
      </c>
      <c r="BZ228" s="96">
        <v>0</v>
      </c>
      <c r="CA228" s="96">
        <v>0</v>
      </c>
      <c r="CB228" s="96">
        <v>0</v>
      </c>
      <c r="CC228" s="96">
        <v>0</v>
      </c>
      <c r="CD228" s="96">
        <v>0</v>
      </c>
      <c r="CE228" s="96">
        <v>0</v>
      </c>
      <c r="CF228" s="96">
        <v>0</v>
      </c>
      <c r="CG228" s="96">
        <v>0</v>
      </c>
      <c r="CH228" s="96">
        <v>0</v>
      </c>
      <c r="CI228" s="96">
        <v>0</v>
      </c>
      <c r="CJ228" s="96">
        <v>0</v>
      </c>
      <c r="CK228" s="96">
        <v>0</v>
      </c>
      <c r="CL228" s="96">
        <v>0</v>
      </c>
      <c r="CM228" s="96">
        <v>0</v>
      </c>
      <c r="CN228" s="305" t="s">
        <v>81</v>
      </c>
      <c r="CO228" s="354">
        <f>SUM(CN228:CN230)/2</f>
        <v>1</v>
      </c>
      <c r="CP228" s="354" t="s">
        <v>81</v>
      </c>
      <c r="CQ228" s="96">
        <f t="shared" si="200"/>
        <v>2</v>
      </c>
      <c r="CR228" s="221">
        <v>1</v>
      </c>
      <c r="CS228" s="355">
        <f>SUM(CR228:CR230)/3</f>
        <v>1</v>
      </c>
      <c r="CT228" s="355"/>
      <c r="CU228" s="220" t="s">
        <v>821</v>
      </c>
      <c r="CV228" s="220" t="s">
        <v>101</v>
      </c>
    </row>
    <row r="229" spans="1:100" ht="66" customHeight="1">
      <c r="A229" s="75" t="s">
        <v>830</v>
      </c>
      <c r="B229" s="218" t="s">
        <v>95</v>
      </c>
      <c r="C229" s="75" t="s">
        <v>831</v>
      </c>
      <c r="D229" s="119">
        <v>1</v>
      </c>
      <c r="E229" s="119">
        <v>1</v>
      </c>
      <c r="F229" s="75" t="s">
        <v>97</v>
      </c>
      <c r="G229" s="75" t="s">
        <v>837</v>
      </c>
      <c r="H229" s="75" t="s">
        <v>837</v>
      </c>
      <c r="I229" s="96">
        <v>0</v>
      </c>
      <c r="J229" s="119">
        <v>0</v>
      </c>
      <c r="K229" s="119">
        <v>0</v>
      </c>
      <c r="L229" s="305" t="s">
        <v>81</v>
      </c>
      <c r="M229" s="370"/>
      <c r="N229" s="354"/>
      <c r="O229" s="354"/>
      <c r="P229" s="354"/>
      <c r="Q229" s="96">
        <v>0</v>
      </c>
      <c r="R229" s="96">
        <v>0</v>
      </c>
      <c r="S229" s="96">
        <v>0</v>
      </c>
      <c r="T229" s="96">
        <v>0</v>
      </c>
      <c r="U229" s="96">
        <v>0</v>
      </c>
      <c r="V229" s="96">
        <v>0</v>
      </c>
      <c r="W229" s="96">
        <v>0</v>
      </c>
      <c r="X229" s="96">
        <v>0</v>
      </c>
      <c r="Y229" s="96">
        <v>0</v>
      </c>
      <c r="Z229" s="102" t="s">
        <v>81</v>
      </c>
      <c r="AA229" s="96">
        <v>0</v>
      </c>
      <c r="AB229" s="275">
        <v>0</v>
      </c>
      <c r="AC229" s="96">
        <v>0</v>
      </c>
      <c r="AD229" s="102">
        <v>0</v>
      </c>
      <c r="AE229" s="102">
        <v>0</v>
      </c>
      <c r="AF229" s="102">
        <v>0</v>
      </c>
      <c r="AG229" s="102">
        <v>0</v>
      </c>
      <c r="AH229" s="102">
        <v>0</v>
      </c>
      <c r="AI229" s="102">
        <v>0</v>
      </c>
      <c r="AJ229" s="102">
        <v>0</v>
      </c>
      <c r="AK229" s="102">
        <v>0</v>
      </c>
      <c r="AL229" s="305" t="s">
        <v>81</v>
      </c>
      <c r="AM229" s="354"/>
      <c r="AN229" s="354"/>
      <c r="AO229" s="102">
        <f t="shared" si="207"/>
        <v>0</v>
      </c>
      <c r="AP229" s="305">
        <f t="shared" si="208"/>
        <v>0</v>
      </c>
      <c r="AQ229" s="354"/>
      <c r="AR229" s="354"/>
      <c r="AS229" s="96">
        <v>0</v>
      </c>
      <c r="AT229" s="102">
        <v>0</v>
      </c>
      <c r="AU229" s="96">
        <v>0</v>
      </c>
      <c r="AV229" s="96">
        <v>0</v>
      </c>
      <c r="AW229" s="102">
        <v>0</v>
      </c>
      <c r="AX229" s="102">
        <v>0</v>
      </c>
      <c r="AY229" s="102">
        <v>0</v>
      </c>
      <c r="AZ229" s="102">
        <v>0</v>
      </c>
      <c r="BA229" s="102">
        <v>0</v>
      </c>
      <c r="BB229" s="102">
        <v>0</v>
      </c>
      <c r="BC229" s="102">
        <v>0</v>
      </c>
      <c r="BD229" s="102">
        <v>0</v>
      </c>
      <c r="BE229" s="102">
        <v>0</v>
      </c>
      <c r="BF229" s="305" t="s">
        <v>81</v>
      </c>
      <c r="BG229" s="354"/>
      <c r="BH229" s="354"/>
      <c r="BI229" s="96">
        <f t="shared" si="209"/>
        <v>0</v>
      </c>
      <c r="BJ229" s="260">
        <f t="shared" ref="BJ229:BJ231" si="211">+BI229/D229</f>
        <v>0</v>
      </c>
      <c r="BK229" s="354"/>
      <c r="BL229" s="354"/>
      <c r="BM229" s="220" t="s">
        <v>821</v>
      </c>
      <c r="BN229" s="220" t="s">
        <v>101</v>
      </c>
      <c r="BO229" s="220" t="s">
        <v>838</v>
      </c>
      <c r="BP229" s="220"/>
      <c r="BQ229" s="220"/>
      <c r="BR229" s="232" t="s">
        <v>839</v>
      </c>
      <c r="BS229" s="220" t="s">
        <v>835</v>
      </c>
      <c r="BT229" s="220" t="s">
        <v>293</v>
      </c>
      <c r="BU229" s="220"/>
      <c r="BV229" s="220"/>
      <c r="BW229" s="220"/>
      <c r="BX229" s="220"/>
      <c r="BY229" s="220"/>
      <c r="BZ229" s="96">
        <v>1</v>
      </c>
      <c r="CA229" s="96">
        <v>0</v>
      </c>
      <c r="CB229" s="96">
        <v>0</v>
      </c>
      <c r="CC229" s="96">
        <v>1</v>
      </c>
      <c r="CD229" s="96">
        <v>1</v>
      </c>
      <c r="CE229" s="96">
        <v>4000000000</v>
      </c>
      <c r="CF229" s="96">
        <v>4000000000</v>
      </c>
      <c r="CG229" s="96">
        <v>0</v>
      </c>
      <c r="CH229" s="96">
        <v>0</v>
      </c>
      <c r="CI229" s="96">
        <v>0</v>
      </c>
      <c r="CJ229" s="96">
        <v>0</v>
      </c>
      <c r="CK229" s="96">
        <v>0</v>
      </c>
      <c r="CL229" s="96">
        <v>0</v>
      </c>
      <c r="CM229" s="96">
        <v>0</v>
      </c>
      <c r="CN229" s="305">
        <f t="shared" si="210"/>
        <v>1</v>
      </c>
      <c r="CO229" s="354"/>
      <c r="CP229" s="354"/>
      <c r="CQ229" s="96">
        <f t="shared" si="200"/>
        <v>1</v>
      </c>
      <c r="CR229" s="221">
        <f>+CQ229/E229</f>
        <v>1</v>
      </c>
      <c r="CS229" s="355"/>
      <c r="CT229" s="355"/>
      <c r="CU229" s="220" t="s">
        <v>821</v>
      </c>
      <c r="CV229" s="220" t="s">
        <v>101</v>
      </c>
    </row>
    <row r="230" spans="1:100" ht="99" customHeight="1">
      <c r="A230" s="75" t="s">
        <v>830</v>
      </c>
      <c r="B230" s="218" t="s">
        <v>95</v>
      </c>
      <c r="C230" s="75" t="s">
        <v>831</v>
      </c>
      <c r="D230" s="119">
        <v>6</v>
      </c>
      <c r="E230" s="119">
        <v>6</v>
      </c>
      <c r="F230" s="75" t="s">
        <v>97</v>
      </c>
      <c r="G230" s="75" t="s">
        <v>840</v>
      </c>
      <c r="H230" s="75" t="s">
        <v>840</v>
      </c>
      <c r="I230" s="96">
        <v>0</v>
      </c>
      <c r="J230" s="119">
        <v>0</v>
      </c>
      <c r="K230" s="96">
        <v>0</v>
      </c>
      <c r="L230" s="305" t="s">
        <v>81</v>
      </c>
      <c r="M230" s="370"/>
      <c r="N230" s="354"/>
      <c r="O230" s="354"/>
      <c r="P230" s="354"/>
      <c r="Q230" s="96">
        <v>0</v>
      </c>
      <c r="R230" s="96">
        <v>0</v>
      </c>
      <c r="S230" s="96">
        <v>0</v>
      </c>
      <c r="T230" s="96">
        <v>0</v>
      </c>
      <c r="U230" s="96">
        <v>0</v>
      </c>
      <c r="V230" s="96">
        <v>0</v>
      </c>
      <c r="W230" s="96">
        <v>0</v>
      </c>
      <c r="X230" s="96">
        <v>0</v>
      </c>
      <c r="Y230" s="96">
        <v>0</v>
      </c>
      <c r="Z230" s="102" t="s">
        <v>81</v>
      </c>
      <c r="AA230" s="96">
        <v>2</v>
      </c>
      <c r="AB230" s="275">
        <v>2</v>
      </c>
      <c r="AC230" s="96">
        <v>2</v>
      </c>
      <c r="AD230" s="102">
        <v>0</v>
      </c>
      <c r="AE230" s="102">
        <v>0</v>
      </c>
      <c r="AF230" s="102">
        <v>0</v>
      </c>
      <c r="AG230" s="102">
        <v>0</v>
      </c>
      <c r="AH230" s="102">
        <v>0</v>
      </c>
      <c r="AI230" s="102">
        <v>0</v>
      </c>
      <c r="AJ230" s="102">
        <v>0</v>
      </c>
      <c r="AK230" s="102">
        <v>0</v>
      </c>
      <c r="AL230" s="305">
        <v>1</v>
      </c>
      <c r="AM230" s="354"/>
      <c r="AN230" s="354"/>
      <c r="AO230" s="102">
        <f t="shared" si="207"/>
        <v>2</v>
      </c>
      <c r="AP230" s="305">
        <f t="shared" si="208"/>
        <v>0.33333333333333331</v>
      </c>
      <c r="AQ230" s="354"/>
      <c r="AR230" s="354"/>
      <c r="AS230" s="96">
        <v>2</v>
      </c>
      <c r="AT230" s="102">
        <v>2</v>
      </c>
      <c r="AU230" s="96">
        <v>2</v>
      </c>
      <c r="AV230" s="96">
        <v>2</v>
      </c>
      <c r="AW230" s="102">
        <v>0</v>
      </c>
      <c r="AX230" s="102">
        <v>0</v>
      </c>
      <c r="AY230" s="102">
        <v>0</v>
      </c>
      <c r="AZ230" s="102">
        <v>0</v>
      </c>
      <c r="BA230" s="102">
        <v>0</v>
      </c>
      <c r="BB230" s="102">
        <v>0</v>
      </c>
      <c r="BC230" s="102">
        <v>0</v>
      </c>
      <c r="BD230" s="102">
        <v>0</v>
      </c>
      <c r="BE230" s="102">
        <v>0</v>
      </c>
      <c r="BF230" s="305">
        <f>+AV230/AS230</f>
        <v>1</v>
      </c>
      <c r="BG230" s="354"/>
      <c r="BH230" s="354"/>
      <c r="BI230" s="96">
        <f t="shared" si="209"/>
        <v>4</v>
      </c>
      <c r="BJ230" s="260">
        <f t="shared" si="211"/>
        <v>0.66666666666666663</v>
      </c>
      <c r="BK230" s="354"/>
      <c r="BL230" s="354"/>
      <c r="BM230" s="220" t="s">
        <v>821</v>
      </c>
      <c r="BN230" s="220" t="s">
        <v>101</v>
      </c>
      <c r="BO230" s="220" t="s">
        <v>291</v>
      </c>
      <c r="BP230" s="220"/>
      <c r="BQ230" s="220"/>
      <c r="BR230" s="220"/>
      <c r="BS230" s="220"/>
      <c r="BT230" s="220"/>
      <c r="BU230" s="220"/>
      <c r="BV230" s="220"/>
      <c r="BW230" s="220"/>
      <c r="BX230" s="220"/>
      <c r="BY230" s="220" t="s">
        <v>841</v>
      </c>
      <c r="BZ230" s="96">
        <v>2</v>
      </c>
      <c r="CA230" s="96">
        <v>2</v>
      </c>
      <c r="CB230" s="96">
        <v>2</v>
      </c>
      <c r="CC230" s="96">
        <v>2</v>
      </c>
      <c r="CD230" s="96">
        <v>2</v>
      </c>
      <c r="CE230" s="96">
        <v>0</v>
      </c>
      <c r="CF230" s="96">
        <v>0</v>
      </c>
      <c r="CG230" s="96">
        <v>0</v>
      </c>
      <c r="CH230" s="96">
        <v>0</v>
      </c>
      <c r="CI230" s="96">
        <v>0</v>
      </c>
      <c r="CJ230" s="96">
        <v>0</v>
      </c>
      <c r="CK230" s="96">
        <v>0</v>
      </c>
      <c r="CL230" s="96">
        <v>0</v>
      </c>
      <c r="CM230" s="96">
        <v>0</v>
      </c>
      <c r="CN230" s="305">
        <f t="shared" si="210"/>
        <v>1</v>
      </c>
      <c r="CO230" s="354"/>
      <c r="CP230" s="354"/>
      <c r="CQ230" s="96">
        <f t="shared" si="200"/>
        <v>6</v>
      </c>
      <c r="CR230" s="221">
        <f>+CQ230/E230</f>
        <v>1</v>
      </c>
      <c r="CS230" s="355"/>
      <c r="CT230" s="355"/>
      <c r="CU230" s="220" t="s">
        <v>821</v>
      </c>
      <c r="CV230" s="220" t="s">
        <v>101</v>
      </c>
    </row>
    <row r="231" spans="1:100" ht="89.25" customHeight="1">
      <c r="A231" s="75" t="s">
        <v>842</v>
      </c>
      <c r="B231" s="218" t="s">
        <v>95</v>
      </c>
      <c r="C231" s="75" t="s">
        <v>843</v>
      </c>
      <c r="D231" s="119">
        <v>1</v>
      </c>
      <c r="E231" s="119">
        <v>1</v>
      </c>
      <c r="F231" s="75" t="s">
        <v>97</v>
      </c>
      <c r="G231" s="75" t="s">
        <v>844</v>
      </c>
      <c r="H231" s="75" t="s">
        <v>845</v>
      </c>
      <c r="I231" s="96">
        <v>0</v>
      </c>
      <c r="J231" s="119">
        <v>0</v>
      </c>
      <c r="K231" s="119">
        <v>0</v>
      </c>
      <c r="L231" s="305" t="s">
        <v>81</v>
      </c>
      <c r="M231" s="370" t="s">
        <v>81</v>
      </c>
      <c r="N231" s="354">
        <v>0.25</v>
      </c>
      <c r="O231" s="354" t="s">
        <v>81</v>
      </c>
      <c r="P231" s="354"/>
      <c r="Q231" s="96">
        <v>0</v>
      </c>
      <c r="R231" s="96">
        <v>0</v>
      </c>
      <c r="S231" s="96">
        <v>0</v>
      </c>
      <c r="T231" s="96">
        <v>0</v>
      </c>
      <c r="U231" s="96">
        <v>0</v>
      </c>
      <c r="V231" s="96">
        <v>0</v>
      </c>
      <c r="W231" s="96">
        <v>0</v>
      </c>
      <c r="X231" s="96">
        <v>0</v>
      </c>
      <c r="Y231" s="96">
        <v>0</v>
      </c>
      <c r="Z231" s="102" t="s">
        <v>81</v>
      </c>
      <c r="AA231" s="96">
        <v>0</v>
      </c>
      <c r="AB231" s="102">
        <v>0</v>
      </c>
      <c r="AC231" s="96">
        <v>0</v>
      </c>
      <c r="AD231" s="102">
        <v>0</v>
      </c>
      <c r="AE231" s="102">
        <v>0</v>
      </c>
      <c r="AF231" s="102">
        <v>0</v>
      </c>
      <c r="AG231" s="102">
        <v>0</v>
      </c>
      <c r="AH231" s="102">
        <v>0</v>
      </c>
      <c r="AI231" s="102">
        <v>0</v>
      </c>
      <c r="AJ231" s="102">
        <v>0</v>
      </c>
      <c r="AK231" s="102">
        <v>0</v>
      </c>
      <c r="AL231" s="305" t="s">
        <v>81</v>
      </c>
      <c r="AM231" s="354" t="s">
        <v>81</v>
      </c>
      <c r="AN231" s="354" t="s">
        <v>81</v>
      </c>
      <c r="AO231" s="102">
        <f t="shared" si="207"/>
        <v>0</v>
      </c>
      <c r="AP231" s="305">
        <f t="shared" si="208"/>
        <v>0</v>
      </c>
      <c r="AQ231" s="354">
        <f>SUM(AP231:AP232)/2</f>
        <v>0</v>
      </c>
      <c r="AR231" s="354"/>
      <c r="AS231" s="96">
        <v>1</v>
      </c>
      <c r="AT231" s="102">
        <v>0</v>
      </c>
      <c r="AU231" s="96">
        <v>0</v>
      </c>
      <c r="AV231" s="96">
        <v>0</v>
      </c>
      <c r="AW231" s="102">
        <v>0</v>
      </c>
      <c r="AX231" s="102">
        <v>0</v>
      </c>
      <c r="AY231" s="102">
        <v>0</v>
      </c>
      <c r="AZ231" s="102">
        <v>0</v>
      </c>
      <c r="BA231" s="102">
        <v>0</v>
      </c>
      <c r="BB231" s="102">
        <v>0</v>
      </c>
      <c r="BC231" s="102">
        <v>0</v>
      </c>
      <c r="BD231" s="102">
        <v>0</v>
      </c>
      <c r="BE231" s="102">
        <v>0</v>
      </c>
      <c r="BF231" s="305">
        <f>+AV231/AS231</f>
        <v>0</v>
      </c>
      <c r="BG231" s="354">
        <f>SUM(BE231:BE232)/2</f>
        <v>0</v>
      </c>
      <c r="BH231" s="354" t="s">
        <v>81</v>
      </c>
      <c r="BI231" s="96">
        <f t="shared" si="209"/>
        <v>0</v>
      </c>
      <c r="BJ231" s="260">
        <f t="shared" si="211"/>
        <v>0</v>
      </c>
      <c r="BK231" s="354">
        <f>SUM(BJ231:BJ232)/2</f>
        <v>0</v>
      </c>
      <c r="BL231" s="354"/>
      <c r="BM231" s="220" t="s">
        <v>821</v>
      </c>
      <c r="BN231" s="220" t="s">
        <v>846</v>
      </c>
      <c r="BO231" s="220" t="s">
        <v>847</v>
      </c>
      <c r="BP231" s="220" t="s">
        <v>848</v>
      </c>
      <c r="BQ231" s="220"/>
      <c r="BR231" s="232" t="s">
        <v>845</v>
      </c>
      <c r="BS231" s="220" t="s">
        <v>835</v>
      </c>
      <c r="BT231" s="220" t="s">
        <v>293</v>
      </c>
      <c r="BU231" s="220" t="s">
        <v>849</v>
      </c>
      <c r="BV231" s="220" t="s">
        <v>850</v>
      </c>
      <c r="BW231" s="220" t="s">
        <v>849</v>
      </c>
      <c r="BX231" s="220" t="s">
        <v>849</v>
      </c>
      <c r="BY231" s="220"/>
      <c r="BZ231" s="220">
        <v>1</v>
      </c>
      <c r="CA231" s="96">
        <v>0</v>
      </c>
      <c r="CB231" s="96">
        <v>0</v>
      </c>
      <c r="CC231" s="96">
        <v>1</v>
      </c>
      <c r="CD231" s="96">
        <v>1</v>
      </c>
      <c r="CE231" s="96">
        <v>5578390594</v>
      </c>
      <c r="CF231" s="96">
        <v>5578390594</v>
      </c>
      <c r="CG231" s="96">
        <v>0</v>
      </c>
      <c r="CH231" s="96">
        <v>0</v>
      </c>
      <c r="CI231" s="96">
        <v>0</v>
      </c>
      <c r="CJ231" s="96">
        <v>0</v>
      </c>
      <c r="CK231" s="96">
        <v>0</v>
      </c>
      <c r="CL231" s="96">
        <v>0</v>
      </c>
      <c r="CM231" s="96">
        <v>0</v>
      </c>
      <c r="CN231" s="305">
        <f t="shared" si="210"/>
        <v>1</v>
      </c>
      <c r="CO231" s="354">
        <f>SUM(CM231:CM232)/1</f>
        <v>0</v>
      </c>
      <c r="CP231" s="354" t="s">
        <v>81</v>
      </c>
      <c r="CQ231" s="96">
        <f t="shared" si="200"/>
        <v>1</v>
      </c>
      <c r="CR231" s="221">
        <f>+CQ231/E231</f>
        <v>1</v>
      </c>
      <c r="CS231" s="355">
        <f>SUM(CR231:CR232)/1</f>
        <v>1</v>
      </c>
      <c r="CT231" s="355"/>
      <c r="CU231" s="220" t="s">
        <v>821</v>
      </c>
      <c r="CV231" s="220" t="s">
        <v>846</v>
      </c>
    </row>
    <row r="232" spans="1:100" ht="90">
      <c r="A232" s="75" t="s">
        <v>842</v>
      </c>
      <c r="B232" s="218" t="s">
        <v>95</v>
      </c>
      <c r="C232" s="75" t="s">
        <v>843</v>
      </c>
      <c r="D232" s="119">
        <v>1</v>
      </c>
      <c r="E232" s="119" t="s">
        <v>81</v>
      </c>
      <c r="F232" s="75" t="s">
        <v>97</v>
      </c>
      <c r="G232" s="75" t="s">
        <v>851</v>
      </c>
      <c r="H232" s="75" t="s">
        <v>851</v>
      </c>
      <c r="I232" s="96">
        <v>0</v>
      </c>
      <c r="J232" s="119">
        <v>0</v>
      </c>
      <c r="K232" s="119">
        <v>0</v>
      </c>
      <c r="L232" s="305" t="s">
        <v>81</v>
      </c>
      <c r="M232" s="370"/>
      <c r="N232" s="354"/>
      <c r="O232" s="354"/>
      <c r="P232" s="354"/>
      <c r="Q232" s="96">
        <v>0</v>
      </c>
      <c r="R232" s="96">
        <v>0</v>
      </c>
      <c r="S232" s="96">
        <v>0</v>
      </c>
      <c r="T232" s="96">
        <v>0</v>
      </c>
      <c r="U232" s="96">
        <v>0</v>
      </c>
      <c r="V232" s="96">
        <v>0</v>
      </c>
      <c r="W232" s="96">
        <v>0</v>
      </c>
      <c r="X232" s="96">
        <v>0</v>
      </c>
      <c r="Y232" s="96">
        <v>0</v>
      </c>
      <c r="Z232" s="102" t="s">
        <v>81</v>
      </c>
      <c r="AA232" s="96">
        <v>0</v>
      </c>
      <c r="AB232" s="102">
        <v>0</v>
      </c>
      <c r="AC232" s="96">
        <v>0</v>
      </c>
      <c r="AD232" s="102">
        <v>0</v>
      </c>
      <c r="AE232" s="102">
        <v>0</v>
      </c>
      <c r="AF232" s="102">
        <v>0</v>
      </c>
      <c r="AG232" s="102">
        <v>0</v>
      </c>
      <c r="AH232" s="102">
        <v>0</v>
      </c>
      <c r="AI232" s="102">
        <v>0</v>
      </c>
      <c r="AJ232" s="102">
        <v>0</v>
      </c>
      <c r="AK232" s="102">
        <v>0</v>
      </c>
      <c r="AL232" s="305" t="s">
        <v>81</v>
      </c>
      <c r="AM232" s="354"/>
      <c r="AN232" s="354"/>
      <c r="AO232" s="102">
        <f t="shared" si="207"/>
        <v>0</v>
      </c>
      <c r="AP232" s="305">
        <f t="shared" si="208"/>
        <v>0</v>
      </c>
      <c r="AQ232" s="354"/>
      <c r="AR232" s="354"/>
      <c r="AS232" s="96">
        <v>0</v>
      </c>
      <c r="AT232" s="102">
        <v>0</v>
      </c>
      <c r="AU232" s="96">
        <v>0</v>
      </c>
      <c r="AV232" s="96">
        <v>0</v>
      </c>
      <c r="AW232" s="102">
        <v>0</v>
      </c>
      <c r="AX232" s="102">
        <v>0</v>
      </c>
      <c r="AY232" s="102">
        <v>0</v>
      </c>
      <c r="AZ232" s="102">
        <v>0</v>
      </c>
      <c r="BA232" s="102">
        <v>0</v>
      </c>
      <c r="BB232" s="102">
        <v>0</v>
      </c>
      <c r="BC232" s="102">
        <v>0</v>
      </c>
      <c r="BD232" s="102">
        <v>0</v>
      </c>
      <c r="BE232" s="102">
        <v>0</v>
      </c>
      <c r="BF232" s="305" t="s">
        <v>81</v>
      </c>
      <c r="BG232" s="354"/>
      <c r="BH232" s="354"/>
      <c r="BI232" s="96" t="s">
        <v>81</v>
      </c>
      <c r="BJ232" s="260" t="s">
        <v>81</v>
      </c>
      <c r="BK232" s="354"/>
      <c r="BL232" s="354"/>
      <c r="BM232" s="220" t="s">
        <v>821</v>
      </c>
      <c r="BN232" s="220" t="s">
        <v>176</v>
      </c>
      <c r="BO232" s="220"/>
      <c r="BP232" s="220"/>
      <c r="BQ232" s="220"/>
      <c r="BR232" s="220"/>
      <c r="BS232" s="220"/>
      <c r="BT232" s="220"/>
      <c r="BU232" s="220"/>
      <c r="BV232" s="220"/>
      <c r="BW232" s="220"/>
      <c r="BX232" s="220"/>
      <c r="BY232" s="220"/>
      <c r="BZ232" s="96">
        <v>1</v>
      </c>
      <c r="CA232" s="96">
        <v>0</v>
      </c>
      <c r="CB232" s="96" t="s">
        <v>81</v>
      </c>
      <c r="CC232" s="96">
        <v>1</v>
      </c>
      <c r="CD232" s="96">
        <v>1</v>
      </c>
      <c r="CE232" s="96">
        <v>500000000</v>
      </c>
      <c r="CF232" s="96">
        <v>500000000</v>
      </c>
      <c r="CG232" s="96">
        <v>0</v>
      </c>
      <c r="CH232" s="96">
        <v>0</v>
      </c>
      <c r="CI232" s="96">
        <v>0</v>
      </c>
      <c r="CJ232" s="96">
        <v>0</v>
      </c>
      <c r="CK232" s="96">
        <v>0</v>
      </c>
      <c r="CL232" s="96">
        <v>0</v>
      </c>
      <c r="CM232" s="96">
        <v>0</v>
      </c>
      <c r="CN232" s="305" t="s">
        <v>81</v>
      </c>
      <c r="CO232" s="354"/>
      <c r="CP232" s="354"/>
      <c r="CQ232" s="96" t="s">
        <v>81</v>
      </c>
      <c r="CR232" s="221" t="s">
        <v>81</v>
      </c>
      <c r="CS232" s="355"/>
      <c r="CT232" s="355"/>
      <c r="CU232" s="220" t="s">
        <v>821</v>
      </c>
      <c r="CV232" s="220" t="s">
        <v>176</v>
      </c>
    </row>
    <row r="233" spans="1:100" ht="84.75" customHeight="1">
      <c r="A233" s="75" t="s">
        <v>852</v>
      </c>
      <c r="B233" s="218" t="s">
        <v>95</v>
      </c>
      <c r="C233" s="75" t="s">
        <v>853</v>
      </c>
      <c r="D233" s="119">
        <v>1</v>
      </c>
      <c r="E233" s="119" t="s">
        <v>81</v>
      </c>
      <c r="F233" s="75" t="s">
        <v>97</v>
      </c>
      <c r="G233" s="75" t="s">
        <v>854</v>
      </c>
      <c r="H233" s="75" t="s">
        <v>854</v>
      </c>
      <c r="I233" s="96">
        <v>0</v>
      </c>
      <c r="J233" s="119">
        <v>0</v>
      </c>
      <c r="K233" s="119">
        <v>0</v>
      </c>
      <c r="L233" s="305" t="s">
        <v>81</v>
      </c>
      <c r="M233" s="354">
        <f>SUBTOTAL(9,L233:L235)/1</f>
        <v>1</v>
      </c>
      <c r="N233" s="354">
        <v>0.25</v>
      </c>
      <c r="O233" s="354">
        <f>SUM(L233:L235)/1</f>
        <v>1</v>
      </c>
      <c r="P233" s="354"/>
      <c r="Q233" s="96">
        <v>0</v>
      </c>
      <c r="R233" s="96">
        <v>0</v>
      </c>
      <c r="S233" s="96">
        <v>0</v>
      </c>
      <c r="T233" s="96">
        <v>0</v>
      </c>
      <c r="U233" s="96">
        <v>0</v>
      </c>
      <c r="V233" s="96">
        <v>0</v>
      </c>
      <c r="W233" s="96">
        <v>0</v>
      </c>
      <c r="X233" s="96">
        <v>0</v>
      </c>
      <c r="Y233" s="96">
        <v>0</v>
      </c>
      <c r="Z233" s="102" t="s">
        <v>81</v>
      </c>
      <c r="AA233" s="96">
        <v>0</v>
      </c>
      <c r="AB233" s="102">
        <v>0</v>
      </c>
      <c r="AC233" s="96">
        <v>0</v>
      </c>
      <c r="AD233" s="102">
        <v>0</v>
      </c>
      <c r="AE233" s="102">
        <v>0</v>
      </c>
      <c r="AF233" s="102">
        <v>0</v>
      </c>
      <c r="AG233" s="102">
        <v>0</v>
      </c>
      <c r="AH233" s="102">
        <v>0</v>
      </c>
      <c r="AI233" s="102">
        <v>0</v>
      </c>
      <c r="AJ233" s="102">
        <v>0</v>
      </c>
      <c r="AK233" s="102">
        <v>0</v>
      </c>
      <c r="AL233" s="305" t="s">
        <v>81</v>
      </c>
      <c r="AM233" s="354">
        <f>SUM(AL233:AL235)/1</f>
        <v>1</v>
      </c>
      <c r="AN233" s="354" t="s">
        <v>81</v>
      </c>
      <c r="AO233" s="102">
        <f t="shared" si="207"/>
        <v>0</v>
      </c>
      <c r="AP233" s="305">
        <f t="shared" si="208"/>
        <v>0</v>
      </c>
      <c r="AQ233" s="354">
        <f>SUM(AP233:AP235)/3</f>
        <v>0.33666666666666667</v>
      </c>
      <c r="AR233" s="354"/>
      <c r="AS233" s="96">
        <v>0</v>
      </c>
      <c r="AT233" s="102">
        <v>0</v>
      </c>
      <c r="AU233" s="96">
        <v>0</v>
      </c>
      <c r="AV233" s="96">
        <v>0</v>
      </c>
      <c r="AW233" s="102">
        <v>0</v>
      </c>
      <c r="AX233" s="102">
        <v>0</v>
      </c>
      <c r="AY233" s="102">
        <v>0</v>
      </c>
      <c r="AZ233" s="102">
        <v>0</v>
      </c>
      <c r="BA233" s="102">
        <v>0</v>
      </c>
      <c r="BB233" s="102">
        <v>0</v>
      </c>
      <c r="BC233" s="102">
        <v>0</v>
      </c>
      <c r="BD233" s="102">
        <v>0</v>
      </c>
      <c r="BE233" s="102">
        <v>0</v>
      </c>
      <c r="BF233" s="305" t="s">
        <v>81</v>
      </c>
      <c r="BG233" s="354">
        <f>SUM(BF233:BF235)</f>
        <v>1</v>
      </c>
      <c r="BH233" s="354" t="s">
        <v>81</v>
      </c>
      <c r="BI233" s="96" t="s">
        <v>81</v>
      </c>
      <c r="BJ233" s="260" t="s">
        <v>81</v>
      </c>
      <c r="BK233" s="354">
        <f>SUM(BJ233:BJ235)/3</f>
        <v>0.3611111111111111</v>
      </c>
      <c r="BL233" s="354"/>
      <c r="BM233" s="220" t="s">
        <v>821</v>
      </c>
      <c r="BN233" s="220" t="s">
        <v>176</v>
      </c>
      <c r="BO233" s="220"/>
      <c r="BP233" s="220"/>
      <c r="BQ233" s="220"/>
      <c r="BR233" s="220"/>
      <c r="BS233" s="220"/>
      <c r="BT233" s="220"/>
      <c r="BU233" s="220"/>
      <c r="BV233" s="220"/>
      <c r="BW233" s="220"/>
      <c r="BX233" s="220"/>
      <c r="BY233" s="220"/>
      <c r="BZ233" s="96" t="s">
        <v>81</v>
      </c>
      <c r="CA233" s="96">
        <v>0</v>
      </c>
      <c r="CB233" s="96" t="s">
        <v>81</v>
      </c>
      <c r="CC233" s="96" t="s">
        <v>81</v>
      </c>
      <c r="CD233" s="96" t="s">
        <v>81</v>
      </c>
      <c r="CE233" s="96">
        <v>0</v>
      </c>
      <c r="CF233" s="96">
        <v>0</v>
      </c>
      <c r="CG233" s="96">
        <v>0</v>
      </c>
      <c r="CH233" s="96">
        <v>0</v>
      </c>
      <c r="CI233" s="96">
        <v>0</v>
      </c>
      <c r="CJ233" s="96">
        <v>0</v>
      </c>
      <c r="CK233" s="96">
        <v>0</v>
      </c>
      <c r="CL233" s="96">
        <v>0</v>
      </c>
      <c r="CM233" s="96">
        <v>0</v>
      </c>
      <c r="CN233" s="305" t="s">
        <v>81</v>
      </c>
      <c r="CO233" s="354">
        <f>SUM(CN233:CN235)/2</f>
        <v>0.5</v>
      </c>
      <c r="CP233" s="354" t="s">
        <v>81</v>
      </c>
      <c r="CQ233" s="96" t="s">
        <v>81</v>
      </c>
      <c r="CR233" s="221" t="s">
        <v>81</v>
      </c>
      <c r="CS233" s="355">
        <f>SUM(CR233:CR235)/2</f>
        <v>1</v>
      </c>
      <c r="CT233" s="355"/>
      <c r="CU233" s="220" t="s">
        <v>821</v>
      </c>
      <c r="CV233" s="220" t="s">
        <v>176</v>
      </c>
    </row>
    <row r="234" spans="1:100" ht="56.25" customHeight="1">
      <c r="A234" s="75" t="s">
        <v>852</v>
      </c>
      <c r="B234" s="218" t="s">
        <v>95</v>
      </c>
      <c r="C234" s="75" t="s">
        <v>853</v>
      </c>
      <c r="D234" s="119">
        <v>100</v>
      </c>
      <c r="E234" s="119">
        <v>12</v>
      </c>
      <c r="F234" s="75" t="s">
        <v>97</v>
      </c>
      <c r="G234" s="75" t="s">
        <v>855</v>
      </c>
      <c r="H234" s="75" t="s">
        <v>856</v>
      </c>
      <c r="I234" s="96">
        <v>0</v>
      </c>
      <c r="J234" s="119">
        <v>0</v>
      </c>
      <c r="K234" s="96">
        <v>1</v>
      </c>
      <c r="L234" s="305">
        <v>1</v>
      </c>
      <c r="M234" s="354"/>
      <c r="N234" s="354"/>
      <c r="O234" s="354"/>
      <c r="P234" s="354"/>
      <c r="Q234" s="119">
        <v>1422416365</v>
      </c>
      <c r="R234" s="96">
        <v>0</v>
      </c>
      <c r="S234" s="96">
        <v>0</v>
      </c>
      <c r="T234" s="96">
        <v>0</v>
      </c>
      <c r="U234" s="96">
        <v>0</v>
      </c>
      <c r="V234" s="119">
        <v>1422416365</v>
      </c>
      <c r="W234" s="96">
        <v>0</v>
      </c>
      <c r="X234" s="96">
        <v>0</v>
      </c>
      <c r="Y234" s="96">
        <v>0</v>
      </c>
      <c r="Z234" s="102" t="s">
        <v>81</v>
      </c>
      <c r="AA234" s="96">
        <v>0</v>
      </c>
      <c r="AB234" s="102">
        <v>0</v>
      </c>
      <c r="AC234" s="96">
        <v>0</v>
      </c>
      <c r="AD234" s="102">
        <v>0</v>
      </c>
      <c r="AE234" s="102">
        <v>0</v>
      </c>
      <c r="AF234" s="102">
        <v>0</v>
      </c>
      <c r="AG234" s="102">
        <v>0</v>
      </c>
      <c r="AH234" s="102">
        <v>0</v>
      </c>
      <c r="AI234" s="102">
        <v>0</v>
      </c>
      <c r="AJ234" s="102">
        <v>0</v>
      </c>
      <c r="AK234" s="102">
        <v>0</v>
      </c>
      <c r="AL234" s="305" t="s">
        <v>81</v>
      </c>
      <c r="AM234" s="354"/>
      <c r="AN234" s="354"/>
      <c r="AO234" s="102">
        <f t="shared" si="207"/>
        <v>1</v>
      </c>
      <c r="AP234" s="305">
        <f t="shared" si="208"/>
        <v>0.01</v>
      </c>
      <c r="AQ234" s="354"/>
      <c r="AR234" s="354"/>
      <c r="AS234" s="96">
        <v>0</v>
      </c>
      <c r="AT234" s="102">
        <v>0</v>
      </c>
      <c r="AU234" s="96">
        <v>0</v>
      </c>
      <c r="AV234" s="96">
        <v>0</v>
      </c>
      <c r="AW234" s="102">
        <v>0</v>
      </c>
      <c r="AX234" s="102">
        <v>0</v>
      </c>
      <c r="AY234" s="102">
        <v>0</v>
      </c>
      <c r="AZ234" s="102">
        <v>0</v>
      </c>
      <c r="BA234" s="102">
        <v>0</v>
      </c>
      <c r="BB234" s="102">
        <v>0</v>
      </c>
      <c r="BC234" s="102">
        <v>0</v>
      </c>
      <c r="BD234" s="102">
        <v>0</v>
      </c>
      <c r="BE234" s="102">
        <v>0</v>
      </c>
      <c r="BF234" s="305" t="s">
        <v>81</v>
      </c>
      <c r="BG234" s="354"/>
      <c r="BH234" s="354"/>
      <c r="BI234" s="96">
        <f t="shared" si="209"/>
        <v>1</v>
      </c>
      <c r="BJ234" s="260">
        <f>+BI234/E234</f>
        <v>8.3333333333333329E-2</v>
      </c>
      <c r="BK234" s="354"/>
      <c r="BL234" s="354"/>
      <c r="BM234" s="220" t="s">
        <v>821</v>
      </c>
      <c r="BN234" s="220" t="s">
        <v>112</v>
      </c>
      <c r="BO234" s="277" t="s">
        <v>857</v>
      </c>
      <c r="BP234" s="278" t="s">
        <v>858</v>
      </c>
      <c r="BQ234" s="220"/>
      <c r="BR234" s="232" t="s">
        <v>856</v>
      </c>
      <c r="BS234" s="220" t="s">
        <v>835</v>
      </c>
      <c r="BT234" s="220" t="s">
        <v>283</v>
      </c>
      <c r="BU234" s="279" t="s">
        <v>859</v>
      </c>
      <c r="BV234" s="220" t="s">
        <v>199</v>
      </c>
      <c r="BW234" s="279" t="s">
        <v>859</v>
      </c>
      <c r="BX234" s="280" t="s">
        <v>859</v>
      </c>
      <c r="BY234" s="220"/>
      <c r="BZ234" s="96">
        <v>11</v>
      </c>
      <c r="CA234" s="96">
        <v>0</v>
      </c>
      <c r="CB234" s="96">
        <v>0</v>
      </c>
      <c r="CC234" s="96">
        <v>0</v>
      </c>
      <c r="CD234" s="96">
        <v>0</v>
      </c>
      <c r="CE234" s="96">
        <v>0</v>
      </c>
      <c r="CF234" s="96">
        <v>0</v>
      </c>
      <c r="CG234" s="96">
        <v>0</v>
      </c>
      <c r="CH234" s="96">
        <v>0</v>
      </c>
      <c r="CI234" s="96">
        <v>0</v>
      </c>
      <c r="CJ234" s="96">
        <v>0</v>
      </c>
      <c r="CK234" s="96">
        <v>0</v>
      </c>
      <c r="CL234" s="96">
        <v>0</v>
      </c>
      <c r="CM234" s="96">
        <v>0</v>
      </c>
      <c r="CN234" s="305">
        <f t="shared" si="210"/>
        <v>0</v>
      </c>
      <c r="CO234" s="354"/>
      <c r="CP234" s="354"/>
      <c r="CQ234" s="96">
        <f t="shared" si="200"/>
        <v>1</v>
      </c>
      <c r="CR234" s="221">
        <v>1</v>
      </c>
      <c r="CS234" s="355"/>
      <c r="CT234" s="355"/>
      <c r="CU234" s="220" t="s">
        <v>821</v>
      </c>
      <c r="CV234" s="220" t="s">
        <v>112</v>
      </c>
    </row>
    <row r="235" spans="1:100" ht="101.25">
      <c r="A235" s="75" t="s">
        <v>852</v>
      </c>
      <c r="B235" s="218" t="s">
        <v>95</v>
      </c>
      <c r="C235" s="75" t="s">
        <v>853</v>
      </c>
      <c r="D235" s="119">
        <v>1</v>
      </c>
      <c r="E235" s="119">
        <v>1</v>
      </c>
      <c r="F235" s="75" t="s">
        <v>97</v>
      </c>
      <c r="G235" s="75" t="s">
        <v>860</v>
      </c>
      <c r="H235" s="75" t="s">
        <v>861</v>
      </c>
      <c r="I235" s="96">
        <v>0</v>
      </c>
      <c r="J235" s="119">
        <v>0</v>
      </c>
      <c r="K235" s="96">
        <v>0</v>
      </c>
      <c r="L235" s="305" t="s">
        <v>81</v>
      </c>
      <c r="M235" s="354"/>
      <c r="N235" s="354"/>
      <c r="O235" s="354"/>
      <c r="P235" s="354"/>
      <c r="Q235" s="96">
        <v>0</v>
      </c>
      <c r="R235" s="96">
        <v>0</v>
      </c>
      <c r="S235" s="96">
        <v>0</v>
      </c>
      <c r="T235" s="119">
        <v>239000000</v>
      </c>
      <c r="U235" s="96">
        <v>0</v>
      </c>
      <c r="V235" s="96">
        <v>0</v>
      </c>
      <c r="W235" s="96">
        <v>0</v>
      </c>
      <c r="X235" s="96">
        <v>0</v>
      </c>
      <c r="Y235" s="96">
        <v>0</v>
      </c>
      <c r="Z235" s="102" t="s">
        <v>862</v>
      </c>
      <c r="AA235" s="96">
        <v>1</v>
      </c>
      <c r="AB235" s="102">
        <v>1</v>
      </c>
      <c r="AC235" s="96">
        <v>1</v>
      </c>
      <c r="AD235" s="102">
        <v>269000000</v>
      </c>
      <c r="AE235" s="102">
        <v>0</v>
      </c>
      <c r="AF235" s="102">
        <v>0</v>
      </c>
      <c r="AG235" s="102">
        <v>269000000</v>
      </c>
      <c r="AH235" s="102">
        <v>0</v>
      </c>
      <c r="AI235" s="102">
        <v>0</v>
      </c>
      <c r="AJ235" s="102">
        <v>0</v>
      </c>
      <c r="AK235" s="102">
        <v>0</v>
      </c>
      <c r="AL235" s="305">
        <v>1</v>
      </c>
      <c r="AM235" s="354"/>
      <c r="AN235" s="354"/>
      <c r="AO235" s="102">
        <f t="shared" si="207"/>
        <v>1</v>
      </c>
      <c r="AP235" s="305">
        <f t="shared" si="208"/>
        <v>1</v>
      </c>
      <c r="AQ235" s="354"/>
      <c r="AR235" s="354"/>
      <c r="AS235" s="96">
        <v>1</v>
      </c>
      <c r="AT235" s="102">
        <v>1</v>
      </c>
      <c r="AU235" s="96">
        <v>1</v>
      </c>
      <c r="AV235" s="96">
        <v>1</v>
      </c>
      <c r="AW235" s="102">
        <v>269000000</v>
      </c>
      <c r="AX235" s="102"/>
      <c r="AY235" s="102"/>
      <c r="AZ235" s="102">
        <v>269000000</v>
      </c>
      <c r="BA235" s="102"/>
      <c r="BB235" s="102"/>
      <c r="BC235" s="102"/>
      <c r="BD235" s="102"/>
      <c r="BE235" s="102">
        <v>0</v>
      </c>
      <c r="BF235" s="305">
        <f>+AV235/AS235</f>
        <v>1</v>
      </c>
      <c r="BG235" s="354"/>
      <c r="BH235" s="354"/>
      <c r="BI235" s="96">
        <f t="shared" si="209"/>
        <v>2</v>
      </c>
      <c r="BJ235" s="260">
        <v>1</v>
      </c>
      <c r="BK235" s="354"/>
      <c r="BL235" s="354"/>
      <c r="BM235" s="220" t="s">
        <v>821</v>
      </c>
      <c r="BN235" s="220" t="s">
        <v>112</v>
      </c>
      <c r="BO235" s="220" t="s">
        <v>863</v>
      </c>
      <c r="BQ235" s="220"/>
      <c r="BR235" s="232" t="s">
        <v>861</v>
      </c>
      <c r="BS235" s="220" t="s">
        <v>835</v>
      </c>
      <c r="BT235" s="220" t="s">
        <v>293</v>
      </c>
      <c r="BU235" s="102">
        <v>269000000</v>
      </c>
      <c r="BV235" s="220" t="s">
        <v>864</v>
      </c>
      <c r="BW235" s="102">
        <v>269000000</v>
      </c>
      <c r="BX235" s="102">
        <v>269000000</v>
      </c>
      <c r="BY235" s="220" t="s">
        <v>865</v>
      </c>
      <c r="BZ235" s="96">
        <v>1</v>
      </c>
      <c r="CA235" s="96">
        <v>1</v>
      </c>
      <c r="CB235" s="96">
        <v>1</v>
      </c>
      <c r="CC235" s="96">
        <v>1</v>
      </c>
      <c r="CD235" s="96">
        <v>1</v>
      </c>
      <c r="CE235" s="96">
        <v>269000000</v>
      </c>
      <c r="CF235" s="96">
        <v>269000000</v>
      </c>
      <c r="CG235" s="96"/>
      <c r="CH235" s="96">
        <v>0</v>
      </c>
      <c r="CI235" s="96"/>
      <c r="CJ235" s="96"/>
      <c r="CK235" s="96"/>
      <c r="CL235" s="96"/>
      <c r="CM235" s="96">
        <v>0</v>
      </c>
      <c r="CN235" s="305">
        <f t="shared" si="210"/>
        <v>1</v>
      </c>
      <c r="CO235" s="354"/>
      <c r="CP235" s="354"/>
      <c r="CQ235" s="96">
        <f t="shared" si="200"/>
        <v>3</v>
      </c>
      <c r="CR235" s="221">
        <v>1</v>
      </c>
      <c r="CS235" s="355"/>
      <c r="CT235" s="355"/>
      <c r="CU235" s="220" t="s">
        <v>821</v>
      </c>
      <c r="CV235" s="220" t="s">
        <v>112</v>
      </c>
    </row>
    <row r="236" spans="1:100" ht="62.25" customHeight="1">
      <c r="A236" s="207" t="s">
        <v>866</v>
      </c>
      <c r="B236" s="312" t="s">
        <v>87</v>
      </c>
      <c r="C236" s="207" t="s">
        <v>867</v>
      </c>
      <c r="D236" s="205" t="s">
        <v>1828</v>
      </c>
      <c r="E236" s="205" t="s">
        <v>1828</v>
      </c>
      <c r="F236" s="205" t="s">
        <v>1828</v>
      </c>
      <c r="G236" s="207" t="s">
        <v>80</v>
      </c>
      <c r="H236" s="207" t="s">
        <v>80</v>
      </c>
      <c r="I236" s="205" t="s">
        <v>81</v>
      </c>
      <c r="J236" s="205">
        <f>+J237+J242</f>
        <v>0</v>
      </c>
      <c r="K236" s="205" t="s">
        <v>81</v>
      </c>
      <c r="L236" s="205" t="s">
        <v>81</v>
      </c>
      <c r="M236" s="205" t="s">
        <v>81</v>
      </c>
      <c r="N236" s="205" t="s">
        <v>81</v>
      </c>
      <c r="O236" s="205" t="s">
        <v>81</v>
      </c>
      <c r="P236" s="206" t="str">
        <f>+P237</f>
        <v>NA</v>
      </c>
      <c r="Q236" s="205">
        <f t="shared" ref="Q236:Y236" si="212">+Q237+Q242</f>
        <v>0</v>
      </c>
      <c r="R236" s="205">
        <f t="shared" si="212"/>
        <v>0</v>
      </c>
      <c r="S236" s="205">
        <f t="shared" si="212"/>
        <v>0</v>
      </c>
      <c r="T236" s="205">
        <f t="shared" si="212"/>
        <v>0</v>
      </c>
      <c r="U236" s="205">
        <f t="shared" si="212"/>
        <v>0</v>
      </c>
      <c r="V236" s="205">
        <f t="shared" si="212"/>
        <v>0</v>
      </c>
      <c r="W236" s="205">
        <f t="shared" si="212"/>
        <v>0</v>
      </c>
      <c r="X236" s="205">
        <f t="shared" si="212"/>
        <v>0</v>
      </c>
      <c r="Y236" s="205">
        <f t="shared" si="212"/>
        <v>0</v>
      </c>
      <c r="Z236" s="117"/>
      <c r="AA236" s="205">
        <f>+AA237+AA242</f>
        <v>0</v>
      </c>
      <c r="AB236" s="206" t="s">
        <v>81</v>
      </c>
      <c r="AC236" s="206" t="s">
        <v>81</v>
      </c>
      <c r="AD236" s="205">
        <f t="shared" ref="AD236:AK236" si="213">+AD237+AD242</f>
        <v>0</v>
      </c>
      <c r="AE236" s="205">
        <f t="shared" si="213"/>
        <v>0</v>
      </c>
      <c r="AF236" s="205">
        <f t="shared" si="213"/>
        <v>0</v>
      </c>
      <c r="AG236" s="205">
        <f t="shared" si="213"/>
        <v>0</v>
      </c>
      <c r="AH236" s="205">
        <f t="shared" si="213"/>
        <v>0</v>
      </c>
      <c r="AI236" s="205">
        <f t="shared" si="213"/>
        <v>0</v>
      </c>
      <c r="AJ236" s="205">
        <f t="shared" si="213"/>
        <v>0</v>
      </c>
      <c r="AK236" s="205">
        <f t="shared" si="213"/>
        <v>0</v>
      </c>
      <c r="AL236" s="206" t="s">
        <v>81</v>
      </c>
      <c r="AM236" s="206" t="s">
        <v>81</v>
      </c>
      <c r="AN236" s="206" t="s">
        <v>81</v>
      </c>
      <c r="AO236" s="205">
        <f>+AO237+AO242</f>
        <v>7</v>
      </c>
      <c r="AP236" s="206" t="s">
        <v>81</v>
      </c>
      <c r="AQ236" s="206" t="s">
        <v>81</v>
      </c>
      <c r="AR236" s="206">
        <f>SUM(AP238:AP245)/7</f>
        <v>0</v>
      </c>
      <c r="AS236" s="205">
        <f>+AS237+AS242</f>
        <v>3</v>
      </c>
      <c r="AT236" s="206" t="s">
        <v>81</v>
      </c>
      <c r="AU236" s="206" t="s">
        <v>81</v>
      </c>
      <c r="AV236" s="206" t="s">
        <v>81</v>
      </c>
      <c r="AW236" s="205">
        <f t="shared" ref="AW236:BE236" si="214">+AW237+AW242</f>
        <v>0</v>
      </c>
      <c r="AX236" s="205">
        <f t="shared" si="214"/>
        <v>0</v>
      </c>
      <c r="AY236" s="205">
        <f t="shared" si="214"/>
        <v>0</v>
      </c>
      <c r="AZ236" s="205">
        <f t="shared" si="214"/>
        <v>0</v>
      </c>
      <c r="BA236" s="205">
        <f t="shared" si="214"/>
        <v>0</v>
      </c>
      <c r="BB236" s="205">
        <f t="shared" si="214"/>
        <v>0</v>
      </c>
      <c r="BC236" s="205">
        <f t="shared" si="214"/>
        <v>0</v>
      </c>
      <c r="BD236" s="205">
        <f t="shared" si="214"/>
        <v>22000000</v>
      </c>
      <c r="BE236" s="205">
        <f t="shared" si="214"/>
        <v>0</v>
      </c>
      <c r="BF236" s="206" t="s">
        <v>81</v>
      </c>
      <c r="BG236" s="206" t="s">
        <v>81</v>
      </c>
      <c r="BH236" s="206">
        <f>SUM(BF238:BF245)/AS236</f>
        <v>0.66666666666666663</v>
      </c>
      <c r="BI236" s="205">
        <f>+BI237+BI242</f>
        <v>3</v>
      </c>
      <c r="BJ236" s="206" t="s">
        <v>81</v>
      </c>
      <c r="BK236" s="206" t="s">
        <v>81</v>
      </c>
      <c r="BL236" s="206">
        <f>SUM(BJ238:BJ245)/BI236</f>
        <v>8.8888888888888892E-2</v>
      </c>
      <c r="BM236" s="207" t="s">
        <v>868</v>
      </c>
      <c r="BN236" s="207" t="s">
        <v>81</v>
      </c>
      <c r="BO236" s="207"/>
      <c r="BP236" s="207"/>
      <c r="BQ236" s="207"/>
      <c r="BR236" s="207"/>
      <c r="BS236" s="207"/>
      <c r="BT236" s="207"/>
      <c r="BU236" s="207"/>
      <c r="BV236" s="207"/>
      <c r="BW236" s="207"/>
      <c r="BX236" s="207"/>
      <c r="BY236" s="207"/>
      <c r="BZ236" s="205">
        <f>+BZ237+BZ242</f>
        <v>6</v>
      </c>
      <c r="CA236" s="206" t="s">
        <v>81</v>
      </c>
      <c r="CB236" s="206" t="s">
        <v>81</v>
      </c>
      <c r="CC236" s="206" t="s">
        <v>81</v>
      </c>
      <c r="CD236" s="206" t="s">
        <v>81</v>
      </c>
      <c r="CE236" s="205">
        <f t="shared" ref="CE236:CM236" si="215">+CE237+CE242</f>
        <v>0</v>
      </c>
      <c r="CF236" s="205">
        <f t="shared" si="215"/>
        <v>0</v>
      </c>
      <c r="CG236" s="205">
        <f t="shared" si="215"/>
        <v>0</v>
      </c>
      <c r="CH236" s="205">
        <f t="shared" si="215"/>
        <v>0</v>
      </c>
      <c r="CI236" s="205">
        <f t="shared" si="215"/>
        <v>0</v>
      </c>
      <c r="CJ236" s="205">
        <f t="shared" si="215"/>
        <v>0</v>
      </c>
      <c r="CK236" s="205">
        <f t="shared" si="215"/>
        <v>0</v>
      </c>
      <c r="CL236" s="205">
        <f t="shared" si="215"/>
        <v>0</v>
      </c>
      <c r="CM236" s="205">
        <f t="shared" si="215"/>
        <v>0</v>
      </c>
      <c r="CN236" s="206" t="s">
        <v>81</v>
      </c>
      <c r="CO236" s="206" t="s">
        <v>81</v>
      </c>
      <c r="CP236" s="206">
        <f>SUM(CN238:CN245)/BZ236</f>
        <v>0</v>
      </c>
      <c r="CQ236" s="205">
        <f>+CQ237+CQ242</f>
        <v>6</v>
      </c>
      <c r="CR236" s="208" t="s">
        <v>81</v>
      </c>
      <c r="CS236" s="208" t="s">
        <v>81</v>
      </c>
      <c r="CT236" s="208">
        <f>SUM(CR238:CR245)/CQ236</f>
        <v>4.3478260869565216E-2</v>
      </c>
      <c r="CU236" s="207" t="s">
        <v>868</v>
      </c>
      <c r="CV236" s="207" t="s">
        <v>81</v>
      </c>
    </row>
    <row r="237" spans="1:100" ht="35.25" customHeight="1">
      <c r="A237" s="214" t="s">
        <v>869</v>
      </c>
      <c r="B237" s="313" t="s">
        <v>91</v>
      </c>
      <c r="C237" s="214" t="s">
        <v>870</v>
      </c>
      <c r="D237" s="212" t="s">
        <v>79</v>
      </c>
      <c r="E237" s="212" t="s">
        <v>79</v>
      </c>
      <c r="F237" s="212" t="s">
        <v>79</v>
      </c>
      <c r="G237" s="214" t="s">
        <v>80</v>
      </c>
      <c r="H237" s="214" t="s">
        <v>80</v>
      </c>
      <c r="I237" s="212" t="s">
        <v>81</v>
      </c>
      <c r="J237" s="212">
        <v>0</v>
      </c>
      <c r="K237" s="212" t="s">
        <v>81</v>
      </c>
      <c r="L237" s="212" t="s">
        <v>81</v>
      </c>
      <c r="M237" s="212" t="s">
        <v>81</v>
      </c>
      <c r="N237" s="212" t="s">
        <v>81</v>
      </c>
      <c r="O237" s="212" t="s">
        <v>81</v>
      </c>
      <c r="P237" s="213" t="str">
        <f>+P238</f>
        <v>NA</v>
      </c>
      <c r="Q237" s="212">
        <f>SUM(Q238:Q241)</f>
        <v>0</v>
      </c>
      <c r="R237" s="212">
        <f t="shared" ref="R237:Y237" si="216">SUM(R238:R241)</f>
        <v>0</v>
      </c>
      <c r="S237" s="212">
        <f t="shared" si="216"/>
        <v>0</v>
      </c>
      <c r="T237" s="212">
        <f t="shared" si="216"/>
        <v>0</v>
      </c>
      <c r="U237" s="212">
        <f t="shared" si="216"/>
        <v>0</v>
      </c>
      <c r="V237" s="212">
        <f t="shared" si="216"/>
        <v>0</v>
      </c>
      <c r="W237" s="212">
        <f t="shared" si="216"/>
        <v>0</v>
      </c>
      <c r="X237" s="212">
        <f t="shared" si="216"/>
        <v>0</v>
      </c>
      <c r="Y237" s="212">
        <f t="shared" si="216"/>
        <v>0</v>
      </c>
      <c r="Z237" s="118"/>
      <c r="AA237" s="212">
        <v>0</v>
      </c>
      <c r="AB237" s="212" t="s">
        <v>81</v>
      </c>
      <c r="AC237" s="212" t="s">
        <v>81</v>
      </c>
      <c r="AD237" s="118">
        <f>SUM(AD238:AD241)</f>
        <v>0</v>
      </c>
      <c r="AE237" s="118">
        <f t="shared" ref="AE237:AK237" si="217">SUM(AE238:AE241)</f>
        <v>0</v>
      </c>
      <c r="AF237" s="118">
        <f t="shared" si="217"/>
        <v>0</v>
      </c>
      <c r="AG237" s="118">
        <f t="shared" si="217"/>
        <v>0</v>
      </c>
      <c r="AH237" s="118">
        <f t="shared" si="217"/>
        <v>0</v>
      </c>
      <c r="AI237" s="118">
        <f t="shared" si="217"/>
        <v>0</v>
      </c>
      <c r="AJ237" s="118">
        <f t="shared" si="217"/>
        <v>0</v>
      </c>
      <c r="AK237" s="118">
        <f t="shared" si="217"/>
        <v>0</v>
      </c>
      <c r="AL237" s="212" t="s">
        <v>81</v>
      </c>
      <c r="AM237" s="212" t="s">
        <v>81</v>
      </c>
      <c r="AN237" s="212" t="s">
        <v>81</v>
      </c>
      <c r="AO237" s="214">
        <v>4</v>
      </c>
      <c r="AP237" s="212" t="s">
        <v>81</v>
      </c>
      <c r="AQ237" s="212" t="s">
        <v>81</v>
      </c>
      <c r="AR237" s="213">
        <v>0</v>
      </c>
      <c r="AS237" s="212">
        <v>3</v>
      </c>
      <c r="AT237" s="212" t="s">
        <v>81</v>
      </c>
      <c r="AU237" s="212" t="s">
        <v>81</v>
      </c>
      <c r="AV237" s="212" t="s">
        <v>81</v>
      </c>
      <c r="AW237" s="118">
        <f>SUM(AW238:AW241)</f>
        <v>0</v>
      </c>
      <c r="AX237" s="118">
        <f t="shared" ref="AX237:BE237" si="218">SUM(AX238:AX241)</f>
        <v>0</v>
      </c>
      <c r="AY237" s="118">
        <f t="shared" si="218"/>
        <v>0</v>
      </c>
      <c r="AZ237" s="118">
        <f t="shared" si="218"/>
        <v>0</v>
      </c>
      <c r="BA237" s="118">
        <f t="shared" si="218"/>
        <v>0</v>
      </c>
      <c r="BB237" s="118">
        <f t="shared" si="218"/>
        <v>0</v>
      </c>
      <c r="BC237" s="118">
        <f t="shared" si="218"/>
        <v>0</v>
      </c>
      <c r="BD237" s="118">
        <f t="shared" si="218"/>
        <v>22000000</v>
      </c>
      <c r="BE237" s="118">
        <f t="shared" si="218"/>
        <v>0</v>
      </c>
      <c r="BF237" s="212" t="s">
        <v>81</v>
      </c>
      <c r="BG237" s="212" t="s">
        <v>81</v>
      </c>
      <c r="BH237" s="213">
        <f>+BH238</f>
        <v>0.66666666666666663</v>
      </c>
      <c r="BI237" s="214">
        <v>3</v>
      </c>
      <c r="BJ237" s="212" t="s">
        <v>81</v>
      </c>
      <c r="BK237" s="212" t="s">
        <v>81</v>
      </c>
      <c r="BL237" s="213">
        <f>+BL238</f>
        <v>8.8888888888888892E-2</v>
      </c>
      <c r="BM237" s="214" t="s">
        <v>868</v>
      </c>
      <c r="BN237" s="214" t="s">
        <v>81</v>
      </c>
      <c r="BO237" s="214"/>
      <c r="BP237" s="214"/>
      <c r="BQ237" s="214"/>
      <c r="BR237" s="214"/>
      <c r="BS237" s="214"/>
      <c r="BT237" s="214"/>
      <c r="BU237" s="214"/>
      <c r="BV237" s="214"/>
      <c r="BW237" s="214"/>
      <c r="BX237" s="214"/>
      <c r="BY237" s="214"/>
      <c r="BZ237" s="214">
        <v>3</v>
      </c>
      <c r="CA237" s="212" t="s">
        <v>81</v>
      </c>
      <c r="CB237" s="212" t="s">
        <v>81</v>
      </c>
      <c r="CC237" s="212" t="s">
        <v>81</v>
      </c>
      <c r="CD237" s="212" t="s">
        <v>81</v>
      </c>
      <c r="CE237" s="212">
        <f>SUM(CE238:CE241)</f>
        <v>0</v>
      </c>
      <c r="CF237" s="212">
        <f t="shared" ref="CF237:CM237" si="219">SUM(CF238:CF241)</f>
        <v>0</v>
      </c>
      <c r="CG237" s="212">
        <f t="shared" si="219"/>
        <v>0</v>
      </c>
      <c r="CH237" s="212">
        <f t="shared" si="219"/>
        <v>0</v>
      </c>
      <c r="CI237" s="212">
        <f t="shared" si="219"/>
        <v>0</v>
      </c>
      <c r="CJ237" s="212">
        <f t="shared" si="219"/>
        <v>0</v>
      </c>
      <c r="CK237" s="212">
        <f t="shared" si="219"/>
        <v>0</v>
      </c>
      <c r="CL237" s="212">
        <f t="shared" si="219"/>
        <v>0</v>
      </c>
      <c r="CM237" s="212">
        <f t="shared" si="219"/>
        <v>0</v>
      </c>
      <c r="CN237" s="212" t="s">
        <v>81</v>
      </c>
      <c r="CO237" s="212" t="s">
        <v>81</v>
      </c>
      <c r="CP237" s="213">
        <f>+CP238</f>
        <v>0</v>
      </c>
      <c r="CQ237" s="214">
        <v>3</v>
      </c>
      <c r="CR237" s="211" t="s">
        <v>81</v>
      </c>
      <c r="CS237" s="211" t="s">
        <v>81</v>
      </c>
      <c r="CT237" s="215">
        <f>+CT238</f>
        <v>8.6956521739130432E-2</v>
      </c>
      <c r="CU237" s="214" t="s">
        <v>868</v>
      </c>
      <c r="CV237" s="214" t="s">
        <v>81</v>
      </c>
    </row>
    <row r="238" spans="1:100" ht="45">
      <c r="A238" s="75" t="s">
        <v>871</v>
      </c>
      <c r="B238" s="218" t="s">
        <v>95</v>
      </c>
      <c r="C238" s="75" t="s">
        <v>872</v>
      </c>
      <c r="D238" s="119">
        <v>1</v>
      </c>
      <c r="E238" s="119">
        <v>1</v>
      </c>
      <c r="F238" s="75" t="s">
        <v>97</v>
      </c>
      <c r="G238" s="75" t="s">
        <v>873</v>
      </c>
      <c r="H238" s="75" t="s">
        <v>874</v>
      </c>
      <c r="I238" s="96">
        <v>0</v>
      </c>
      <c r="J238" s="119">
        <v>0</v>
      </c>
      <c r="K238" s="119">
        <v>0</v>
      </c>
      <c r="L238" s="305" t="s">
        <v>81</v>
      </c>
      <c r="M238" s="307" t="s">
        <v>81</v>
      </c>
      <c r="N238" s="305">
        <v>0.4</v>
      </c>
      <c r="O238" s="307" t="s">
        <v>81</v>
      </c>
      <c r="P238" s="354" t="s">
        <v>81</v>
      </c>
      <c r="Q238" s="96">
        <v>0</v>
      </c>
      <c r="R238" s="96">
        <v>0</v>
      </c>
      <c r="S238" s="96">
        <v>0</v>
      </c>
      <c r="T238" s="96">
        <v>0</v>
      </c>
      <c r="U238" s="96">
        <v>0</v>
      </c>
      <c r="V238" s="96">
        <v>0</v>
      </c>
      <c r="W238" s="96">
        <v>0</v>
      </c>
      <c r="X238" s="96">
        <v>0</v>
      </c>
      <c r="Y238" s="96">
        <v>0</v>
      </c>
      <c r="Z238" s="102" t="s">
        <v>81</v>
      </c>
      <c r="AA238" s="96">
        <v>0</v>
      </c>
      <c r="AB238" s="102">
        <v>0</v>
      </c>
      <c r="AC238" s="96">
        <v>0</v>
      </c>
      <c r="AD238" s="102">
        <v>0</v>
      </c>
      <c r="AE238" s="102">
        <v>0</v>
      </c>
      <c r="AF238" s="102">
        <v>0</v>
      </c>
      <c r="AG238" s="102">
        <v>0</v>
      </c>
      <c r="AH238" s="102">
        <v>0</v>
      </c>
      <c r="AI238" s="102">
        <v>0</v>
      </c>
      <c r="AJ238" s="102">
        <v>0</v>
      </c>
      <c r="AK238" s="102">
        <v>0</v>
      </c>
      <c r="AL238" s="305" t="s">
        <v>81</v>
      </c>
      <c r="AM238" s="307" t="s">
        <v>81</v>
      </c>
      <c r="AN238" s="354" t="s">
        <v>81</v>
      </c>
      <c r="AO238" s="102">
        <f t="shared" ref="AO238:AO241" si="220">SUM(AC238+K238)</f>
        <v>0</v>
      </c>
      <c r="AP238" s="305">
        <f t="shared" ref="AP238:AP241" si="221">SUM(AO238/D238)</f>
        <v>0</v>
      </c>
      <c r="AQ238" s="305">
        <v>0</v>
      </c>
      <c r="AR238" s="354">
        <f>SUM(AP238:AP241)/4</f>
        <v>0</v>
      </c>
      <c r="AS238" s="96">
        <v>1</v>
      </c>
      <c r="AT238" s="102">
        <v>0</v>
      </c>
      <c r="AU238" s="96">
        <v>0</v>
      </c>
      <c r="AV238" s="96">
        <v>0</v>
      </c>
      <c r="AW238" s="102">
        <v>0</v>
      </c>
      <c r="AX238" s="102">
        <v>0</v>
      </c>
      <c r="AY238" s="102">
        <v>0</v>
      </c>
      <c r="AZ238" s="102">
        <v>0</v>
      </c>
      <c r="BA238" s="102">
        <v>0</v>
      </c>
      <c r="BB238" s="102">
        <v>0</v>
      </c>
      <c r="BC238" s="102">
        <v>0</v>
      </c>
      <c r="BD238" s="102">
        <v>0</v>
      </c>
      <c r="BE238" s="102">
        <v>0</v>
      </c>
      <c r="BF238" s="305">
        <f>+AV238/AS238</f>
        <v>0</v>
      </c>
      <c r="BG238" s="305">
        <f>+BF238</f>
        <v>0</v>
      </c>
      <c r="BH238" s="354">
        <f>SUM(BF238:BF241)/AS237</f>
        <v>0.66666666666666663</v>
      </c>
      <c r="BI238" s="96">
        <f t="shared" ref="BI238:BI241" si="222">+K238+AC238+AV238</f>
        <v>0</v>
      </c>
      <c r="BJ238" s="260">
        <f>+BI238/D238</f>
        <v>0</v>
      </c>
      <c r="BK238" s="305">
        <v>0</v>
      </c>
      <c r="BL238" s="354">
        <f>SUM(BJ238:BJ241)/BI237</f>
        <v>8.8888888888888892E-2</v>
      </c>
      <c r="BM238" s="220" t="s">
        <v>868</v>
      </c>
      <c r="BN238" s="220" t="s">
        <v>112</v>
      </c>
      <c r="BO238" s="220"/>
      <c r="BP238" s="220"/>
      <c r="BQ238" s="220"/>
      <c r="BR238" s="220"/>
      <c r="BS238" s="220"/>
      <c r="BT238" s="220"/>
      <c r="BU238" s="220"/>
      <c r="BV238" s="220"/>
      <c r="BW238" s="220"/>
      <c r="BX238" s="220"/>
      <c r="BY238" s="220"/>
      <c r="BZ238" s="96">
        <v>1</v>
      </c>
      <c r="CA238" s="96">
        <v>0</v>
      </c>
      <c r="CB238" s="96">
        <v>0</v>
      </c>
      <c r="CC238" s="96">
        <v>0</v>
      </c>
      <c r="CD238" s="96">
        <v>0</v>
      </c>
      <c r="CE238" s="96">
        <v>0</v>
      </c>
      <c r="CF238" s="96">
        <v>0</v>
      </c>
      <c r="CG238" s="96">
        <v>0</v>
      </c>
      <c r="CH238" s="96">
        <v>0</v>
      </c>
      <c r="CI238" s="96">
        <v>0</v>
      </c>
      <c r="CJ238" s="96">
        <v>0</v>
      </c>
      <c r="CK238" s="96">
        <v>0</v>
      </c>
      <c r="CL238" s="96">
        <v>0</v>
      </c>
      <c r="CM238" s="96">
        <v>0</v>
      </c>
      <c r="CN238" s="305">
        <f>+CD238/BZ238</f>
        <v>0</v>
      </c>
      <c r="CO238" s="305">
        <f>+CN238</f>
        <v>0</v>
      </c>
      <c r="CP238" s="354">
        <f>SUM(CN238:CN241)/BZ237</f>
        <v>0</v>
      </c>
      <c r="CQ238" s="96">
        <f t="shared" ref="CQ238:CQ245" si="223">SUM(K238+AC238+AV238+CD238)</f>
        <v>0</v>
      </c>
      <c r="CR238" s="221">
        <f>+CQ238/E238</f>
        <v>0</v>
      </c>
      <c r="CS238" s="306">
        <v>0</v>
      </c>
      <c r="CT238" s="355">
        <f>SUM(CR238:CR241)/CQ237</f>
        <v>8.6956521739130432E-2</v>
      </c>
      <c r="CU238" s="220" t="s">
        <v>868</v>
      </c>
      <c r="CV238" s="220" t="s">
        <v>112</v>
      </c>
    </row>
    <row r="239" spans="1:100" ht="103.5" customHeight="1">
      <c r="A239" s="75" t="s">
        <v>875</v>
      </c>
      <c r="B239" s="218" t="s">
        <v>95</v>
      </c>
      <c r="C239" s="75" t="s">
        <v>876</v>
      </c>
      <c r="D239" s="119">
        <v>45</v>
      </c>
      <c r="E239" s="119">
        <v>46</v>
      </c>
      <c r="F239" s="75" t="s">
        <v>97</v>
      </c>
      <c r="G239" s="75" t="s">
        <v>877</v>
      </c>
      <c r="H239" s="75" t="s">
        <v>878</v>
      </c>
      <c r="I239" s="96">
        <v>0</v>
      </c>
      <c r="J239" s="119">
        <v>0</v>
      </c>
      <c r="K239" s="119">
        <v>0</v>
      </c>
      <c r="L239" s="305" t="s">
        <v>81</v>
      </c>
      <c r="M239" s="370" t="s">
        <v>81</v>
      </c>
      <c r="N239" s="354">
        <v>0.2</v>
      </c>
      <c r="O239" s="370" t="s">
        <v>81</v>
      </c>
      <c r="P239" s="354"/>
      <c r="Q239" s="96">
        <v>0</v>
      </c>
      <c r="R239" s="96">
        <v>0</v>
      </c>
      <c r="S239" s="96">
        <v>0</v>
      </c>
      <c r="T239" s="96">
        <v>0</v>
      </c>
      <c r="U239" s="96">
        <v>0</v>
      </c>
      <c r="V239" s="96">
        <v>0</v>
      </c>
      <c r="W239" s="96">
        <v>0</v>
      </c>
      <c r="X239" s="96">
        <v>0</v>
      </c>
      <c r="Y239" s="96">
        <v>0</v>
      </c>
      <c r="Z239" s="102" t="s">
        <v>81</v>
      </c>
      <c r="AA239" s="96">
        <v>0</v>
      </c>
      <c r="AB239" s="102">
        <v>0</v>
      </c>
      <c r="AC239" s="96">
        <v>0</v>
      </c>
      <c r="AD239" s="102">
        <v>0</v>
      </c>
      <c r="AE239" s="307">
        <v>0</v>
      </c>
      <c r="AF239" s="102">
        <v>0</v>
      </c>
      <c r="AG239" s="102">
        <v>0</v>
      </c>
      <c r="AH239" s="102">
        <v>0</v>
      </c>
      <c r="AI239" s="102">
        <v>0</v>
      </c>
      <c r="AJ239" s="102">
        <v>0</v>
      </c>
      <c r="AK239" s="102">
        <v>0</v>
      </c>
      <c r="AL239" s="305" t="s">
        <v>81</v>
      </c>
      <c r="AM239" s="370" t="s">
        <v>81</v>
      </c>
      <c r="AN239" s="354" t="s">
        <v>81</v>
      </c>
      <c r="AO239" s="102">
        <f t="shared" si="220"/>
        <v>0</v>
      </c>
      <c r="AP239" s="305">
        <f t="shared" si="221"/>
        <v>0</v>
      </c>
      <c r="AQ239" s="354">
        <v>0</v>
      </c>
      <c r="AR239" s="354"/>
      <c r="AS239" s="96">
        <v>12</v>
      </c>
      <c r="AT239" s="102">
        <v>12</v>
      </c>
      <c r="AU239" s="96">
        <v>12</v>
      </c>
      <c r="AV239" s="96">
        <v>12</v>
      </c>
      <c r="AW239" s="102">
        <v>0</v>
      </c>
      <c r="AX239" s="307">
        <v>0</v>
      </c>
      <c r="AY239" s="102">
        <v>0</v>
      </c>
      <c r="AZ239" s="102">
        <v>0</v>
      </c>
      <c r="BA239" s="102">
        <v>0</v>
      </c>
      <c r="BB239" s="102">
        <v>0</v>
      </c>
      <c r="BC239" s="102">
        <v>0</v>
      </c>
      <c r="BD239" s="102">
        <v>20000000</v>
      </c>
      <c r="BE239" s="102">
        <v>0</v>
      </c>
      <c r="BF239" s="305">
        <f>+AV239/AS239</f>
        <v>1</v>
      </c>
      <c r="BG239" s="354">
        <f>SUM(BF239:BF240)/2</f>
        <v>1</v>
      </c>
      <c r="BH239" s="354" t="s">
        <v>81</v>
      </c>
      <c r="BI239" s="96">
        <f t="shared" si="222"/>
        <v>12</v>
      </c>
      <c r="BJ239" s="260">
        <f>+BI239/D239</f>
        <v>0.26666666666666666</v>
      </c>
      <c r="BK239" s="354">
        <f>SUM(BJ239:BJ240)</f>
        <v>0.26666666666666666</v>
      </c>
      <c r="BL239" s="354"/>
      <c r="BM239" s="220" t="s">
        <v>868</v>
      </c>
      <c r="BN239" s="220" t="s">
        <v>235</v>
      </c>
      <c r="BO239" s="220"/>
      <c r="BP239" s="220"/>
      <c r="BQ239" s="220"/>
      <c r="BR239" s="220"/>
      <c r="BS239" s="220"/>
      <c r="BT239" s="220"/>
      <c r="BU239" s="220"/>
      <c r="BV239" s="220"/>
      <c r="BW239" s="220"/>
      <c r="BX239" s="220"/>
      <c r="BY239" s="220"/>
      <c r="BZ239" s="96">
        <v>34</v>
      </c>
      <c r="CA239" s="96">
        <v>0</v>
      </c>
      <c r="CB239" s="96">
        <v>0</v>
      </c>
      <c r="CC239" s="96">
        <v>0</v>
      </c>
      <c r="CD239" s="96">
        <v>0</v>
      </c>
      <c r="CE239" s="96">
        <v>0</v>
      </c>
      <c r="CF239" s="119">
        <v>0</v>
      </c>
      <c r="CG239" s="96">
        <v>0</v>
      </c>
      <c r="CH239" s="96">
        <v>0</v>
      </c>
      <c r="CI239" s="96">
        <v>0</v>
      </c>
      <c r="CJ239" s="96">
        <v>0</v>
      </c>
      <c r="CK239" s="96">
        <v>0</v>
      </c>
      <c r="CL239" s="96">
        <v>0</v>
      </c>
      <c r="CM239" s="96">
        <v>0</v>
      </c>
      <c r="CN239" s="305">
        <f t="shared" ref="CN239:CN241" si="224">+CD239/BZ239</f>
        <v>0</v>
      </c>
      <c r="CO239" s="354">
        <f>SUM(CN239:CN240)/1</f>
        <v>0</v>
      </c>
      <c r="CP239" s="354" t="s">
        <v>81</v>
      </c>
      <c r="CQ239" s="96">
        <f t="shared" si="223"/>
        <v>12</v>
      </c>
      <c r="CR239" s="221">
        <f>+CQ239/E239</f>
        <v>0.2608695652173913</v>
      </c>
      <c r="CS239" s="355">
        <f>SUM(CR239:CR240)</f>
        <v>0.2608695652173913</v>
      </c>
      <c r="CT239" s="355"/>
      <c r="CU239" s="220" t="s">
        <v>868</v>
      </c>
      <c r="CV239" s="220" t="s">
        <v>235</v>
      </c>
    </row>
    <row r="240" spans="1:100" ht="95.25" customHeight="1">
      <c r="A240" s="75" t="s">
        <v>875</v>
      </c>
      <c r="B240" s="218" t="s">
        <v>95</v>
      </c>
      <c r="C240" s="75" t="s">
        <v>876</v>
      </c>
      <c r="D240" s="119">
        <v>45</v>
      </c>
      <c r="E240" s="119" t="s">
        <v>81</v>
      </c>
      <c r="F240" s="75" t="s">
        <v>97</v>
      </c>
      <c r="G240" s="75" t="s">
        <v>879</v>
      </c>
      <c r="H240" s="75" t="s">
        <v>879</v>
      </c>
      <c r="I240" s="96">
        <v>0</v>
      </c>
      <c r="J240" s="119">
        <v>0</v>
      </c>
      <c r="K240" s="119">
        <v>0</v>
      </c>
      <c r="L240" s="305" t="s">
        <v>81</v>
      </c>
      <c r="M240" s="370"/>
      <c r="N240" s="354"/>
      <c r="O240" s="370"/>
      <c r="P240" s="354"/>
      <c r="Q240" s="96">
        <v>0</v>
      </c>
      <c r="R240" s="96">
        <v>0</v>
      </c>
      <c r="S240" s="96">
        <v>0</v>
      </c>
      <c r="T240" s="96">
        <v>0</v>
      </c>
      <c r="U240" s="96">
        <v>0</v>
      </c>
      <c r="V240" s="96">
        <v>0</v>
      </c>
      <c r="W240" s="96">
        <v>0</v>
      </c>
      <c r="X240" s="96">
        <v>0</v>
      </c>
      <c r="Y240" s="96">
        <v>0</v>
      </c>
      <c r="Z240" s="102" t="s">
        <v>81</v>
      </c>
      <c r="AA240" s="96">
        <v>0</v>
      </c>
      <c r="AB240" s="102">
        <v>0</v>
      </c>
      <c r="AC240" s="96">
        <v>0</v>
      </c>
      <c r="AD240" s="102">
        <v>0</v>
      </c>
      <c r="AE240" s="102">
        <v>0</v>
      </c>
      <c r="AF240" s="102">
        <v>0</v>
      </c>
      <c r="AG240" s="102">
        <v>0</v>
      </c>
      <c r="AH240" s="102">
        <v>0</v>
      </c>
      <c r="AI240" s="102">
        <v>0</v>
      </c>
      <c r="AJ240" s="102">
        <v>0</v>
      </c>
      <c r="AK240" s="102">
        <v>0</v>
      </c>
      <c r="AL240" s="305" t="s">
        <v>81</v>
      </c>
      <c r="AM240" s="370"/>
      <c r="AN240" s="354"/>
      <c r="AO240" s="102">
        <f t="shared" si="220"/>
        <v>0</v>
      </c>
      <c r="AP240" s="305">
        <f t="shared" si="221"/>
        <v>0</v>
      </c>
      <c r="AQ240" s="354"/>
      <c r="AR240" s="354"/>
      <c r="AS240" s="96">
        <v>3</v>
      </c>
      <c r="AT240" s="102">
        <v>3</v>
      </c>
      <c r="AU240" s="96">
        <v>3</v>
      </c>
      <c r="AV240" s="96">
        <v>3</v>
      </c>
      <c r="AW240" s="102">
        <v>0</v>
      </c>
      <c r="AX240" s="102">
        <v>0</v>
      </c>
      <c r="AY240" s="102">
        <v>0</v>
      </c>
      <c r="AZ240" s="102">
        <v>0</v>
      </c>
      <c r="BA240" s="102">
        <v>0</v>
      </c>
      <c r="BB240" s="102">
        <v>0</v>
      </c>
      <c r="BC240" s="102">
        <v>0</v>
      </c>
      <c r="BD240" s="102">
        <v>2000000</v>
      </c>
      <c r="BE240" s="102">
        <v>0</v>
      </c>
      <c r="BF240" s="305">
        <f>+AV240/AS240</f>
        <v>1</v>
      </c>
      <c r="BG240" s="354"/>
      <c r="BH240" s="354"/>
      <c r="BI240" s="96" t="s">
        <v>81</v>
      </c>
      <c r="BJ240" s="260" t="s">
        <v>81</v>
      </c>
      <c r="BK240" s="354"/>
      <c r="BL240" s="354"/>
      <c r="BM240" s="220" t="s">
        <v>868</v>
      </c>
      <c r="BN240" s="220" t="s">
        <v>176</v>
      </c>
      <c r="BO240" s="220"/>
      <c r="BP240" s="220"/>
      <c r="BQ240" s="220"/>
      <c r="BR240" s="220"/>
      <c r="BS240" s="220"/>
      <c r="BT240" s="220"/>
      <c r="BU240" s="220"/>
      <c r="BV240" s="220"/>
      <c r="BW240" s="220"/>
      <c r="BX240" s="220"/>
      <c r="BY240" s="220"/>
      <c r="BZ240" s="96" t="s">
        <v>81</v>
      </c>
      <c r="CA240" s="96" t="s">
        <v>81</v>
      </c>
      <c r="CB240" s="96" t="s">
        <v>81</v>
      </c>
      <c r="CC240" s="96" t="s">
        <v>81</v>
      </c>
      <c r="CD240" s="96" t="s">
        <v>81</v>
      </c>
      <c r="CE240" s="96">
        <v>0</v>
      </c>
      <c r="CF240" s="96">
        <v>0</v>
      </c>
      <c r="CG240" s="96">
        <v>0</v>
      </c>
      <c r="CH240" s="96">
        <v>0</v>
      </c>
      <c r="CI240" s="96">
        <v>0</v>
      </c>
      <c r="CJ240" s="96">
        <v>0</v>
      </c>
      <c r="CK240" s="96">
        <v>0</v>
      </c>
      <c r="CL240" s="96">
        <v>0</v>
      </c>
      <c r="CM240" s="96">
        <v>0</v>
      </c>
      <c r="CN240" s="305" t="s">
        <v>81</v>
      </c>
      <c r="CO240" s="354"/>
      <c r="CP240" s="354"/>
      <c r="CQ240" s="96" t="s">
        <v>81</v>
      </c>
      <c r="CR240" s="221" t="s">
        <v>81</v>
      </c>
      <c r="CS240" s="355"/>
      <c r="CT240" s="355"/>
      <c r="CU240" s="220" t="s">
        <v>868</v>
      </c>
      <c r="CV240" s="220" t="s">
        <v>176</v>
      </c>
    </row>
    <row r="241" spans="1:100" ht="62.25" customHeight="1">
      <c r="A241" s="75" t="s">
        <v>880</v>
      </c>
      <c r="B241" s="218" t="s">
        <v>95</v>
      </c>
      <c r="C241" s="75" t="s">
        <v>881</v>
      </c>
      <c r="D241" s="119">
        <v>1</v>
      </c>
      <c r="E241" s="119">
        <v>1</v>
      </c>
      <c r="F241" s="75" t="s">
        <v>97</v>
      </c>
      <c r="G241" s="75" t="s">
        <v>882</v>
      </c>
      <c r="H241" s="75" t="s">
        <v>882</v>
      </c>
      <c r="I241" s="96">
        <v>0</v>
      </c>
      <c r="J241" s="119">
        <v>0</v>
      </c>
      <c r="K241" s="119">
        <v>0</v>
      </c>
      <c r="L241" s="305" t="s">
        <v>81</v>
      </c>
      <c r="M241" s="307" t="s">
        <v>81</v>
      </c>
      <c r="N241" s="305">
        <v>0.4</v>
      </c>
      <c r="O241" s="307" t="s">
        <v>81</v>
      </c>
      <c r="P241" s="354"/>
      <c r="Q241" s="96">
        <v>0</v>
      </c>
      <c r="R241" s="96">
        <v>0</v>
      </c>
      <c r="S241" s="96">
        <v>0</v>
      </c>
      <c r="T241" s="96">
        <v>0</v>
      </c>
      <c r="U241" s="96">
        <v>0</v>
      </c>
      <c r="V241" s="96">
        <v>0</v>
      </c>
      <c r="W241" s="96">
        <v>0</v>
      </c>
      <c r="X241" s="96">
        <v>0</v>
      </c>
      <c r="Y241" s="96">
        <v>0</v>
      </c>
      <c r="Z241" s="102" t="s">
        <v>81</v>
      </c>
      <c r="AA241" s="96">
        <v>0</v>
      </c>
      <c r="AB241" s="102">
        <v>0</v>
      </c>
      <c r="AC241" s="96">
        <v>0</v>
      </c>
      <c r="AD241" s="102">
        <v>0</v>
      </c>
      <c r="AE241" s="102">
        <v>0</v>
      </c>
      <c r="AF241" s="102">
        <v>0</v>
      </c>
      <c r="AG241" s="102">
        <v>0</v>
      </c>
      <c r="AH241" s="102">
        <v>0</v>
      </c>
      <c r="AI241" s="102">
        <v>0</v>
      </c>
      <c r="AJ241" s="102">
        <v>0</v>
      </c>
      <c r="AK241" s="102">
        <v>0</v>
      </c>
      <c r="AL241" s="305" t="s">
        <v>81</v>
      </c>
      <c r="AM241" s="307" t="s">
        <v>81</v>
      </c>
      <c r="AN241" s="354" t="s">
        <v>81</v>
      </c>
      <c r="AO241" s="102">
        <f t="shared" si="220"/>
        <v>0</v>
      </c>
      <c r="AP241" s="305">
        <f t="shared" si="221"/>
        <v>0</v>
      </c>
      <c r="AQ241" s="305">
        <v>0</v>
      </c>
      <c r="AR241" s="354"/>
      <c r="AS241" s="96">
        <v>0</v>
      </c>
      <c r="AT241" s="102">
        <v>0</v>
      </c>
      <c r="AU241" s="96">
        <v>0</v>
      </c>
      <c r="AV241" s="96">
        <v>0</v>
      </c>
      <c r="AW241" s="102">
        <v>0</v>
      </c>
      <c r="AX241" s="102">
        <v>0</v>
      </c>
      <c r="AY241" s="102">
        <v>0</v>
      </c>
      <c r="AZ241" s="102">
        <v>0</v>
      </c>
      <c r="BA241" s="102">
        <v>0</v>
      </c>
      <c r="BB241" s="102">
        <v>0</v>
      </c>
      <c r="BC241" s="102">
        <v>0</v>
      </c>
      <c r="BD241" s="102">
        <v>0</v>
      </c>
      <c r="BE241" s="102">
        <v>0</v>
      </c>
      <c r="BF241" s="305" t="s">
        <v>81</v>
      </c>
      <c r="BG241" s="307" t="s">
        <v>81</v>
      </c>
      <c r="BH241" s="354" t="s">
        <v>81</v>
      </c>
      <c r="BI241" s="96">
        <f t="shared" si="222"/>
        <v>0</v>
      </c>
      <c r="BJ241" s="260">
        <f>+BI241/D241</f>
        <v>0</v>
      </c>
      <c r="BK241" s="305">
        <v>0</v>
      </c>
      <c r="BL241" s="354"/>
      <c r="BM241" s="220" t="s">
        <v>868</v>
      </c>
      <c r="BN241" s="220" t="s">
        <v>101</v>
      </c>
      <c r="BO241" s="220"/>
      <c r="BP241" s="220"/>
      <c r="BQ241" s="220"/>
      <c r="BR241" s="220"/>
      <c r="BS241" s="220"/>
      <c r="BT241" s="220"/>
      <c r="BU241" s="220"/>
      <c r="BV241" s="220"/>
      <c r="BW241" s="220"/>
      <c r="BX241" s="220"/>
      <c r="BY241" s="220"/>
      <c r="BZ241" s="96">
        <v>1</v>
      </c>
      <c r="CA241" s="96">
        <v>0</v>
      </c>
      <c r="CB241" s="96">
        <v>0</v>
      </c>
      <c r="CC241" s="96">
        <v>0</v>
      </c>
      <c r="CD241" s="96">
        <v>0</v>
      </c>
      <c r="CE241" s="96">
        <v>0</v>
      </c>
      <c r="CF241" s="96">
        <v>0</v>
      </c>
      <c r="CG241" s="96">
        <v>0</v>
      </c>
      <c r="CH241" s="96">
        <v>0</v>
      </c>
      <c r="CI241" s="96">
        <v>0</v>
      </c>
      <c r="CJ241" s="96">
        <v>0</v>
      </c>
      <c r="CK241" s="96">
        <v>0</v>
      </c>
      <c r="CL241" s="96">
        <v>0</v>
      </c>
      <c r="CM241" s="96">
        <v>0</v>
      </c>
      <c r="CN241" s="305">
        <f t="shared" si="224"/>
        <v>0</v>
      </c>
      <c r="CO241" s="307">
        <f>+CN241</f>
        <v>0</v>
      </c>
      <c r="CP241" s="354" t="s">
        <v>81</v>
      </c>
      <c r="CQ241" s="96">
        <f t="shared" si="223"/>
        <v>0</v>
      </c>
      <c r="CR241" s="221">
        <f>+CQ241/E241</f>
        <v>0</v>
      </c>
      <c r="CS241" s="306">
        <v>0</v>
      </c>
      <c r="CT241" s="355"/>
      <c r="CU241" s="220" t="s">
        <v>868</v>
      </c>
      <c r="CV241" s="220" t="s">
        <v>101</v>
      </c>
    </row>
    <row r="242" spans="1:100" ht="78" customHeight="1">
      <c r="A242" s="214" t="s">
        <v>883</v>
      </c>
      <c r="B242" s="313" t="s">
        <v>91</v>
      </c>
      <c r="C242" s="214" t="s">
        <v>884</v>
      </c>
      <c r="D242" s="212" t="s">
        <v>79</v>
      </c>
      <c r="E242" s="212" t="s">
        <v>79</v>
      </c>
      <c r="F242" s="212" t="s">
        <v>79</v>
      </c>
      <c r="G242" s="214" t="s">
        <v>80</v>
      </c>
      <c r="H242" s="214" t="s">
        <v>80</v>
      </c>
      <c r="I242" s="212">
        <f t="shared" ref="I242:O242" si="225">SUM(I243:I245)</f>
        <v>0</v>
      </c>
      <c r="J242" s="212">
        <f t="shared" si="225"/>
        <v>0</v>
      </c>
      <c r="K242" s="212">
        <f t="shared" si="225"/>
        <v>0</v>
      </c>
      <c r="L242" s="212">
        <f t="shared" si="225"/>
        <v>0</v>
      </c>
      <c r="M242" s="212">
        <f t="shared" si="225"/>
        <v>0</v>
      </c>
      <c r="N242" s="212">
        <f t="shared" si="225"/>
        <v>3</v>
      </c>
      <c r="O242" s="212">
        <f t="shared" si="225"/>
        <v>0</v>
      </c>
      <c r="P242" s="213" t="str">
        <f>+P243</f>
        <v>NA</v>
      </c>
      <c r="Q242" s="212">
        <f>SUM(Q243:Q245)</f>
        <v>0</v>
      </c>
      <c r="R242" s="212">
        <f t="shared" ref="R242:Y242" si="226">SUM(R243:R245)</f>
        <v>0</v>
      </c>
      <c r="S242" s="212">
        <f t="shared" si="226"/>
        <v>0</v>
      </c>
      <c r="T242" s="212">
        <f t="shared" si="226"/>
        <v>0</v>
      </c>
      <c r="U242" s="212">
        <f t="shared" si="226"/>
        <v>0</v>
      </c>
      <c r="V242" s="212">
        <f t="shared" si="226"/>
        <v>0</v>
      </c>
      <c r="W242" s="212">
        <f t="shared" si="226"/>
        <v>0</v>
      </c>
      <c r="X242" s="212">
        <f t="shared" si="226"/>
        <v>0</v>
      </c>
      <c r="Y242" s="212">
        <f t="shared" si="226"/>
        <v>0</v>
      </c>
      <c r="Z242" s="118" t="s">
        <v>81</v>
      </c>
      <c r="AA242" s="118">
        <v>0</v>
      </c>
      <c r="AB242" s="118" t="s">
        <v>81</v>
      </c>
      <c r="AC242" s="118" t="s">
        <v>81</v>
      </c>
      <c r="AD242" s="118">
        <f>SUM(AD243:AD245)</f>
        <v>0</v>
      </c>
      <c r="AE242" s="118">
        <f t="shared" ref="AE242:AK242" si="227">SUM(AE243:AE245)</f>
        <v>0</v>
      </c>
      <c r="AF242" s="118">
        <f t="shared" si="227"/>
        <v>0</v>
      </c>
      <c r="AG242" s="118">
        <f t="shared" si="227"/>
        <v>0</v>
      </c>
      <c r="AH242" s="118">
        <f t="shared" si="227"/>
        <v>0</v>
      </c>
      <c r="AI242" s="118">
        <f t="shared" si="227"/>
        <v>0</v>
      </c>
      <c r="AJ242" s="118">
        <f t="shared" si="227"/>
        <v>0</v>
      </c>
      <c r="AK242" s="118">
        <f t="shared" si="227"/>
        <v>0</v>
      </c>
      <c r="AL242" s="118" t="s">
        <v>81</v>
      </c>
      <c r="AM242" s="118" t="s">
        <v>81</v>
      </c>
      <c r="AN242" s="213" t="str">
        <f>+AN243</f>
        <v>NA</v>
      </c>
      <c r="AO242" s="212">
        <v>3</v>
      </c>
      <c r="AP242" s="118" t="s">
        <v>81</v>
      </c>
      <c r="AQ242" s="118" t="s">
        <v>81</v>
      </c>
      <c r="AR242" s="213">
        <f>+AR243</f>
        <v>0</v>
      </c>
      <c r="AS242" s="118">
        <v>0</v>
      </c>
      <c r="AT242" s="118" t="s">
        <v>81</v>
      </c>
      <c r="AU242" s="118" t="s">
        <v>81</v>
      </c>
      <c r="AV242" s="118" t="s">
        <v>81</v>
      </c>
      <c r="AW242" s="118">
        <f>SUM(AW243:AW245)</f>
        <v>0</v>
      </c>
      <c r="AX242" s="118">
        <f t="shared" ref="AX242:BE242" si="228">SUM(AX243:AX245)</f>
        <v>0</v>
      </c>
      <c r="AY242" s="118">
        <f t="shared" si="228"/>
        <v>0</v>
      </c>
      <c r="AZ242" s="118">
        <f t="shared" si="228"/>
        <v>0</v>
      </c>
      <c r="BA242" s="118">
        <f t="shared" si="228"/>
        <v>0</v>
      </c>
      <c r="BB242" s="118">
        <f t="shared" si="228"/>
        <v>0</v>
      </c>
      <c r="BC242" s="118">
        <f t="shared" si="228"/>
        <v>0</v>
      </c>
      <c r="BD242" s="118">
        <f t="shared" si="228"/>
        <v>0</v>
      </c>
      <c r="BE242" s="118">
        <f t="shared" si="228"/>
        <v>0</v>
      </c>
      <c r="BF242" s="118" t="s">
        <v>81</v>
      </c>
      <c r="BG242" s="118" t="s">
        <v>81</v>
      </c>
      <c r="BH242" s="213" t="str">
        <f>+BH243</f>
        <v>NA</v>
      </c>
      <c r="BI242" s="212">
        <v>0</v>
      </c>
      <c r="BJ242" s="118" t="s">
        <v>81</v>
      </c>
      <c r="BK242" s="118" t="s">
        <v>81</v>
      </c>
      <c r="BL242" s="213">
        <f>+BL243</f>
        <v>0</v>
      </c>
      <c r="BM242" s="214" t="s">
        <v>868</v>
      </c>
      <c r="BN242" s="214" t="s">
        <v>81</v>
      </c>
      <c r="BO242" s="214"/>
      <c r="BP242" s="214"/>
      <c r="BQ242" s="214"/>
      <c r="BR242" s="214"/>
      <c r="BS242" s="214"/>
      <c r="BT242" s="214"/>
      <c r="BU242" s="214"/>
      <c r="BV242" s="214"/>
      <c r="BW242" s="214"/>
      <c r="BX242" s="214"/>
      <c r="BY242" s="214"/>
      <c r="BZ242" s="214">
        <v>3</v>
      </c>
      <c r="CA242" s="118" t="s">
        <v>81</v>
      </c>
      <c r="CB242" s="118" t="s">
        <v>81</v>
      </c>
      <c r="CC242" s="118" t="s">
        <v>81</v>
      </c>
      <c r="CD242" s="118" t="s">
        <v>81</v>
      </c>
      <c r="CE242" s="212">
        <f>SUM(CE243:CE245)</f>
        <v>0</v>
      </c>
      <c r="CF242" s="212">
        <f t="shared" ref="CF242:CM242" si="229">SUM(CF243:CF245)</f>
        <v>0</v>
      </c>
      <c r="CG242" s="212">
        <f t="shared" si="229"/>
        <v>0</v>
      </c>
      <c r="CH242" s="212">
        <f t="shared" si="229"/>
        <v>0</v>
      </c>
      <c r="CI242" s="212">
        <f t="shared" si="229"/>
        <v>0</v>
      </c>
      <c r="CJ242" s="212">
        <f t="shared" si="229"/>
        <v>0</v>
      </c>
      <c r="CK242" s="212">
        <f t="shared" si="229"/>
        <v>0</v>
      </c>
      <c r="CL242" s="212">
        <f t="shared" si="229"/>
        <v>0</v>
      </c>
      <c r="CM242" s="212">
        <f t="shared" si="229"/>
        <v>0</v>
      </c>
      <c r="CN242" s="118" t="s">
        <v>81</v>
      </c>
      <c r="CO242" s="118" t="s">
        <v>81</v>
      </c>
      <c r="CP242" s="213" t="str">
        <f>+CP243</f>
        <v>NA</v>
      </c>
      <c r="CQ242" s="212">
        <v>3</v>
      </c>
      <c r="CR242" s="120" t="s">
        <v>81</v>
      </c>
      <c r="CS242" s="120" t="s">
        <v>81</v>
      </c>
      <c r="CT242" s="215">
        <f>+CT243</f>
        <v>0</v>
      </c>
      <c r="CU242" s="214" t="s">
        <v>868</v>
      </c>
      <c r="CV242" s="214" t="s">
        <v>81</v>
      </c>
    </row>
    <row r="243" spans="1:100" ht="50.25" customHeight="1">
      <c r="A243" s="75" t="s">
        <v>885</v>
      </c>
      <c r="B243" s="218" t="s">
        <v>95</v>
      </c>
      <c r="C243" s="75" t="s">
        <v>886</v>
      </c>
      <c r="D243" s="119">
        <v>1</v>
      </c>
      <c r="E243" s="119">
        <v>1</v>
      </c>
      <c r="F243" s="75" t="s">
        <v>97</v>
      </c>
      <c r="G243" s="75" t="s">
        <v>887</v>
      </c>
      <c r="H243" s="75" t="s">
        <v>887</v>
      </c>
      <c r="I243" s="96">
        <v>0</v>
      </c>
      <c r="J243" s="119">
        <v>0</v>
      </c>
      <c r="K243" s="119">
        <v>0</v>
      </c>
      <c r="L243" s="305" t="s">
        <v>81</v>
      </c>
      <c r="M243" s="307" t="s">
        <v>81</v>
      </c>
      <c r="N243" s="305">
        <v>1</v>
      </c>
      <c r="O243" s="307" t="s">
        <v>81</v>
      </c>
      <c r="P243" s="354" t="str">
        <f>+M243</f>
        <v>NA</v>
      </c>
      <c r="Q243" s="96">
        <v>0</v>
      </c>
      <c r="R243" s="96">
        <v>0</v>
      </c>
      <c r="S243" s="96">
        <v>0</v>
      </c>
      <c r="T243" s="96">
        <v>0</v>
      </c>
      <c r="U243" s="96">
        <v>0</v>
      </c>
      <c r="V243" s="96">
        <v>0</v>
      </c>
      <c r="W243" s="96">
        <v>0</v>
      </c>
      <c r="X243" s="96">
        <v>0</v>
      </c>
      <c r="Y243" s="96">
        <v>0</v>
      </c>
      <c r="Z243" s="102" t="s">
        <v>81</v>
      </c>
      <c r="AA243" s="96">
        <v>0</v>
      </c>
      <c r="AB243" s="102">
        <v>0</v>
      </c>
      <c r="AC243" s="96">
        <v>0</v>
      </c>
      <c r="AD243" s="102">
        <v>0</v>
      </c>
      <c r="AE243" s="102">
        <v>0</v>
      </c>
      <c r="AF243" s="102">
        <v>0</v>
      </c>
      <c r="AG243" s="102">
        <v>0</v>
      </c>
      <c r="AH243" s="102">
        <v>0</v>
      </c>
      <c r="AI243" s="102">
        <v>0</v>
      </c>
      <c r="AJ243" s="102">
        <v>0</v>
      </c>
      <c r="AK243" s="102">
        <v>0</v>
      </c>
      <c r="AL243" s="305" t="s">
        <v>81</v>
      </c>
      <c r="AM243" s="307" t="s">
        <v>81</v>
      </c>
      <c r="AN243" s="354" t="s">
        <v>81</v>
      </c>
      <c r="AO243" s="102">
        <f t="shared" ref="AO243:AO245" si="230">SUM(AC243+K243)</f>
        <v>0</v>
      </c>
      <c r="AP243" s="305">
        <f t="shared" ref="AP243:AP245" si="231">SUM(AO243/D243)</f>
        <v>0</v>
      </c>
      <c r="AQ243" s="307" t="s">
        <v>81</v>
      </c>
      <c r="AR243" s="370">
        <f>SUM(AP243:AP245)/4</f>
        <v>0</v>
      </c>
      <c r="AS243" s="96">
        <v>0</v>
      </c>
      <c r="AT243" s="102">
        <v>0</v>
      </c>
      <c r="AU243" s="96">
        <v>0</v>
      </c>
      <c r="AV243" s="96">
        <v>0</v>
      </c>
      <c r="AW243" s="102">
        <v>0</v>
      </c>
      <c r="AX243" s="102">
        <v>0</v>
      </c>
      <c r="AY243" s="102">
        <v>0</v>
      </c>
      <c r="AZ243" s="102">
        <v>0</v>
      </c>
      <c r="BA243" s="102">
        <v>0</v>
      </c>
      <c r="BB243" s="102">
        <v>0</v>
      </c>
      <c r="BC243" s="102">
        <v>0</v>
      </c>
      <c r="BD243" s="102">
        <v>0</v>
      </c>
      <c r="BE243" s="102">
        <v>0</v>
      </c>
      <c r="BF243" s="96" t="s">
        <v>81</v>
      </c>
      <c r="BG243" s="307" t="s">
        <v>81</v>
      </c>
      <c r="BH243" s="354" t="s">
        <v>81</v>
      </c>
      <c r="BI243" s="96">
        <f>+K243+AC243+AV243</f>
        <v>0</v>
      </c>
      <c r="BJ243" s="260">
        <f>+BI243/D243</f>
        <v>0</v>
      </c>
      <c r="BK243" s="305">
        <v>0</v>
      </c>
      <c r="BL243" s="354">
        <f>SUM(BJ243:BJ245)/4</f>
        <v>0</v>
      </c>
      <c r="BM243" s="220" t="s">
        <v>868</v>
      </c>
      <c r="BN243" s="220" t="s">
        <v>101</v>
      </c>
      <c r="BO243" s="220"/>
      <c r="BP243" s="220"/>
      <c r="BQ243" s="220"/>
      <c r="BR243" s="220"/>
      <c r="BS243" s="220"/>
      <c r="BT243" s="220"/>
      <c r="BU243" s="220"/>
      <c r="BV243" s="220"/>
      <c r="BW243" s="220"/>
      <c r="BX243" s="220"/>
      <c r="BY243" s="220"/>
      <c r="BZ243" s="96">
        <v>1</v>
      </c>
      <c r="CA243" s="96">
        <v>0</v>
      </c>
      <c r="CB243" s="96">
        <v>0</v>
      </c>
      <c r="CC243" s="96">
        <v>0</v>
      </c>
      <c r="CD243" s="96">
        <v>0</v>
      </c>
      <c r="CE243" s="96">
        <v>0</v>
      </c>
      <c r="CF243" s="96">
        <v>0</v>
      </c>
      <c r="CG243" s="96">
        <v>0</v>
      </c>
      <c r="CH243" s="96">
        <v>0</v>
      </c>
      <c r="CI243" s="96">
        <v>0</v>
      </c>
      <c r="CJ243" s="96">
        <v>0</v>
      </c>
      <c r="CK243" s="96">
        <v>0</v>
      </c>
      <c r="CL243" s="96">
        <v>0</v>
      </c>
      <c r="CM243" s="96">
        <v>0</v>
      </c>
      <c r="CN243" s="305">
        <f>+CD243/BZ243</f>
        <v>0</v>
      </c>
      <c r="CO243" s="305">
        <f>+CN243</f>
        <v>0</v>
      </c>
      <c r="CP243" s="354" t="s">
        <v>81</v>
      </c>
      <c r="CQ243" s="96">
        <f t="shared" si="223"/>
        <v>0</v>
      </c>
      <c r="CR243" s="221">
        <f>+CQ243/E243</f>
        <v>0</v>
      </c>
      <c r="CS243" s="306">
        <v>0</v>
      </c>
      <c r="CT243" s="355">
        <f>SUM(CR243:CR245)/4</f>
        <v>0</v>
      </c>
      <c r="CU243" s="220" t="s">
        <v>868</v>
      </c>
      <c r="CV243" s="220" t="s">
        <v>101</v>
      </c>
    </row>
    <row r="244" spans="1:100" ht="50.25" customHeight="1">
      <c r="A244" s="75" t="s">
        <v>888</v>
      </c>
      <c r="B244" s="218" t="s">
        <v>95</v>
      </c>
      <c r="C244" s="75" t="s">
        <v>889</v>
      </c>
      <c r="D244" s="119">
        <v>1</v>
      </c>
      <c r="E244" s="119">
        <v>1</v>
      </c>
      <c r="F244" s="75" t="s">
        <v>97</v>
      </c>
      <c r="G244" s="75" t="s">
        <v>890</v>
      </c>
      <c r="H244" s="75" t="s">
        <v>890</v>
      </c>
      <c r="I244" s="96">
        <v>0</v>
      </c>
      <c r="J244" s="119">
        <v>0</v>
      </c>
      <c r="K244" s="119">
        <v>0</v>
      </c>
      <c r="L244" s="305" t="s">
        <v>81</v>
      </c>
      <c r="M244" s="307" t="s">
        <v>81</v>
      </c>
      <c r="N244" s="305">
        <v>1</v>
      </c>
      <c r="O244" s="307" t="s">
        <v>81</v>
      </c>
      <c r="P244" s="354"/>
      <c r="Q244" s="96">
        <v>0</v>
      </c>
      <c r="R244" s="96">
        <v>0</v>
      </c>
      <c r="S244" s="96">
        <v>0</v>
      </c>
      <c r="T244" s="96">
        <v>0</v>
      </c>
      <c r="U244" s="96">
        <v>0</v>
      </c>
      <c r="V244" s="96">
        <v>0</v>
      </c>
      <c r="W244" s="96">
        <v>0</v>
      </c>
      <c r="X244" s="96">
        <v>0</v>
      </c>
      <c r="Y244" s="96">
        <v>0</v>
      </c>
      <c r="Z244" s="102" t="s">
        <v>81</v>
      </c>
      <c r="AA244" s="96">
        <v>0</v>
      </c>
      <c r="AB244" s="102">
        <v>0</v>
      </c>
      <c r="AC244" s="96">
        <v>0</v>
      </c>
      <c r="AD244" s="102">
        <v>0</v>
      </c>
      <c r="AE244" s="102">
        <v>0</v>
      </c>
      <c r="AF244" s="102">
        <v>0</v>
      </c>
      <c r="AG244" s="102">
        <v>0</v>
      </c>
      <c r="AH244" s="102">
        <v>0</v>
      </c>
      <c r="AI244" s="102">
        <v>0</v>
      </c>
      <c r="AJ244" s="102">
        <v>0</v>
      </c>
      <c r="AK244" s="102">
        <v>0</v>
      </c>
      <c r="AL244" s="305" t="s">
        <v>81</v>
      </c>
      <c r="AM244" s="307" t="s">
        <v>81</v>
      </c>
      <c r="AN244" s="354" t="s">
        <v>81</v>
      </c>
      <c r="AO244" s="102">
        <f t="shared" si="230"/>
        <v>0</v>
      </c>
      <c r="AP244" s="305">
        <f t="shared" si="231"/>
        <v>0</v>
      </c>
      <c r="AQ244" s="307" t="s">
        <v>81</v>
      </c>
      <c r="AR244" s="370"/>
      <c r="AS244" s="96">
        <v>0</v>
      </c>
      <c r="AT244" s="102">
        <v>0</v>
      </c>
      <c r="AU244" s="96">
        <v>0</v>
      </c>
      <c r="AV244" s="96">
        <v>0</v>
      </c>
      <c r="AW244" s="102">
        <v>0</v>
      </c>
      <c r="AX244" s="102">
        <v>0</v>
      </c>
      <c r="AY244" s="102">
        <v>0</v>
      </c>
      <c r="AZ244" s="102">
        <v>0</v>
      </c>
      <c r="BA244" s="102">
        <v>0</v>
      </c>
      <c r="BB244" s="102">
        <v>0</v>
      </c>
      <c r="BC244" s="102">
        <v>0</v>
      </c>
      <c r="BD244" s="102">
        <v>0</v>
      </c>
      <c r="BE244" s="102">
        <v>0</v>
      </c>
      <c r="BF244" s="96" t="s">
        <v>81</v>
      </c>
      <c r="BG244" s="307" t="s">
        <v>81</v>
      </c>
      <c r="BH244" s="354" t="s">
        <v>81</v>
      </c>
      <c r="BI244" s="96">
        <f>+K244+AC244+AV244</f>
        <v>0</v>
      </c>
      <c r="BJ244" s="260">
        <f>+BI244/D244</f>
        <v>0</v>
      </c>
      <c r="BK244" s="305">
        <v>0</v>
      </c>
      <c r="BL244" s="354"/>
      <c r="BM244" s="220" t="s">
        <v>868</v>
      </c>
      <c r="BN244" s="220" t="s">
        <v>101</v>
      </c>
      <c r="BO244" s="220"/>
      <c r="BP244" s="220"/>
      <c r="BQ244" s="220"/>
      <c r="BR244" s="220"/>
      <c r="BS244" s="220"/>
      <c r="BT244" s="220"/>
      <c r="BU244" s="220"/>
      <c r="BV244" s="220"/>
      <c r="BW244" s="220"/>
      <c r="BX244" s="220"/>
      <c r="BY244" s="220"/>
      <c r="BZ244" s="96">
        <v>1</v>
      </c>
      <c r="CA244" s="96">
        <v>0</v>
      </c>
      <c r="CB244" s="96">
        <v>0</v>
      </c>
      <c r="CC244" s="96">
        <v>0</v>
      </c>
      <c r="CD244" s="96">
        <v>0</v>
      </c>
      <c r="CE244" s="96">
        <v>0</v>
      </c>
      <c r="CF244" s="96">
        <v>0</v>
      </c>
      <c r="CG244" s="96">
        <v>0</v>
      </c>
      <c r="CH244" s="96">
        <v>0</v>
      </c>
      <c r="CI244" s="96">
        <v>0</v>
      </c>
      <c r="CJ244" s="96">
        <v>0</v>
      </c>
      <c r="CK244" s="96">
        <v>0</v>
      </c>
      <c r="CL244" s="96">
        <v>0</v>
      </c>
      <c r="CM244" s="96">
        <v>0</v>
      </c>
      <c r="CN244" s="305">
        <f t="shared" ref="CN244:CN245" si="232">+CD244/BZ244</f>
        <v>0</v>
      </c>
      <c r="CO244" s="305">
        <f t="shared" ref="CO244:CO245" si="233">+CN244</f>
        <v>0</v>
      </c>
      <c r="CP244" s="354" t="s">
        <v>81</v>
      </c>
      <c r="CQ244" s="96">
        <f t="shared" si="223"/>
        <v>0</v>
      </c>
      <c r="CR244" s="221">
        <f>+CQ244/E244</f>
        <v>0</v>
      </c>
      <c r="CS244" s="306">
        <v>0</v>
      </c>
      <c r="CT244" s="355"/>
      <c r="CU244" s="220" t="s">
        <v>868</v>
      </c>
      <c r="CV244" s="220" t="s">
        <v>101</v>
      </c>
    </row>
    <row r="245" spans="1:100" ht="48.75" customHeight="1">
      <c r="A245" s="75" t="s">
        <v>891</v>
      </c>
      <c r="B245" s="218" t="s">
        <v>95</v>
      </c>
      <c r="C245" s="75" t="s">
        <v>892</v>
      </c>
      <c r="D245" s="119">
        <v>1</v>
      </c>
      <c r="E245" s="119">
        <v>1</v>
      </c>
      <c r="F245" s="75" t="s">
        <v>97</v>
      </c>
      <c r="G245" s="75" t="s">
        <v>893</v>
      </c>
      <c r="H245" s="75" t="s">
        <v>893</v>
      </c>
      <c r="I245" s="96">
        <v>0</v>
      </c>
      <c r="J245" s="119">
        <v>0</v>
      </c>
      <c r="K245" s="119">
        <v>0</v>
      </c>
      <c r="L245" s="305" t="s">
        <v>81</v>
      </c>
      <c r="M245" s="307" t="s">
        <v>81</v>
      </c>
      <c r="N245" s="305">
        <v>1</v>
      </c>
      <c r="O245" s="307" t="s">
        <v>81</v>
      </c>
      <c r="P245" s="354"/>
      <c r="Q245" s="96">
        <v>0</v>
      </c>
      <c r="R245" s="96">
        <v>0</v>
      </c>
      <c r="S245" s="96">
        <v>0</v>
      </c>
      <c r="T245" s="96">
        <v>0</v>
      </c>
      <c r="U245" s="96">
        <v>0</v>
      </c>
      <c r="V245" s="96">
        <v>0</v>
      </c>
      <c r="W245" s="96">
        <v>0</v>
      </c>
      <c r="X245" s="96">
        <v>0</v>
      </c>
      <c r="Y245" s="96">
        <v>0</v>
      </c>
      <c r="Z245" s="102" t="s">
        <v>81</v>
      </c>
      <c r="AA245" s="96">
        <v>0</v>
      </c>
      <c r="AB245" s="102">
        <v>0</v>
      </c>
      <c r="AC245" s="96">
        <v>0</v>
      </c>
      <c r="AD245" s="102">
        <v>0</v>
      </c>
      <c r="AE245" s="102">
        <v>0</v>
      </c>
      <c r="AF245" s="102">
        <v>0</v>
      </c>
      <c r="AG245" s="102">
        <v>0</v>
      </c>
      <c r="AH245" s="102">
        <v>0</v>
      </c>
      <c r="AI245" s="102">
        <v>0</v>
      </c>
      <c r="AJ245" s="102">
        <v>0</v>
      </c>
      <c r="AK245" s="102">
        <v>0</v>
      </c>
      <c r="AL245" s="305" t="s">
        <v>81</v>
      </c>
      <c r="AM245" s="307" t="s">
        <v>81</v>
      </c>
      <c r="AN245" s="354" t="s">
        <v>81</v>
      </c>
      <c r="AO245" s="102">
        <f t="shared" si="230"/>
        <v>0</v>
      </c>
      <c r="AP245" s="305">
        <f t="shared" si="231"/>
        <v>0</v>
      </c>
      <c r="AQ245" s="307" t="s">
        <v>81</v>
      </c>
      <c r="AR245" s="370"/>
      <c r="AS245" s="96">
        <v>0</v>
      </c>
      <c r="AT245" s="102">
        <v>0</v>
      </c>
      <c r="AU245" s="96">
        <v>0</v>
      </c>
      <c r="AV245" s="96">
        <v>0</v>
      </c>
      <c r="AW245" s="102">
        <v>0</v>
      </c>
      <c r="AX245" s="102">
        <v>0</v>
      </c>
      <c r="AY245" s="102">
        <v>0</v>
      </c>
      <c r="AZ245" s="102">
        <v>0</v>
      </c>
      <c r="BA245" s="102">
        <v>0</v>
      </c>
      <c r="BB245" s="102">
        <v>0</v>
      </c>
      <c r="BC245" s="102">
        <v>0</v>
      </c>
      <c r="BD245" s="102">
        <v>0</v>
      </c>
      <c r="BE245" s="102">
        <v>0</v>
      </c>
      <c r="BF245" s="96" t="s">
        <v>81</v>
      </c>
      <c r="BG245" s="307" t="s">
        <v>81</v>
      </c>
      <c r="BH245" s="354" t="s">
        <v>81</v>
      </c>
      <c r="BI245" s="96">
        <f>+K245+AC245+AV245</f>
        <v>0</v>
      </c>
      <c r="BJ245" s="260">
        <f>+BI245/D245</f>
        <v>0</v>
      </c>
      <c r="BK245" s="305">
        <v>0</v>
      </c>
      <c r="BL245" s="354"/>
      <c r="BM245" s="220" t="s">
        <v>868</v>
      </c>
      <c r="BN245" s="220" t="s">
        <v>101</v>
      </c>
      <c r="BO245" s="220"/>
      <c r="BP245" s="220"/>
      <c r="BQ245" s="220"/>
      <c r="BR245" s="220"/>
      <c r="BS245" s="220"/>
      <c r="BT245" s="220"/>
      <c r="BU245" s="220"/>
      <c r="BV245" s="220"/>
      <c r="BW245" s="220"/>
      <c r="BX245" s="220"/>
      <c r="BY245" s="220"/>
      <c r="BZ245" s="96">
        <v>1</v>
      </c>
      <c r="CA245" s="96">
        <v>0</v>
      </c>
      <c r="CB245" s="96">
        <v>0</v>
      </c>
      <c r="CC245" s="96">
        <v>0</v>
      </c>
      <c r="CD245" s="96">
        <v>0</v>
      </c>
      <c r="CE245" s="96">
        <v>0</v>
      </c>
      <c r="CF245" s="96">
        <v>0</v>
      </c>
      <c r="CG245" s="96">
        <v>0</v>
      </c>
      <c r="CH245" s="96">
        <v>0</v>
      </c>
      <c r="CI245" s="96">
        <v>0</v>
      </c>
      <c r="CJ245" s="96">
        <v>0</v>
      </c>
      <c r="CK245" s="96">
        <v>0</v>
      </c>
      <c r="CL245" s="96">
        <v>0</v>
      </c>
      <c r="CM245" s="96">
        <v>0</v>
      </c>
      <c r="CN245" s="305">
        <f t="shared" si="232"/>
        <v>0</v>
      </c>
      <c r="CO245" s="305">
        <f t="shared" si="233"/>
        <v>0</v>
      </c>
      <c r="CP245" s="354" t="s">
        <v>81</v>
      </c>
      <c r="CQ245" s="96">
        <f t="shared" si="223"/>
        <v>0</v>
      </c>
      <c r="CR245" s="221">
        <f>+CQ245/E245</f>
        <v>0</v>
      </c>
      <c r="CS245" s="306">
        <v>0</v>
      </c>
      <c r="CT245" s="355"/>
      <c r="CU245" s="220" t="s">
        <v>868</v>
      </c>
      <c r="CV245" s="220" t="s">
        <v>101</v>
      </c>
    </row>
    <row r="246" spans="1:100" ht="45">
      <c r="A246" s="201" t="s">
        <v>894</v>
      </c>
      <c r="B246" s="311" t="s">
        <v>83</v>
      </c>
      <c r="C246" s="201" t="s">
        <v>895</v>
      </c>
      <c r="D246" s="202" t="s">
        <v>79</v>
      </c>
      <c r="E246" s="202" t="s">
        <v>79</v>
      </c>
      <c r="F246" s="201" t="s">
        <v>79</v>
      </c>
      <c r="G246" s="201" t="s">
        <v>80</v>
      </c>
      <c r="H246" s="201" t="s">
        <v>80</v>
      </c>
      <c r="I246" s="202" t="s">
        <v>79</v>
      </c>
      <c r="J246" s="202">
        <f>+J247</f>
        <v>37</v>
      </c>
      <c r="K246" s="202" t="s">
        <v>79</v>
      </c>
      <c r="L246" s="203" t="s">
        <v>79</v>
      </c>
      <c r="M246" s="122" t="s">
        <v>79</v>
      </c>
      <c r="N246" s="122" t="s">
        <v>79</v>
      </c>
      <c r="O246" s="206" t="s">
        <v>81</v>
      </c>
      <c r="P246" s="203">
        <f>+P247</f>
        <v>0.27603603603603605</v>
      </c>
      <c r="Q246" s="202">
        <f t="shared" ref="Q246:Y247" si="234">+Q247</f>
        <v>2381000000</v>
      </c>
      <c r="R246" s="202">
        <f t="shared" si="234"/>
        <v>2381000000</v>
      </c>
      <c r="S246" s="202">
        <f t="shared" si="234"/>
        <v>0</v>
      </c>
      <c r="T246" s="202">
        <f t="shared" si="234"/>
        <v>0</v>
      </c>
      <c r="U246" s="202">
        <f t="shared" si="234"/>
        <v>0</v>
      </c>
      <c r="V246" s="202">
        <f t="shared" si="234"/>
        <v>0</v>
      </c>
      <c r="W246" s="202">
        <f t="shared" si="234"/>
        <v>0</v>
      </c>
      <c r="X246" s="202">
        <f t="shared" si="234"/>
        <v>0</v>
      </c>
      <c r="Y246" s="202">
        <f t="shared" si="234"/>
        <v>0</v>
      </c>
      <c r="Z246" s="122" t="s">
        <v>81</v>
      </c>
      <c r="AA246" s="202">
        <f>+AA247</f>
        <v>35</v>
      </c>
      <c r="AB246" s="122" t="s">
        <v>81</v>
      </c>
      <c r="AC246" s="122" t="s">
        <v>81</v>
      </c>
      <c r="AD246" s="202">
        <f t="shared" ref="AD246:AK247" si="235">+AD247</f>
        <v>0</v>
      </c>
      <c r="AE246" s="202">
        <f t="shared" si="235"/>
        <v>0</v>
      </c>
      <c r="AF246" s="202">
        <f t="shared" si="235"/>
        <v>0</v>
      </c>
      <c r="AG246" s="202">
        <f t="shared" si="235"/>
        <v>0</v>
      </c>
      <c r="AH246" s="202">
        <f t="shared" si="235"/>
        <v>0</v>
      </c>
      <c r="AI246" s="202">
        <f t="shared" si="235"/>
        <v>0</v>
      </c>
      <c r="AJ246" s="202">
        <f t="shared" si="235"/>
        <v>0</v>
      </c>
      <c r="AK246" s="202">
        <f t="shared" si="235"/>
        <v>0</v>
      </c>
      <c r="AL246" s="122" t="s">
        <v>81</v>
      </c>
      <c r="AM246" s="122" t="s">
        <v>81</v>
      </c>
      <c r="AN246" s="203">
        <f>+AN247</f>
        <v>0.35447619047619044</v>
      </c>
      <c r="AO246" s="201">
        <f>+AO247</f>
        <v>58</v>
      </c>
      <c r="AP246" s="122" t="s">
        <v>81</v>
      </c>
      <c r="AQ246" s="122" t="s">
        <v>81</v>
      </c>
      <c r="AR246" s="203">
        <f>+AR247</f>
        <v>0.20008510167992927</v>
      </c>
      <c r="AS246" s="201">
        <f>+AS247</f>
        <v>24</v>
      </c>
      <c r="AT246" s="122" t="s">
        <v>81</v>
      </c>
      <c r="AU246" s="122" t="s">
        <v>81</v>
      </c>
      <c r="AV246" s="122" t="s">
        <v>81</v>
      </c>
      <c r="AW246" s="202">
        <f t="shared" ref="AW246:BE247" si="236">+AW247</f>
        <v>4927793865</v>
      </c>
      <c r="AX246" s="202">
        <f t="shared" si="236"/>
        <v>2047603759</v>
      </c>
      <c r="AY246" s="202">
        <f t="shared" si="236"/>
        <v>0</v>
      </c>
      <c r="AZ246" s="202">
        <f t="shared" si="236"/>
        <v>3000000</v>
      </c>
      <c r="BA246" s="202">
        <f t="shared" si="236"/>
        <v>0</v>
      </c>
      <c r="BB246" s="202">
        <f t="shared" si="236"/>
        <v>2225181231</v>
      </c>
      <c r="BC246" s="202">
        <f t="shared" si="236"/>
        <v>0</v>
      </c>
      <c r="BD246" s="202">
        <f t="shared" si="236"/>
        <v>652008875</v>
      </c>
      <c r="BE246" s="202">
        <f t="shared" si="236"/>
        <v>0</v>
      </c>
      <c r="BF246" s="122" t="s">
        <v>81</v>
      </c>
      <c r="BG246" s="122" t="s">
        <v>81</v>
      </c>
      <c r="BH246" s="203">
        <f>+BH247</f>
        <v>0.9</v>
      </c>
      <c r="BI246" s="201">
        <f>+BI247</f>
        <v>31</v>
      </c>
      <c r="BJ246" s="122" t="s">
        <v>81</v>
      </c>
      <c r="BK246" s="122" t="s">
        <v>81</v>
      </c>
      <c r="BL246" s="203">
        <f>+BL247</f>
        <v>0.61639784946236564</v>
      </c>
      <c r="BM246" s="201" t="s">
        <v>868</v>
      </c>
      <c r="BN246" s="201" t="s">
        <v>81</v>
      </c>
      <c r="BO246" s="201"/>
      <c r="BP246" s="201"/>
      <c r="BQ246" s="201"/>
      <c r="BR246" s="201"/>
      <c r="BS246" s="201"/>
      <c r="BT246" s="201"/>
      <c r="BU246" s="201"/>
      <c r="BV246" s="201"/>
      <c r="BW246" s="201"/>
      <c r="BX246" s="201"/>
      <c r="BY246" s="201"/>
      <c r="BZ246" s="201">
        <f>+BZ247</f>
        <v>26</v>
      </c>
      <c r="CA246" s="122" t="s">
        <v>81</v>
      </c>
      <c r="CB246" s="122" t="s">
        <v>81</v>
      </c>
      <c r="CC246" s="122" t="s">
        <v>81</v>
      </c>
      <c r="CD246" s="122" t="s">
        <v>81</v>
      </c>
      <c r="CE246" s="202">
        <f t="shared" ref="CE246:CM247" si="237">+CE247</f>
        <v>0</v>
      </c>
      <c r="CF246" s="202">
        <f t="shared" si="237"/>
        <v>0</v>
      </c>
      <c r="CG246" s="202">
        <f t="shared" si="237"/>
        <v>0</v>
      </c>
      <c r="CH246" s="202">
        <f t="shared" si="237"/>
        <v>3000000</v>
      </c>
      <c r="CI246" s="202">
        <f t="shared" si="237"/>
        <v>0</v>
      </c>
      <c r="CJ246" s="202">
        <f t="shared" si="237"/>
        <v>2225181231</v>
      </c>
      <c r="CK246" s="202">
        <f t="shared" si="237"/>
        <v>0</v>
      </c>
      <c r="CL246" s="202">
        <f t="shared" si="237"/>
        <v>652008875</v>
      </c>
      <c r="CM246" s="202">
        <f t="shared" si="237"/>
        <v>0</v>
      </c>
      <c r="CN246" s="122" t="s">
        <v>81</v>
      </c>
      <c r="CO246" s="122" t="s">
        <v>81</v>
      </c>
      <c r="CP246" s="203">
        <f>+CP247</f>
        <v>0.61318681318681323</v>
      </c>
      <c r="CQ246" s="201">
        <f>+CQ247</f>
        <v>31</v>
      </c>
      <c r="CR246" s="281" t="s">
        <v>81</v>
      </c>
      <c r="CS246" s="281" t="s">
        <v>81</v>
      </c>
      <c r="CT246" s="193">
        <f>+CT247</f>
        <v>0.74596774193548387</v>
      </c>
      <c r="CU246" s="201" t="s">
        <v>868</v>
      </c>
      <c r="CV246" s="201" t="s">
        <v>81</v>
      </c>
    </row>
    <row r="247" spans="1:100" ht="33.75">
      <c r="A247" s="207" t="s">
        <v>896</v>
      </c>
      <c r="B247" s="312" t="s">
        <v>87</v>
      </c>
      <c r="C247" s="207" t="s">
        <v>897</v>
      </c>
      <c r="D247" s="205" t="s">
        <v>1828</v>
      </c>
      <c r="E247" s="205" t="s">
        <v>1828</v>
      </c>
      <c r="F247" s="205" t="s">
        <v>1828</v>
      </c>
      <c r="G247" s="207" t="s">
        <v>80</v>
      </c>
      <c r="H247" s="207" t="s">
        <v>80</v>
      </c>
      <c r="I247" s="205" t="s">
        <v>79</v>
      </c>
      <c r="J247" s="205">
        <f>+J248</f>
        <v>37</v>
      </c>
      <c r="K247" s="205" t="s">
        <v>79</v>
      </c>
      <c r="L247" s="206" t="s">
        <v>79</v>
      </c>
      <c r="M247" s="117" t="s">
        <v>79</v>
      </c>
      <c r="N247" s="117" t="s">
        <v>79</v>
      </c>
      <c r="O247" s="117" t="s">
        <v>81</v>
      </c>
      <c r="P247" s="206">
        <f>+P248</f>
        <v>0.27603603603603605</v>
      </c>
      <c r="Q247" s="205">
        <f t="shared" si="234"/>
        <v>2381000000</v>
      </c>
      <c r="R247" s="205">
        <f t="shared" si="234"/>
        <v>2381000000</v>
      </c>
      <c r="S247" s="205">
        <f t="shared" si="234"/>
        <v>0</v>
      </c>
      <c r="T247" s="205">
        <f t="shared" si="234"/>
        <v>0</v>
      </c>
      <c r="U247" s="205">
        <f t="shared" si="234"/>
        <v>0</v>
      </c>
      <c r="V247" s="205">
        <f t="shared" si="234"/>
        <v>0</v>
      </c>
      <c r="W247" s="205">
        <f t="shared" si="234"/>
        <v>0</v>
      </c>
      <c r="X247" s="205">
        <f t="shared" si="234"/>
        <v>0</v>
      </c>
      <c r="Y247" s="205">
        <f t="shared" si="234"/>
        <v>0</v>
      </c>
      <c r="Z247" s="117" t="s">
        <v>81</v>
      </c>
      <c r="AA247" s="205">
        <f>+AA248</f>
        <v>35</v>
      </c>
      <c r="AB247" s="117" t="s">
        <v>81</v>
      </c>
      <c r="AC247" s="117" t="s">
        <v>81</v>
      </c>
      <c r="AD247" s="205">
        <f t="shared" si="235"/>
        <v>0</v>
      </c>
      <c r="AE247" s="205">
        <f t="shared" si="235"/>
        <v>0</v>
      </c>
      <c r="AF247" s="205">
        <f t="shared" si="235"/>
        <v>0</v>
      </c>
      <c r="AG247" s="205">
        <f t="shared" si="235"/>
        <v>0</v>
      </c>
      <c r="AH247" s="205">
        <f t="shared" si="235"/>
        <v>0</v>
      </c>
      <c r="AI247" s="205">
        <f t="shared" si="235"/>
        <v>0</v>
      </c>
      <c r="AJ247" s="205">
        <f t="shared" si="235"/>
        <v>0</v>
      </c>
      <c r="AK247" s="205">
        <f t="shared" si="235"/>
        <v>0</v>
      </c>
      <c r="AL247" s="117" t="s">
        <v>81</v>
      </c>
      <c r="AM247" s="117" t="s">
        <v>81</v>
      </c>
      <c r="AN247" s="206">
        <f>+AN248</f>
        <v>0.35447619047619044</v>
      </c>
      <c r="AO247" s="207">
        <f>+AO248</f>
        <v>58</v>
      </c>
      <c r="AP247" s="117" t="s">
        <v>81</v>
      </c>
      <c r="AQ247" s="117" t="s">
        <v>81</v>
      </c>
      <c r="AR247" s="206">
        <f>+AR248</f>
        <v>0.20008510167992927</v>
      </c>
      <c r="AS247" s="207">
        <f>+AS248</f>
        <v>24</v>
      </c>
      <c r="AT247" s="117" t="s">
        <v>81</v>
      </c>
      <c r="AU247" s="117" t="s">
        <v>81</v>
      </c>
      <c r="AV247" s="117" t="s">
        <v>81</v>
      </c>
      <c r="AW247" s="205">
        <f t="shared" si="236"/>
        <v>4927793865</v>
      </c>
      <c r="AX247" s="205">
        <f t="shared" si="236"/>
        <v>2047603759</v>
      </c>
      <c r="AY247" s="205">
        <f t="shared" si="236"/>
        <v>0</v>
      </c>
      <c r="AZ247" s="205">
        <f t="shared" si="236"/>
        <v>3000000</v>
      </c>
      <c r="BA247" s="205">
        <f t="shared" si="236"/>
        <v>0</v>
      </c>
      <c r="BB247" s="205">
        <f t="shared" si="236"/>
        <v>2225181231</v>
      </c>
      <c r="BC247" s="205">
        <f t="shared" si="236"/>
        <v>0</v>
      </c>
      <c r="BD247" s="205">
        <f t="shared" si="236"/>
        <v>652008875</v>
      </c>
      <c r="BE247" s="205">
        <f t="shared" si="236"/>
        <v>0</v>
      </c>
      <c r="BF247" s="117" t="s">
        <v>81</v>
      </c>
      <c r="BG247" s="117" t="s">
        <v>81</v>
      </c>
      <c r="BH247" s="206">
        <f>+BH248</f>
        <v>0.9</v>
      </c>
      <c r="BI247" s="207">
        <f>+BI248</f>
        <v>31</v>
      </c>
      <c r="BJ247" s="117" t="s">
        <v>81</v>
      </c>
      <c r="BK247" s="117" t="s">
        <v>81</v>
      </c>
      <c r="BL247" s="206">
        <f>+BL248</f>
        <v>0.61639784946236564</v>
      </c>
      <c r="BM247" s="207" t="s">
        <v>898</v>
      </c>
      <c r="BN247" s="207" t="s">
        <v>81</v>
      </c>
      <c r="BO247" s="207"/>
      <c r="BP247" s="207"/>
      <c r="BQ247" s="207"/>
      <c r="BR247" s="207"/>
      <c r="BS247" s="207"/>
      <c r="BT247" s="207"/>
      <c r="BU247" s="207"/>
      <c r="BV247" s="207"/>
      <c r="BW247" s="207"/>
      <c r="BX247" s="207"/>
      <c r="BY247" s="207"/>
      <c r="BZ247" s="207">
        <f>+BZ248</f>
        <v>26</v>
      </c>
      <c r="CA247" s="117" t="s">
        <v>81</v>
      </c>
      <c r="CB247" s="117" t="s">
        <v>81</v>
      </c>
      <c r="CC247" s="117" t="s">
        <v>81</v>
      </c>
      <c r="CD247" s="117" t="s">
        <v>81</v>
      </c>
      <c r="CE247" s="205">
        <f t="shared" si="237"/>
        <v>0</v>
      </c>
      <c r="CF247" s="205">
        <f t="shared" si="237"/>
        <v>0</v>
      </c>
      <c r="CG247" s="205">
        <f t="shared" si="237"/>
        <v>0</v>
      </c>
      <c r="CH247" s="205">
        <f t="shared" si="237"/>
        <v>3000000</v>
      </c>
      <c r="CI247" s="205">
        <f t="shared" si="237"/>
        <v>0</v>
      </c>
      <c r="CJ247" s="205">
        <f t="shared" si="237"/>
        <v>2225181231</v>
      </c>
      <c r="CK247" s="205">
        <f t="shared" si="237"/>
        <v>0</v>
      </c>
      <c r="CL247" s="205">
        <f t="shared" si="237"/>
        <v>652008875</v>
      </c>
      <c r="CM247" s="205">
        <f t="shared" si="237"/>
        <v>0</v>
      </c>
      <c r="CN247" s="117" t="s">
        <v>81</v>
      </c>
      <c r="CO247" s="117" t="s">
        <v>81</v>
      </c>
      <c r="CP247" s="206">
        <f>+CP248</f>
        <v>0.61318681318681323</v>
      </c>
      <c r="CQ247" s="207">
        <f>+CQ248</f>
        <v>31</v>
      </c>
      <c r="CR247" s="234" t="s">
        <v>81</v>
      </c>
      <c r="CS247" s="234" t="s">
        <v>81</v>
      </c>
      <c r="CT247" s="208">
        <f>+CT248</f>
        <v>0.74596774193548387</v>
      </c>
      <c r="CU247" s="207" t="s">
        <v>898</v>
      </c>
      <c r="CV247" s="207" t="s">
        <v>81</v>
      </c>
    </row>
    <row r="248" spans="1:100" ht="67.5">
      <c r="A248" s="214" t="s">
        <v>899</v>
      </c>
      <c r="B248" s="313" t="s">
        <v>91</v>
      </c>
      <c r="C248" s="214" t="s">
        <v>900</v>
      </c>
      <c r="D248" s="212" t="s">
        <v>79</v>
      </c>
      <c r="E248" s="212" t="s">
        <v>79</v>
      </c>
      <c r="F248" s="212" t="s">
        <v>79</v>
      </c>
      <c r="G248" s="214" t="s">
        <v>80</v>
      </c>
      <c r="H248" s="214" t="s">
        <v>80</v>
      </c>
      <c r="I248" s="212" t="s">
        <v>79</v>
      </c>
      <c r="J248" s="212">
        <v>37</v>
      </c>
      <c r="K248" s="212" t="s">
        <v>79</v>
      </c>
      <c r="L248" s="212" t="s">
        <v>79</v>
      </c>
      <c r="M248" s="212" t="s">
        <v>79</v>
      </c>
      <c r="N248" s="212" t="s">
        <v>79</v>
      </c>
      <c r="O248" s="212" t="s">
        <v>79</v>
      </c>
      <c r="P248" s="213">
        <f>+P249</f>
        <v>0.27603603603603605</v>
      </c>
      <c r="Q248" s="212">
        <f>SUM(Q249:Q306)</f>
        <v>2381000000</v>
      </c>
      <c r="R248" s="212">
        <f t="shared" ref="R248:Y248" si="238">SUM(R249:R306)</f>
        <v>2381000000</v>
      </c>
      <c r="S248" s="212">
        <f t="shared" si="238"/>
        <v>0</v>
      </c>
      <c r="T248" s="212">
        <f t="shared" si="238"/>
        <v>0</v>
      </c>
      <c r="U248" s="212">
        <f t="shared" si="238"/>
        <v>0</v>
      </c>
      <c r="V248" s="212">
        <f t="shared" si="238"/>
        <v>0</v>
      </c>
      <c r="W248" s="212">
        <f t="shared" si="238"/>
        <v>0</v>
      </c>
      <c r="X248" s="212">
        <f t="shared" si="238"/>
        <v>0</v>
      </c>
      <c r="Y248" s="212">
        <f t="shared" si="238"/>
        <v>0</v>
      </c>
      <c r="Z248" s="118" t="s">
        <v>81</v>
      </c>
      <c r="AA248" s="212">
        <v>35</v>
      </c>
      <c r="AB248" s="118" t="s">
        <v>81</v>
      </c>
      <c r="AC248" s="118" t="s">
        <v>81</v>
      </c>
      <c r="AD248" s="118">
        <f>SUM(AD249:AD306)</f>
        <v>0</v>
      </c>
      <c r="AE248" s="118">
        <f t="shared" ref="AE248:AK248" si="239">SUM(AE249:AE306)</f>
        <v>0</v>
      </c>
      <c r="AF248" s="118">
        <f t="shared" si="239"/>
        <v>0</v>
      </c>
      <c r="AG248" s="118">
        <f t="shared" si="239"/>
        <v>0</v>
      </c>
      <c r="AH248" s="118">
        <f t="shared" si="239"/>
        <v>0</v>
      </c>
      <c r="AI248" s="118">
        <f t="shared" si="239"/>
        <v>0</v>
      </c>
      <c r="AJ248" s="118">
        <f t="shared" si="239"/>
        <v>0</v>
      </c>
      <c r="AK248" s="118">
        <f t="shared" si="239"/>
        <v>0</v>
      </c>
      <c r="AL248" s="118" t="s">
        <v>81</v>
      </c>
      <c r="AM248" s="118" t="s">
        <v>81</v>
      </c>
      <c r="AN248" s="213">
        <f>+AN249</f>
        <v>0.35447619047619044</v>
      </c>
      <c r="AO248" s="214">
        <v>58</v>
      </c>
      <c r="AP248" s="118" t="s">
        <v>81</v>
      </c>
      <c r="AQ248" s="118" t="s">
        <v>81</v>
      </c>
      <c r="AR248" s="213">
        <f>+AR249</f>
        <v>0.20008510167992927</v>
      </c>
      <c r="AS248" s="212">
        <v>24</v>
      </c>
      <c r="AT248" s="118" t="s">
        <v>81</v>
      </c>
      <c r="AU248" s="118" t="s">
        <v>81</v>
      </c>
      <c r="AV248" s="118" t="s">
        <v>81</v>
      </c>
      <c r="AW248" s="118">
        <f>SUM(AW249:AW306)</f>
        <v>4927793865</v>
      </c>
      <c r="AX248" s="118">
        <f t="shared" ref="AX248:BE248" si="240">SUM(AX249:AX306)</f>
        <v>2047603759</v>
      </c>
      <c r="AY248" s="118">
        <f t="shared" si="240"/>
        <v>0</v>
      </c>
      <c r="AZ248" s="118">
        <f t="shared" si="240"/>
        <v>3000000</v>
      </c>
      <c r="BA248" s="118">
        <f t="shared" si="240"/>
        <v>0</v>
      </c>
      <c r="BB248" s="118">
        <f t="shared" si="240"/>
        <v>2225181231</v>
      </c>
      <c r="BC248" s="118">
        <f t="shared" si="240"/>
        <v>0</v>
      </c>
      <c r="BD248" s="118">
        <f t="shared" si="240"/>
        <v>652008875</v>
      </c>
      <c r="BE248" s="118">
        <f t="shared" si="240"/>
        <v>0</v>
      </c>
      <c r="BF248" s="118" t="s">
        <v>81</v>
      </c>
      <c r="BG248" s="118" t="s">
        <v>81</v>
      </c>
      <c r="BH248" s="213">
        <f>+BH249</f>
        <v>0.9</v>
      </c>
      <c r="BI248" s="214">
        <v>31</v>
      </c>
      <c r="BJ248" s="118" t="s">
        <v>81</v>
      </c>
      <c r="BK248" s="118" t="s">
        <v>81</v>
      </c>
      <c r="BL248" s="213">
        <f>+BL249</f>
        <v>0.61639784946236564</v>
      </c>
      <c r="BM248" s="214" t="s">
        <v>898</v>
      </c>
      <c r="BN248" s="214" t="s">
        <v>81</v>
      </c>
      <c r="BO248" s="214"/>
      <c r="BP248" s="214"/>
      <c r="BQ248" s="214"/>
      <c r="BR248" s="214"/>
      <c r="BS248" s="214"/>
      <c r="BT248" s="214"/>
      <c r="BU248" s="214"/>
      <c r="BV248" s="214"/>
      <c r="BW248" s="214"/>
      <c r="BX248" s="214"/>
      <c r="BY248" s="214"/>
      <c r="BZ248" s="350">
        <v>26</v>
      </c>
      <c r="CA248" s="118" t="s">
        <v>81</v>
      </c>
      <c r="CB248" s="118" t="s">
        <v>81</v>
      </c>
      <c r="CC248" s="118" t="s">
        <v>81</v>
      </c>
      <c r="CD248" s="118" t="s">
        <v>81</v>
      </c>
      <c r="CE248" s="212">
        <f>SUM(CE249:CE306)</f>
        <v>0</v>
      </c>
      <c r="CF248" s="212">
        <f t="shared" ref="CF248:CM248" si="241">SUM(CF249:CF306)</f>
        <v>0</v>
      </c>
      <c r="CG248" s="212">
        <f t="shared" si="241"/>
        <v>0</v>
      </c>
      <c r="CH248" s="212">
        <f t="shared" si="241"/>
        <v>3000000</v>
      </c>
      <c r="CI248" s="212">
        <f t="shared" si="241"/>
        <v>0</v>
      </c>
      <c r="CJ248" s="212">
        <f t="shared" si="241"/>
        <v>2225181231</v>
      </c>
      <c r="CK248" s="212">
        <f t="shared" si="241"/>
        <v>0</v>
      </c>
      <c r="CL248" s="212">
        <f t="shared" si="241"/>
        <v>652008875</v>
      </c>
      <c r="CM248" s="212">
        <f t="shared" si="241"/>
        <v>0</v>
      </c>
      <c r="CN248" s="118" t="s">
        <v>81</v>
      </c>
      <c r="CO248" s="118" t="s">
        <v>81</v>
      </c>
      <c r="CP248" s="213">
        <f>+CP249</f>
        <v>0.61318681318681323</v>
      </c>
      <c r="CQ248" s="214">
        <v>31</v>
      </c>
      <c r="CR248" s="120" t="s">
        <v>81</v>
      </c>
      <c r="CS248" s="120" t="s">
        <v>81</v>
      </c>
      <c r="CT248" s="215">
        <f>+CT249</f>
        <v>0.74596774193548387</v>
      </c>
      <c r="CU248" s="214" t="s">
        <v>898</v>
      </c>
      <c r="CV248" s="214" t="s">
        <v>81</v>
      </c>
    </row>
    <row r="249" spans="1:100" ht="85.5" customHeight="1">
      <c r="A249" s="75" t="s">
        <v>901</v>
      </c>
      <c r="B249" s="218" t="s">
        <v>95</v>
      </c>
      <c r="C249" s="75" t="s">
        <v>902</v>
      </c>
      <c r="D249" s="119">
        <v>1</v>
      </c>
      <c r="E249" s="119">
        <v>1</v>
      </c>
      <c r="F249" s="75" t="s">
        <v>486</v>
      </c>
      <c r="G249" s="75" t="s">
        <v>903</v>
      </c>
      <c r="H249" s="75" t="s">
        <v>903</v>
      </c>
      <c r="I249" s="96">
        <v>0</v>
      </c>
      <c r="J249" s="119">
        <v>1</v>
      </c>
      <c r="K249" s="119">
        <v>0</v>
      </c>
      <c r="L249" s="305">
        <v>0</v>
      </c>
      <c r="M249" s="354">
        <f>SUBTOTAL(9,L249:L273)/25</f>
        <v>0.17333333333333331</v>
      </c>
      <c r="N249" s="354">
        <v>0.1</v>
      </c>
      <c r="O249" s="354">
        <f>SUM(L249:L273)/25</f>
        <v>0.17333333333333331</v>
      </c>
      <c r="P249" s="354">
        <f>SUM(L249:L306)/37</f>
        <v>0.27603603603603605</v>
      </c>
      <c r="Q249" s="119">
        <v>0</v>
      </c>
      <c r="R249" s="96">
        <v>0</v>
      </c>
      <c r="S249" s="96">
        <v>0</v>
      </c>
      <c r="T249" s="96">
        <v>0</v>
      </c>
      <c r="U249" s="96">
        <v>0</v>
      </c>
      <c r="V249" s="96">
        <v>0</v>
      </c>
      <c r="W249" s="96">
        <v>0</v>
      </c>
      <c r="X249" s="96">
        <v>0</v>
      </c>
      <c r="Y249" s="96">
        <v>0</v>
      </c>
      <c r="Z249" s="102" t="s">
        <v>81</v>
      </c>
      <c r="AA249" s="96">
        <v>1</v>
      </c>
      <c r="AB249" s="102">
        <v>1</v>
      </c>
      <c r="AC249" s="96">
        <v>1</v>
      </c>
      <c r="AD249" s="102">
        <v>0</v>
      </c>
      <c r="AE249" s="102">
        <v>0</v>
      </c>
      <c r="AF249" s="102">
        <v>0</v>
      </c>
      <c r="AG249" s="102">
        <v>0</v>
      </c>
      <c r="AH249" s="102">
        <v>0</v>
      </c>
      <c r="AI249" s="102">
        <v>0</v>
      </c>
      <c r="AJ249" s="102">
        <v>0</v>
      </c>
      <c r="AK249" s="102">
        <v>0</v>
      </c>
      <c r="AL249" s="305">
        <v>1</v>
      </c>
      <c r="AM249" s="354">
        <f>SUM(AL249:AL273)/25</f>
        <v>0.41626666666666667</v>
      </c>
      <c r="AN249" s="354">
        <f>SUM(AL249:AL306)/35</f>
        <v>0.35447619047619044</v>
      </c>
      <c r="AO249" s="102">
        <f t="shared" ref="AO249:AO306" si="242">SUM(AC249+K249)</f>
        <v>1</v>
      </c>
      <c r="AP249" s="305">
        <f t="shared" ref="AP249:AP306" si="243">SUM(AO249/D249)</f>
        <v>1</v>
      </c>
      <c r="AQ249" s="354">
        <f>SUM(AP249:AP273)/25</f>
        <v>0.25388632478632478</v>
      </c>
      <c r="AR249" s="354">
        <f>SUM(AP249:AP306)/58</f>
        <v>0.20008510167992927</v>
      </c>
      <c r="AS249" s="96">
        <v>0</v>
      </c>
      <c r="AT249" s="102">
        <v>0</v>
      </c>
      <c r="AU249" s="96">
        <v>0</v>
      </c>
      <c r="AV249" s="96">
        <v>0</v>
      </c>
      <c r="AW249" s="102">
        <f>BE249+BD249+BB249+BA249+AZ249+AX249</f>
        <v>0</v>
      </c>
      <c r="AX249" s="102">
        <v>0</v>
      </c>
      <c r="AY249" s="102">
        <v>0</v>
      </c>
      <c r="AZ249" s="102">
        <v>0</v>
      </c>
      <c r="BA249" s="102">
        <v>0</v>
      </c>
      <c r="BB249" s="102">
        <v>0</v>
      </c>
      <c r="BC249" s="102">
        <v>0</v>
      </c>
      <c r="BD249" s="102">
        <v>0</v>
      </c>
      <c r="BE249" s="102">
        <v>0</v>
      </c>
      <c r="BF249" s="96" t="s">
        <v>81</v>
      </c>
      <c r="BG249" s="354">
        <f>SUM(BF249:BF273)/16</f>
        <v>0.78749999999999998</v>
      </c>
      <c r="BH249" s="354">
        <f>SUM(BF249:BF306)/AS248</f>
        <v>0.9</v>
      </c>
      <c r="BI249" s="96">
        <f t="shared" ref="BI249:BI303" si="244">+K249+AC249+AV249</f>
        <v>1</v>
      </c>
      <c r="BJ249" s="260">
        <f t="shared" ref="BJ249:BJ252" si="245">+BI249/D249</f>
        <v>1</v>
      </c>
      <c r="BK249" s="354">
        <f>SUM(BJ249:BJ273)/12</f>
        <v>0.67569444444444449</v>
      </c>
      <c r="BL249" s="354">
        <f>SUM(BJ249:BJ306)/BI248</f>
        <v>0.61639784946236564</v>
      </c>
      <c r="BM249" s="220" t="s">
        <v>898</v>
      </c>
      <c r="BN249" s="220" t="s">
        <v>112</v>
      </c>
      <c r="BO249" s="220"/>
      <c r="BP249" s="220"/>
      <c r="BQ249" s="220"/>
      <c r="BR249" s="220"/>
      <c r="BS249" s="220"/>
      <c r="BT249" s="220"/>
      <c r="BU249" s="220"/>
      <c r="BV249" s="220"/>
      <c r="BW249" s="220"/>
      <c r="BX249" s="220"/>
      <c r="BY249" s="220"/>
      <c r="BZ249" s="96">
        <v>0</v>
      </c>
      <c r="CA249" s="96">
        <v>0</v>
      </c>
      <c r="CB249" s="96">
        <v>0</v>
      </c>
      <c r="CC249" s="96">
        <v>0</v>
      </c>
      <c r="CD249" s="96">
        <v>0</v>
      </c>
      <c r="CE249" s="96">
        <f>CM249+CL249+CJ249+CI249+CH249+CF249</f>
        <v>0</v>
      </c>
      <c r="CF249" s="96">
        <v>0</v>
      </c>
      <c r="CG249" s="96">
        <v>0</v>
      </c>
      <c r="CH249" s="96">
        <v>0</v>
      </c>
      <c r="CI249" s="96">
        <v>0</v>
      </c>
      <c r="CJ249" s="96">
        <v>0</v>
      </c>
      <c r="CK249" s="96">
        <v>0</v>
      </c>
      <c r="CL249" s="96">
        <v>0</v>
      </c>
      <c r="CM249" s="96">
        <v>0</v>
      </c>
      <c r="CN249" s="305" t="s">
        <v>81</v>
      </c>
      <c r="CO249" s="354">
        <f>SUM(CN249:CN273)/11</f>
        <v>0.69480519480519476</v>
      </c>
      <c r="CP249" s="354">
        <f>SUM(CN249:CN306)/BZ248</f>
        <v>0.61318681318681323</v>
      </c>
      <c r="CQ249" s="96">
        <f t="shared" ref="CQ249:CQ303" si="246">SUM(K249+AC249+AV249+CD249)</f>
        <v>1</v>
      </c>
      <c r="CR249" s="221">
        <f>+CQ249/E249</f>
        <v>1</v>
      </c>
      <c r="CS249" s="355">
        <f>SUM(CR249:CR273)/12</f>
        <v>0.84375</v>
      </c>
      <c r="CT249" s="355">
        <f>SUM(CR249:CR306)/CQ248</f>
        <v>0.74596774193548387</v>
      </c>
      <c r="CU249" s="220" t="s">
        <v>898</v>
      </c>
      <c r="CV249" s="220" t="s">
        <v>112</v>
      </c>
    </row>
    <row r="250" spans="1:100" ht="51" customHeight="1">
      <c r="A250" s="75" t="s">
        <v>901</v>
      </c>
      <c r="B250" s="218" t="s">
        <v>95</v>
      </c>
      <c r="C250" s="75" t="s">
        <v>902</v>
      </c>
      <c r="D250" s="119">
        <v>24</v>
      </c>
      <c r="E250" s="119">
        <v>8</v>
      </c>
      <c r="F250" s="75" t="s">
        <v>97</v>
      </c>
      <c r="G250" s="75" t="s">
        <v>904</v>
      </c>
      <c r="H250" s="75" t="s">
        <v>905</v>
      </c>
      <c r="I250" s="96">
        <v>3</v>
      </c>
      <c r="J250" s="119">
        <v>6</v>
      </c>
      <c r="K250" s="119">
        <v>0</v>
      </c>
      <c r="L250" s="305">
        <v>0</v>
      </c>
      <c r="M250" s="354"/>
      <c r="N250" s="354"/>
      <c r="O250" s="354"/>
      <c r="P250" s="354"/>
      <c r="Q250" s="96">
        <v>0</v>
      </c>
      <c r="R250" s="96">
        <v>0</v>
      </c>
      <c r="S250" s="96">
        <v>0</v>
      </c>
      <c r="T250" s="96">
        <v>0</v>
      </c>
      <c r="U250" s="96">
        <v>0</v>
      </c>
      <c r="V250" s="96">
        <v>0</v>
      </c>
      <c r="W250" s="96">
        <v>0</v>
      </c>
      <c r="X250" s="96">
        <v>0</v>
      </c>
      <c r="Y250" s="96">
        <v>0</v>
      </c>
      <c r="Z250" s="102" t="s">
        <v>81</v>
      </c>
      <c r="AA250" s="96">
        <v>6</v>
      </c>
      <c r="AB250" s="102">
        <v>4</v>
      </c>
      <c r="AC250" s="96">
        <v>4</v>
      </c>
      <c r="AD250" s="102">
        <v>0</v>
      </c>
      <c r="AE250" s="102">
        <v>0</v>
      </c>
      <c r="AF250" s="102">
        <v>0</v>
      </c>
      <c r="AG250" s="102">
        <v>0</v>
      </c>
      <c r="AH250" s="102">
        <v>0</v>
      </c>
      <c r="AI250" s="102">
        <v>0</v>
      </c>
      <c r="AJ250" s="102">
        <v>0</v>
      </c>
      <c r="AK250" s="102">
        <v>0</v>
      </c>
      <c r="AL250" s="305">
        <v>0.66666666666666663</v>
      </c>
      <c r="AM250" s="354"/>
      <c r="AN250" s="354"/>
      <c r="AO250" s="102">
        <f t="shared" si="242"/>
        <v>4</v>
      </c>
      <c r="AP250" s="305">
        <f t="shared" si="243"/>
        <v>0.16666666666666666</v>
      </c>
      <c r="AQ250" s="354"/>
      <c r="AR250" s="354"/>
      <c r="AS250" s="96">
        <v>10</v>
      </c>
      <c r="AT250" s="102">
        <v>3</v>
      </c>
      <c r="AU250" s="96">
        <v>3</v>
      </c>
      <c r="AV250" s="96">
        <v>7</v>
      </c>
      <c r="AW250" s="102">
        <f>BE250+BD250+BB250+BA250+AZ250+AX250</f>
        <v>12168355</v>
      </c>
      <c r="AX250" s="102">
        <v>0</v>
      </c>
      <c r="AY250" s="102">
        <v>0</v>
      </c>
      <c r="AZ250" s="102">
        <v>0</v>
      </c>
      <c r="BA250" s="102">
        <v>0</v>
      </c>
      <c r="BB250" s="102">
        <v>0</v>
      </c>
      <c r="BC250" s="102">
        <v>0</v>
      </c>
      <c r="BD250" s="102">
        <f>4168355+8000000</f>
        <v>12168355</v>
      </c>
      <c r="BE250" s="102">
        <v>0</v>
      </c>
      <c r="BF250" s="305">
        <f>+AV250/AS250</f>
        <v>0.7</v>
      </c>
      <c r="BG250" s="354"/>
      <c r="BH250" s="354"/>
      <c r="BI250" s="96">
        <f t="shared" si="244"/>
        <v>11</v>
      </c>
      <c r="BJ250" s="260">
        <v>1</v>
      </c>
      <c r="BK250" s="354"/>
      <c r="BL250" s="354"/>
      <c r="BM250" s="220" t="s">
        <v>898</v>
      </c>
      <c r="BN250" s="220" t="s">
        <v>208</v>
      </c>
      <c r="BO250" s="220"/>
      <c r="BP250" s="220"/>
      <c r="BQ250" s="220"/>
      <c r="BR250" s="220"/>
      <c r="BS250" s="220"/>
      <c r="BT250" s="220"/>
      <c r="BU250" s="220"/>
      <c r="BV250" s="220"/>
      <c r="BW250" s="220"/>
      <c r="BX250" s="220"/>
      <c r="BY250" s="220"/>
      <c r="BZ250" s="96">
        <v>4</v>
      </c>
      <c r="CA250" s="96">
        <v>0</v>
      </c>
      <c r="CB250" s="96">
        <v>2</v>
      </c>
      <c r="CC250" s="96">
        <v>2</v>
      </c>
      <c r="CD250" s="96">
        <v>2</v>
      </c>
      <c r="CE250" s="96">
        <v>0</v>
      </c>
      <c r="CF250" s="96">
        <v>0</v>
      </c>
      <c r="CG250" s="96">
        <v>0</v>
      </c>
      <c r="CH250" s="96">
        <v>0</v>
      </c>
      <c r="CI250" s="96">
        <v>0</v>
      </c>
      <c r="CJ250" s="96">
        <v>0</v>
      </c>
      <c r="CK250" s="96">
        <v>0</v>
      </c>
      <c r="CL250" s="96">
        <f>4168355+8000000</f>
        <v>12168355</v>
      </c>
      <c r="CM250" s="96">
        <v>0</v>
      </c>
      <c r="CN250" s="305">
        <f t="shared" ref="CN250:CN297" si="247">+CD250/BZ250</f>
        <v>0.5</v>
      </c>
      <c r="CO250" s="354"/>
      <c r="CP250" s="354"/>
      <c r="CQ250" s="96">
        <f t="shared" si="246"/>
        <v>13</v>
      </c>
      <c r="CR250" s="221">
        <v>1</v>
      </c>
      <c r="CS250" s="355"/>
      <c r="CT250" s="355"/>
      <c r="CU250" s="220" t="s">
        <v>898</v>
      </c>
      <c r="CV250" s="220" t="s">
        <v>208</v>
      </c>
    </row>
    <row r="251" spans="1:100" ht="57.75" customHeight="1">
      <c r="A251" s="75" t="s">
        <v>901</v>
      </c>
      <c r="B251" s="218" t="s">
        <v>95</v>
      </c>
      <c r="C251" s="75" t="s">
        <v>902</v>
      </c>
      <c r="D251" s="119">
        <v>40</v>
      </c>
      <c r="E251" s="119">
        <v>40</v>
      </c>
      <c r="F251" s="75" t="s">
        <v>97</v>
      </c>
      <c r="G251" s="75" t="s">
        <v>906</v>
      </c>
      <c r="H251" s="75" t="s">
        <v>906</v>
      </c>
      <c r="I251" s="96">
        <v>25</v>
      </c>
      <c r="J251" s="119">
        <v>10</v>
      </c>
      <c r="K251" s="119">
        <v>10</v>
      </c>
      <c r="L251" s="305">
        <v>1</v>
      </c>
      <c r="M251" s="354"/>
      <c r="N251" s="354"/>
      <c r="O251" s="354"/>
      <c r="P251" s="354"/>
      <c r="Q251" s="96">
        <v>0</v>
      </c>
      <c r="R251" s="96">
        <v>0</v>
      </c>
      <c r="S251" s="96">
        <v>0</v>
      </c>
      <c r="T251" s="96">
        <v>0</v>
      </c>
      <c r="U251" s="96">
        <v>0</v>
      </c>
      <c r="V251" s="96">
        <v>0</v>
      </c>
      <c r="W251" s="96">
        <v>0</v>
      </c>
      <c r="X251" s="96">
        <v>0</v>
      </c>
      <c r="Y251" s="96">
        <v>0</v>
      </c>
      <c r="Z251" s="102" t="s">
        <v>81</v>
      </c>
      <c r="AA251" s="96">
        <v>5</v>
      </c>
      <c r="AB251" s="102">
        <v>0</v>
      </c>
      <c r="AC251" s="96">
        <v>0</v>
      </c>
      <c r="AD251" s="102">
        <v>0</v>
      </c>
      <c r="AE251" s="102">
        <v>0</v>
      </c>
      <c r="AF251" s="102">
        <v>0</v>
      </c>
      <c r="AG251" s="102">
        <v>0</v>
      </c>
      <c r="AH251" s="102">
        <v>0</v>
      </c>
      <c r="AI251" s="102">
        <v>0</v>
      </c>
      <c r="AJ251" s="102">
        <v>0</v>
      </c>
      <c r="AK251" s="102">
        <v>0</v>
      </c>
      <c r="AL251" s="305">
        <v>0</v>
      </c>
      <c r="AM251" s="354"/>
      <c r="AN251" s="354"/>
      <c r="AO251" s="102">
        <f t="shared" si="242"/>
        <v>10</v>
      </c>
      <c r="AP251" s="305">
        <f t="shared" si="243"/>
        <v>0.25</v>
      </c>
      <c r="AQ251" s="354"/>
      <c r="AR251" s="354"/>
      <c r="AS251" s="96">
        <v>16</v>
      </c>
      <c r="AT251" s="102">
        <v>0</v>
      </c>
      <c r="AU251" s="96">
        <v>0</v>
      </c>
      <c r="AV251" s="96">
        <v>16</v>
      </c>
      <c r="AW251" s="102">
        <f t="shared" ref="AW251:AW256" si="248">BE251+BD251+BB251+BA251+AZ251+AX251</f>
        <v>138516745</v>
      </c>
      <c r="AX251" s="102">
        <v>138516745</v>
      </c>
      <c r="AY251" s="102">
        <v>0</v>
      </c>
      <c r="AZ251" s="102">
        <v>0</v>
      </c>
      <c r="BA251" s="102">
        <v>0</v>
      </c>
      <c r="BB251" s="102">
        <v>0</v>
      </c>
      <c r="BC251" s="102">
        <v>0</v>
      </c>
      <c r="BD251" s="102">
        <v>0</v>
      </c>
      <c r="BE251" s="102">
        <v>0</v>
      </c>
      <c r="BF251" s="305">
        <f t="shared" ref="BF251:BF303" si="249">+AV251/AS251</f>
        <v>1</v>
      </c>
      <c r="BG251" s="354"/>
      <c r="BH251" s="354"/>
      <c r="BI251" s="96">
        <f t="shared" si="244"/>
        <v>26</v>
      </c>
      <c r="BJ251" s="260">
        <f t="shared" si="245"/>
        <v>0.65</v>
      </c>
      <c r="BK251" s="354"/>
      <c r="BL251" s="354"/>
      <c r="BM251" s="220" t="s">
        <v>898</v>
      </c>
      <c r="BN251" s="220" t="s">
        <v>101</v>
      </c>
      <c r="BO251" s="220"/>
      <c r="BP251" s="220"/>
      <c r="BQ251" s="220"/>
      <c r="BR251" s="220"/>
      <c r="BS251" s="220"/>
      <c r="BT251" s="220"/>
      <c r="BU251" s="220"/>
      <c r="BV251" s="220"/>
      <c r="BW251" s="220"/>
      <c r="BX251" s="220"/>
      <c r="BY251" s="220"/>
      <c r="BZ251" s="96">
        <v>14</v>
      </c>
      <c r="CA251" s="96">
        <v>0</v>
      </c>
      <c r="CB251" s="96">
        <v>45</v>
      </c>
      <c r="CC251" s="96">
        <v>45</v>
      </c>
      <c r="CD251" s="96">
        <v>2</v>
      </c>
      <c r="CE251" s="96">
        <v>0</v>
      </c>
      <c r="CF251" s="96">
        <v>0</v>
      </c>
      <c r="CG251" s="96">
        <v>0</v>
      </c>
      <c r="CH251" s="96">
        <v>0</v>
      </c>
      <c r="CI251" s="96">
        <v>0</v>
      </c>
      <c r="CJ251" s="96">
        <v>0</v>
      </c>
      <c r="CK251" s="96">
        <v>0</v>
      </c>
      <c r="CL251" s="96">
        <v>0</v>
      </c>
      <c r="CM251" s="96">
        <v>0</v>
      </c>
      <c r="CN251" s="305">
        <f t="shared" si="247"/>
        <v>0.14285714285714285</v>
      </c>
      <c r="CO251" s="354"/>
      <c r="CP251" s="354"/>
      <c r="CQ251" s="96">
        <f t="shared" si="246"/>
        <v>28</v>
      </c>
      <c r="CR251" s="221">
        <v>1</v>
      </c>
      <c r="CS251" s="355"/>
      <c r="CT251" s="355"/>
      <c r="CU251" s="220" t="s">
        <v>898</v>
      </c>
      <c r="CV251" s="220" t="s">
        <v>101</v>
      </c>
    </row>
    <row r="252" spans="1:100" ht="60" customHeight="1">
      <c r="A252" s="75" t="s">
        <v>901</v>
      </c>
      <c r="B252" s="218" t="s">
        <v>95</v>
      </c>
      <c r="C252" s="75" t="s">
        <v>902</v>
      </c>
      <c r="D252" s="119">
        <v>45</v>
      </c>
      <c r="E252" s="119">
        <v>45</v>
      </c>
      <c r="F252" s="75" t="s">
        <v>97</v>
      </c>
      <c r="G252" s="75" t="s">
        <v>907</v>
      </c>
      <c r="H252" s="75" t="s">
        <v>907</v>
      </c>
      <c r="I252" s="96">
        <v>10</v>
      </c>
      <c r="J252" s="119">
        <v>10</v>
      </c>
      <c r="K252" s="119">
        <v>10</v>
      </c>
      <c r="L252" s="305">
        <v>1</v>
      </c>
      <c r="M252" s="354"/>
      <c r="N252" s="354"/>
      <c r="O252" s="354"/>
      <c r="P252" s="354"/>
      <c r="Q252" s="96">
        <v>0</v>
      </c>
      <c r="R252" s="96">
        <v>0</v>
      </c>
      <c r="S252" s="96">
        <v>0</v>
      </c>
      <c r="T252" s="96">
        <v>0</v>
      </c>
      <c r="U252" s="96">
        <v>0</v>
      </c>
      <c r="V252" s="96">
        <v>0</v>
      </c>
      <c r="W252" s="96">
        <v>0</v>
      </c>
      <c r="X252" s="96">
        <v>0</v>
      </c>
      <c r="Y252" s="96">
        <v>0</v>
      </c>
      <c r="Z252" s="102" t="s">
        <v>81</v>
      </c>
      <c r="AA252" s="96">
        <v>12</v>
      </c>
      <c r="AB252" s="102">
        <v>0</v>
      </c>
      <c r="AC252" s="96">
        <v>2</v>
      </c>
      <c r="AD252" s="102">
        <v>0</v>
      </c>
      <c r="AE252" s="102">
        <v>0</v>
      </c>
      <c r="AF252" s="102">
        <v>0</v>
      </c>
      <c r="AG252" s="102">
        <v>0</v>
      </c>
      <c r="AH252" s="102">
        <v>0</v>
      </c>
      <c r="AI252" s="102">
        <v>0</v>
      </c>
      <c r="AJ252" s="102">
        <v>0</v>
      </c>
      <c r="AK252" s="102">
        <v>0</v>
      </c>
      <c r="AL252" s="305">
        <v>0.16666666666666666</v>
      </c>
      <c r="AM252" s="354"/>
      <c r="AN252" s="354"/>
      <c r="AO252" s="102">
        <f t="shared" si="242"/>
        <v>12</v>
      </c>
      <c r="AP252" s="305">
        <f t="shared" si="243"/>
        <v>0.26666666666666666</v>
      </c>
      <c r="AQ252" s="354"/>
      <c r="AR252" s="354"/>
      <c r="AS252" s="96">
        <v>20</v>
      </c>
      <c r="AT252" s="102">
        <v>0</v>
      </c>
      <c r="AU252" s="96">
        <v>0</v>
      </c>
      <c r="AV252" s="96">
        <v>3</v>
      </c>
      <c r="AW252" s="102">
        <f t="shared" si="248"/>
        <v>138516745</v>
      </c>
      <c r="AX252" s="102">
        <v>138516745</v>
      </c>
      <c r="AY252" s="102">
        <v>0</v>
      </c>
      <c r="AZ252" s="102">
        <v>0</v>
      </c>
      <c r="BA252" s="102">
        <v>0</v>
      </c>
      <c r="BB252" s="102">
        <v>0</v>
      </c>
      <c r="BC252" s="102">
        <v>0</v>
      </c>
      <c r="BD252" s="102">
        <v>0</v>
      </c>
      <c r="BE252" s="102">
        <v>0</v>
      </c>
      <c r="BF252" s="305">
        <f t="shared" si="249"/>
        <v>0.15</v>
      </c>
      <c r="BG252" s="354"/>
      <c r="BH252" s="354"/>
      <c r="BI252" s="96">
        <f t="shared" si="244"/>
        <v>15</v>
      </c>
      <c r="BJ252" s="260">
        <f t="shared" si="245"/>
        <v>0.33333333333333331</v>
      </c>
      <c r="BK252" s="354"/>
      <c r="BL252" s="354"/>
      <c r="BM252" s="220" t="s">
        <v>898</v>
      </c>
      <c r="BN252" s="220" t="s">
        <v>101</v>
      </c>
      <c r="BO252" s="220"/>
      <c r="BP252" s="220"/>
      <c r="BQ252" s="220"/>
      <c r="BR252" s="220"/>
      <c r="BS252" s="220"/>
      <c r="BT252" s="220"/>
      <c r="BU252" s="220"/>
      <c r="BV252" s="220"/>
      <c r="BW252" s="220"/>
      <c r="BX252" s="220"/>
      <c r="BY252" s="220"/>
      <c r="BZ252" s="96">
        <v>30</v>
      </c>
      <c r="CA252" s="96">
        <v>0</v>
      </c>
      <c r="CB252" s="96">
        <v>0</v>
      </c>
      <c r="CC252" s="96">
        <v>0</v>
      </c>
      <c r="CD252" s="96">
        <v>46</v>
      </c>
      <c r="CE252" s="96">
        <v>0</v>
      </c>
      <c r="CF252" s="96">
        <v>0</v>
      </c>
      <c r="CG252" s="96">
        <v>0</v>
      </c>
      <c r="CH252" s="96">
        <v>0</v>
      </c>
      <c r="CI252" s="96">
        <v>0</v>
      </c>
      <c r="CJ252" s="96">
        <v>0</v>
      </c>
      <c r="CK252" s="96">
        <v>0</v>
      </c>
      <c r="CL252" s="96">
        <v>0</v>
      </c>
      <c r="CM252" s="96">
        <v>0</v>
      </c>
      <c r="CN252" s="305">
        <v>1</v>
      </c>
      <c r="CO252" s="354"/>
      <c r="CP252" s="354"/>
      <c r="CQ252" s="96">
        <f t="shared" si="246"/>
        <v>61</v>
      </c>
      <c r="CR252" s="221">
        <v>1</v>
      </c>
      <c r="CS252" s="355"/>
      <c r="CT252" s="355"/>
      <c r="CU252" s="220" t="s">
        <v>898</v>
      </c>
      <c r="CV252" s="220" t="s">
        <v>101</v>
      </c>
    </row>
    <row r="253" spans="1:100" ht="51.75" customHeight="1">
      <c r="A253" s="75" t="s">
        <v>901</v>
      </c>
      <c r="B253" s="218" t="s">
        <v>95</v>
      </c>
      <c r="C253" s="75" t="s">
        <v>902</v>
      </c>
      <c r="D253" s="119">
        <v>4</v>
      </c>
      <c r="E253" s="119">
        <v>2</v>
      </c>
      <c r="F253" s="75" t="s">
        <v>97</v>
      </c>
      <c r="G253" s="75" t="s">
        <v>908</v>
      </c>
      <c r="H253" s="75" t="s">
        <v>908</v>
      </c>
      <c r="I253" s="96">
        <v>1</v>
      </c>
      <c r="J253" s="119">
        <v>1</v>
      </c>
      <c r="K253" s="119">
        <v>0</v>
      </c>
      <c r="L253" s="305">
        <v>0</v>
      </c>
      <c r="M253" s="354"/>
      <c r="N253" s="354"/>
      <c r="O253" s="354"/>
      <c r="P253" s="354"/>
      <c r="Q253" s="96">
        <v>0</v>
      </c>
      <c r="R253" s="96">
        <v>0</v>
      </c>
      <c r="S253" s="96">
        <v>0</v>
      </c>
      <c r="T253" s="96">
        <v>0</v>
      </c>
      <c r="U253" s="96">
        <v>0</v>
      </c>
      <c r="V253" s="96">
        <v>0</v>
      </c>
      <c r="W253" s="96">
        <v>0</v>
      </c>
      <c r="X253" s="96">
        <v>0</v>
      </c>
      <c r="Y253" s="96">
        <v>0</v>
      </c>
      <c r="Z253" s="102" t="s">
        <v>81</v>
      </c>
      <c r="AA253" s="96">
        <v>1</v>
      </c>
      <c r="AB253" s="102">
        <v>0</v>
      </c>
      <c r="AC253" s="96">
        <v>0</v>
      </c>
      <c r="AD253" s="102">
        <v>0</v>
      </c>
      <c r="AE253" s="102">
        <v>0</v>
      </c>
      <c r="AF253" s="102">
        <v>0</v>
      </c>
      <c r="AG253" s="102">
        <v>0</v>
      </c>
      <c r="AH253" s="102">
        <v>0</v>
      </c>
      <c r="AI253" s="102">
        <v>0</v>
      </c>
      <c r="AJ253" s="102">
        <v>0</v>
      </c>
      <c r="AK253" s="102">
        <v>0</v>
      </c>
      <c r="AL253" s="305">
        <v>0</v>
      </c>
      <c r="AM253" s="354"/>
      <c r="AN253" s="354"/>
      <c r="AO253" s="102">
        <f t="shared" si="242"/>
        <v>0</v>
      </c>
      <c r="AP253" s="305">
        <f t="shared" si="243"/>
        <v>0</v>
      </c>
      <c r="AQ253" s="354"/>
      <c r="AR253" s="354"/>
      <c r="AS253" s="96">
        <v>0</v>
      </c>
      <c r="AT253" s="102">
        <v>0</v>
      </c>
      <c r="AU253" s="96">
        <v>0</v>
      </c>
      <c r="AV253" s="96">
        <v>0</v>
      </c>
      <c r="AW253" s="102">
        <f t="shared" si="248"/>
        <v>0</v>
      </c>
      <c r="AX253" s="102">
        <v>0</v>
      </c>
      <c r="AY253" s="102">
        <v>0</v>
      </c>
      <c r="AZ253" s="102">
        <v>0</v>
      </c>
      <c r="BA253" s="102">
        <v>0</v>
      </c>
      <c r="BB253" s="102">
        <v>0</v>
      </c>
      <c r="BC253" s="102">
        <v>0</v>
      </c>
      <c r="BD253" s="102">
        <v>0</v>
      </c>
      <c r="BE253" s="102">
        <v>0</v>
      </c>
      <c r="BF253" s="305" t="s">
        <v>81</v>
      </c>
      <c r="BG253" s="354"/>
      <c r="BH253" s="354"/>
      <c r="BI253" s="96">
        <f t="shared" si="244"/>
        <v>0</v>
      </c>
      <c r="BJ253" s="260">
        <f>+BI253/E253</f>
        <v>0</v>
      </c>
      <c r="BK253" s="354"/>
      <c r="BL253" s="354"/>
      <c r="BM253" s="220" t="s">
        <v>898</v>
      </c>
      <c r="BN253" s="220" t="s">
        <v>268</v>
      </c>
      <c r="BO253" s="220"/>
      <c r="BP253" s="220"/>
      <c r="BQ253" s="220"/>
      <c r="BR253" s="220"/>
      <c r="BS253" s="220"/>
      <c r="BT253" s="220"/>
      <c r="BU253" s="220"/>
      <c r="BV253" s="220"/>
      <c r="BW253" s="220"/>
      <c r="BX253" s="220"/>
      <c r="BY253" s="220"/>
      <c r="BZ253" s="96">
        <v>2</v>
      </c>
      <c r="CA253" s="96">
        <v>0</v>
      </c>
      <c r="CB253" s="96">
        <v>2</v>
      </c>
      <c r="CC253" s="96">
        <v>2</v>
      </c>
      <c r="CD253" s="96">
        <v>2</v>
      </c>
      <c r="CE253" s="96">
        <f t="shared" ref="CE253:CE256" si="250">CM253+CL253+CJ253+CI253+CH253+CF253</f>
        <v>0</v>
      </c>
      <c r="CF253" s="96">
        <v>0</v>
      </c>
      <c r="CG253" s="96">
        <v>0</v>
      </c>
      <c r="CH253" s="96">
        <v>0</v>
      </c>
      <c r="CI253" s="96">
        <v>0</v>
      </c>
      <c r="CJ253" s="96">
        <v>0</v>
      </c>
      <c r="CK253" s="96">
        <v>0</v>
      </c>
      <c r="CL253" s="96">
        <v>0</v>
      </c>
      <c r="CM253" s="96">
        <v>0</v>
      </c>
      <c r="CN253" s="305">
        <f t="shared" si="247"/>
        <v>1</v>
      </c>
      <c r="CO253" s="354"/>
      <c r="CP253" s="354"/>
      <c r="CQ253" s="96">
        <f t="shared" si="246"/>
        <v>2</v>
      </c>
      <c r="CR253" s="221">
        <f>+CQ253/E253</f>
        <v>1</v>
      </c>
      <c r="CS253" s="355"/>
      <c r="CT253" s="355"/>
      <c r="CU253" s="220" t="s">
        <v>898</v>
      </c>
      <c r="CV253" s="220" t="s">
        <v>268</v>
      </c>
    </row>
    <row r="254" spans="1:100" ht="45">
      <c r="A254" s="75" t="s">
        <v>901</v>
      </c>
      <c r="B254" s="218" t="s">
        <v>95</v>
      </c>
      <c r="C254" s="75" t="s">
        <v>902</v>
      </c>
      <c r="D254" s="119">
        <v>45</v>
      </c>
      <c r="E254" s="119">
        <v>8</v>
      </c>
      <c r="F254" s="75" t="s">
        <v>97</v>
      </c>
      <c r="G254" s="75" t="s">
        <v>909</v>
      </c>
      <c r="H254" s="75" t="s">
        <v>909</v>
      </c>
      <c r="I254" s="96">
        <v>45</v>
      </c>
      <c r="J254" s="119">
        <v>10</v>
      </c>
      <c r="K254" s="119">
        <v>0</v>
      </c>
      <c r="L254" s="305">
        <v>0</v>
      </c>
      <c r="M254" s="354"/>
      <c r="N254" s="354"/>
      <c r="O254" s="354"/>
      <c r="P254" s="354"/>
      <c r="Q254" s="96">
        <v>0</v>
      </c>
      <c r="R254" s="96">
        <v>0</v>
      </c>
      <c r="S254" s="96">
        <v>0</v>
      </c>
      <c r="T254" s="96">
        <v>0</v>
      </c>
      <c r="U254" s="96">
        <v>0</v>
      </c>
      <c r="V254" s="96">
        <v>0</v>
      </c>
      <c r="W254" s="96">
        <v>0</v>
      </c>
      <c r="X254" s="96">
        <v>0</v>
      </c>
      <c r="Y254" s="96">
        <v>0</v>
      </c>
      <c r="Z254" s="102" t="s">
        <v>81</v>
      </c>
      <c r="AA254" s="96">
        <v>15</v>
      </c>
      <c r="AB254" s="102">
        <v>0</v>
      </c>
      <c r="AC254" s="96">
        <v>0</v>
      </c>
      <c r="AD254" s="102">
        <v>0</v>
      </c>
      <c r="AE254" s="102">
        <v>0</v>
      </c>
      <c r="AF254" s="102">
        <v>0</v>
      </c>
      <c r="AG254" s="102">
        <v>0</v>
      </c>
      <c r="AH254" s="102">
        <v>0</v>
      </c>
      <c r="AI254" s="102">
        <v>0</v>
      </c>
      <c r="AJ254" s="102">
        <v>0</v>
      </c>
      <c r="AK254" s="102">
        <v>0</v>
      </c>
      <c r="AL254" s="305">
        <v>0</v>
      </c>
      <c r="AM254" s="354"/>
      <c r="AN254" s="354"/>
      <c r="AO254" s="102">
        <f t="shared" si="242"/>
        <v>0</v>
      </c>
      <c r="AP254" s="305">
        <f t="shared" si="243"/>
        <v>0</v>
      </c>
      <c r="AQ254" s="354"/>
      <c r="AR254" s="354"/>
      <c r="AS254" s="96">
        <v>4</v>
      </c>
      <c r="AT254" s="102">
        <v>0</v>
      </c>
      <c r="AU254" s="96">
        <v>0</v>
      </c>
      <c r="AV254" s="96">
        <v>1</v>
      </c>
      <c r="AW254" s="102">
        <f t="shared" si="248"/>
        <v>37200000</v>
      </c>
      <c r="AX254" s="102">
        <v>0</v>
      </c>
      <c r="AY254" s="102">
        <v>0</v>
      </c>
      <c r="AZ254" s="102">
        <v>0</v>
      </c>
      <c r="BA254" s="102">
        <v>0</v>
      </c>
      <c r="BB254" s="102">
        <v>0</v>
      </c>
      <c r="BC254" s="102">
        <v>0</v>
      </c>
      <c r="BD254" s="102">
        <v>37200000</v>
      </c>
      <c r="BE254" s="102">
        <v>0</v>
      </c>
      <c r="BF254" s="305">
        <f t="shared" si="249"/>
        <v>0.25</v>
      </c>
      <c r="BG254" s="354"/>
      <c r="BH254" s="354"/>
      <c r="BI254" s="96">
        <f t="shared" si="244"/>
        <v>1</v>
      </c>
      <c r="BJ254" s="260">
        <f>+BI254/E254</f>
        <v>0.125</v>
      </c>
      <c r="BK254" s="354"/>
      <c r="BL254" s="354"/>
      <c r="BM254" s="220" t="s">
        <v>898</v>
      </c>
      <c r="BN254" s="220" t="s">
        <v>268</v>
      </c>
      <c r="BO254" s="220"/>
      <c r="BP254" s="220"/>
      <c r="BQ254" s="220"/>
      <c r="BR254" s="220"/>
      <c r="BS254" s="220"/>
      <c r="BT254" s="220"/>
      <c r="BU254" s="220"/>
      <c r="BV254" s="220"/>
      <c r="BW254" s="220"/>
      <c r="BX254" s="220"/>
      <c r="BY254" s="220"/>
      <c r="BZ254" s="96">
        <v>8</v>
      </c>
      <c r="CA254" s="96">
        <v>0</v>
      </c>
      <c r="CB254" s="96">
        <v>0</v>
      </c>
      <c r="CC254" s="96">
        <v>0</v>
      </c>
      <c r="CD254" s="96">
        <v>0</v>
      </c>
      <c r="CE254" s="96">
        <v>0</v>
      </c>
      <c r="CF254" s="96">
        <v>0</v>
      </c>
      <c r="CG254" s="96">
        <v>0</v>
      </c>
      <c r="CH254" s="96">
        <v>0</v>
      </c>
      <c r="CI254" s="96">
        <v>0</v>
      </c>
      <c r="CJ254" s="96">
        <v>0</v>
      </c>
      <c r="CK254" s="96">
        <v>0</v>
      </c>
      <c r="CL254" s="96">
        <v>37200000</v>
      </c>
      <c r="CM254" s="96">
        <v>0</v>
      </c>
      <c r="CN254" s="305">
        <f t="shared" si="247"/>
        <v>0</v>
      </c>
      <c r="CO254" s="354"/>
      <c r="CP254" s="354"/>
      <c r="CQ254" s="96">
        <f t="shared" si="246"/>
        <v>1</v>
      </c>
      <c r="CR254" s="221">
        <f>+CQ254/E254</f>
        <v>0.125</v>
      </c>
      <c r="CS254" s="355"/>
      <c r="CT254" s="355"/>
      <c r="CU254" s="220" t="s">
        <v>898</v>
      </c>
      <c r="CV254" s="220" t="s">
        <v>268</v>
      </c>
    </row>
    <row r="255" spans="1:100" ht="52.5" customHeight="1">
      <c r="A255" s="75" t="s">
        <v>901</v>
      </c>
      <c r="B255" s="218" t="s">
        <v>95</v>
      </c>
      <c r="C255" s="75" t="s">
        <v>902</v>
      </c>
      <c r="D255" s="119">
        <v>4</v>
      </c>
      <c r="E255" s="119">
        <v>2</v>
      </c>
      <c r="F255" s="75" t="s">
        <v>97</v>
      </c>
      <c r="G255" s="75" t="s">
        <v>910</v>
      </c>
      <c r="H255" s="75" t="s">
        <v>910</v>
      </c>
      <c r="I255" s="96">
        <v>0</v>
      </c>
      <c r="J255" s="119">
        <v>1</v>
      </c>
      <c r="K255" s="119">
        <v>1</v>
      </c>
      <c r="L255" s="305">
        <v>1</v>
      </c>
      <c r="M255" s="354"/>
      <c r="N255" s="354"/>
      <c r="O255" s="354"/>
      <c r="P255" s="354"/>
      <c r="Q255" s="96">
        <v>0</v>
      </c>
      <c r="R255" s="96">
        <v>0</v>
      </c>
      <c r="S255" s="96">
        <v>0</v>
      </c>
      <c r="T255" s="96">
        <v>0</v>
      </c>
      <c r="U255" s="96">
        <v>0</v>
      </c>
      <c r="V255" s="96">
        <v>0</v>
      </c>
      <c r="W255" s="96">
        <v>0</v>
      </c>
      <c r="X255" s="96">
        <v>0</v>
      </c>
      <c r="Y255" s="96">
        <v>0</v>
      </c>
      <c r="Z255" s="102" t="s">
        <v>81</v>
      </c>
      <c r="AA255" s="96">
        <v>1</v>
      </c>
      <c r="AB255" s="102">
        <v>0</v>
      </c>
      <c r="AC255" s="96">
        <v>0</v>
      </c>
      <c r="AD255" s="102">
        <v>0</v>
      </c>
      <c r="AE255" s="102">
        <v>0</v>
      </c>
      <c r="AF255" s="102">
        <v>0</v>
      </c>
      <c r="AG255" s="102">
        <v>0</v>
      </c>
      <c r="AH255" s="102">
        <v>0</v>
      </c>
      <c r="AI255" s="102">
        <v>0</v>
      </c>
      <c r="AJ255" s="102">
        <v>0</v>
      </c>
      <c r="AK255" s="102">
        <v>0</v>
      </c>
      <c r="AL255" s="305">
        <v>0</v>
      </c>
      <c r="AM255" s="354"/>
      <c r="AN255" s="354"/>
      <c r="AO255" s="102">
        <f t="shared" si="242"/>
        <v>1</v>
      </c>
      <c r="AP255" s="305">
        <f t="shared" si="243"/>
        <v>0.25</v>
      </c>
      <c r="AQ255" s="354"/>
      <c r="AR255" s="354"/>
      <c r="AS255" s="96">
        <v>1</v>
      </c>
      <c r="AT255" s="102">
        <v>0</v>
      </c>
      <c r="AU255" s="96">
        <v>0</v>
      </c>
      <c r="AV255" s="96">
        <v>1</v>
      </c>
      <c r="AW255" s="102">
        <f t="shared" si="248"/>
        <v>1003917881</v>
      </c>
      <c r="AX255" s="102">
        <v>0</v>
      </c>
      <c r="AY255" s="102">
        <v>0</v>
      </c>
      <c r="AZ255" s="102">
        <v>0</v>
      </c>
      <c r="BA255" s="102">
        <v>0</v>
      </c>
      <c r="BB255" s="282">
        <v>1003917881</v>
      </c>
      <c r="BC255" s="102">
        <v>0</v>
      </c>
      <c r="BD255" s="102">
        <v>0</v>
      </c>
      <c r="BE255" s="102">
        <v>0</v>
      </c>
      <c r="BF255" s="305">
        <f t="shared" si="249"/>
        <v>1</v>
      </c>
      <c r="BG255" s="354"/>
      <c r="BH255" s="354"/>
      <c r="BI255" s="96">
        <f t="shared" si="244"/>
        <v>2</v>
      </c>
      <c r="BJ255" s="260">
        <f t="shared" ref="BJ255:BJ303" si="251">+BI255/E255</f>
        <v>1</v>
      </c>
      <c r="BK255" s="354"/>
      <c r="BL255" s="354"/>
      <c r="BM255" s="220" t="s">
        <v>898</v>
      </c>
      <c r="BN255" s="220" t="s">
        <v>268</v>
      </c>
      <c r="BO255" s="220"/>
      <c r="BP255" s="220"/>
      <c r="BQ255" s="220"/>
      <c r="BR255" s="220"/>
      <c r="BS255" s="220"/>
      <c r="BT255" s="220"/>
      <c r="BU255" s="220"/>
      <c r="BV255" s="220"/>
      <c r="BW255" s="220"/>
      <c r="BX255" s="220"/>
      <c r="BY255" s="220"/>
      <c r="BZ255" s="96">
        <v>1</v>
      </c>
      <c r="CA255" s="96">
        <v>0</v>
      </c>
      <c r="CB255" s="96">
        <v>1</v>
      </c>
      <c r="CC255" s="96">
        <v>1</v>
      </c>
      <c r="CD255" s="96">
        <v>1</v>
      </c>
      <c r="CE255" s="96">
        <v>0</v>
      </c>
      <c r="CF255" s="96">
        <v>0</v>
      </c>
      <c r="CG255" s="96">
        <v>0</v>
      </c>
      <c r="CH255" s="96">
        <v>0</v>
      </c>
      <c r="CI255" s="96">
        <v>0</v>
      </c>
      <c r="CJ255" s="283">
        <v>1003917881</v>
      </c>
      <c r="CK255" s="96">
        <v>0</v>
      </c>
      <c r="CL255" s="96">
        <v>0</v>
      </c>
      <c r="CM255" s="96">
        <v>0</v>
      </c>
      <c r="CN255" s="305">
        <f t="shared" si="247"/>
        <v>1</v>
      </c>
      <c r="CO255" s="354"/>
      <c r="CP255" s="354"/>
      <c r="CQ255" s="96">
        <f t="shared" si="246"/>
        <v>3</v>
      </c>
      <c r="CR255" s="221">
        <v>1</v>
      </c>
      <c r="CS255" s="355"/>
      <c r="CT255" s="355"/>
      <c r="CU255" s="220" t="s">
        <v>898</v>
      </c>
      <c r="CV255" s="220" t="s">
        <v>268</v>
      </c>
    </row>
    <row r="256" spans="1:100" ht="45">
      <c r="A256" s="75" t="s">
        <v>901</v>
      </c>
      <c r="B256" s="218" t="s">
        <v>95</v>
      </c>
      <c r="C256" s="75" t="s">
        <v>902</v>
      </c>
      <c r="D256" s="119">
        <v>100</v>
      </c>
      <c r="E256" s="119">
        <v>30</v>
      </c>
      <c r="F256" s="75" t="s">
        <v>97</v>
      </c>
      <c r="G256" s="75" t="s">
        <v>911</v>
      </c>
      <c r="H256" s="75" t="s">
        <v>911</v>
      </c>
      <c r="I256" s="96">
        <v>0</v>
      </c>
      <c r="J256" s="119">
        <v>5</v>
      </c>
      <c r="K256" s="119">
        <v>3</v>
      </c>
      <c r="L256" s="305">
        <v>0.6</v>
      </c>
      <c r="M256" s="354"/>
      <c r="N256" s="354"/>
      <c r="O256" s="354"/>
      <c r="P256" s="354"/>
      <c r="Q256" s="96">
        <v>0</v>
      </c>
      <c r="R256" s="96">
        <v>0</v>
      </c>
      <c r="S256" s="96">
        <v>0</v>
      </c>
      <c r="T256" s="96">
        <v>0</v>
      </c>
      <c r="U256" s="96">
        <v>0</v>
      </c>
      <c r="V256" s="96">
        <v>0</v>
      </c>
      <c r="W256" s="96">
        <v>0</v>
      </c>
      <c r="X256" s="96">
        <v>0</v>
      </c>
      <c r="Y256" s="96">
        <v>0</v>
      </c>
      <c r="Z256" s="102" t="s">
        <v>81</v>
      </c>
      <c r="AA256" s="96">
        <v>5</v>
      </c>
      <c r="AB256" s="102">
        <v>2</v>
      </c>
      <c r="AC256" s="96">
        <v>5</v>
      </c>
      <c r="AD256" s="102">
        <v>0</v>
      </c>
      <c r="AE256" s="102">
        <v>0</v>
      </c>
      <c r="AF256" s="102">
        <v>0</v>
      </c>
      <c r="AG256" s="102">
        <v>0</v>
      </c>
      <c r="AH256" s="102">
        <v>0</v>
      </c>
      <c r="AI256" s="102">
        <v>0</v>
      </c>
      <c r="AJ256" s="102">
        <v>0</v>
      </c>
      <c r="AK256" s="102">
        <v>0</v>
      </c>
      <c r="AL256" s="305">
        <v>1</v>
      </c>
      <c r="AM256" s="354"/>
      <c r="AN256" s="354"/>
      <c r="AO256" s="102">
        <f t="shared" si="242"/>
        <v>8</v>
      </c>
      <c r="AP256" s="305">
        <f t="shared" si="243"/>
        <v>0.08</v>
      </c>
      <c r="AQ256" s="354"/>
      <c r="AR256" s="354"/>
      <c r="AS256" s="96">
        <v>54</v>
      </c>
      <c r="AT256" s="102">
        <v>4</v>
      </c>
      <c r="AU256" s="96">
        <v>4</v>
      </c>
      <c r="AV256" s="96">
        <v>54</v>
      </c>
      <c r="AW256" s="102">
        <f t="shared" si="248"/>
        <v>0</v>
      </c>
      <c r="AX256" s="102">
        <v>0</v>
      </c>
      <c r="AY256" s="102">
        <v>0</v>
      </c>
      <c r="AZ256" s="102">
        <v>0</v>
      </c>
      <c r="BA256" s="102">
        <v>0</v>
      </c>
      <c r="BB256" s="102">
        <v>0</v>
      </c>
      <c r="BC256" s="102">
        <v>0</v>
      </c>
      <c r="BD256" s="102">
        <v>0</v>
      </c>
      <c r="BE256" s="102">
        <v>0</v>
      </c>
      <c r="BF256" s="305">
        <f t="shared" si="249"/>
        <v>1</v>
      </c>
      <c r="BG256" s="354"/>
      <c r="BH256" s="354"/>
      <c r="BI256" s="96">
        <f t="shared" si="244"/>
        <v>62</v>
      </c>
      <c r="BJ256" s="260">
        <v>1</v>
      </c>
      <c r="BK256" s="354"/>
      <c r="BL256" s="354"/>
      <c r="BM256" s="220" t="s">
        <v>898</v>
      </c>
      <c r="BN256" s="220" t="s">
        <v>268</v>
      </c>
      <c r="BO256" s="220"/>
      <c r="BP256" s="220"/>
      <c r="BQ256" s="220"/>
      <c r="BR256" s="220"/>
      <c r="BS256" s="220"/>
      <c r="BT256" s="220"/>
      <c r="BU256" s="220"/>
      <c r="BV256" s="220"/>
      <c r="BW256" s="220"/>
      <c r="BX256" s="220"/>
      <c r="BY256" s="220"/>
      <c r="BZ256" s="96">
        <v>14</v>
      </c>
      <c r="CA256" s="96">
        <v>0</v>
      </c>
      <c r="CB256" s="96">
        <v>0</v>
      </c>
      <c r="CC256" s="96">
        <v>0</v>
      </c>
      <c r="CD256" s="96">
        <v>14</v>
      </c>
      <c r="CE256" s="96">
        <f t="shared" si="250"/>
        <v>0</v>
      </c>
      <c r="CF256" s="96">
        <v>0</v>
      </c>
      <c r="CG256" s="96">
        <v>0</v>
      </c>
      <c r="CH256" s="96">
        <v>0</v>
      </c>
      <c r="CI256" s="96">
        <v>0</v>
      </c>
      <c r="CJ256" s="96">
        <v>0</v>
      </c>
      <c r="CK256" s="96">
        <v>0</v>
      </c>
      <c r="CL256" s="96">
        <v>0</v>
      </c>
      <c r="CM256" s="96">
        <v>0</v>
      </c>
      <c r="CN256" s="305">
        <f t="shared" si="247"/>
        <v>1</v>
      </c>
      <c r="CO256" s="354"/>
      <c r="CP256" s="354"/>
      <c r="CQ256" s="96">
        <f t="shared" si="246"/>
        <v>76</v>
      </c>
      <c r="CR256" s="221">
        <v>1</v>
      </c>
      <c r="CS256" s="355"/>
      <c r="CT256" s="355"/>
      <c r="CU256" s="220" t="s">
        <v>898</v>
      </c>
      <c r="CV256" s="220" t="s">
        <v>268</v>
      </c>
    </row>
    <row r="257" spans="1:100" ht="45">
      <c r="A257" s="75" t="s">
        <v>901</v>
      </c>
      <c r="B257" s="218" t="s">
        <v>95</v>
      </c>
      <c r="C257" s="75" t="s">
        <v>902</v>
      </c>
      <c r="D257" s="119">
        <v>30</v>
      </c>
      <c r="E257" s="119">
        <v>8</v>
      </c>
      <c r="F257" s="75" t="s">
        <v>97</v>
      </c>
      <c r="G257" s="75" t="s">
        <v>912</v>
      </c>
      <c r="H257" s="75" t="s">
        <v>912</v>
      </c>
      <c r="I257" s="96">
        <v>0</v>
      </c>
      <c r="J257" s="119">
        <v>5</v>
      </c>
      <c r="K257" s="119">
        <v>0</v>
      </c>
      <c r="L257" s="305">
        <v>0</v>
      </c>
      <c r="M257" s="354"/>
      <c r="N257" s="354"/>
      <c r="O257" s="354"/>
      <c r="P257" s="354"/>
      <c r="Q257" s="96">
        <v>0</v>
      </c>
      <c r="R257" s="96">
        <v>0</v>
      </c>
      <c r="S257" s="96">
        <v>0</v>
      </c>
      <c r="T257" s="96">
        <v>0</v>
      </c>
      <c r="U257" s="96">
        <v>0</v>
      </c>
      <c r="V257" s="96">
        <v>0</v>
      </c>
      <c r="W257" s="96">
        <v>0</v>
      </c>
      <c r="X257" s="96">
        <v>0</v>
      </c>
      <c r="Y257" s="96">
        <v>0</v>
      </c>
      <c r="Z257" s="102" t="s">
        <v>81</v>
      </c>
      <c r="AA257" s="96">
        <v>5</v>
      </c>
      <c r="AB257" s="102">
        <v>2</v>
      </c>
      <c r="AC257" s="96">
        <v>5</v>
      </c>
      <c r="AD257" s="102">
        <v>0</v>
      </c>
      <c r="AE257" s="102">
        <v>0</v>
      </c>
      <c r="AF257" s="102">
        <v>0</v>
      </c>
      <c r="AG257" s="102">
        <v>0</v>
      </c>
      <c r="AH257" s="102">
        <v>0</v>
      </c>
      <c r="AI257" s="102">
        <v>0</v>
      </c>
      <c r="AJ257" s="102">
        <v>0</v>
      </c>
      <c r="AK257" s="102">
        <v>0</v>
      </c>
      <c r="AL257" s="305">
        <v>1</v>
      </c>
      <c r="AM257" s="354"/>
      <c r="AN257" s="354"/>
      <c r="AO257" s="102">
        <f t="shared" si="242"/>
        <v>5</v>
      </c>
      <c r="AP257" s="305">
        <f t="shared" si="243"/>
        <v>0.16666666666666666</v>
      </c>
      <c r="AQ257" s="354"/>
      <c r="AR257" s="354"/>
      <c r="AS257" s="96">
        <v>36</v>
      </c>
      <c r="AT257" s="102">
        <v>0</v>
      </c>
      <c r="AU257" s="96">
        <v>0</v>
      </c>
      <c r="AV257" s="96">
        <v>36</v>
      </c>
      <c r="AW257" s="282">
        <v>845000000</v>
      </c>
      <c r="AX257" s="102">
        <v>0</v>
      </c>
      <c r="AY257" s="102">
        <v>0</v>
      </c>
      <c r="AZ257" s="102">
        <v>0</v>
      </c>
      <c r="BA257" s="102">
        <v>0</v>
      </c>
      <c r="BB257" s="282">
        <v>845000000</v>
      </c>
      <c r="BC257" s="102">
        <v>0</v>
      </c>
      <c r="BD257" s="102">
        <v>0</v>
      </c>
      <c r="BE257" s="102">
        <v>0</v>
      </c>
      <c r="BF257" s="305">
        <f t="shared" si="249"/>
        <v>1</v>
      </c>
      <c r="BG257" s="354"/>
      <c r="BH257" s="354"/>
      <c r="BI257" s="96">
        <f t="shared" si="244"/>
        <v>41</v>
      </c>
      <c r="BJ257" s="260">
        <v>1</v>
      </c>
      <c r="BK257" s="354"/>
      <c r="BL257" s="354"/>
      <c r="BM257" s="220" t="s">
        <v>898</v>
      </c>
      <c r="BN257" s="220" t="s">
        <v>268</v>
      </c>
      <c r="BO257" s="220"/>
      <c r="BP257" s="220"/>
      <c r="BQ257" s="220"/>
      <c r="BR257" s="220"/>
      <c r="BS257" s="220"/>
      <c r="BT257" s="220"/>
      <c r="BU257" s="220"/>
      <c r="BV257" s="220"/>
      <c r="BW257" s="220"/>
      <c r="BX257" s="220"/>
      <c r="BY257" s="220"/>
      <c r="BZ257" s="96">
        <v>43</v>
      </c>
      <c r="CA257" s="96">
        <v>0</v>
      </c>
      <c r="CB257" s="96">
        <v>52</v>
      </c>
      <c r="CC257" s="96">
        <v>52</v>
      </c>
      <c r="CD257" s="96">
        <v>52</v>
      </c>
      <c r="CE257" s="283">
        <v>0</v>
      </c>
      <c r="CF257" s="96">
        <v>0</v>
      </c>
      <c r="CG257" s="96">
        <v>0</v>
      </c>
      <c r="CH257" s="96">
        <v>0</v>
      </c>
      <c r="CI257" s="96">
        <v>0</v>
      </c>
      <c r="CJ257" s="283">
        <v>845000000</v>
      </c>
      <c r="CK257" s="96">
        <v>0</v>
      </c>
      <c r="CL257" s="96">
        <v>0</v>
      </c>
      <c r="CM257" s="96">
        <v>0</v>
      </c>
      <c r="CN257" s="305">
        <v>1</v>
      </c>
      <c r="CO257" s="354"/>
      <c r="CP257" s="354"/>
      <c r="CQ257" s="96">
        <f t="shared" si="246"/>
        <v>93</v>
      </c>
      <c r="CR257" s="221">
        <v>1</v>
      </c>
      <c r="CS257" s="355"/>
      <c r="CT257" s="355"/>
      <c r="CU257" s="220" t="s">
        <v>898</v>
      </c>
      <c r="CV257" s="220" t="s">
        <v>268</v>
      </c>
    </row>
    <row r="258" spans="1:100" ht="52.5" customHeight="1">
      <c r="A258" s="75" t="s">
        <v>901</v>
      </c>
      <c r="B258" s="218" t="s">
        <v>95</v>
      </c>
      <c r="C258" s="75" t="s">
        <v>902</v>
      </c>
      <c r="D258" s="119">
        <v>1</v>
      </c>
      <c r="E258" s="119">
        <v>1</v>
      </c>
      <c r="F258" s="75" t="s">
        <v>97</v>
      </c>
      <c r="G258" s="75" t="s">
        <v>913</v>
      </c>
      <c r="H258" s="75" t="s">
        <v>913</v>
      </c>
      <c r="I258" s="96">
        <v>0</v>
      </c>
      <c r="J258" s="119">
        <v>0</v>
      </c>
      <c r="K258" s="119">
        <v>0</v>
      </c>
      <c r="L258" s="305" t="s">
        <v>81</v>
      </c>
      <c r="M258" s="354"/>
      <c r="N258" s="354"/>
      <c r="O258" s="354"/>
      <c r="P258" s="354"/>
      <c r="Q258" s="96">
        <v>0</v>
      </c>
      <c r="R258" s="96">
        <v>0</v>
      </c>
      <c r="S258" s="96">
        <v>0</v>
      </c>
      <c r="T258" s="96">
        <v>0</v>
      </c>
      <c r="U258" s="96">
        <v>0</v>
      </c>
      <c r="V258" s="96">
        <v>0</v>
      </c>
      <c r="W258" s="96">
        <v>0</v>
      </c>
      <c r="X258" s="96">
        <v>0</v>
      </c>
      <c r="Y258" s="96">
        <v>0</v>
      </c>
      <c r="Z258" s="102" t="s">
        <v>81</v>
      </c>
      <c r="AA258" s="96">
        <v>1</v>
      </c>
      <c r="AB258" s="102">
        <v>1</v>
      </c>
      <c r="AC258" s="96">
        <v>0</v>
      </c>
      <c r="AD258" s="102">
        <v>0</v>
      </c>
      <c r="AE258" s="102">
        <v>0</v>
      </c>
      <c r="AF258" s="102">
        <v>0</v>
      </c>
      <c r="AG258" s="102">
        <v>0</v>
      </c>
      <c r="AH258" s="102">
        <v>0</v>
      </c>
      <c r="AI258" s="102">
        <v>0</v>
      </c>
      <c r="AJ258" s="102">
        <v>0</v>
      </c>
      <c r="AK258" s="102">
        <v>0</v>
      </c>
      <c r="AL258" s="305">
        <v>0</v>
      </c>
      <c r="AM258" s="354"/>
      <c r="AN258" s="354"/>
      <c r="AO258" s="102">
        <f t="shared" si="242"/>
        <v>0</v>
      </c>
      <c r="AP258" s="305">
        <f t="shared" si="243"/>
        <v>0</v>
      </c>
      <c r="AQ258" s="354"/>
      <c r="AR258" s="354"/>
      <c r="AS258" s="96">
        <v>0</v>
      </c>
      <c r="AT258" s="102">
        <v>0</v>
      </c>
      <c r="AU258" s="96">
        <v>0</v>
      </c>
      <c r="AV258" s="96">
        <v>0</v>
      </c>
      <c r="AW258" s="282">
        <f t="shared" ref="AW258:AW260" si="252">BE258+BD258+BB258+BA258+AZ258+AX258</f>
        <v>15000000</v>
      </c>
      <c r="AX258" s="282">
        <v>15000000</v>
      </c>
      <c r="AY258" s="102">
        <v>0</v>
      </c>
      <c r="AZ258" s="102">
        <v>0</v>
      </c>
      <c r="BA258" s="102">
        <v>0</v>
      </c>
      <c r="BB258" s="102">
        <v>0</v>
      </c>
      <c r="BC258" s="102">
        <v>0</v>
      </c>
      <c r="BD258" s="102">
        <v>0</v>
      </c>
      <c r="BE258" s="102">
        <v>0</v>
      </c>
      <c r="BF258" s="305" t="s">
        <v>81</v>
      </c>
      <c r="BG258" s="354"/>
      <c r="BH258" s="354"/>
      <c r="BI258" s="96">
        <f t="shared" si="244"/>
        <v>0</v>
      </c>
      <c r="BJ258" s="260">
        <f t="shared" si="251"/>
        <v>0</v>
      </c>
      <c r="BK258" s="354"/>
      <c r="BL258" s="354"/>
      <c r="BM258" s="220" t="s">
        <v>898</v>
      </c>
      <c r="BN258" s="220" t="s">
        <v>101</v>
      </c>
      <c r="BO258" s="220"/>
      <c r="BP258" s="220"/>
      <c r="BQ258" s="220"/>
      <c r="BR258" s="220"/>
      <c r="BS258" s="220"/>
      <c r="BT258" s="220"/>
      <c r="BU258" s="220"/>
      <c r="BV258" s="220"/>
      <c r="BW258" s="220"/>
      <c r="BX258" s="220"/>
      <c r="BY258" s="220"/>
      <c r="BZ258" s="96">
        <v>1</v>
      </c>
      <c r="CA258" s="96">
        <v>0</v>
      </c>
      <c r="CB258" s="96">
        <v>0</v>
      </c>
      <c r="CC258" s="96">
        <v>0</v>
      </c>
      <c r="CD258" s="96">
        <v>0</v>
      </c>
      <c r="CE258" s="283">
        <v>0</v>
      </c>
      <c r="CF258" s="283">
        <v>0</v>
      </c>
      <c r="CG258" s="96">
        <v>0</v>
      </c>
      <c r="CH258" s="96">
        <v>0</v>
      </c>
      <c r="CI258" s="96">
        <v>0</v>
      </c>
      <c r="CJ258" s="96">
        <v>0</v>
      </c>
      <c r="CK258" s="96">
        <v>0</v>
      </c>
      <c r="CL258" s="96">
        <v>0</v>
      </c>
      <c r="CM258" s="96">
        <v>0</v>
      </c>
      <c r="CN258" s="305">
        <f t="shared" si="247"/>
        <v>0</v>
      </c>
      <c r="CO258" s="354"/>
      <c r="CP258" s="354"/>
      <c r="CQ258" s="96">
        <f t="shared" si="246"/>
        <v>0</v>
      </c>
      <c r="CR258" s="221">
        <f>+CQ258/E258</f>
        <v>0</v>
      </c>
      <c r="CS258" s="355"/>
      <c r="CT258" s="355"/>
      <c r="CU258" s="220" t="s">
        <v>898</v>
      </c>
      <c r="CV258" s="220" t="s">
        <v>101</v>
      </c>
    </row>
    <row r="259" spans="1:100" ht="88.5" customHeight="1">
      <c r="A259" s="75" t="s">
        <v>901</v>
      </c>
      <c r="B259" s="218" t="s">
        <v>95</v>
      </c>
      <c r="C259" s="75" t="s">
        <v>902</v>
      </c>
      <c r="D259" s="119">
        <v>12</v>
      </c>
      <c r="E259" s="119">
        <v>6</v>
      </c>
      <c r="F259" s="75" t="s">
        <v>97</v>
      </c>
      <c r="G259" s="75" t="s">
        <v>914</v>
      </c>
      <c r="H259" s="75" t="s">
        <v>914</v>
      </c>
      <c r="I259" s="96">
        <v>6</v>
      </c>
      <c r="J259" s="119">
        <v>3</v>
      </c>
      <c r="K259" s="119">
        <v>0</v>
      </c>
      <c r="L259" s="305">
        <v>0</v>
      </c>
      <c r="M259" s="354"/>
      <c r="N259" s="354"/>
      <c r="O259" s="354"/>
      <c r="P259" s="354"/>
      <c r="Q259" s="96">
        <v>0</v>
      </c>
      <c r="R259" s="96">
        <v>0</v>
      </c>
      <c r="S259" s="96">
        <v>0</v>
      </c>
      <c r="T259" s="96">
        <v>0</v>
      </c>
      <c r="U259" s="96">
        <v>0</v>
      </c>
      <c r="V259" s="96">
        <v>0</v>
      </c>
      <c r="W259" s="96">
        <v>0</v>
      </c>
      <c r="X259" s="96">
        <v>0</v>
      </c>
      <c r="Y259" s="96">
        <v>0</v>
      </c>
      <c r="Z259" s="102" t="s">
        <v>81</v>
      </c>
      <c r="AA259" s="96">
        <v>3</v>
      </c>
      <c r="AB259" s="102">
        <v>0</v>
      </c>
      <c r="AC259" s="96">
        <v>2</v>
      </c>
      <c r="AD259" s="102">
        <v>0</v>
      </c>
      <c r="AE259" s="307">
        <v>0</v>
      </c>
      <c r="AF259" s="102">
        <v>0</v>
      </c>
      <c r="AG259" s="102">
        <v>0</v>
      </c>
      <c r="AH259" s="102">
        <v>0</v>
      </c>
      <c r="AI259" s="102">
        <v>0</v>
      </c>
      <c r="AJ259" s="102">
        <v>0</v>
      </c>
      <c r="AK259" s="102">
        <v>0</v>
      </c>
      <c r="AL259" s="305">
        <v>0.66666666666666663</v>
      </c>
      <c r="AM259" s="354"/>
      <c r="AN259" s="354"/>
      <c r="AO259" s="102">
        <f t="shared" si="242"/>
        <v>2</v>
      </c>
      <c r="AP259" s="305">
        <f t="shared" si="243"/>
        <v>0.16666666666666666</v>
      </c>
      <c r="AQ259" s="354"/>
      <c r="AR259" s="354"/>
      <c r="AS259" s="96">
        <v>8</v>
      </c>
      <c r="AT259" s="102">
        <v>5</v>
      </c>
      <c r="AU259" s="96">
        <v>5</v>
      </c>
      <c r="AV259" s="96">
        <v>8</v>
      </c>
      <c r="AW259" s="102">
        <f t="shared" si="252"/>
        <v>10000000</v>
      </c>
      <c r="AX259" s="307">
        <v>0</v>
      </c>
      <c r="AY259" s="102">
        <v>0</v>
      </c>
      <c r="AZ259" s="102">
        <v>0</v>
      </c>
      <c r="BA259" s="102">
        <v>0</v>
      </c>
      <c r="BB259" s="102">
        <v>0</v>
      </c>
      <c r="BC259" s="102">
        <v>0</v>
      </c>
      <c r="BD259" s="282">
        <v>10000000</v>
      </c>
      <c r="BE259" s="102">
        <v>0</v>
      </c>
      <c r="BF259" s="305">
        <f t="shared" si="249"/>
        <v>1</v>
      </c>
      <c r="BG259" s="354"/>
      <c r="BH259" s="354"/>
      <c r="BI259" s="96">
        <f t="shared" si="244"/>
        <v>10</v>
      </c>
      <c r="BJ259" s="260">
        <v>1</v>
      </c>
      <c r="BK259" s="354"/>
      <c r="BL259" s="354"/>
      <c r="BM259" s="220" t="s">
        <v>898</v>
      </c>
      <c r="BN259" s="220" t="s">
        <v>268</v>
      </c>
      <c r="BO259" s="220"/>
      <c r="BP259" s="220"/>
      <c r="BQ259" s="220"/>
      <c r="BR259" s="220"/>
      <c r="BS259" s="220"/>
      <c r="BT259" s="220"/>
      <c r="BU259" s="220"/>
      <c r="BV259" s="220"/>
      <c r="BW259" s="220"/>
      <c r="BX259" s="220"/>
      <c r="BY259" s="220"/>
      <c r="BZ259" s="96">
        <v>4</v>
      </c>
      <c r="CA259" s="96">
        <v>0</v>
      </c>
      <c r="CB259" s="96">
        <v>0</v>
      </c>
      <c r="CC259" s="96">
        <v>0</v>
      </c>
      <c r="CD259" s="96">
        <v>4</v>
      </c>
      <c r="CE259" s="96">
        <v>0</v>
      </c>
      <c r="CF259" s="119">
        <v>0</v>
      </c>
      <c r="CG259" s="96">
        <v>0</v>
      </c>
      <c r="CH259" s="96">
        <v>0</v>
      </c>
      <c r="CI259" s="96">
        <v>0</v>
      </c>
      <c r="CJ259" s="96">
        <v>0</v>
      </c>
      <c r="CK259" s="96">
        <v>0</v>
      </c>
      <c r="CL259" s="283">
        <v>10000000</v>
      </c>
      <c r="CM259" s="96">
        <v>0</v>
      </c>
      <c r="CN259" s="305">
        <f t="shared" si="247"/>
        <v>1</v>
      </c>
      <c r="CO259" s="354"/>
      <c r="CP259" s="354"/>
      <c r="CQ259" s="96">
        <f t="shared" si="246"/>
        <v>14</v>
      </c>
      <c r="CR259" s="221">
        <v>1</v>
      </c>
      <c r="CS259" s="355"/>
      <c r="CT259" s="355"/>
      <c r="CU259" s="220" t="s">
        <v>898</v>
      </c>
      <c r="CV259" s="220" t="s">
        <v>268</v>
      </c>
    </row>
    <row r="260" spans="1:100" ht="102.75" customHeight="1">
      <c r="A260" s="75" t="s">
        <v>901</v>
      </c>
      <c r="B260" s="218" t="s">
        <v>95</v>
      </c>
      <c r="C260" s="75" t="s">
        <v>902</v>
      </c>
      <c r="D260" s="119">
        <v>200</v>
      </c>
      <c r="E260" s="119" t="s">
        <v>81</v>
      </c>
      <c r="F260" s="75" t="s">
        <v>97</v>
      </c>
      <c r="G260" s="75" t="s">
        <v>915</v>
      </c>
      <c r="H260" s="75" t="s">
        <v>915</v>
      </c>
      <c r="I260" s="96">
        <v>187</v>
      </c>
      <c r="J260" s="119">
        <v>50</v>
      </c>
      <c r="K260" s="119">
        <v>0</v>
      </c>
      <c r="L260" s="305">
        <v>0</v>
      </c>
      <c r="M260" s="354"/>
      <c r="N260" s="354"/>
      <c r="O260" s="354"/>
      <c r="P260" s="354"/>
      <c r="Q260" s="96">
        <v>0</v>
      </c>
      <c r="R260" s="96">
        <v>0</v>
      </c>
      <c r="S260" s="96">
        <v>0</v>
      </c>
      <c r="T260" s="96">
        <v>0</v>
      </c>
      <c r="U260" s="96">
        <v>0</v>
      </c>
      <c r="V260" s="96">
        <v>0</v>
      </c>
      <c r="W260" s="96">
        <v>0</v>
      </c>
      <c r="X260" s="96">
        <v>0</v>
      </c>
      <c r="Y260" s="96">
        <v>0</v>
      </c>
      <c r="Z260" s="102" t="s">
        <v>81</v>
      </c>
      <c r="AA260" s="96">
        <v>50</v>
      </c>
      <c r="AB260" s="102">
        <v>10</v>
      </c>
      <c r="AC260" s="96">
        <v>17</v>
      </c>
      <c r="AD260" s="102">
        <v>0</v>
      </c>
      <c r="AE260" s="102">
        <v>0</v>
      </c>
      <c r="AF260" s="102">
        <v>0</v>
      </c>
      <c r="AG260" s="102">
        <v>0</v>
      </c>
      <c r="AH260" s="102">
        <v>0</v>
      </c>
      <c r="AI260" s="102">
        <v>0</v>
      </c>
      <c r="AJ260" s="102">
        <v>0</v>
      </c>
      <c r="AK260" s="102">
        <v>0</v>
      </c>
      <c r="AL260" s="305">
        <v>0.34</v>
      </c>
      <c r="AM260" s="354"/>
      <c r="AN260" s="354"/>
      <c r="AO260" s="102">
        <f t="shared" si="242"/>
        <v>17</v>
      </c>
      <c r="AP260" s="305">
        <f t="shared" si="243"/>
        <v>8.5000000000000006E-2</v>
      </c>
      <c r="AQ260" s="354"/>
      <c r="AR260" s="354"/>
      <c r="AS260" s="96">
        <v>3</v>
      </c>
      <c r="AT260" s="102">
        <v>0</v>
      </c>
      <c r="AU260" s="96">
        <v>0</v>
      </c>
      <c r="AV260" s="96">
        <v>3</v>
      </c>
      <c r="AW260" s="102">
        <f t="shared" si="252"/>
        <v>260297962</v>
      </c>
      <c r="AX260" s="282">
        <v>260297962</v>
      </c>
      <c r="AY260" s="102">
        <v>0</v>
      </c>
      <c r="AZ260" s="102">
        <v>0</v>
      </c>
      <c r="BA260" s="102">
        <v>0</v>
      </c>
      <c r="BB260" s="102">
        <v>0</v>
      </c>
      <c r="BC260" s="102">
        <v>0</v>
      </c>
      <c r="BD260" s="102">
        <v>0</v>
      </c>
      <c r="BE260" s="102">
        <v>0</v>
      </c>
      <c r="BF260" s="305">
        <f t="shared" si="249"/>
        <v>1</v>
      </c>
      <c r="BG260" s="354"/>
      <c r="BH260" s="354"/>
      <c r="BI260" s="96" t="s">
        <v>81</v>
      </c>
      <c r="BJ260" s="260" t="s">
        <v>81</v>
      </c>
      <c r="BK260" s="354"/>
      <c r="BL260" s="354"/>
      <c r="BM260" s="220" t="s">
        <v>898</v>
      </c>
      <c r="BN260" s="220" t="s">
        <v>176</v>
      </c>
      <c r="BO260" s="220"/>
      <c r="BP260" s="220"/>
      <c r="BQ260" s="220"/>
      <c r="BR260" s="220"/>
      <c r="BS260" s="220"/>
      <c r="BT260" s="220"/>
      <c r="BU260" s="220"/>
      <c r="BV260" s="220"/>
      <c r="BW260" s="220"/>
      <c r="BX260" s="220"/>
      <c r="BY260" s="220"/>
      <c r="BZ260" s="96" t="s">
        <v>81</v>
      </c>
      <c r="CA260" s="96">
        <v>0</v>
      </c>
      <c r="CB260" s="96" t="s">
        <v>81</v>
      </c>
      <c r="CC260" s="96" t="s">
        <v>81</v>
      </c>
      <c r="CD260" s="96" t="s">
        <v>81</v>
      </c>
      <c r="CE260" s="96">
        <v>0</v>
      </c>
      <c r="CF260" s="283">
        <v>0</v>
      </c>
      <c r="CG260" s="96">
        <v>0</v>
      </c>
      <c r="CH260" s="96">
        <v>0</v>
      </c>
      <c r="CI260" s="96">
        <v>0</v>
      </c>
      <c r="CJ260" s="96">
        <v>0</v>
      </c>
      <c r="CK260" s="96">
        <v>0</v>
      </c>
      <c r="CL260" s="96">
        <v>0</v>
      </c>
      <c r="CM260" s="96">
        <v>0</v>
      </c>
      <c r="CN260" s="305" t="s">
        <v>81</v>
      </c>
      <c r="CO260" s="354"/>
      <c r="CP260" s="354"/>
      <c r="CQ260" s="96" t="s">
        <v>81</v>
      </c>
      <c r="CR260" s="221" t="s">
        <v>81</v>
      </c>
      <c r="CS260" s="355"/>
      <c r="CT260" s="355"/>
      <c r="CU260" s="220" t="s">
        <v>898</v>
      </c>
      <c r="CV260" s="220" t="s">
        <v>176</v>
      </c>
    </row>
    <row r="261" spans="1:100" ht="109.5" customHeight="1">
      <c r="A261" s="75" t="s">
        <v>901</v>
      </c>
      <c r="B261" s="218" t="s">
        <v>95</v>
      </c>
      <c r="C261" s="75" t="s">
        <v>902</v>
      </c>
      <c r="D261" s="119">
        <v>130</v>
      </c>
      <c r="E261" s="119" t="s">
        <v>81</v>
      </c>
      <c r="F261" s="75" t="s">
        <v>97</v>
      </c>
      <c r="G261" s="75" t="s">
        <v>916</v>
      </c>
      <c r="H261" s="75" t="s">
        <v>916</v>
      </c>
      <c r="I261" s="96">
        <v>121</v>
      </c>
      <c r="J261" s="119">
        <v>30</v>
      </c>
      <c r="K261" s="119">
        <v>0</v>
      </c>
      <c r="L261" s="305">
        <v>0</v>
      </c>
      <c r="M261" s="354"/>
      <c r="N261" s="354"/>
      <c r="O261" s="354"/>
      <c r="P261" s="354"/>
      <c r="Q261" s="96">
        <v>0</v>
      </c>
      <c r="R261" s="96">
        <v>0</v>
      </c>
      <c r="S261" s="96">
        <v>0</v>
      </c>
      <c r="T261" s="96">
        <v>0</v>
      </c>
      <c r="U261" s="96">
        <v>0</v>
      </c>
      <c r="V261" s="96">
        <v>0</v>
      </c>
      <c r="W261" s="96">
        <v>0</v>
      </c>
      <c r="X261" s="96">
        <v>0</v>
      </c>
      <c r="Y261" s="96">
        <v>0</v>
      </c>
      <c r="Z261" s="102" t="s">
        <v>81</v>
      </c>
      <c r="AA261" s="96">
        <v>30</v>
      </c>
      <c r="AB261" s="102">
        <v>10</v>
      </c>
      <c r="AC261" s="96">
        <v>17</v>
      </c>
      <c r="AD261" s="102">
        <v>0</v>
      </c>
      <c r="AE261" s="102">
        <v>0</v>
      </c>
      <c r="AF261" s="102">
        <v>0</v>
      </c>
      <c r="AG261" s="102">
        <v>0</v>
      </c>
      <c r="AH261" s="102">
        <v>0</v>
      </c>
      <c r="AI261" s="102">
        <v>0</v>
      </c>
      <c r="AJ261" s="102">
        <v>0</v>
      </c>
      <c r="AK261" s="102">
        <v>0</v>
      </c>
      <c r="AL261" s="305">
        <v>0.56666666666666665</v>
      </c>
      <c r="AM261" s="354"/>
      <c r="AN261" s="354"/>
      <c r="AO261" s="102">
        <f t="shared" si="242"/>
        <v>17</v>
      </c>
      <c r="AP261" s="305">
        <f t="shared" si="243"/>
        <v>0.13076923076923078</v>
      </c>
      <c r="AQ261" s="354"/>
      <c r="AR261" s="354"/>
      <c r="AS261" s="96">
        <v>0</v>
      </c>
      <c r="AT261" s="102">
        <v>0</v>
      </c>
      <c r="AU261" s="96">
        <v>0</v>
      </c>
      <c r="AV261" s="96">
        <v>0</v>
      </c>
      <c r="AW261" s="102">
        <v>0</v>
      </c>
      <c r="AX261" s="102">
        <v>0</v>
      </c>
      <c r="AY261" s="102">
        <v>0</v>
      </c>
      <c r="AZ261" s="102">
        <v>0</v>
      </c>
      <c r="BA261" s="102">
        <v>0</v>
      </c>
      <c r="BB261" s="102">
        <v>0</v>
      </c>
      <c r="BC261" s="102">
        <v>0</v>
      </c>
      <c r="BD261" s="102">
        <v>0</v>
      </c>
      <c r="BE261" s="102">
        <v>0</v>
      </c>
      <c r="BF261" s="305" t="s">
        <v>81</v>
      </c>
      <c r="BG261" s="354"/>
      <c r="BH261" s="354"/>
      <c r="BI261" s="96" t="s">
        <v>81</v>
      </c>
      <c r="BJ261" s="260" t="s">
        <v>81</v>
      </c>
      <c r="BK261" s="354"/>
      <c r="BL261" s="354"/>
      <c r="BM261" s="220" t="s">
        <v>898</v>
      </c>
      <c r="BN261" s="220" t="s">
        <v>411</v>
      </c>
      <c r="BO261" s="220"/>
      <c r="BP261" s="220"/>
      <c r="BQ261" s="220"/>
      <c r="BR261" s="220"/>
      <c r="BS261" s="220"/>
      <c r="BT261" s="220"/>
      <c r="BU261" s="220"/>
      <c r="BV261" s="220"/>
      <c r="BW261" s="220"/>
      <c r="BX261" s="220"/>
      <c r="BY261" s="220"/>
      <c r="BZ261" s="96" t="s">
        <v>81</v>
      </c>
      <c r="CA261" s="96">
        <v>0</v>
      </c>
      <c r="CB261" s="96" t="s">
        <v>81</v>
      </c>
      <c r="CC261" s="96" t="s">
        <v>81</v>
      </c>
      <c r="CD261" s="96" t="s">
        <v>81</v>
      </c>
      <c r="CE261" s="96">
        <v>0</v>
      </c>
      <c r="CF261" s="96">
        <v>0</v>
      </c>
      <c r="CG261" s="96">
        <v>0</v>
      </c>
      <c r="CH261" s="96">
        <v>0</v>
      </c>
      <c r="CI261" s="96">
        <v>0</v>
      </c>
      <c r="CJ261" s="96">
        <v>0</v>
      </c>
      <c r="CK261" s="96">
        <v>0</v>
      </c>
      <c r="CL261" s="96">
        <v>0</v>
      </c>
      <c r="CM261" s="96">
        <v>0</v>
      </c>
      <c r="CN261" s="305" t="s">
        <v>81</v>
      </c>
      <c r="CO261" s="354"/>
      <c r="CP261" s="354"/>
      <c r="CQ261" s="96" t="s">
        <v>81</v>
      </c>
      <c r="CR261" s="221" t="s">
        <v>81</v>
      </c>
      <c r="CS261" s="355"/>
      <c r="CT261" s="355"/>
      <c r="CU261" s="220" t="s">
        <v>898</v>
      </c>
      <c r="CV261" s="220" t="s">
        <v>411</v>
      </c>
    </row>
    <row r="262" spans="1:100" ht="78.75">
      <c r="A262" s="75" t="s">
        <v>901</v>
      </c>
      <c r="B262" s="218" t="s">
        <v>95</v>
      </c>
      <c r="C262" s="75" t="s">
        <v>902</v>
      </c>
      <c r="D262" s="119">
        <v>18</v>
      </c>
      <c r="E262" s="119">
        <v>4</v>
      </c>
      <c r="F262" s="75" t="s">
        <v>97</v>
      </c>
      <c r="G262" s="75" t="s">
        <v>917</v>
      </c>
      <c r="H262" s="75" t="s">
        <v>917</v>
      </c>
      <c r="I262" s="96">
        <v>7</v>
      </c>
      <c r="J262" s="119">
        <v>3</v>
      </c>
      <c r="K262" s="119">
        <v>1</v>
      </c>
      <c r="L262" s="305">
        <v>0.33333333333333331</v>
      </c>
      <c r="M262" s="354"/>
      <c r="N262" s="354"/>
      <c r="O262" s="354"/>
      <c r="P262" s="354"/>
      <c r="Q262" s="96">
        <v>0</v>
      </c>
      <c r="R262" s="96">
        <v>0</v>
      </c>
      <c r="S262" s="96">
        <v>0</v>
      </c>
      <c r="T262" s="96">
        <v>0</v>
      </c>
      <c r="U262" s="96">
        <v>0</v>
      </c>
      <c r="V262" s="96">
        <v>0</v>
      </c>
      <c r="W262" s="96">
        <v>0</v>
      </c>
      <c r="X262" s="96">
        <v>0</v>
      </c>
      <c r="Y262" s="96">
        <v>0</v>
      </c>
      <c r="Z262" s="102" t="s">
        <v>81</v>
      </c>
      <c r="AA262" s="96">
        <v>3</v>
      </c>
      <c r="AB262" s="102">
        <v>2</v>
      </c>
      <c r="AC262" s="96">
        <v>3</v>
      </c>
      <c r="AD262" s="102">
        <v>0</v>
      </c>
      <c r="AE262" s="102">
        <v>0</v>
      </c>
      <c r="AF262" s="102">
        <v>0</v>
      </c>
      <c r="AG262" s="102">
        <v>0</v>
      </c>
      <c r="AH262" s="102">
        <v>0</v>
      </c>
      <c r="AI262" s="102">
        <v>0</v>
      </c>
      <c r="AJ262" s="102">
        <v>0</v>
      </c>
      <c r="AK262" s="102">
        <v>0</v>
      </c>
      <c r="AL262" s="305">
        <v>1</v>
      </c>
      <c r="AM262" s="354"/>
      <c r="AN262" s="354"/>
      <c r="AO262" s="102">
        <f t="shared" si="242"/>
        <v>4</v>
      </c>
      <c r="AP262" s="305">
        <f t="shared" si="243"/>
        <v>0.22222222222222221</v>
      </c>
      <c r="AQ262" s="354"/>
      <c r="AR262" s="354"/>
      <c r="AS262" s="96">
        <v>6</v>
      </c>
      <c r="AT262" s="102">
        <v>2</v>
      </c>
      <c r="AU262" s="96">
        <v>2</v>
      </c>
      <c r="AV262" s="96">
        <v>3</v>
      </c>
      <c r="AW262" s="282">
        <v>260297962</v>
      </c>
      <c r="AX262" s="282">
        <v>260297962</v>
      </c>
      <c r="AY262" s="102">
        <v>0</v>
      </c>
      <c r="AZ262" s="102">
        <v>0</v>
      </c>
      <c r="BA262" s="102">
        <v>0</v>
      </c>
      <c r="BB262" s="102">
        <v>0</v>
      </c>
      <c r="BC262" s="102">
        <v>0</v>
      </c>
      <c r="BD262" s="102">
        <v>0</v>
      </c>
      <c r="BE262" s="102">
        <v>0</v>
      </c>
      <c r="BF262" s="305">
        <f t="shared" si="249"/>
        <v>0.5</v>
      </c>
      <c r="BG262" s="354"/>
      <c r="BH262" s="354"/>
      <c r="BI262" s="96">
        <f t="shared" si="244"/>
        <v>7</v>
      </c>
      <c r="BJ262" s="260">
        <v>1</v>
      </c>
      <c r="BK262" s="354"/>
      <c r="BL262" s="354"/>
      <c r="BM262" s="220" t="s">
        <v>898</v>
      </c>
      <c r="BN262" s="220" t="s">
        <v>268</v>
      </c>
      <c r="BO262" s="220"/>
      <c r="BP262" s="220"/>
      <c r="BQ262" s="220"/>
      <c r="BR262" s="220"/>
      <c r="BS262" s="220"/>
      <c r="BT262" s="220"/>
      <c r="BU262" s="220"/>
      <c r="BV262" s="220"/>
      <c r="BW262" s="220"/>
      <c r="BX262" s="220"/>
      <c r="BY262" s="220"/>
      <c r="BZ262" s="96">
        <v>7</v>
      </c>
      <c r="CA262" s="96">
        <v>0</v>
      </c>
      <c r="CB262" s="96">
        <v>0</v>
      </c>
      <c r="CC262" s="96">
        <v>0</v>
      </c>
      <c r="CD262" s="96">
        <v>7</v>
      </c>
      <c r="CE262" s="96">
        <v>0</v>
      </c>
      <c r="CF262" s="96">
        <v>0</v>
      </c>
      <c r="CG262" s="96">
        <v>0</v>
      </c>
      <c r="CH262" s="96">
        <v>0</v>
      </c>
      <c r="CI262" s="96">
        <v>0</v>
      </c>
      <c r="CJ262" s="96">
        <v>0</v>
      </c>
      <c r="CK262" s="96">
        <v>0</v>
      </c>
      <c r="CL262" s="96">
        <v>0</v>
      </c>
      <c r="CM262" s="96">
        <v>0</v>
      </c>
      <c r="CN262" s="305">
        <f t="shared" si="247"/>
        <v>1</v>
      </c>
      <c r="CO262" s="354"/>
      <c r="CP262" s="354"/>
      <c r="CQ262" s="96">
        <f t="shared" si="246"/>
        <v>14</v>
      </c>
      <c r="CR262" s="221">
        <v>1</v>
      </c>
      <c r="CS262" s="355"/>
      <c r="CT262" s="355"/>
      <c r="CU262" s="220" t="s">
        <v>898</v>
      </c>
      <c r="CV262" s="220" t="s">
        <v>268</v>
      </c>
    </row>
    <row r="263" spans="1:100" ht="45">
      <c r="A263" s="75" t="s">
        <v>901</v>
      </c>
      <c r="B263" s="218" t="s">
        <v>95</v>
      </c>
      <c r="C263" s="75" t="s">
        <v>902</v>
      </c>
      <c r="D263" s="119">
        <v>40</v>
      </c>
      <c r="E263" s="119" t="s">
        <v>81</v>
      </c>
      <c r="F263" s="75" t="s">
        <v>97</v>
      </c>
      <c r="G263" s="75" t="s">
        <v>918</v>
      </c>
      <c r="H263" s="75" t="s">
        <v>918</v>
      </c>
      <c r="I263" s="96">
        <v>0</v>
      </c>
      <c r="J263" s="119">
        <v>10</v>
      </c>
      <c r="K263" s="119">
        <v>1</v>
      </c>
      <c r="L263" s="305">
        <v>0.1</v>
      </c>
      <c r="M263" s="354"/>
      <c r="N263" s="354"/>
      <c r="O263" s="354"/>
      <c r="P263" s="354"/>
      <c r="Q263" s="96">
        <v>0</v>
      </c>
      <c r="R263" s="96">
        <v>0</v>
      </c>
      <c r="S263" s="96">
        <v>0</v>
      </c>
      <c r="T263" s="96">
        <v>0</v>
      </c>
      <c r="U263" s="96">
        <v>0</v>
      </c>
      <c r="V263" s="96">
        <v>0</v>
      </c>
      <c r="W263" s="96">
        <v>0</v>
      </c>
      <c r="X263" s="96">
        <v>0</v>
      </c>
      <c r="Y263" s="96">
        <v>0</v>
      </c>
      <c r="Z263" s="102" t="s">
        <v>81</v>
      </c>
      <c r="AA263" s="96">
        <v>10</v>
      </c>
      <c r="AB263" s="102">
        <v>20</v>
      </c>
      <c r="AC263" s="96">
        <v>20</v>
      </c>
      <c r="AD263" s="102">
        <v>0</v>
      </c>
      <c r="AE263" s="102">
        <v>0</v>
      </c>
      <c r="AF263" s="102">
        <v>0</v>
      </c>
      <c r="AG263" s="102">
        <v>0</v>
      </c>
      <c r="AH263" s="102">
        <v>0</v>
      </c>
      <c r="AI263" s="102">
        <v>0</v>
      </c>
      <c r="AJ263" s="102">
        <v>0</v>
      </c>
      <c r="AK263" s="102">
        <v>0</v>
      </c>
      <c r="AL263" s="305">
        <v>1</v>
      </c>
      <c r="AM263" s="354"/>
      <c r="AN263" s="354"/>
      <c r="AO263" s="102">
        <f t="shared" si="242"/>
        <v>21</v>
      </c>
      <c r="AP263" s="305">
        <f t="shared" si="243"/>
        <v>0.52500000000000002</v>
      </c>
      <c r="AQ263" s="354"/>
      <c r="AR263" s="354"/>
      <c r="AS263" s="96">
        <v>10</v>
      </c>
      <c r="AT263" s="102">
        <v>10</v>
      </c>
      <c r="AU263" s="96">
        <v>10</v>
      </c>
      <c r="AV263" s="96">
        <v>10</v>
      </c>
      <c r="AW263" s="102">
        <v>675000000</v>
      </c>
      <c r="AX263" s="102">
        <v>675000000</v>
      </c>
      <c r="AY263" s="102">
        <v>0</v>
      </c>
      <c r="AZ263" s="102">
        <v>0</v>
      </c>
      <c r="BA263" s="102">
        <v>0</v>
      </c>
      <c r="BB263" s="102">
        <v>0</v>
      </c>
      <c r="BC263" s="102">
        <v>0</v>
      </c>
      <c r="BD263" s="102">
        <v>0</v>
      </c>
      <c r="BE263" s="102">
        <v>0</v>
      </c>
      <c r="BF263" s="305">
        <f t="shared" si="249"/>
        <v>1</v>
      </c>
      <c r="BG263" s="354"/>
      <c r="BH263" s="354"/>
      <c r="BI263" s="96" t="s">
        <v>81</v>
      </c>
      <c r="BJ263" s="260" t="s">
        <v>81</v>
      </c>
      <c r="BK263" s="354"/>
      <c r="BL263" s="354"/>
      <c r="BM263" s="220" t="s">
        <v>898</v>
      </c>
      <c r="BN263" s="220" t="s">
        <v>919</v>
      </c>
      <c r="BO263" s="220"/>
      <c r="BP263" s="220"/>
      <c r="BQ263" s="220"/>
      <c r="BR263" s="220"/>
      <c r="BS263" s="220"/>
      <c r="BT263" s="220"/>
      <c r="BU263" s="220"/>
      <c r="BV263" s="220"/>
      <c r="BW263" s="220"/>
      <c r="BX263" s="220"/>
      <c r="BY263" s="220"/>
      <c r="BZ263" s="96" t="s">
        <v>81</v>
      </c>
      <c r="CA263" s="96">
        <v>0</v>
      </c>
      <c r="CB263" s="96" t="s">
        <v>81</v>
      </c>
      <c r="CC263" s="96" t="s">
        <v>81</v>
      </c>
      <c r="CD263" s="96" t="s">
        <v>81</v>
      </c>
      <c r="CE263" s="96">
        <v>0</v>
      </c>
      <c r="CF263" s="96">
        <v>0</v>
      </c>
      <c r="CG263" s="96">
        <v>0</v>
      </c>
      <c r="CH263" s="96">
        <v>0</v>
      </c>
      <c r="CI263" s="96">
        <v>0</v>
      </c>
      <c r="CJ263" s="96">
        <v>0</v>
      </c>
      <c r="CK263" s="96">
        <v>0</v>
      </c>
      <c r="CL263" s="96">
        <v>0</v>
      </c>
      <c r="CM263" s="96">
        <v>0</v>
      </c>
      <c r="CN263" s="305" t="s">
        <v>81</v>
      </c>
      <c r="CO263" s="354"/>
      <c r="CP263" s="354"/>
      <c r="CQ263" s="96" t="s">
        <v>81</v>
      </c>
      <c r="CR263" s="221" t="s">
        <v>81</v>
      </c>
      <c r="CS263" s="355"/>
      <c r="CT263" s="355"/>
      <c r="CU263" s="220" t="s">
        <v>898</v>
      </c>
      <c r="CV263" s="220" t="s">
        <v>919</v>
      </c>
    </row>
    <row r="264" spans="1:100" ht="69" customHeight="1">
      <c r="A264" s="75" t="s">
        <v>901</v>
      </c>
      <c r="B264" s="218" t="s">
        <v>95</v>
      </c>
      <c r="C264" s="75" t="s">
        <v>902</v>
      </c>
      <c r="D264" s="119">
        <v>50</v>
      </c>
      <c r="E264" s="119" t="s">
        <v>81</v>
      </c>
      <c r="F264" s="75" t="s">
        <v>97</v>
      </c>
      <c r="G264" s="75" t="s">
        <v>920</v>
      </c>
      <c r="H264" s="75" t="s">
        <v>920</v>
      </c>
      <c r="I264" s="96">
        <v>5</v>
      </c>
      <c r="J264" s="119">
        <v>5</v>
      </c>
      <c r="K264" s="119">
        <v>0</v>
      </c>
      <c r="L264" s="305">
        <v>0</v>
      </c>
      <c r="M264" s="354"/>
      <c r="N264" s="354"/>
      <c r="O264" s="354"/>
      <c r="P264" s="354"/>
      <c r="Q264" s="96">
        <v>0</v>
      </c>
      <c r="R264" s="96">
        <v>0</v>
      </c>
      <c r="S264" s="96">
        <v>0</v>
      </c>
      <c r="T264" s="96">
        <v>0</v>
      </c>
      <c r="U264" s="96">
        <v>0</v>
      </c>
      <c r="V264" s="96">
        <v>0</v>
      </c>
      <c r="W264" s="96">
        <v>0</v>
      </c>
      <c r="X264" s="96">
        <v>0</v>
      </c>
      <c r="Y264" s="96">
        <v>0</v>
      </c>
      <c r="Z264" s="102" t="s">
        <v>81</v>
      </c>
      <c r="AA264" s="96">
        <v>5</v>
      </c>
      <c r="AB264" s="102">
        <v>0</v>
      </c>
      <c r="AC264" s="96">
        <v>0</v>
      </c>
      <c r="AD264" s="102">
        <v>0</v>
      </c>
      <c r="AE264" s="102">
        <v>0</v>
      </c>
      <c r="AF264" s="102">
        <v>0</v>
      </c>
      <c r="AG264" s="102">
        <v>0</v>
      </c>
      <c r="AH264" s="102">
        <v>0</v>
      </c>
      <c r="AI264" s="102">
        <v>0</v>
      </c>
      <c r="AJ264" s="102">
        <v>0</v>
      </c>
      <c r="AK264" s="102">
        <v>0</v>
      </c>
      <c r="AL264" s="305">
        <v>0</v>
      </c>
      <c r="AM264" s="354"/>
      <c r="AN264" s="354"/>
      <c r="AO264" s="102">
        <f t="shared" si="242"/>
        <v>0</v>
      </c>
      <c r="AP264" s="305">
        <f t="shared" si="243"/>
        <v>0</v>
      </c>
      <c r="AQ264" s="354"/>
      <c r="AR264" s="354"/>
      <c r="AS264" s="96">
        <v>16</v>
      </c>
      <c r="AT264" s="102">
        <v>0</v>
      </c>
      <c r="AU264" s="96">
        <v>0</v>
      </c>
      <c r="AV264" s="96">
        <v>16</v>
      </c>
      <c r="AW264" s="102">
        <v>385595350</v>
      </c>
      <c r="AX264" s="102">
        <v>90000000</v>
      </c>
      <c r="AY264" s="102">
        <v>0</v>
      </c>
      <c r="AZ264" s="102">
        <v>0</v>
      </c>
      <c r="BA264" s="102">
        <v>0</v>
      </c>
      <c r="BB264" s="102">
        <v>180595350</v>
      </c>
      <c r="BC264" s="102">
        <v>0</v>
      </c>
      <c r="BD264" s="102">
        <v>115000000</v>
      </c>
      <c r="BE264" s="102">
        <v>0</v>
      </c>
      <c r="BF264" s="305">
        <f t="shared" si="249"/>
        <v>1</v>
      </c>
      <c r="BG264" s="354"/>
      <c r="BH264" s="354"/>
      <c r="BI264" s="96" t="s">
        <v>81</v>
      </c>
      <c r="BJ264" s="260" t="s">
        <v>81</v>
      </c>
      <c r="BK264" s="354"/>
      <c r="BL264" s="354"/>
      <c r="BM264" s="220" t="s">
        <v>898</v>
      </c>
      <c r="BN264" s="220" t="s">
        <v>919</v>
      </c>
      <c r="BO264" s="220"/>
      <c r="BP264" s="220"/>
      <c r="BQ264" s="220"/>
      <c r="BR264" s="220"/>
      <c r="BS264" s="220"/>
      <c r="BT264" s="220"/>
      <c r="BU264" s="220"/>
      <c r="BV264" s="220"/>
      <c r="BW264" s="220"/>
      <c r="BX264" s="220"/>
      <c r="BY264" s="220"/>
      <c r="BZ264" s="96" t="s">
        <v>81</v>
      </c>
      <c r="CA264" s="96">
        <v>0</v>
      </c>
      <c r="CB264" s="96" t="s">
        <v>81</v>
      </c>
      <c r="CC264" s="96" t="s">
        <v>81</v>
      </c>
      <c r="CD264" s="96" t="s">
        <v>81</v>
      </c>
      <c r="CE264" s="96">
        <v>0</v>
      </c>
      <c r="CF264" s="96">
        <v>0</v>
      </c>
      <c r="CG264" s="96">
        <v>0</v>
      </c>
      <c r="CH264" s="96">
        <v>0</v>
      </c>
      <c r="CI264" s="96">
        <v>0</v>
      </c>
      <c r="CJ264" s="96">
        <v>180595350</v>
      </c>
      <c r="CK264" s="96">
        <v>0</v>
      </c>
      <c r="CL264" s="96">
        <v>115000000</v>
      </c>
      <c r="CM264" s="96">
        <v>0</v>
      </c>
      <c r="CN264" s="305" t="s">
        <v>81</v>
      </c>
      <c r="CO264" s="354"/>
      <c r="CP264" s="354"/>
      <c r="CQ264" s="96" t="s">
        <v>81</v>
      </c>
      <c r="CR264" s="221" t="s">
        <v>81</v>
      </c>
      <c r="CS264" s="355"/>
      <c r="CT264" s="355"/>
      <c r="CU264" s="220" t="s">
        <v>898</v>
      </c>
      <c r="CV264" s="220" t="s">
        <v>919</v>
      </c>
    </row>
    <row r="265" spans="1:100" ht="39" customHeight="1">
      <c r="A265" s="75" t="s">
        <v>901</v>
      </c>
      <c r="B265" s="218" t="s">
        <v>95</v>
      </c>
      <c r="C265" s="75" t="s">
        <v>902</v>
      </c>
      <c r="D265" s="119">
        <v>45</v>
      </c>
      <c r="E265" s="119" t="s">
        <v>81</v>
      </c>
      <c r="F265" s="75" t="s">
        <v>97</v>
      </c>
      <c r="G265" s="75" t="s">
        <v>921</v>
      </c>
      <c r="H265" s="75" t="s">
        <v>921</v>
      </c>
      <c r="I265" s="96">
        <v>33</v>
      </c>
      <c r="J265" s="119">
        <v>5</v>
      </c>
      <c r="K265" s="119">
        <v>0</v>
      </c>
      <c r="L265" s="305">
        <v>0</v>
      </c>
      <c r="M265" s="354"/>
      <c r="N265" s="354"/>
      <c r="O265" s="354"/>
      <c r="P265" s="354"/>
      <c r="Q265" s="96">
        <v>0</v>
      </c>
      <c r="R265" s="96">
        <v>0</v>
      </c>
      <c r="S265" s="96">
        <v>0</v>
      </c>
      <c r="T265" s="96">
        <v>0</v>
      </c>
      <c r="U265" s="96">
        <v>0</v>
      </c>
      <c r="V265" s="96">
        <v>0</v>
      </c>
      <c r="W265" s="96">
        <v>0</v>
      </c>
      <c r="X265" s="96">
        <v>0</v>
      </c>
      <c r="Y265" s="96">
        <v>0</v>
      </c>
      <c r="Z265" s="102" t="s">
        <v>81</v>
      </c>
      <c r="AA265" s="96">
        <v>5</v>
      </c>
      <c r="AB265" s="102">
        <v>0</v>
      </c>
      <c r="AC265" s="96">
        <v>0</v>
      </c>
      <c r="AD265" s="102">
        <v>0</v>
      </c>
      <c r="AE265" s="102">
        <v>0</v>
      </c>
      <c r="AF265" s="102">
        <v>0</v>
      </c>
      <c r="AG265" s="102">
        <v>0</v>
      </c>
      <c r="AH265" s="102">
        <v>0</v>
      </c>
      <c r="AI265" s="102">
        <v>0</v>
      </c>
      <c r="AJ265" s="102">
        <v>0</v>
      </c>
      <c r="AK265" s="102">
        <v>0</v>
      </c>
      <c r="AL265" s="305">
        <v>0</v>
      </c>
      <c r="AM265" s="354"/>
      <c r="AN265" s="354"/>
      <c r="AO265" s="102">
        <f t="shared" si="242"/>
        <v>0</v>
      </c>
      <c r="AP265" s="305">
        <f t="shared" si="243"/>
        <v>0</v>
      </c>
      <c r="AQ265" s="354"/>
      <c r="AR265" s="354"/>
      <c r="AS265" s="96">
        <v>0</v>
      </c>
      <c r="AT265" s="102">
        <v>0</v>
      </c>
      <c r="AU265" s="96">
        <v>0</v>
      </c>
      <c r="AV265" s="96">
        <v>0</v>
      </c>
      <c r="AW265" s="102">
        <f t="shared" ref="AW265" si="253">BE265+BD265+BB265+BA265+AZ265+AX265</f>
        <v>0</v>
      </c>
      <c r="AX265" s="102">
        <v>0</v>
      </c>
      <c r="AY265" s="102">
        <v>0</v>
      </c>
      <c r="AZ265" s="102">
        <v>0</v>
      </c>
      <c r="BA265" s="102">
        <v>0</v>
      </c>
      <c r="BB265" s="102">
        <v>0</v>
      </c>
      <c r="BC265" s="102">
        <v>0</v>
      </c>
      <c r="BD265" s="102">
        <v>0</v>
      </c>
      <c r="BE265" s="102">
        <v>0</v>
      </c>
      <c r="BF265" s="305" t="s">
        <v>81</v>
      </c>
      <c r="BG265" s="354"/>
      <c r="BH265" s="354"/>
      <c r="BI265" s="96" t="s">
        <v>81</v>
      </c>
      <c r="BJ265" s="260" t="s">
        <v>81</v>
      </c>
      <c r="BK265" s="354"/>
      <c r="BL265" s="354"/>
      <c r="BM265" s="220" t="s">
        <v>898</v>
      </c>
      <c r="BN265" s="220" t="s">
        <v>919</v>
      </c>
      <c r="BO265" s="220"/>
      <c r="BP265" s="220"/>
      <c r="BQ265" s="220"/>
      <c r="BR265" s="220"/>
      <c r="BS265" s="220"/>
      <c r="BT265" s="220"/>
      <c r="BU265" s="220"/>
      <c r="BV265" s="220"/>
      <c r="BW265" s="220"/>
      <c r="BX265" s="220"/>
      <c r="BY265" s="220"/>
      <c r="BZ265" s="96" t="s">
        <v>81</v>
      </c>
      <c r="CA265" s="96">
        <v>0</v>
      </c>
      <c r="CB265" s="96" t="s">
        <v>81</v>
      </c>
      <c r="CC265" s="96" t="s">
        <v>81</v>
      </c>
      <c r="CD265" s="96" t="s">
        <v>81</v>
      </c>
      <c r="CE265" s="96">
        <v>0</v>
      </c>
      <c r="CF265" s="96">
        <v>0</v>
      </c>
      <c r="CG265" s="96">
        <v>0</v>
      </c>
      <c r="CH265" s="96">
        <v>0</v>
      </c>
      <c r="CI265" s="96">
        <v>0</v>
      </c>
      <c r="CJ265" s="96">
        <v>0</v>
      </c>
      <c r="CK265" s="96">
        <v>0</v>
      </c>
      <c r="CL265" s="96">
        <v>0</v>
      </c>
      <c r="CM265" s="96">
        <v>0</v>
      </c>
      <c r="CN265" s="305" t="s">
        <v>81</v>
      </c>
      <c r="CO265" s="354"/>
      <c r="CP265" s="354"/>
      <c r="CQ265" s="96" t="s">
        <v>81</v>
      </c>
      <c r="CR265" s="221" t="s">
        <v>81</v>
      </c>
      <c r="CS265" s="355"/>
      <c r="CT265" s="355"/>
      <c r="CU265" s="220" t="s">
        <v>898</v>
      </c>
      <c r="CV265" s="220" t="s">
        <v>919</v>
      </c>
    </row>
    <row r="266" spans="1:100" ht="38.25" customHeight="1">
      <c r="A266" s="75" t="s">
        <v>901</v>
      </c>
      <c r="B266" s="218" t="s">
        <v>95</v>
      </c>
      <c r="C266" s="75" t="s">
        <v>902</v>
      </c>
      <c r="D266" s="119">
        <v>45</v>
      </c>
      <c r="E266" s="119" t="s">
        <v>81</v>
      </c>
      <c r="F266" s="75" t="s">
        <v>97</v>
      </c>
      <c r="G266" s="75" t="s">
        <v>922</v>
      </c>
      <c r="H266" s="75" t="s">
        <v>922</v>
      </c>
      <c r="I266" s="96">
        <v>33</v>
      </c>
      <c r="J266" s="119">
        <v>5</v>
      </c>
      <c r="K266" s="119">
        <v>0</v>
      </c>
      <c r="L266" s="305">
        <v>0</v>
      </c>
      <c r="M266" s="354"/>
      <c r="N266" s="354"/>
      <c r="O266" s="354"/>
      <c r="P266" s="354"/>
      <c r="Q266" s="96">
        <v>0</v>
      </c>
      <c r="R266" s="96">
        <v>0</v>
      </c>
      <c r="S266" s="96">
        <v>0</v>
      </c>
      <c r="T266" s="96">
        <v>0</v>
      </c>
      <c r="U266" s="96">
        <v>0</v>
      </c>
      <c r="V266" s="96">
        <v>0</v>
      </c>
      <c r="W266" s="96">
        <v>0</v>
      </c>
      <c r="X266" s="96">
        <v>0</v>
      </c>
      <c r="Y266" s="96">
        <v>0</v>
      </c>
      <c r="Z266" s="102" t="s">
        <v>81</v>
      </c>
      <c r="AA266" s="96">
        <v>5</v>
      </c>
      <c r="AB266" s="102">
        <v>0</v>
      </c>
      <c r="AC266" s="96">
        <v>0</v>
      </c>
      <c r="AD266" s="102">
        <v>0</v>
      </c>
      <c r="AE266" s="102">
        <v>0</v>
      </c>
      <c r="AF266" s="102">
        <v>0</v>
      </c>
      <c r="AG266" s="102">
        <v>0</v>
      </c>
      <c r="AH266" s="102">
        <v>0</v>
      </c>
      <c r="AI266" s="102">
        <v>0</v>
      </c>
      <c r="AJ266" s="102">
        <v>0</v>
      </c>
      <c r="AK266" s="102">
        <v>0</v>
      </c>
      <c r="AL266" s="305">
        <v>0</v>
      </c>
      <c r="AM266" s="354"/>
      <c r="AN266" s="354"/>
      <c r="AO266" s="102">
        <f t="shared" si="242"/>
        <v>0</v>
      </c>
      <c r="AP266" s="305">
        <f t="shared" si="243"/>
        <v>0</v>
      </c>
      <c r="AQ266" s="354"/>
      <c r="AR266" s="354"/>
      <c r="AS266" s="96">
        <v>0</v>
      </c>
      <c r="AT266" s="102">
        <v>0</v>
      </c>
      <c r="AU266" s="96">
        <v>0</v>
      </c>
      <c r="AV266" s="96">
        <v>0</v>
      </c>
      <c r="AW266" s="102">
        <v>0</v>
      </c>
      <c r="AX266" s="102">
        <v>0</v>
      </c>
      <c r="AY266" s="102">
        <v>0</v>
      </c>
      <c r="AZ266" s="102">
        <v>0</v>
      </c>
      <c r="BA266" s="102">
        <v>0</v>
      </c>
      <c r="BB266" s="102">
        <v>0</v>
      </c>
      <c r="BC266" s="102">
        <v>0</v>
      </c>
      <c r="BD266" s="102">
        <v>0</v>
      </c>
      <c r="BE266" s="102">
        <v>0</v>
      </c>
      <c r="BF266" s="305" t="s">
        <v>81</v>
      </c>
      <c r="BG266" s="354"/>
      <c r="BH266" s="354"/>
      <c r="BI266" s="96" t="s">
        <v>81</v>
      </c>
      <c r="BJ266" s="260" t="s">
        <v>81</v>
      </c>
      <c r="BK266" s="354"/>
      <c r="BL266" s="354"/>
      <c r="BM266" s="220" t="s">
        <v>898</v>
      </c>
      <c r="BN266" s="220" t="s">
        <v>919</v>
      </c>
      <c r="BO266" s="220"/>
      <c r="BP266" s="220"/>
      <c r="BQ266" s="220"/>
      <c r="BR266" s="220"/>
      <c r="BS266" s="220"/>
      <c r="BT266" s="220"/>
      <c r="BU266" s="220"/>
      <c r="BV266" s="220"/>
      <c r="BW266" s="220"/>
      <c r="BX266" s="220"/>
      <c r="BY266" s="220"/>
      <c r="BZ266" s="96" t="s">
        <v>81</v>
      </c>
      <c r="CA266" s="96">
        <v>0</v>
      </c>
      <c r="CB266" s="96" t="s">
        <v>81</v>
      </c>
      <c r="CC266" s="96" t="s">
        <v>81</v>
      </c>
      <c r="CD266" s="96" t="s">
        <v>81</v>
      </c>
      <c r="CE266" s="96">
        <v>0</v>
      </c>
      <c r="CF266" s="96">
        <v>0</v>
      </c>
      <c r="CG266" s="96">
        <v>0</v>
      </c>
      <c r="CH266" s="96">
        <v>0</v>
      </c>
      <c r="CI266" s="96">
        <v>0</v>
      </c>
      <c r="CJ266" s="96">
        <v>0</v>
      </c>
      <c r="CK266" s="96">
        <v>0</v>
      </c>
      <c r="CL266" s="96">
        <v>0</v>
      </c>
      <c r="CM266" s="96">
        <v>0</v>
      </c>
      <c r="CN266" s="305" t="s">
        <v>81</v>
      </c>
      <c r="CO266" s="354"/>
      <c r="CP266" s="354"/>
      <c r="CQ266" s="96" t="s">
        <v>81</v>
      </c>
      <c r="CR266" s="221" t="s">
        <v>81</v>
      </c>
      <c r="CS266" s="355"/>
      <c r="CT266" s="355"/>
      <c r="CU266" s="220" t="s">
        <v>898</v>
      </c>
      <c r="CV266" s="220" t="s">
        <v>919</v>
      </c>
    </row>
    <row r="267" spans="1:100" ht="38.25" customHeight="1">
      <c r="A267" s="75" t="s">
        <v>901</v>
      </c>
      <c r="B267" s="218" t="s">
        <v>95</v>
      </c>
      <c r="C267" s="75" t="s">
        <v>902</v>
      </c>
      <c r="D267" s="119">
        <v>6</v>
      </c>
      <c r="E267" s="119" t="s">
        <v>81</v>
      </c>
      <c r="F267" s="75" t="s">
        <v>97</v>
      </c>
      <c r="G267" s="75" t="s">
        <v>923</v>
      </c>
      <c r="H267" s="75" t="s">
        <v>923</v>
      </c>
      <c r="I267" s="96">
        <v>0</v>
      </c>
      <c r="J267" s="119">
        <v>1</v>
      </c>
      <c r="K267" s="119">
        <v>0</v>
      </c>
      <c r="L267" s="305">
        <v>0</v>
      </c>
      <c r="M267" s="354"/>
      <c r="N267" s="354"/>
      <c r="O267" s="354"/>
      <c r="P267" s="354"/>
      <c r="Q267" s="96">
        <v>0</v>
      </c>
      <c r="R267" s="96">
        <v>0</v>
      </c>
      <c r="S267" s="96">
        <v>0</v>
      </c>
      <c r="T267" s="96">
        <v>0</v>
      </c>
      <c r="U267" s="96">
        <v>0</v>
      </c>
      <c r="V267" s="96">
        <v>0</v>
      </c>
      <c r="W267" s="96">
        <v>0</v>
      </c>
      <c r="X267" s="96">
        <v>0</v>
      </c>
      <c r="Y267" s="96">
        <v>0</v>
      </c>
      <c r="Z267" s="102" t="s">
        <v>81</v>
      </c>
      <c r="AA267" s="96">
        <v>1</v>
      </c>
      <c r="AB267" s="102">
        <v>0</v>
      </c>
      <c r="AC267" s="96">
        <v>0</v>
      </c>
      <c r="AD267" s="102">
        <v>0</v>
      </c>
      <c r="AE267" s="102">
        <v>0</v>
      </c>
      <c r="AF267" s="102">
        <v>0</v>
      </c>
      <c r="AG267" s="102">
        <v>0</v>
      </c>
      <c r="AH267" s="102">
        <v>0</v>
      </c>
      <c r="AI267" s="102">
        <v>0</v>
      </c>
      <c r="AJ267" s="102">
        <v>0</v>
      </c>
      <c r="AK267" s="102">
        <v>0</v>
      </c>
      <c r="AL267" s="305">
        <v>0</v>
      </c>
      <c r="AM267" s="354"/>
      <c r="AN267" s="354"/>
      <c r="AO267" s="102">
        <f t="shared" si="242"/>
        <v>0</v>
      </c>
      <c r="AP267" s="305">
        <f t="shared" si="243"/>
        <v>0</v>
      </c>
      <c r="AQ267" s="354"/>
      <c r="AR267" s="354"/>
      <c r="AS267" s="96">
        <v>0</v>
      </c>
      <c r="AT267" s="102">
        <v>0</v>
      </c>
      <c r="AU267" s="96">
        <v>0</v>
      </c>
      <c r="AV267" s="96">
        <v>0</v>
      </c>
      <c r="AW267" s="102">
        <f t="shared" ref="AW267" si="254">BE267+BD267+BB267+BA267+AZ267+AX267</f>
        <v>0</v>
      </c>
      <c r="AX267" s="102">
        <v>0</v>
      </c>
      <c r="AY267" s="102">
        <v>0</v>
      </c>
      <c r="AZ267" s="102">
        <v>0</v>
      </c>
      <c r="BA267" s="102">
        <v>0</v>
      </c>
      <c r="BB267" s="102">
        <v>0</v>
      </c>
      <c r="BC267" s="102">
        <v>0</v>
      </c>
      <c r="BD267" s="102">
        <v>0</v>
      </c>
      <c r="BE267" s="102">
        <v>0</v>
      </c>
      <c r="BF267" s="305" t="s">
        <v>81</v>
      </c>
      <c r="BG267" s="354"/>
      <c r="BH267" s="354"/>
      <c r="BI267" s="96" t="s">
        <v>81</v>
      </c>
      <c r="BJ267" s="260" t="s">
        <v>81</v>
      </c>
      <c r="BK267" s="354"/>
      <c r="BL267" s="354"/>
      <c r="BM267" s="220" t="s">
        <v>898</v>
      </c>
      <c r="BN267" s="220" t="s">
        <v>919</v>
      </c>
      <c r="BO267" s="220"/>
      <c r="BP267" s="220"/>
      <c r="BQ267" s="220"/>
      <c r="BR267" s="220"/>
      <c r="BS267" s="220"/>
      <c r="BT267" s="220"/>
      <c r="BU267" s="220"/>
      <c r="BV267" s="220"/>
      <c r="BW267" s="220"/>
      <c r="BX267" s="220"/>
      <c r="BY267" s="220"/>
      <c r="BZ267" s="96" t="s">
        <v>81</v>
      </c>
      <c r="CA267" s="96">
        <v>0</v>
      </c>
      <c r="CB267" s="96" t="s">
        <v>81</v>
      </c>
      <c r="CC267" s="96" t="s">
        <v>81</v>
      </c>
      <c r="CD267" s="96" t="s">
        <v>81</v>
      </c>
      <c r="CE267" s="96">
        <v>0</v>
      </c>
      <c r="CF267" s="96">
        <v>0</v>
      </c>
      <c r="CG267" s="96">
        <v>0</v>
      </c>
      <c r="CH267" s="96">
        <v>0</v>
      </c>
      <c r="CI267" s="96">
        <v>0</v>
      </c>
      <c r="CJ267" s="96">
        <v>0</v>
      </c>
      <c r="CK267" s="96">
        <v>0</v>
      </c>
      <c r="CL267" s="96">
        <v>0</v>
      </c>
      <c r="CM267" s="96">
        <v>0</v>
      </c>
      <c r="CN267" s="305" t="s">
        <v>81</v>
      </c>
      <c r="CO267" s="354"/>
      <c r="CP267" s="354"/>
      <c r="CQ267" s="96" t="s">
        <v>81</v>
      </c>
      <c r="CR267" s="221" t="s">
        <v>81</v>
      </c>
      <c r="CS267" s="355"/>
      <c r="CT267" s="355"/>
      <c r="CU267" s="220" t="s">
        <v>898</v>
      </c>
      <c r="CV267" s="220" t="s">
        <v>919</v>
      </c>
    </row>
    <row r="268" spans="1:100" ht="58.5" customHeight="1">
      <c r="A268" s="75" t="s">
        <v>901</v>
      </c>
      <c r="B268" s="218" t="s">
        <v>95</v>
      </c>
      <c r="C268" s="75" t="s">
        <v>902</v>
      </c>
      <c r="D268" s="119">
        <v>33</v>
      </c>
      <c r="E268" s="119" t="s">
        <v>81</v>
      </c>
      <c r="F268" s="75" t="s">
        <v>97</v>
      </c>
      <c r="G268" s="75" t="s">
        <v>924</v>
      </c>
      <c r="H268" s="75" t="s">
        <v>924</v>
      </c>
      <c r="I268" s="96">
        <v>5</v>
      </c>
      <c r="J268" s="119">
        <v>5</v>
      </c>
      <c r="K268" s="119">
        <v>0</v>
      </c>
      <c r="L268" s="305">
        <v>0</v>
      </c>
      <c r="M268" s="354"/>
      <c r="N268" s="354"/>
      <c r="O268" s="354"/>
      <c r="P268" s="354"/>
      <c r="Q268" s="96">
        <v>0</v>
      </c>
      <c r="R268" s="96">
        <v>0</v>
      </c>
      <c r="S268" s="96">
        <v>0</v>
      </c>
      <c r="T268" s="96">
        <v>0</v>
      </c>
      <c r="U268" s="96">
        <v>0</v>
      </c>
      <c r="V268" s="96">
        <v>0</v>
      </c>
      <c r="W268" s="96">
        <v>0</v>
      </c>
      <c r="X268" s="96">
        <v>0</v>
      </c>
      <c r="Y268" s="96">
        <v>0</v>
      </c>
      <c r="Z268" s="102" t="s">
        <v>81</v>
      </c>
      <c r="AA268" s="96">
        <v>5</v>
      </c>
      <c r="AB268" s="102">
        <v>0</v>
      </c>
      <c r="AC268" s="96">
        <v>0</v>
      </c>
      <c r="AD268" s="102">
        <v>0</v>
      </c>
      <c r="AE268" s="102">
        <v>0</v>
      </c>
      <c r="AF268" s="102">
        <v>0</v>
      </c>
      <c r="AG268" s="102">
        <v>0</v>
      </c>
      <c r="AH268" s="102">
        <v>0</v>
      </c>
      <c r="AI268" s="102">
        <v>0</v>
      </c>
      <c r="AJ268" s="102">
        <v>0</v>
      </c>
      <c r="AK268" s="102">
        <v>0</v>
      </c>
      <c r="AL268" s="305">
        <v>0</v>
      </c>
      <c r="AM268" s="354"/>
      <c r="AN268" s="354"/>
      <c r="AO268" s="102">
        <f t="shared" si="242"/>
        <v>0</v>
      </c>
      <c r="AP268" s="305">
        <f t="shared" si="243"/>
        <v>0</v>
      </c>
      <c r="AQ268" s="354"/>
      <c r="AR268" s="354"/>
      <c r="AS268" s="96">
        <v>0</v>
      </c>
      <c r="AT268" s="102">
        <v>0</v>
      </c>
      <c r="AU268" s="96">
        <v>0</v>
      </c>
      <c r="AV268" s="96">
        <v>0</v>
      </c>
      <c r="AW268" s="282">
        <v>0</v>
      </c>
      <c r="AX268" s="102">
        <v>0</v>
      </c>
      <c r="AY268" s="102">
        <v>0</v>
      </c>
      <c r="AZ268" s="102">
        <v>0</v>
      </c>
      <c r="BA268" s="102">
        <v>0</v>
      </c>
      <c r="BB268" s="282">
        <v>0</v>
      </c>
      <c r="BC268" s="102">
        <v>0</v>
      </c>
      <c r="BD268" s="102">
        <v>0</v>
      </c>
      <c r="BE268" s="102">
        <v>0</v>
      </c>
      <c r="BF268" s="305" t="s">
        <v>81</v>
      </c>
      <c r="BG268" s="354"/>
      <c r="BH268" s="354"/>
      <c r="BI268" s="96" t="s">
        <v>81</v>
      </c>
      <c r="BJ268" s="260" t="s">
        <v>81</v>
      </c>
      <c r="BK268" s="354"/>
      <c r="BL268" s="354"/>
      <c r="BM268" s="220" t="s">
        <v>898</v>
      </c>
      <c r="BN268" s="220" t="s">
        <v>919</v>
      </c>
      <c r="BO268" s="220"/>
      <c r="BP268" s="220"/>
      <c r="BQ268" s="220"/>
      <c r="BR268" s="220"/>
      <c r="BS268" s="220"/>
      <c r="BT268" s="220"/>
      <c r="BU268" s="220"/>
      <c r="BV268" s="220"/>
      <c r="BW268" s="220"/>
      <c r="BX268" s="220"/>
      <c r="BY268" s="220"/>
      <c r="BZ268" s="96" t="s">
        <v>81</v>
      </c>
      <c r="CA268" s="96">
        <v>0</v>
      </c>
      <c r="CB268" s="96" t="s">
        <v>81</v>
      </c>
      <c r="CC268" s="96" t="s">
        <v>81</v>
      </c>
      <c r="CD268" s="96" t="s">
        <v>81</v>
      </c>
      <c r="CE268" s="96">
        <v>0</v>
      </c>
      <c r="CF268" s="96">
        <v>0</v>
      </c>
      <c r="CG268" s="96">
        <v>0</v>
      </c>
      <c r="CH268" s="96">
        <v>0</v>
      </c>
      <c r="CI268" s="96">
        <v>0</v>
      </c>
      <c r="CJ268" s="283">
        <v>0</v>
      </c>
      <c r="CK268" s="96">
        <v>0</v>
      </c>
      <c r="CL268" s="96">
        <v>0</v>
      </c>
      <c r="CM268" s="96">
        <v>0</v>
      </c>
      <c r="CN268" s="305" t="s">
        <v>81</v>
      </c>
      <c r="CO268" s="354"/>
      <c r="CP268" s="354"/>
      <c r="CQ268" s="96" t="s">
        <v>81</v>
      </c>
      <c r="CR268" s="221" t="s">
        <v>81</v>
      </c>
      <c r="CS268" s="355"/>
      <c r="CT268" s="355"/>
      <c r="CU268" s="220" t="s">
        <v>898</v>
      </c>
      <c r="CV268" s="220" t="s">
        <v>919</v>
      </c>
    </row>
    <row r="269" spans="1:100" ht="45">
      <c r="A269" s="75" t="s">
        <v>901</v>
      </c>
      <c r="B269" s="218" t="s">
        <v>95</v>
      </c>
      <c r="C269" s="75" t="s">
        <v>902</v>
      </c>
      <c r="D269" s="119">
        <v>80</v>
      </c>
      <c r="E269" s="119" t="s">
        <v>81</v>
      </c>
      <c r="F269" s="75" t="s">
        <v>97</v>
      </c>
      <c r="G269" s="75" t="s">
        <v>925</v>
      </c>
      <c r="H269" s="75" t="s">
        <v>925</v>
      </c>
      <c r="I269" s="96">
        <v>50</v>
      </c>
      <c r="J269" s="119">
        <v>10</v>
      </c>
      <c r="K269" s="119">
        <v>3</v>
      </c>
      <c r="L269" s="305">
        <v>0.3</v>
      </c>
      <c r="M269" s="354"/>
      <c r="N269" s="354"/>
      <c r="O269" s="354"/>
      <c r="P269" s="354"/>
      <c r="Q269" s="96">
        <v>0</v>
      </c>
      <c r="R269" s="96">
        <v>0</v>
      </c>
      <c r="S269" s="96">
        <v>0</v>
      </c>
      <c r="T269" s="96">
        <v>0</v>
      </c>
      <c r="U269" s="96">
        <v>0</v>
      </c>
      <c r="V269" s="96">
        <v>0</v>
      </c>
      <c r="W269" s="96">
        <v>0</v>
      </c>
      <c r="X269" s="96">
        <v>0</v>
      </c>
      <c r="Y269" s="96">
        <v>0</v>
      </c>
      <c r="Z269" s="102" t="s">
        <v>81</v>
      </c>
      <c r="AA269" s="96">
        <v>10</v>
      </c>
      <c r="AB269" s="102">
        <v>0</v>
      </c>
      <c r="AC269" s="96">
        <v>0</v>
      </c>
      <c r="AD269" s="102">
        <v>0</v>
      </c>
      <c r="AE269" s="102">
        <v>0</v>
      </c>
      <c r="AF269" s="102">
        <v>0</v>
      </c>
      <c r="AG269" s="102">
        <v>0</v>
      </c>
      <c r="AH269" s="102">
        <v>0</v>
      </c>
      <c r="AI269" s="102">
        <v>0</v>
      </c>
      <c r="AJ269" s="102">
        <v>0</v>
      </c>
      <c r="AK269" s="102">
        <v>0</v>
      </c>
      <c r="AL269" s="305">
        <v>0</v>
      </c>
      <c r="AM269" s="354"/>
      <c r="AN269" s="354"/>
      <c r="AO269" s="102">
        <f t="shared" si="242"/>
        <v>3</v>
      </c>
      <c r="AP269" s="305">
        <f t="shared" si="243"/>
        <v>3.7499999999999999E-2</v>
      </c>
      <c r="AQ269" s="354"/>
      <c r="AR269" s="354"/>
      <c r="AS269" s="96">
        <v>286</v>
      </c>
      <c r="AT269" s="102">
        <v>0</v>
      </c>
      <c r="AU269" s="96">
        <v>0</v>
      </c>
      <c r="AV269" s="96">
        <v>286</v>
      </c>
      <c r="AW269" s="282">
        <v>97834000</v>
      </c>
      <c r="AX269" s="102">
        <v>0</v>
      </c>
      <c r="AY269" s="102">
        <v>0</v>
      </c>
      <c r="AZ269" s="102">
        <v>0</v>
      </c>
      <c r="BA269" s="102">
        <v>0</v>
      </c>
      <c r="BB269" s="102">
        <v>97834000</v>
      </c>
      <c r="BC269" s="102">
        <v>0</v>
      </c>
      <c r="BD269" s="282">
        <v>0</v>
      </c>
      <c r="BE269" s="102">
        <v>0</v>
      </c>
      <c r="BF269" s="305">
        <f t="shared" si="249"/>
        <v>1</v>
      </c>
      <c r="BG269" s="354"/>
      <c r="BH269" s="354"/>
      <c r="BI269" s="96" t="s">
        <v>81</v>
      </c>
      <c r="BJ269" s="260" t="s">
        <v>81</v>
      </c>
      <c r="BK269" s="354"/>
      <c r="BL269" s="354"/>
      <c r="BM269" s="220" t="s">
        <v>898</v>
      </c>
      <c r="BN269" s="220" t="s">
        <v>919</v>
      </c>
      <c r="BO269" s="220"/>
      <c r="BP269" s="220"/>
      <c r="BQ269" s="220"/>
      <c r="BR269" s="220"/>
      <c r="BS269" s="220"/>
      <c r="BT269" s="220"/>
      <c r="BU269" s="220"/>
      <c r="BV269" s="220"/>
      <c r="BW269" s="220"/>
      <c r="BX269" s="220"/>
      <c r="BY269" s="220"/>
      <c r="BZ269" s="96" t="s">
        <v>81</v>
      </c>
      <c r="CA269" s="96">
        <v>0</v>
      </c>
      <c r="CB269" s="96" t="s">
        <v>81</v>
      </c>
      <c r="CC269" s="96" t="s">
        <v>81</v>
      </c>
      <c r="CD269" s="96" t="s">
        <v>81</v>
      </c>
      <c r="CE269" s="96">
        <v>0</v>
      </c>
      <c r="CF269" s="96">
        <v>0</v>
      </c>
      <c r="CG269" s="96">
        <v>0</v>
      </c>
      <c r="CH269" s="96">
        <v>0</v>
      </c>
      <c r="CI269" s="96">
        <v>0</v>
      </c>
      <c r="CJ269" s="96">
        <v>97834000</v>
      </c>
      <c r="CK269" s="96">
        <v>0</v>
      </c>
      <c r="CL269" s="283">
        <v>0</v>
      </c>
      <c r="CM269" s="96">
        <v>0</v>
      </c>
      <c r="CN269" s="305" t="s">
        <v>81</v>
      </c>
      <c r="CO269" s="354"/>
      <c r="CP269" s="354"/>
      <c r="CQ269" s="96" t="s">
        <v>81</v>
      </c>
      <c r="CR269" s="221" t="s">
        <v>81</v>
      </c>
      <c r="CS269" s="355"/>
      <c r="CT269" s="355"/>
      <c r="CU269" s="220" t="s">
        <v>898</v>
      </c>
      <c r="CV269" s="220" t="s">
        <v>919</v>
      </c>
    </row>
    <row r="270" spans="1:100" ht="38.25" customHeight="1">
      <c r="A270" s="75" t="s">
        <v>901</v>
      </c>
      <c r="B270" s="218" t="s">
        <v>95</v>
      </c>
      <c r="C270" s="75" t="s">
        <v>902</v>
      </c>
      <c r="D270" s="119">
        <v>10</v>
      </c>
      <c r="E270" s="119" t="s">
        <v>81</v>
      </c>
      <c r="F270" s="75" t="s">
        <v>97</v>
      </c>
      <c r="G270" s="75" t="s">
        <v>926</v>
      </c>
      <c r="H270" s="75" t="s">
        <v>926</v>
      </c>
      <c r="I270" s="96">
        <v>2</v>
      </c>
      <c r="J270" s="119">
        <v>2</v>
      </c>
      <c r="K270" s="119">
        <v>0</v>
      </c>
      <c r="L270" s="305">
        <v>0</v>
      </c>
      <c r="M270" s="354"/>
      <c r="N270" s="354"/>
      <c r="O270" s="354"/>
      <c r="P270" s="354"/>
      <c r="Q270" s="96">
        <v>0</v>
      </c>
      <c r="R270" s="96">
        <v>0</v>
      </c>
      <c r="S270" s="96">
        <v>0</v>
      </c>
      <c r="T270" s="96">
        <v>0</v>
      </c>
      <c r="U270" s="96">
        <v>0</v>
      </c>
      <c r="V270" s="96">
        <v>0</v>
      </c>
      <c r="W270" s="96">
        <v>0</v>
      </c>
      <c r="X270" s="96">
        <v>0</v>
      </c>
      <c r="Y270" s="96">
        <v>0</v>
      </c>
      <c r="Z270" s="102" t="s">
        <v>81</v>
      </c>
      <c r="AA270" s="96">
        <v>2</v>
      </c>
      <c r="AB270" s="102">
        <v>10</v>
      </c>
      <c r="AC270" s="96">
        <v>10</v>
      </c>
      <c r="AD270" s="102">
        <v>0</v>
      </c>
      <c r="AE270" s="102">
        <v>0</v>
      </c>
      <c r="AF270" s="102">
        <v>0</v>
      </c>
      <c r="AG270" s="102">
        <v>0</v>
      </c>
      <c r="AH270" s="102">
        <v>0</v>
      </c>
      <c r="AI270" s="102">
        <v>0</v>
      </c>
      <c r="AJ270" s="102">
        <v>0</v>
      </c>
      <c r="AK270" s="102">
        <v>0</v>
      </c>
      <c r="AL270" s="305">
        <v>1</v>
      </c>
      <c r="AM270" s="354"/>
      <c r="AN270" s="354"/>
      <c r="AO270" s="102">
        <f t="shared" si="242"/>
        <v>10</v>
      </c>
      <c r="AP270" s="305">
        <f t="shared" si="243"/>
        <v>1</v>
      </c>
      <c r="AQ270" s="354"/>
      <c r="AR270" s="354"/>
      <c r="AS270" s="96">
        <v>43</v>
      </c>
      <c r="AT270" s="102">
        <v>0</v>
      </c>
      <c r="AU270" s="96">
        <v>0</v>
      </c>
      <c r="AV270" s="96">
        <v>43</v>
      </c>
      <c r="AW270" s="102">
        <v>98020260</v>
      </c>
      <c r="AX270" s="102">
        <v>0</v>
      </c>
      <c r="AY270" s="102">
        <v>0</v>
      </c>
      <c r="AZ270" s="102">
        <v>0</v>
      </c>
      <c r="BA270" s="102">
        <v>0</v>
      </c>
      <c r="BB270" s="102">
        <v>0</v>
      </c>
      <c r="BC270" s="102">
        <v>0</v>
      </c>
      <c r="BD270" s="102">
        <v>98020260</v>
      </c>
      <c r="BE270" s="102">
        <v>0</v>
      </c>
      <c r="BF270" s="305">
        <f t="shared" si="249"/>
        <v>1</v>
      </c>
      <c r="BG270" s="354"/>
      <c r="BH270" s="354"/>
      <c r="BI270" s="96" t="s">
        <v>81</v>
      </c>
      <c r="BJ270" s="260" t="s">
        <v>81</v>
      </c>
      <c r="BK270" s="354"/>
      <c r="BL270" s="354"/>
      <c r="BM270" s="220" t="s">
        <v>898</v>
      </c>
      <c r="BN270" s="220" t="s">
        <v>919</v>
      </c>
      <c r="BO270" s="220"/>
      <c r="BP270" s="220"/>
      <c r="BQ270" s="220"/>
      <c r="BR270" s="220"/>
      <c r="BS270" s="220"/>
      <c r="BT270" s="220"/>
      <c r="BU270" s="220"/>
      <c r="BV270" s="220"/>
      <c r="BW270" s="220"/>
      <c r="BX270" s="220"/>
      <c r="BY270" s="220"/>
      <c r="BZ270" s="96" t="s">
        <v>81</v>
      </c>
      <c r="CA270" s="96">
        <v>0</v>
      </c>
      <c r="CB270" s="96" t="s">
        <v>81</v>
      </c>
      <c r="CC270" s="96" t="s">
        <v>81</v>
      </c>
      <c r="CD270" s="96" t="s">
        <v>81</v>
      </c>
      <c r="CE270" s="96">
        <v>0</v>
      </c>
      <c r="CF270" s="96">
        <v>0</v>
      </c>
      <c r="CG270" s="96">
        <v>0</v>
      </c>
      <c r="CH270" s="96">
        <v>0</v>
      </c>
      <c r="CI270" s="96">
        <v>0</v>
      </c>
      <c r="CJ270" s="96">
        <v>0</v>
      </c>
      <c r="CK270" s="96">
        <v>0</v>
      </c>
      <c r="CL270" s="96">
        <v>98020260</v>
      </c>
      <c r="CM270" s="96">
        <v>0</v>
      </c>
      <c r="CN270" s="305" t="s">
        <v>81</v>
      </c>
      <c r="CO270" s="354"/>
      <c r="CP270" s="354"/>
      <c r="CQ270" s="96" t="s">
        <v>81</v>
      </c>
      <c r="CR270" s="221" t="s">
        <v>81</v>
      </c>
      <c r="CS270" s="355"/>
      <c r="CT270" s="355"/>
      <c r="CU270" s="220" t="s">
        <v>898</v>
      </c>
      <c r="CV270" s="220" t="s">
        <v>919</v>
      </c>
    </row>
    <row r="271" spans="1:100" ht="50.25" customHeight="1">
      <c r="A271" s="75" t="s">
        <v>901</v>
      </c>
      <c r="B271" s="218" t="s">
        <v>95</v>
      </c>
      <c r="C271" s="75" t="s">
        <v>902</v>
      </c>
      <c r="D271" s="119">
        <v>4</v>
      </c>
      <c r="E271" s="119" t="s">
        <v>81</v>
      </c>
      <c r="F271" s="75" t="s">
        <v>97</v>
      </c>
      <c r="G271" s="75" t="s">
        <v>927</v>
      </c>
      <c r="H271" s="75" t="s">
        <v>927</v>
      </c>
      <c r="I271" s="96">
        <v>0</v>
      </c>
      <c r="J271" s="119">
        <v>1</v>
      </c>
      <c r="K271" s="119">
        <v>0</v>
      </c>
      <c r="L271" s="305">
        <v>0</v>
      </c>
      <c r="M271" s="354"/>
      <c r="N271" s="354"/>
      <c r="O271" s="354"/>
      <c r="P271" s="354"/>
      <c r="Q271" s="96">
        <v>0</v>
      </c>
      <c r="R271" s="96">
        <v>0</v>
      </c>
      <c r="S271" s="96">
        <v>0</v>
      </c>
      <c r="T271" s="96">
        <v>0</v>
      </c>
      <c r="U271" s="96">
        <v>0</v>
      </c>
      <c r="V271" s="96">
        <v>0</v>
      </c>
      <c r="W271" s="96">
        <v>0</v>
      </c>
      <c r="X271" s="96">
        <v>0</v>
      </c>
      <c r="Y271" s="96">
        <v>0</v>
      </c>
      <c r="Z271" s="102" t="s">
        <v>81</v>
      </c>
      <c r="AA271" s="96">
        <v>1</v>
      </c>
      <c r="AB271" s="102">
        <v>0</v>
      </c>
      <c r="AC271" s="96">
        <v>7</v>
      </c>
      <c r="AD271" s="102">
        <v>0</v>
      </c>
      <c r="AE271" s="102">
        <v>0</v>
      </c>
      <c r="AF271" s="102">
        <v>0</v>
      </c>
      <c r="AG271" s="102">
        <v>0</v>
      </c>
      <c r="AH271" s="102">
        <v>0</v>
      </c>
      <c r="AI271" s="102">
        <v>0</v>
      </c>
      <c r="AJ271" s="102">
        <v>0</v>
      </c>
      <c r="AK271" s="102">
        <v>0</v>
      </c>
      <c r="AL271" s="305">
        <v>1</v>
      </c>
      <c r="AM271" s="354"/>
      <c r="AN271" s="354"/>
      <c r="AO271" s="102">
        <f t="shared" si="242"/>
        <v>7</v>
      </c>
      <c r="AP271" s="305">
        <v>1</v>
      </c>
      <c r="AQ271" s="354"/>
      <c r="AR271" s="354"/>
      <c r="AS271" s="96">
        <v>0</v>
      </c>
      <c r="AT271" s="102">
        <v>0</v>
      </c>
      <c r="AU271" s="96">
        <v>0</v>
      </c>
      <c r="AV271" s="96">
        <v>0</v>
      </c>
      <c r="AW271" s="102">
        <v>0</v>
      </c>
      <c r="AX271" s="102">
        <v>0</v>
      </c>
      <c r="AY271" s="102">
        <v>0</v>
      </c>
      <c r="AZ271" s="102">
        <v>0</v>
      </c>
      <c r="BA271" s="102">
        <v>0</v>
      </c>
      <c r="BB271" s="102">
        <v>0</v>
      </c>
      <c r="BC271" s="102">
        <v>0</v>
      </c>
      <c r="BD271" s="102">
        <v>0</v>
      </c>
      <c r="BE271" s="102">
        <v>0</v>
      </c>
      <c r="BF271" s="305" t="s">
        <v>81</v>
      </c>
      <c r="BG271" s="354"/>
      <c r="BH271" s="354"/>
      <c r="BI271" s="96" t="s">
        <v>81</v>
      </c>
      <c r="BJ271" s="260" t="s">
        <v>81</v>
      </c>
      <c r="BK271" s="354"/>
      <c r="BL271" s="354"/>
      <c r="BM271" s="220" t="s">
        <v>898</v>
      </c>
      <c r="BN271" s="220" t="s">
        <v>919</v>
      </c>
      <c r="BO271" s="220"/>
      <c r="BP271" s="220"/>
      <c r="BQ271" s="220"/>
      <c r="BR271" s="220"/>
      <c r="BS271" s="220"/>
      <c r="BT271" s="220"/>
      <c r="BU271" s="220"/>
      <c r="BV271" s="220"/>
      <c r="BW271" s="220"/>
      <c r="BX271" s="220"/>
      <c r="BY271" s="220"/>
      <c r="BZ271" s="96" t="s">
        <v>81</v>
      </c>
      <c r="CA271" s="96">
        <v>0</v>
      </c>
      <c r="CB271" s="96" t="s">
        <v>81</v>
      </c>
      <c r="CC271" s="96" t="s">
        <v>81</v>
      </c>
      <c r="CD271" s="96" t="s">
        <v>81</v>
      </c>
      <c r="CE271" s="96">
        <v>0</v>
      </c>
      <c r="CF271" s="96">
        <v>0</v>
      </c>
      <c r="CG271" s="96">
        <v>0</v>
      </c>
      <c r="CH271" s="96">
        <v>0</v>
      </c>
      <c r="CI271" s="96">
        <v>0</v>
      </c>
      <c r="CJ271" s="96">
        <v>0</v>
      </c>
      <c r="CK271" s="96">
        <v>0</v>
      </c>
      <c r="CL271" s="96">
        <v>0</v>
      </c>
      <c r="CM271" s="96">
        <v>0</v>
      </c>
      <c r="CN271" s="305" t="s">
        <v>81</v>
      </c>
      <c r="CO271" s="354"/>
      <c r="CP271" s="354"/>
      <c r="CQ271" s="96" t="s">
        <v>81</v>
      </c>
      <c r="CR271" s="221" t="s">
        <v>81</v>
      </c>
      <c r="CS271" s="355"/>
      <c r="CT271" s="355"/>
      <c r="CU271" s="220" t="s">
        <v>898</v>
      </c>
      <c r="CV271" s="220" t="s">
        <v>919</v>
      </c>
    </row>
    <row r="272" spans="1:100" ht="39.75" customHeight="1">
      <c r="A272" s="75" t="s">
        <v>901</v>
      </c>
      <c r="B272" s="218" t="s">
        <v>95</v>
      </c>
      <c r="C272" s="75" t="s">
        <v>902</v>
      </c>
      <c r="D272" s="119">
        <v>6</v>
      </c>
      <c r="E272" s="119" t="s">
        <v>81</v>
      </c>
      <c r="F272" s="75" t="s">
        <v>97</v>
      </c>
      <c r="G272" s="75" t="s">
        <v>928</v>
      </c>
      <c r="H272" s="75" t="s">
        <v>928</v>
      </c>
      <c r="I272" s="96">
        <v>0</v>
      </c>
      <c r="J272" s="119">
        <v>1</v>
      </c>
      <c r="K272" s="119">
        <v>0</v>
      </c>
      <c r="L272" s="305">
        <v>0</v>
      </c>
      <c r="M272" s="354"/>
      <c r="N272" s="354"/>
      <c r="O272" s="354"/>
      <c r="P272" s="354"/>
      <c r="Q272" s="96">
        <v>0</v>
      </c>
      <c r="R272" s="96">
        <v>0</v>
      </c>
      <c r="S272" s="96">
        <v>0</v>
      </c>
      <c r="T272" s="96">
        <v>0</v>
      </c>
      <c r="U272" s="96">
        <v>0</v>
      </c>
      <c r="V272" s="96">
        <v>0</v>
      </c>
      <c r="W272" s="96">
        <v>0</v>
      </c>
      <c r="X272" s="96">
        <v>0</v>
      </c>
      <c r="Y272" s="96">
        <v>0</v>
      </c>
      <c r="Z272" s="102" t="s">
        <v>81</v>
      </c>
      <c r="AA272" s="96">
        <v>1</v>
      </c>
      <c r="AB272" s="102">
        <v>0</v>
      </c>
      <c r="AC272" s="96">
        <v>10</v>
      </c>
      <c r="AD272" s="102">
        <v>0</v>
      </c>
      <c r="AE272" s="102">
        <v>0</v>
      </c>
      <c r="AF272" s="102">
        <v>0</v>
      </c>
      <c r="AG272" s="102">
        <v>0</v>
      </c>
      <c r="AH272" s="102">
        <v>0</v>
      </c>
      <c r="AI272" s="102">
        <v>0</v>
      </c>
      <c r="AJ272" s="102">
        <v>0</v>
      </c>
      <c r="AK272" s="102">
        <v>0</v>
      </c>
      <c r="AL272" s="305">
        <v>1</v>
      </c>
      <c r="AM272" s="354"/>
      <c r="AN272" s="354"/>
      <c r="AO272" s="102">
        <f t="shared" si="242"/>
        <v>10</v>
      </c>
      <c r="AP272" s="305">
        <v>1</v>
      </c>
      <c r="AQ272" s="354"/>
      <c r="AR272" s="354"/>
      <c r="AS272" s="96">
        <v>90</v>
      </c>
      <c r="AT272" s="102">
        <v>0</v>
      </c>
      <c r="AU272" s="96">
        <v>0</v>
      </c>
      <c r="AV272" s="96">
        <v>90</v>
      </c>
      <c r="AW272" s="282">
        <f>BE272+BD272+BB272+BA272+AZ272+AX272</f>
        <v>27000000</v>
      </c>
      <c r="AX272" s="282">
        <v>27000000</v>
      </c>
      <c r="AY272" s="102">
        <v>0</v>
      </c>
      <c r="AZ272" s="102">
        <v>0</v>
      </c>
      <c r="BA272" s="102">
        <v>0</v>
      </c>
      <c r="BB272" s="102">
        <v>0</v>
      </c>
      <c r="BC272" s="102">
        <v>0</v>
      </c>
      <c r="BD272" s="102">
        <v>0</v>
      </c>
      <c r="BE272" s="102">
        <v>0</v>
      </c>
      <c r="BF272" s="305">
        <f t="shared" si="249"/>
        <v>1</v>
      </c>
      <c r="BG272" s="354"/>
      <c r="BH272" s="354"/>
      <c r="BI272" s="96" t="s">
        <v>81</v>
      </c>
      <c r="BJ272" s="260" t="s">
        <v>81</v>
      </c>
      <c r="BK272" s="354"/>
      <c r="BL272" s="354"/>
      <c r="BM272" s="220" t="s">
        <v>898</v>
      </c>
      <c r="BN272" s="220" t="s">
        <v>919</v>
      </c>
      <c r="BO272" s="220"/>
      <c r="BP272" s="220"/>
      <c r="BQ272" s="220"/>
      <c r="BR272" s="220"/>
      <c r="BS272" s="220"/>
      <c r="BT272" s="220"/>
      <c r="BU272" s="220"/>
      <c r="BV272" s="220"/>
      <c r="BW272" s="220"/>
      <c r="BX272" s="220"/>
      <c r="BY272" s="220"/>
      <c r="BZ272" s="96" t="s">
        <v>81</v>
      </c>
      <c r="CA272" s="96">
        <v>0</v>
      </c>
      <c r="CB272" s="96" t="s">
        <v>81</v>
      </c>
      <c r="CC272" s="96" t="s">
        <v>81</v>
      </c>
      <c r="CD272" s="96" t="s">
        <v>81</v>
      </c>
      <c r="CE272" s="96">
        <v>0</v>
      </c>
      <c r="CF272" s="96">
        <v>0</v>
      </c>
      <c r="CG272" s="96">
        <v>0</v>
      </c>
      <c r="CH272" s="96">
        <v>0</v>
      </c>
      <c r="CI272" s="96">
        <v>0</v>
      </c>
      <c r="CJ272" s="96">
        <v>0</v>
      </c>
      <c r="CK272" s="96">
        <v>0</v>
      </c>
      <c r="CL272" s="96">
        <v>0</v>
      </c>
      <c r="CM272" s="96">
        <v>0</v>
      </c>
      <c r="CN272" s="305" t="s">
        <v>81</v>
      </c>
      <c r="CO272" s="354"/>
      <c r="CP272" s="354"/>
      <c r="CQ272" s="96" t="s">
        <v>81</v>
      </c>
      <c r="CR272" s="221" t="s">
        <v>81</v>
      </c>
      <c r="CS272" s="355"/>
      <c r="CT272" s="355"/>
      <c r="CU272" s="220" t="s">
        <v>898</v>
      </c>
      <c r="CV272" s="220" t="s">
        <v>919</v>
      </c>
    </row>
    <row r="273" spans="1:100" ht="49.5" customHeight="1">
      <c r="A273" s="75" t="s">
        <v>901</v>
      </c>
      <c r="B273" s="218" t="s">
        <v>95</v>
      </c>
      <c r="C273" s="75" t="s">
        <v>902</v>
      </c>
      <c r="D273" s="119">
        <v>25</v>
      </c>
      <c r="E273" s="119" t="s">
        <v>81</v>
      </c>
      <c r="F273" s="75" t="s">
        <v>97</v>
      </c>
      <c r="G273" s="75" t="s">
        <v>929</v>
      </c>
      <c r="H273" s="75" t="s">
        <v>929</v>
      </c>
      <c r="I273" s="96">
        <v>3</v>
      </c>
      <c r="J273" s="119">
        <v>4</v>
      </c>
      <c r="K273" s="119">
        <v>0</v>
      </c>
      <c r="L273" s="305">
        <v>0</v>
      </c>
      <c r="M273" s="354"/>
      <c r="N273" s="354"/>
      <c r="O273" s="354"/>
      <c r="P273" s="354"/>
      <c r="Q273" s="96">
        <v>0</v>
      </c>
      <c r="R273" s="96">
        <v>0</v>
      </c>
      <c r="S273" s="96">
        <v>0</v>
      </c>
      <c r="T273" s="96">
        <v>0</v>
      </c>
      <c r="U273" s="96">
        <v>0</v>
      </c>
      <c r="V273" s="96">
        <v>0</v>
      </c>
      <c r="W273" s="96">
        <v>0</v>
      </c>
      <c r="X273" s="96">
        <v>0</v>
      </c>
      <c r="Y273" s="96">
        <v>0</v>
      </c>
      <c r="Z273" s="102" t="s">
        <v>81</v>
      </c>
      <c r="AA273" s="96">
        <v>4</v>
      </c>
      <c r="AB273" s="102">
        <v>15</v>
      </c>
      <c r="AC273" s="96">
        <v>0</v>
      </c>
      <c r="AD273" s="102">
        <v>0</v>
      </c>
      <c r="AE273" s="102">
        <v>0</v>
      </c>
      <c r="AF273" s="102">
        <v>0</v>
      </c>
      <c r="AG273" s="102">
        <v>0</v>
      </c>
      <c r="AH273" s="102">
        <v>0</v>
      </c>
      <c r="AI273" s="102">
        <v>0</v>
      </c>
      <c r="AJ273" s="102">
        <v>0</v>
      </c>
      <c r="AK273" s="102">
        <v>0</v>
      </c>
      <c r="AL273" s="305">
        <v>0</v>
      </c>
      <c r="AM273" s="354"/>
      <c r="AN273" s="354"/>
      <c r="AO273" s="102">
        <f t="shared" si="242"/>
        <v>0</v>
      </c>
      <c r="AP273" s="305">
        <f t="shared" si="243"/>
        <v>0</v>
      </c>
      <c r="AQ273" s="354"/>
      <c r="AR273" s="354"/>
      <c r="AS273" s="96">
        <v>10</v>
      </c>
      <c r="AT273" s="102">
        <v>0</v>
      </c>
      <c r="AU273" s="96">
        <v>0</v>
      </c>
      <c r="AV273" s="96">
        <v>0</v>
      </c>
      <c r="AW273" s="102">
        <f t="shared" ref="AW273:AW275" si="255">BE273+BD273+BB273+BA273+AZ273+AX273</f>
        <v>0</v>
      </c>
      <c r="AX273" s="102">
        <v>0</v>
      </c>
      <c r="AY273" s="102">
        <v>0</v>
      </c>
      <c r="AZ273" s="102">
        <v>0</v>
      </c>
      <c r="BA273" s="102">
        <v>0</v>
      </c>
      <c r="BB273" s="102">
        <v>0</v>
      </c>
      <c r="BC273" s="102">
        <v>0</v>
      </c>
      <c r="BD273" s="102">
        <v>0</v>
      </c>
      <c r="BE273" s="102">
        <v>0</v>
      </c>
      <c r="BF273" s="305" t="s">
        <v>81</v>
      </c>
      <c r="BG273" s="354"/>
      <c r="BH273" s="354"/>
      <c r="BI273" s="96" t="s">
        <v>81</v>
      </c>
      <c r="BJ273" s="260" t="s">
        <v>81</v>
      </c>
      <c r="BK273" s="354"/>
      <c r="BL273" s="354"/>
      <c r="BM273" s="220" t="s">
        <v>898</v>
      </c>
      <c r="BN273" s="220" t="s">
        <v>919</v>
      </c>
      <c r="BO273" s="220"/>
      <c r="BP273" s="220"/>
      <c r="BQ273" s="220"/>
      <c r="BR273" s="220"/>
      <c r="BS273" s="220"/>
      <c r="BT273" s="220"/>
      <c r="BU273" s="220"/>
      <c r="BV273" s="220"/>
      <c r="BW273" s="220"/>
      <c r="BX273" s="220"/>
      <c r="BY273" s="220"/>
      <c r="BZ273" s="96" t="s">
        <v>81</v>
      </c>
      <c r="CA273" s="96">
        <v>0</v>
      </c>
      <c r="CB273" s="96" t="s">
        <v>81</v>
      </c>
      <c r="CC273" s="96" t="s">
        <v>81</v>
      </c>
      <c r="CD273" s="96" t="s">
        <v>81</v>
      </c>
      <c r="CE273" s="96">
        <v>0</v>
      </c>
      <c r="CF273" s="96">
        <v>0</v>
      </c>
      <c r="CG273" s="96">
        <v>0</v>
      </c>
      <c r="CH273" s="96">
        <v>0</v>
      </c>
      <c r="CI273" s="96">
        <v>0</v>
      </c>
      <c r="CJ273" s="96">
        <v>0</v>
      </c>
      <c r="CK273" s="96">
        <v>0</v>
      </c>
      <c r="CL273" s="96">
        <v>0</v>
      </c>
      <c r="CM273" s="96">
        <v>0</v>
      </c>
      <c r="CN273" s="305" t="s">
        <v>81</v>
      </c>
      <c r="CO273" s="354"/>
      <c r="CP273" s="354"/>
      <c r="CQ273" s="96" t="s">
        <v>81</v>
      </c>
      <c r="CR273" s="221" t="s">
        <v>81</v>
      </c>
      <c r="CS273" s="355"/>
      <c r="CT273" s="355"/>
      <c r="CU273" s="220" t="s">
        <v>898</v>
      </c>
      <c r="CV273" s="220" t="s">
        <v>919</v>
      </c>
    </row>
    <row r="274" spans="1:100" ht="84.75" customHeight="1">
      <c r="A274" s="75" t="s">
        <v>930</v>
      </c>
      <c r="B274" s="218" t="s">
        <v>95</v>
      </c>
      <c r="C274" s="75" t="s">
        <v>931</v>
      </c>
      <c r="D274" s="119">
        <v>12</v>
      </c>
      <c r="E274" s="119" t="s">
        <v>81</v>
      </c>
      <c r="F274" s="75" t="s">
        <v>97</v>
      </c>
      <c r="G274" s="75" t="s">
        <v>914</v>
      </c>
      <c r="H274" s="75" t="s">
        <v>914</v>
      </c>
      <c r="I274" s="96">
        <v>6</v>
      </c>
      <c r="J274" s="119">
        <v>0</v>
      </c>
      <c r="K274" s="119">
        <v>0</v>
      </c>
      <c r="L274" s="305" t="s">
        <v>81</v>
      </c>
      <c r="M274" s="354">
        <f>SUBTOTAL(9,L274:L288)</f>
        <v>0</v>
      </c>
      <c r="N274" s="354">
        <v>0.1</v>
      </c>
      <c r="O274" s="354" t="str">
        <f>+L274</f>
        <v>NA</v>
      </c>
      <c r="P274" s="354"/>
      <c r="Q274" s="96">
        <v>0</v>
      </c>
      <c r="R274" s="96">
        <v>0</v>
      </c>
      <c r="S274" s="96">
        <v>0</v>
      </c>
      <c r="T274" s="96">
        <v>0</v>
      </c>
      <c r="U274" s="96">
        <v>0</v>
      </c>
      <c r="V274" s="96">
        <v>0</v>
      </c>
      <c r="W274" s="96">
        <v>0</v>
      </c>
      <c r="X274" s="96">
        <v>0</v>
      </c>
      <c r="Y274" s="96">
        <v>0</v>
      </c>
      <c r="Z274" s="102" t="s">
        <v>81</v>
      </c>
      <c r="AA274" s="96">
        <v>0</v>
      </c>
      <c r="AB274" s="102">
        <v>0</v>
      </c>
      <c r="AC274" s="96">
        <v>0</v>
      </c>
      <c r="AD274" s="102">
        <v>0</v>
      </c>
      <c r="AE274" s="307">
        <v>0</v>
      </c>
      <c r="AF274" s="102">
        <v>0</v>
      </c>
      <c r="AG274" s="102">
        <v>0</v>
      </c>
      <c r="AH274" s="102">
        <v>0</v>
      </c>
      <c r="AI274" s="102">
        <v>0</v>
      </c>
      <c r="AJ274" s="102">
        <v>0</v>
      </c>
      <c r="AK274" s="102">
        <v>0</v>
      </c>
      <c r="AL274" s="305" t="s">
        <v>81</v>
      </c>
      <c r="AM274" s="354" t="str">
        <f>+AL274</f>
        <v>NA</v>
      </c>
      <c r="AN274" s="354"/>
      <c r="AO274" s="102">
        <f t="shared" si="242"/>
        <v>0</v>
      </c>
      <c r="AP274" s="305">
        <f t="shared" si="243"/>
        <v>0</v>
      </c>
      <c r="AQ274" s="354">
        <v>0</v>
      </c>
      <c r="AR274" s="354"/>
      <c r="AS274" s="96">
        <v>0</v>
      </c>
      <c r="AT274" s="284">
        <v>0</v>
      </c>
      <c r="AU274" s="96">
        <v>0</v>
      </c>
      <c r="AV274" s="96">
        <v>0</v>
      </c>
      <c r="AW274" s="102"/>
      <c r="AX274" s="102"/>
      <c r="AY274" s="102"/>
      <c r="AZ274" s="102"/>
      <c r="BA274" s="102"/>
      <c r="BB274" s="102"/>
      <c r="BC274" s="102"/>
      <c r="BD274" s="102"/>
      <c r="BE274" s="102"/>
      <c r="BF274" s="305" t="s">
        <v>81</v>
      </c>
      <c r="BG274" s="354">
        <f>SUM(BF274:BF288)/4</f>
        <v>1</v>
      </c>
      <c r="BH274" s="354"/>
      <c r="BI274" s="96" t="s">
        <v>81</v>
      </c>
      <c r="BJ274" s="260" t="s">
        <v>81</v>
      </c>
      <c r="BK274" s="354">
        <v>0</v>
      </c>
      <c r="BL274" s="354"/>
      <c r="BM274" s="220" t="s">
        <v>898</v>
      </c>
      <c r="BN274" s="220" t="s">
        <v>919</v>
      </c>
      <c r="BO274" s="220"/>
      <c r="BP274" s="220"/>
      <c r="BQ274" s="220"/>
      <c r="BR274" s="220"/>
      <c r="BS274" s="220"/>
      <c r="BT274" s="220"/>
      <c r="BU274" s="220"/>
      <c r="BV274" s="220"/>
      <c r="BW274" s="220"/>
      <c r="BX274" s="220"/>
      <c r="BY274" s="220"/>
      <c r="BZ274" s="96" t="s">
        <v>81</v>
      </c>
      <c r="CA274" s="96">
        <v>0</v>
      </c>
      <c r="CB274" s="96" t="s">
        <v>81</v>
      </c>
      <c r="CC274" s="96" t="s">
        <v>81</v>
      </c>
      <c r="CD274" s="96" t="s">
        <v>81</v>
      </c>
      <c r="CE274" s="96">
        <v>0</v>
      </c>
      <c r="CF274" s="96">
        <v>0</v>
      </c>
      <c r="CG274" s="96"/>
      <c r="CH274" s="96"/>
      <c r="CI274" s="96"/>
      <c r="CJ274" s="96"/>
      <c r="CK274" s="96"/>
      <c r="CL274" s="96"/>
      <c r="CM274" s="96"/>
      <c r="CN274" s="305" t="s">
        <v>81</v>
      </c>
      <c r="CO274" s="354">
        <f>SUM(CN274:CN288)/10</f>
        <v>0.53</v>
      </c>
      <c r="CP274" s="354"/>
      <c r="CQ274" s="96" t="s">
        <v>81</v>
      </c>
      <c r="CR274" s="221" t="s">
        <v>81</v>
      </c>
      <c r="CS274" s="355">
        <f>SUM(CR274:CR288)/10</f>
        <v>0.6</v>
      </c>
      <c r="CT274" s="355"/>
      <c r="CU274" s="220" t="s">
        <v>898</v>
      </c>
      <c r="CV274" s="220" t="s">
        <v>919</v>
      </c>
    </row>
    <row r="275" spans="1:100" ht="90">
      <c r="A275" s="75" t="s">
        <v>932</v>
      </c>
      <c r="B275" s="218" t="s">
        <v>95</v>
      </c>
      <c r="C275" s="75" t="s">
        <v>931</v>
      </c>
      <c r="D275" s="119">
        <v>200</v>
      </c>
      <c r="E275" s="119" t="s">
        <v>81</v>
      </c>
      <c r="F275" s="75" t="s">
        <v>97</v>
      </c>
      <c r="G275" s="75" t="s">
        <v>915</v>
      </c>
      <c r="H275" s="75" t="s">
        <v>915</v>
      </c>
      <c r="I275" s="96">
        <v>187</v>
      </c>
      <c r="J275" s="119">
        <v>0</v>
      </c>
      <c r="K275" s="119">
        <v>0</v>
      </c>
      <c r="L275" s="305" t="s">
        <v>81</v>
      </c>
      <c r="M275" s="354"/>
      <c r="N275" s="354"/>
      <c r="O275" s="354"/>
      <c r="P275" s="354"/>
      <c r="Q275" s="96">
        <v>0</v>
      </c>
      <c r="R275" s="96">
        <v>0</v>
      </c>
      <c r="S275" s="96">
        <v>0</v>
      </c>
      <c r="T275" s="96">
        <v>0</v>
      </c>
      <c r="U275" s="96">
        <v>0</v>
      </c>
      <c r="V275" s="96">
        <v>0</v>
      </c>
      <c r="W275" s="96">
        <v>0</v>
      </c>
      <c r="X275" s="96">
        <v>0</v>
      </c>
      <c r="Y275" s="96">
        <v>0</v>
      </c>
      <c r="Z275" s="102" t="s">
        <v>81</v>
      </c>
      <c r="AA275" s="96">
        <v>0</v>
      </c>
      <c r="AB275" s="102">
        <v>0</v>
      </c>
      <c r="AC275" s="96">
        <v>0</v>
      </c>
      <c r="AD275" s="102">
        <v>0</v>
      </c>
      <c r="AE275" s="307">
        <v>0</v>
      </c>
      <c r="AF275" s="102">
        <v>0</v>
      </c>
      <c r="AG275" s="102">
        <v>0</v>
      </c>
      <c r="AH275" s="102">
        <v>0</v>
      </c>
      <c r="AI275" s="102">
        <v>0</v>
      </c>
      <c r="AJ275" s="102">
        <v>0</v>
      </c>
      <c r="AK275" s="102">
        <v>0</v>
      </c>
      <c r="AL275" s="305" t="s">
        <v>81</v>
      </c>
      <c r="AM275" s="354"/>
      <c r="AN275" s="354"/>
      <c r="AO275" s="102">
        <f t="shared" si="242"/>
        <v>0</v>
      </c>
      <c r="AP275" s="305">
        <f t="shared" si="243"/>
        <v>0</v>
      </c>
      <c r="AQ275" s="354"/>
      <c r="AR275" s="354"/>
      <c r="AS275" s="96">
        <v>0</v>
      </c>
      <c r="AT275" s="284">
        <v>0</v>
      </c>
      <c r="AU275" s="96">
        <v>0</v>
      </c>
      <c r="AV275" s="96">
        <v>0</v>
      </c>
      <c r="AW275" s="102">
        <f t="shared" si="255"/>
        <v>0</v>
      </c>
      <c r="AX275" s="102">
        <v>0</v>
      </c>
      <c r="AY275" s="102">
        <v>0</v>
      </c>
      <c r="AZ275" s="102">
        <v>0</v>
      </c>
      <c r="BA275" s="102">
        <v>0</v>
      </c>
      <c r="BB275" s="102">
        <v>0</v>
      </c>
      <c r="BC275" s="102">
        <v>0</v>
      </c>
      <c r="BD275" s="102">
        <v>0</v>
      </c>
      <c r="BE275" s="102">
        <v>0</v>
      </c>
      <c r="BF275" s="305" t="s">
        <v>81</v>
      </c>
      <c r="BG275" s="354"/>
      <c r="BH275" s="354"/>
      <c r="BI275" s="96" t="s">
        <v>81</v>
      </c>
      <c r="BJ275" s="260" t="s">
        <v>81</v>
      </c>
      <c r="BK275" s="354"/>
      <c r="BL275" s="354"/>
      <c r="BM275" s="220" t="s">
        <v>898</v>
      </c>
      <c r="BN275" s="220" t="s">
        <v>919</v>
      </c>
      <c r="BO275" s="220"/>
      <c r="BP275" s="220"/>
      <c r="BQ275" s="220"/>
      <c r="BR275" s="220"/>
      <c r="BS275" s="220"/>
      <c r="BT275" s="220"/>
      <c r="BU275" s="220"/>
      <c r="BV275" s="220"/>
      <c r="BW275" s="220"/>
      <c r="BX275" s="220"/>
      <c r="BY275" s="220"/>
      <c r="BZ275" s="96" t="s">
        <v>81</v>
      </c>
      <c r="CA275" s="96">
        <v>0</v>
      </c>
      <c r="CB275" s="96" t="s">
        <v>81</v>
      </c>
      <c r="CC275" s="96" t="s">
        <v>81</v>
      </c>
      <c r="CD275" s="96" t="s">
        <v>81</v>
      </c>
      <c r="CE275" s="96">
        <v>0</v>
      </c>
      <c r="CF275" s="96">
        <v>0</v>
      </c>
      <c r="CG275" s="96">
        <v>0</v>
      </c>
      <c r="CH275" s="96">
        <v>0</v>
      </c>
      <c r="CI275" s="96">
        <v>0</v>
      </c>
      <c r="CJ275" s="96">
        <v>0</v>
      </c>
      <c r="CK275" s="96">
        <v>0</v>
      </c>
      <c r="CL275" s="96">
        <v>0</v>
      </c>
      <c r="CM275" s="96">
        <v>0</v>
      </c>
      <c r="CN275" s="305" t="s">
        <v>81</v>
      </c>
      <c r="CO275" s="354"/>
      <c r="CP275" s="354"/>
      <c r="CQ275" s="96" t="s">
        <v>81</v>
      </c>
      <c r="CR275" s="221" t="s">
        <v>81</v>
      </c>
      <c r="CS275" s="355"/>
      <c r="CT275" s="355"/>
      <c r="CU275" s="220" t="s">
        <v>898</v>
      </c>
      <c r="CV275" s="220" t="s">
        <v>919</v>
      </c>
    </row>
    <row r="276" spans="1:100" ht="109.5" customHeight="1">
      <c r="A276" s="75" t="s">
        <v>930</v>
      </c>
      <c r="B276" s="218" t="s">
        <v>95</v>
      </c>
      <c r="C276" s="75" t="s">
        <v>931</v>
      </c>
      <c r="D276" s="119">
        <v>130</v>
      </c>
      <c r="E276" s="119" t="s">
        <v>81</v>
      </c>
      <c r="F276" s="75" t="s">
        <v>97</v>
      </c>
      <c r="G276" s="75" t="s">
        <v>916</v>
      </c>
      <c r="H276" s="75" t="s">
        <v>916</v>
      </c>
      <c r="I276" s="96">
        <v>121</v>
      </c>
      <c r="J276" s="119">
        <v>0</v>
      </c>
      <c r="K276" s="119">
        <v>0</v>
      </c>
      <c r="L276" s="305" t="s">
        <v>81</v>
      </c>
      <c r="M276" s="354"/>
      <c r="N276" s="354"/>
      <c r="O276" s="354"/>
      <c r="P276" s="354"/>
      <c r="Q276" s="96">
        <v>0</v>
      </c>
      <c r="R276" s="96">
        <v>0</v>
      </c>
      <c r="S276" s="96">
        <v>0</v>
      </c>
      <c r="T276" s="96">
        <v>0</v>
      </c>
      <c r="U276" s="96">
        <v>0</v>
      </c>
      <c r="V276" s="96">
        <v>0</v>
      </c>
      <c r="W276" s="96">
        <v>0</v>
      </c>
      <c r="X276" s="96">
        <v>0</v>
      </c>
      <c r="Y276" s="96">
        <v>0</v>
      </c>
      <c r="Z276" s="102" t="s">
        <v>81</v>
      </c>
      <c r="AA276" s="96">
        <v>0</v>
      </c>
      <c r="AB276" s="102">
        <v>0</v>
      </c>
      <c r="AC276" s="96">
        <v>0</v>
      </c>
      <c r="AD276" s="102">
        <v>0</v>
      </c>
      <c r="AE276" s="102">
        <v>0</v>
      </c>
      <c r="AF276" s="102">
        <v>0</v>
      </c>
      <c r="AG276" s="102">
        <v>0</v>
      </c>
      <c r="AH276" s="102">
        <v>0</v>
      </c>
      <c r="AI276" s="102">
        <v>0</v>
      </c>
      <c r="AJ276" s="102">
        <v>0</v>
      </c>
      <c r="AK276" s="102">
        <v>0</v>
      </c>
      <c r="AL276" s="305" t="s">
        <v>81</v>
      </c>
      <c r="AM276" s="354"/>
      <c r="AN276" s="354"/>
      <c r="AO276" s="102">
        <f t="shared" si="242"/>
        <v>0</v>
      </c>
      <c r="AP276" s="305">
        <f t="shared" si="243"/>
        <v>0</v>
      </c>
      <c r="AQ276" s="354"/>
      <c r="AR276" s="354"/>
      <c r="AS276" s="96">
        <v>0</v>
      </c>
      <c r="AT276" s="284">
        <v>0</v>
      </c>
      <c r="AU276" s="96">
        <v>0</v>
      </c>
      <c r="AV276" s="96">
        <v>0</v>
      </c>
      <c r="AW276" s="282">
        <v>0</v>
      </c>
      <c r="AX276" s="102">
        <v>0</v>
      </c>
      <c r="AY276" s="102">
        <v>0</v>
      </c>
      <c r="AZ276" s="102">
        <v>0</v>
      </c>
      <c r="BA276" s="102">
        <v>0</v>
      </c>
      <c r="BB276" s="102">
        <v>0</v>
      </c>
      <c r="BC276" s="102">
        <v>0</v>
      </c>
      <c r="BD276" s="282">
        <v>0</v>
      </c>
      <c r="BE276" s="102">
        <v>0</v>
      </c>
      <c r="BF276" s="305" t="s">
        <v>81</v>
      </c>
      <c r="BG276" s="354"/>
      <c r="BH276" s="354"/>
      <c r="BI276" s="96" t="s">
        <v>81</v>
      </c>
      <c r="BJ276" s="260" t="s">
        <v>81</v>
      </c>
      <c r="BK276" s="354"/>
      <c r="BL276" s="354"/>
      <c r="BM276" s="220" t="s">
        <v>898</v>
      </c>
      <c r="BN276" s="220" t="s">
        <v>919</v>
      </c>
      <c r="BO276" s="220"/>
      <c r="BP276" s="220"/>
      <c r="BQ276" s="220"/>
      <c r="BR276" s="220"/>
      <c r="BS276" s="220"/>
      <c r="BT276" s="220"/>
      <c r="BU276" s="220"/>
      <c r="BV276" s="220"/>
      <c r="BW276" s="220"/>
      <c r="BX276" s="220"/>
      <c r="BY276" s="220"/>
      <c r="BZ276" s="96" t="s">
        <v>81</v>
      </c>
      <c r="CA276" s="96">
        <v>0</v>
      </c>
      <c r="CB276" s="96" t="s">
        <v>81</v>
      </c>
      <c r="CC276" s="96" t="s">
        <v>81</v>
      </c>
      <c r="CD276" s="96" t="s">
        <v>81</v>
      </c>
      <c r="CE276" s="96">
        <v>0</v>
      </c>
      <c r="CF276" s="96">
        <v>0</v>
      </c>
      <c r="CG276" s="96">
        <v>0</v>
      </c>
      <c r="CH276" s="96">
        <v>0</v>
      </c>
      <c r="CI276" s="96">
        <v>0</v>
      </c>
      <c r="CJ276" s="96">
        <v>0</v>
      </c>
      <c r="CK276" s="96">
        <v>0</v>
      </c>
      <c r="CL276" s="283">
        <v>0</v>
      </c>
      <c r="CM276" s="96">
        <v>0</v>
      </c>
      <c r="CN276" s="305" t="s">
        <v>81</v>
      </c>
      <c r="CO276" s="354"/>
      <c r="CP276" s="354"/>
      <c r="CQ276" s="96" t="s">
        <v>81</v>
      </c>
      <c r="CR276" s="221" t="s">
        <v>81</v>
      </c>
      <c r="CS276" s="355"/>
      <c r="CT276" s="355"/>
      <c r="CU276" s="220" t="s">
        <v>898</v>
      </c>
      <c r="CV276" s="220" t="s">
        <v>919</v>
      </c>
    </row>
    <row r="277" spans="1:100" ht="86.25" customHeight="1">
      <c r="A277" s="75" t="s">
        <v>930</v>
      </c>
      <c r="B277" s="218" t="s">
        <v>95</v>
      </c>
      <c r="C277" s="75" t="s">
        <v>931</v>
      </c>
      <c r="D277" s="119">
        <v>18</v>
      </c>
      <c r="E277" s="119" t="s">
        <v>81</v>
      </c>
      <c r="F277" s="75" t="s">
        <v>97</v>
      </c>
      <c r="G277" s="75" t="s">
        <v>917</v>
      </c>
      <c r="H277" s="75" t="s">
        <v>917</v>
      </c>
      <c r="I277" s="96">
        <v>7</v>
      </c>
      <c r="J277" s="119">
        <v>0</v>
      </c>
      <c r="K277" s="119">
        <v>0</v>
      </c>
      <c r="L277" s="305" t="s">
        <v>81</v>
      </c>
      <c r="M277" s="354"/>
      <c r="N277" s="354"/>
      <c r="O277" s="354"/>
      <c r="P277" s="354"/>
      <c r="Q277" s="96">
        <v>0</v>
      </c>
      <c r="R277" s="96">
        <v>0</v>
      </c>
      <c r="S277" s="96">
        <v>0</v>
      </c>
      <c r="T277" s="96">
        <v>0</v>
      </c>
      <c r="U277" s="96">
        <v>0</v>
      </c>
      <c r="V277" s="96">
        <v>0</v>
      </c>
      <c r="W277" s="96">
        <v>0</v>
      </c>
      <c r="X277" s="96">
        <v>0</v>
      </c>
      <c r="Y277" s="96">
        <v>0</v>
      </c>
      <c r="Z277" s="102" t="s">
        <v>81</v>
      </c>
      <c r="AA277" s="96">
        <v>0</v>
      </c>
      <c r="AB277" s="102">
        <v>0</v>
      </c>
      <c r="AC277" s="96">
        <v>0</v>
      </c>
      <c r="AD277" s="102">
        <v>0</v>
      </c>
      <c r="AE277" s="102">
        <v>0</v>
      </c>
      <c r="AF277" s="102">
        <v>0</v>
      </c>
      <c r="AG277" s="102">
        <v>0</v>
      </c>
      <c r="AH277" s="102">
        <v>0</v>
      </c>
      <c r="AI277" s="102">
        <v>0</v>
      </c>
      <c r="AJ277" s="102">
        <v>0</v>
      </c>
      <c r="AK277" s="102">
        <v>0</v>
      </c>
      <c r="AL277" s="305" t="s">
        <v>81</v>
      </c>
      <c r="AM277" s="354"/>
      <c r="AN277" s="354"/>
      <c r="AO277" s="102">
        <f t="shared" si="242"/>
        <v>0</v>
      </c>
      <c r="AP277" s="305">
        <f t="shared" si="243"/>
        <v>0</v>
      </c>
      <c r="AQ277" s="354"/>
      <c r="AR277" s="354"/>
      <c r="AS277" s="96">
        <v>0</v>
      </c>
      <c r="AT277" s="284">
        <v>0</v>
      </c>
      <c r="AU277" s="96">
        <v>0</v>
      </c>
      <c r="AV277" s="96">
        <v>0</v>
      </c>
      <c r="AW277" s="102">
        <v>0</v>
      </c>
      <c r="AX277" s="102">
        <v>0</v>
      </c>
      <c r="AY277" s="102">
        <v>0</v>
      </c>
      <c r="AZ277" s="102">
        <v>0</v>
      </c>
      <c r="BA277" s="102">
        <v>0</v>
      </c>
      <c r="BB277" s="102">
        <v>0</v>
      </c>
      <c r="BC277" s="102">
        <v>0</v>
      </c>
      <c r="BD277" s="102">
        <v>0</v>
      </c>
      <c r="BE277" s="102">
        <v>0</v>
      </c>
      <c r="BF277" s="305" t="s">
        <v>81</v>
      </c>
      <c r="BG277" s="354"/>
      <c r="BH277" s="354"/>
      <c r="BI277" s="96" t="s">
        <v>81</v>
      </c>
      <c r="BJ277" s="260" t="s">
        <v>81</v>
      </c>
      <c r="BK277" s="354"/>
      <c r="BL277" s="354"/>
      <c r="BM277" s="220" t="s">
        <v>898</v>
      </c>
      <c r="BN277" s="220" t="s">
        <v>919</v>
      </c>
      <c r="BO277" s="220"/>
      <c r="BP277" s="220"/>
      <c r="BQ277" s="220"/>
      <c r="BR277" s="220"/>
      <c r="BS277" s="220"/>
      <c r="BT277" s="220"/>
      <c r="BU277" s="220"/>
      <c r="BV277" s="220"/>
      <c r="BW277" s="220"/>
      <c r="BX277" s="220"/>
      <c r="BY277" s="220"/>
      <c r="BZ277" s="96" t="s">
        <v>81</v>
      </c>
      <c r="CA277" s="96">
        <v>0</v>
      </c>
      <c r="CB277" s="96" t="s">
        <v>81</v>
      </c>
      <c r="CC277" s="96" t="s">
        <v>81</v>
      </c>
      <c r="CD277" s="96" t="s">
        <v>81</v>
      </c>
      <c r="CE277" s="96">
        <v>0</v>
      </c>
      <c r="CF277" s="96">
        <v>0</v>
      </c>
      <c r="CG277" s="96">
        <v>0</v>
      </c>
      <c r="CH277" s="96">
        <v>0</v>
      </c>
      <c r="CI277" s="96">
        <v>0</v>
      </c>
      <c r="CJ277" s="96">
        <v>0</v>
      </c>
      <c r="CK277" s="96">
        <v>0</v>
      </c>
      <c r="CL277" s="96">
        <v>0</v>
      </c>
      <c r="CM277" s="96">
        <v>0</v>
      </c>
      <c r="CN277" s="305" t="s">
        <v>81</v>
      </c>
      <c r="CO277" s="354"/>
      <c r="CP277" s="354"/>
      <c r="CQ277" s="96" t="s">
        <v>81</v>
      </c>
      <c r="CR277" s="221" t="s">
        <v>81</v>
      </c>
      <c r="CS277" s="355"/>
      <c r="CT277" s="355"/>
      <c r="CU277" s="220" t="s">
        <v>898</v>
      </c>
      <c r="CV277" s="220" t="s">
        <v>919</v>
      </c>
    </row>
    <row r="278" spans="1:100" ht="72" customHeight="1">
      <c r="A278" s="75" t="s">
        <v>930</v>
      </c>
      <c r="B278" s="218" t="s">
        <v>95</v>
      </c>
      <c r="C278" s="75" t="s">
        <v>931</v>
      </c>
      <c r="D278" s="119">
        <v>40</v>
      </c>
      <c r="E278" s="119">
        <v>10</v>
      </c>
      <c r="F278" s="75" t="s">
        <v>97</v>
      </c>
      <c r="G278" s="75" t="s">
        <v>918</v>
      </c>
      <c r="H278" s="75" t="s">
        <v>918</v>
      </c>
      <c r="I278" s="96">
        <v>0</v>
      </c>
      <c r="J278" s="119">
        <v>0</v>
      </c>
      <c r="K278" s="119">
        <v>0</v>
      </c>
      <c r="L278" s="305" t="s">
        <v>81</v>
      </c>
      <c r="M278" s="354"/>
      <c r="N278" s="354"/>
      <c r="O278" s="354"/>
      <c r="P278" s="354"/>
      <c r="Q278" s="96">
        <v>0</v>
      </c>
      <c r="R278" s="96">
        <v>0</v>
      </c>
      <c r="S278" s="96">
        <v>0</v>
      </c>
      <c r="T278" s="96">
        <v>0</v>
      </c>
      <c r="U278" s="96">
        <v>0</v>
      </c>
      <c r="V278" s="96">
        <v>0</v>
      </c>
      <c r="W278" s="96">
        <v>0</v>
      </c>
      <c r="X278" s="96">
        <v>0</v>
      </c>
      <c r="Y278" s="96">
        <v>0</v>
      </c>
      <c r="Z278" s="102" t="s">
        <v>81</v>
      </c>
      <c r="AA278" s="96">
        <v>0</v>
      </c>
      <c r="AB278" s="102">
        <v>0</v>
      </c>
      <c r="AC278" s="96">
        <v>0</v>
      </c>
      <c r="AD278" s="102">
        <v>0</v>
      </c>
      <c r="AE278" s="102">
        <v>0</v>
      </c>
      <c r="AF278" s="102">
        <v>0</v>
      </c>
      <c r="AG278" s="102">
        <v>0</v>
      </c>
      <c r="AH278" s="102">
        <v>0</v>
      </c>
      <c r="AI278" s="102">
        <v>0</v>
      </c>
      <c r="AJ278" s="102">
        <v>0</v>
      </c>
      <c r="AK278" s="102">
        <v>0</v>
      </c>
      <c r="AL278" s="305" t="s">
        <v>81</v>
      </c>
      <c r="AM278" s="354"/>
      <c r="AN278" s="354"/>
      <c r="AO278" s="102">
        <f t="shared" si="242"/>
        <v>0</v>
      </c>
      <c r="AP278" s="305">
        <f t="shared" si="243"/>
        <v>0</v>
      </c>
      <c r="AQ278" s="354"/>
      <c r="AR278" s="354"/>
      <c r="AS278" s="96">
        <v>0</v>
      </c>
      <c r="AT278" s="284">
        <v>0</v>
      </c>
      <c r="AU278" s="96">
        <v>0</v>
      </c>
      <c r="AV278" s="96">
        <v>0</v>
      </c>
      <c r="AW278" s="102">
        <v>0</v>
      </c>
      <c r="AX278" s="282">
        <v>0</v>
      </c>
      <c r="AY278" s="102">
        <v>0</v>
      </c>
      <c r="AZ278" s="102">
        <v>0</v>
      </c>
      <c r="BA278" s="102">
        <v>0</v>
      </c>
      <c r="BB278" s="102">
        <v>0</v>
      </c>
      <c r="BC278" s="102">
        <v>0</v>
      </c>
      <c r="BD278" s="102">
        <v>0</v>
      </c>
      <c r="BE278" s="102">
        <v>0</v>
      </c>
      <c r="BF278" s="305" t="s">
        <v>81</v>
      </c>
      <c r="BG278" s="354"/>
      <c r="BH278" s="354"/>
      <c r="BI278" s="96">
        <f t="shared" si="244"/>
        <v>0</v>
      </c>
      <c r="BJ278" s="260">
        <f t="shared" si="251"/>
        <v>0</v>
      </c>
      <c r="BK278" s="354"/>
      <c r="BL278" s="354"/>
      <c r="BM278" s="220" t="s">
        <v>898</v>
      </c>
      <c r="BN278" s="220" t="s">
        <v>268</v>
      </c>
      <c r="BO278" s="220"/>
      <c r="BP278" s="220"/>
      <c r="BQ278" s="220"/>
      <c r="BR278" s="220"/>
      <c r="BS278" s="220"/>
      <c r="BT278" s="220"/>
      <c r="BU278" s="220"/>
      <c r="BV278" s="220"/>
      <c r="BW278" s="220"/>
      <c r="BX278" s="220"/>
      <c r="BY278" s="220"/>
      <c r="BZ278" s="96">
        <v>10</v>
      </c>
      <c r="CA278" s="96">
        <v>0</v>
      </c>
      <c r="CB278" s="96">
        <v>0</v>
      </c>
      <c r="CC278" s="96">
        <v>0</v>
      </c>
      <c r="CD278" s="96">
        <v>5</v>
      </c>
      <c r="CE278" s="96">
        <v>0</v>
      </c>
      <c r="CF278" s="96">
        <v>0</v>
      </c>
      <c r="CG278" s="96">
        <v>0</v>
      </c>
      <c r="CH278" s="96">
        <v>0</v>
      </c>
      <c r="CI278" s="96">
        <v>0</v>
      </c>
      <c r="CJ278" s="96">
        <v>0</v>
      </c>
      <c r="CK278" s="96">
        <v>0</v>
      </c>
      <c r="CL278" s="96">
        <v>0</v>
      </c>
      <c r="CM278" s="96">
        <v>0</v>
      </c>
      <c r="CN278" s="305">
        <f t="shared" si="247"/>
        <v>0.5</v>
      </c>
      <c r="CO278" s="354"/>
      <c r="CP278" s="354"/>
      <c r="CQ278" s="96">
        <f t="shared" si="246"/>
        <v>5</v>
      </c>
      <c r="CR278" s="221">
        <f>+CQ278/E278</f>
        <v>0.5</v>
      </c>
      <c r="CS278" s="355"/>
      <c r="CT278" s="355"/>
      <c r="CU278" s="220" t="s">
        <v>898</v>
      </c>
      <c r="CV278" s="220" t="s">
        <v>268</v>
      </c>
    </row>
    <row r="279" spans="1:100" ht="56.25">
      <c r="A279" s="75" t="s">
        <v>930</v>
      </c>
      <c r="B279" s="218" t="s">
        <v>95</v>
      </c>
      <c r="C279" s="75" t="s">
        <v>931</v>
      </c>
      <c r="D279" s="119">
        <v>50</v>
      </c>
      <c r="E279" s="119">
        <v>4</v>
      </c>
      <c r="F279" s="75" t="s">
        <v>97</v>
      </c>
      <c r="G279" s="75" t="s">
        <v>920</v>
      </c>
      <c r="H279" s="75" t="s">
        <v>920</v>
      </c>
      <c r="I279" s="96">
        <v>5</v>
      </c>
      <c r="J279" s="119">
        <v>0</v>
      </c>
      <c r="K279" s="119">
        <v>0</v>
      </c>
      <c r="L279" s="305" t="s">
        <v>81</v>
      </c>
      <c r="M279" s="354"/>
      <c r="N279" s="354"/>
      <c r="O279" s="354"/>
      <c r="P279" s="354"/>
      <c r="Q279" s="96">
        <v>0</v>
      </c>
      <c r="R279" s="96">
        <v>0</v>
      </c>
      <c r="S279" s="96">
        <v>0</v>
      </c>
      <c r="T279" s="96">
        <v>0</v>
      </c>
      <c r="U279" s="96">
        <v>0</v>
      </c>
      <c r="V279" s="96">
        <v>0</v>
      </c>
      <c r="W279" s="96">
        <v>0</v>
      </c>
      <c r="X279" s="96">
        <v>0</v>
      </c>
      <c r="Y279" s="96">
        <v>0</v>
      </c>
      <c r="Z279" s="102" t="s">
        <v>81</v>
      </c>
      <c r="AA279" s="96">
        <v>0</v>
      </c>
      <c r="AB279" s="102">
        <v>0</v>
      </c>
      <c r="AC279" s="96">
        <v>0</v>
      </c>
      <c r="AD279" s="102">
        <v>0</v>
      </c>
      <c r="AE279" s="102">
        <v>0</v>
      </c>
      <c r="AF279" s="102">
        <v>0</v>
      </c>
      <c r="AG279" s="102">
        <v>0</v>
      </c>
      <c r="AH279" s="102">
        <v>0</v>
      </c>
      <c r="AI279" s="102">
        <v>0</v>
      </c>
      <c r="AJ279" s="102">
        <v>0</v>
      </c>
      <c r="AK279" s="102">
        <v>0</v>
      </c>
      <c r="AL279" s="305" t="s">
        <v>81</v>
      </c>
      <c r="AM279" s="354"/>
      <c r="AN279" s="354"/>
      <c r="AO279" s="102">
        <f t="shared" si="242"/>
        <v>0</v>
      </c>
      <c r="AP279" s="305">
        <f t="shared" si="243"/>
        <v>0</v>
      </c>
      <c r="AQ279" s="354"/>
      <c r="AR279" s="354"/>
      <c r="AS279" s="96">
        <v>0</v>
      </c>
      <c r="AT279" s="284">
        <v>0</v>
      </c>
      <c r="AU279" s="96">
        <v>0</v>
      </c>
      <c r="AV279" s="96">
        <v>0</v>
      </c>
      <c r="AW279" s="102">
        <v>0</v>
      </c>
      <c r="AX279" s="282">
        <v>0</v>
      </c>
      <c r="AY279" s="102">
        <v>0</v>
      </c>
      <c r="AZ279" s="102">
        <v>0</v>
      </c>
      <c r="BA279" s="102">
        <v>0</v>
      </c>
      <c r="BB279" s="282">
        <v>0</v>
      </c>
      <c r="BC279" s="102">
        <v>0</v>
      </c>
      <c r="BD279" s="282">
        <v>0</v>
      </c>
      <c r="BE279" s="102">
        <v>0</v>
      </c>
      <c r="BF279" s="305" t="s">
        <v>81</v>
      </c>
      <c r="BG279" s="354"/>
      <c r="BH279" s="354"/>
      <c r="BI279" s="96">
        <f t="shared" si="244"/>
        <v>0</v>
      </c>
      <c r="BJ279" s="260">
        <f t="shared" si="251"/>
        <v>0</v>
      </c>
      <c r="BK279" s="354"/>
      <c r="BL279" s="354"/>
      <c r="BM279" s="220" t="s">
        <v>898</v>
      </c>
      <c r="BN279" s="220" t="s">
        <v>268</v>
      </c>
      <c r="BO279" s="220"/>
      <c r="BP279" s="220"/>
      <c r="BQ279" s="220"/>
      <c r="BR279" s="220"/>
      <c r="BS279" s="220"/>
      <c r="BT279" s="220"/>
      <c r="BU279" s="220"/>
      <c r="BV279" s="220"/>
      <c r="BW279" s="220"/>
      <c r="BX279" s="220"/>
      <c r="BY279" s="220"/>
      <c r="BZ279" s="96">
        <v>4</v>
      </c>
      <c r="CA279" s="96">
        <v>0</v>
      </c>
      <c r="CB279" s="96">
        <v>0</v>
      </c>
      <c r="CC279" s="96">
        <v>0</v>
      </c>
      <c r="CD279" s="96">
        <v>2</v>
      </c>
      <c r="CE279" s="96">
        <v>0</v>
      </c>
      <c r="CF279" s="96">
        <v>0</v>
      </c>
      <c r="CG279" s="96">
        <v>0</v>
      </c>
      <c r="CH279" s="96">
        <v>0</v>
      </c>
      <c r="CI279" s="96">
        <v>0</v>
      </c>
      <c r="CJ279" s="283">
        <v>0</v>
      </c>
      <c r="CK279" s="96">
        <v>0</v>
      </c>
      <c r="CL279" s="283">
        <v>0</v>
      </c>
      <c r="CM279" s="96">
        <v>0</v>
      </c>
      <c r="CN279" s="305">
        <f t="shared" si="247"/>
        <v>0.5</v>
      </c>
      <c r="CO279" s="354"/>
      <c r="CP279" s="354"/>
      <c r="CQ279" s="96">
        <f t="shared" si="246"/>
        <v>2</v>
      </c>
      <c r="CR279" s="221">
        <f>+CQ279/E279</f>
        <v>0.5</v>
      </c>
      <c r="CS279" s="355"/>
      <c r="CT279" s="355"/>
      <c r="CU279" s="220" t="s">
        <v>898</v>
      </c>
      <c r="CV279" s="220" t="s">
        <v>268</v>
      </c>
    </row>
    <row r="280" spans="1:100" ht="33.75">
      <c r="A280" s="75" t="s">
        <v>930</v>
      </c>
      <c r="B280" s="218" t="s">
        <v>95</v>
      </c>
      <c r="C280" s="75" t="s">
        <v>931</v>
      </c>
      <c r="D280" s="119">
        <v>45</v>
      </c>
      <c r="E280" s="119">
        <v>10</v>
      </c>
      <c r="F280" s="75" t="s">
        <v>97</v>
      </c>
      <c r="G280" s="75" t="s">
        <v>921</v>
      </c>
      <c r="H280" s="75" t="s">
        <v>921</v>
      </c>
      <c r="I280" s="96">
        <v>33</v>
      </c>
      <c r="J280" s="119">
        <v>0</v>
      </c>
      <c r="K280" s="119">
        <v>0</v>
      </c>
      <c r="L280" s="305" t="s">
        <v>81</v>
      </c>
      <c r="M280" s="354"/>
      <c r="N280" s="354"/>
      <c r="O280" s="354"/>
      <c r="P280" s="354"/>
      <c r="Q280" s="96">
        <v>0</v>
      </c>
      <c r="R280" s="96">
        <v>0</v>
      </c>
      <c r="S280" s="96">
        <v>0</v>
      </c>
      <c r="T280" s="96">
        <v>0</v>
      </c>
      <c r="U280" s="96">
        <v>0</v>
      </c>
      <c r="V280" s="96">
        <v>0</v>
      </c>
      <c r="W280" s="96">
        <v>0</v>
      </c>
      <c r="X280" s="96">
        <v>0</v>
      </c>
      <c r="Y280" s="96">
        <v>0</v>
      </c>
      <c r="Z280" s="102" t="s">
        <v>81</v>
      </c>
      <c r="AA280" s="96">
        <v>0</v>
      </c>
      <c r="AB280" s="102">
        <v>0</v>
      </c>
      <c r="AC280" s="96">
        <v>0</v>
      </c>
      <c r="AD280" s="102">
        <v>0</v>
      </c>
      <c r="AE280" s="102">
        <v>0</v>
      </c>
      <c r="AF280" s="102">
        <v>0</v>
      </c>
      <c r="AG280" s="102">
        <v>0</v>
      </c>
      <c r="AH280" s="102">
        <v>0</v>
      </c>
      <c r="AI280" s="102">
        <v>0</v>
      </c>
      <c r="AJ280" s="102">
        <v>0</v>
      </c>
      <c r="AK280" s="102">
        <v>0</v>
      </c>
      <c r="AL280" s="305" t="s">
        <v>81</v>
      </c>
      <c r="AM280" s="354"/>
      <c r="AN280" s="354"/>
      <c r="AO280" s="102">
        <f t="shared" si="242"/>
        <v>0</v>
      </c>
      <c r="AP280" s="305">
        <f t="shared" si="243"/>
        <v>0</v>
      </c>
      <c r="AQ280" s="354"/>
      <c r="AR280" s="354"/>
      <c r="AS280" s="96">
        <v>0</v>
      </c>
      <c r="AT280" s="284">
        <v>0</v>
      </c>
      <c r="AU280" s="96">
        <v>0</v>
      </c>
      <c r="AV280" s="96">
        <v>0</v>
      </c>
      <c r="AW280" s="102">
        <f t="shared" ref="AW280:AW282" si="256">BE280+BD280+BB280+BA280+AZ280+AX280</f>
        <v>0</v>
      </c>
      <c r="AX280" s="102">
        <v>0</v>
      </c>
      <c r="AY280" s="102">
        <v>0</v>
      </c>
      <c r="AZ280" s="102">
        <v>0</v>
      </c>
      <c r="BA280" s="102">
        <v>0</v>
      </c>
      <c r="BB280" s="102">
        <v>0</v>
      </c>
      <c r="BC280" s="102">
        <v>0</v>
      </c>
      <c r="BD280" s="102">
        <v>0</v>
      </c>
      <c r="BE280" s="102">
        <v>0</v>
      </c>
      <c r="BF280" s="305" t="s">
        <v>81</v>
      </c>
      <c r="BG280" s="354"/>
      <c r="BH280" s="354"/>
      <c r="BI280" s="96">
        <f t="shared" si="244"/>
        <v>0</v>
      </c>
      <c r="BJ280" s="260">
        <f t="shared" si="251"/>
        <v>0</v>
      </c>
      <c r="BK280" s="354"/>
      <c r="BL280" s="354"/>
      <c r="BM280" s="220" t="s">
        <v>898</v>
      </c>
      <c r="BN280" s="220" t="s">
        <v>268</v>
      </c>
      <c r="BO280" s="220"/>
      <c r="BP280" s="220"/>
      <c r="BQ280" s="220"/>
      <c r="BR280" s="220"/>
      <c r="BS280" s="220"/>
      <c r="BT280" s="220"/>
      <c r="BU280" s="220"/>
      <c r="BV280" s="220"/>
      <c r="BW280" s="220"/>
      <c r="BX280" s="220"/>
      <c r="BY280" s="220"/>
      <c r="BZ280" s="96">
        <v>10</v>
      </c>
      <c r="CA280" s="96">
        <v>0</v>
      </c>
      <c r="CB280" s="96">
        <v>0</v>
      </c>
      <c r="CC280" s="96">
        <v>0</v>
      </c>
      <c r="CD280" s="96">
        <v>0</v>
      </c>
      <c r="CE280" s="96">
        <v>0</v>
      </c>
      <c r="CF280" s="96">
        <v>0</v>
      </c>
      <c r="CG280" s="96">
        <v>0</v>
      </c>
      <c r="CH280" s="96">
        <v>0</v>
      </c>
      <c r="CI280" s="96">
        <v>0</v>
      </c>
      <c r="CJ280" s="96">
        <v>0</v>
      </c>
      <c r="CK280" s="96">
        <v>0</v>
      </c>
      <c r="CL280" s="96">
        <v>0</v>
      </c>
      <c r="CM280" s="96">
        <v>0</v>
      </c>
      <c r="CN280" s="305">
        <f t="shared" si="247"/>
        <v>0</v>
      </c>
      <c r="CO280" s="354"/>
      <c r="CP280" s="354"/>
      <c r="CQ280" s="96">
        <f t="shared" si="246"/>
        <v>0</v>
      </c>
      <c r="CR280" s="221">
        <f>+CQ280/E280</f>
        <v>0</v>
      </c>
      <c r="CS280" s="355"/>
      <c r="CT280" s="355"/>
      <c r="CU280" s="220" t="s">
        <v>898</v>
      </c>
      <c r="CV280" s="220" t="s">
        <v>268</v>
      </c>
    </row>
    <row r="281" spans="1:100" ht="33.75">
      <c r="A281" s="75" t="s">
        <v>930</v>
      </c>
      <c r="B281" s="218" t="s">
        <v>95</v>
      </c>
      <c r="C281" s="75" t="s">
        <v>931</v>
      </c>
      <c r="D281" s="119">
        <v>45</v>
      </c>
      <c r="E281" s="119">
        <v>10</v>
      </c>
      <c r="F281" s="75" t="s">
        <v>97</v>
      </c>
      <c r="G281" s="75" t="s">
        <v>922</v>
      </c>
      <c r="H281" s="75" t="s">
        <v>922</v>
      </c>
      <c r="I281" s="96">
        <v>33</v>
      </c>
      <c r="J281" s="119">
        <v>0</v>
      </c>
      <c r="K281" s="119">
        <v>0</v>
      </c>
      <c r="L281" s="305" t="s">
        <v>81</v>
      </c>
      <c r="M281" s="354"/>
      <c r="N281" s="354"/>
      <c r="O281" s="354"/>
      <c r="P281" s="354"/>
      <c r="Q281" s="96">
        <v>0</v>
      </c>
      <c r="R281" s="96">
        <v>0</v>
      </c>
      <c r="S281" s="96">
        <v>0</v>
      </c>
      <c r="T281" s="96">
        <v>0</v>
      </c>
      <c r="U281" s="96">
        <v>0</v>
      </c>
      <c r="V281" s="96">
        <v>0</v>
      </c>
      <c r="W281" s="96">
        <v>0</v>
      </c>
      <c r="X281" s="96">
        <v>0</v>
      </c>
      <c r="Y281" s="96">
        <v>0</v>
      </c>
      <c r="Z281" s="102" t="s">
        <v>81</v>
      </c>
      <c r="AA281" s="96">
        <v>0</v>
      </c>
      <c r="AB281" s="102">
        <v>0</v>
      </c>
      <c r="AC281" s="96">
        <v>0</v>
      </c>
      <c r="AD281" s="102">
        <v>0</v>
      </c>
      <c r="AE281" s="102">
        <v>0</v>
      </c>
      <c r="AF281" s="102">
        <v>0</v>
      </c>
      <c r="AG281" s="102">
        <v>0</v>
      </c>
      <c r="AH281" s="102">
        <v>0</v>
      </c>
      <c r="AI281" s="102">
        <v>0</v>
      </c>
      <c r="AJ281" s="102">
        <v>0</v>
      </c>
      <c r="AK281" s="102">
        <v>0</v>
      </c>
      <c r="AL281" s="305" t="s">
        <v>81</v>
      </c>
      <c r="AM281" s="354"/>
      <c r="AN281" s="354"/>
      <c r="AO281" s="102">
        <f t="shared" si="242"/>
        <v>0</v>
      </c>
      <c r="AP281" s="305">
        <f t="shared" si="243"/>
        <v>0</v>
      </c>
      <c r="AQ281" s="354"/>
      <c r="AR281" s="354"/>
      <c r="AS281" s="96">
        <v>0</v>
      </c>
      <c r="AT281" s="284">
        <v>0</v>
      </c>
      <c r="AU281" s="96">
        <v>0</v>
      </c>
      <c r="AV281" s="96">
        <v>0</v>
      </c>
      <c r="AW281" s="102">
        <f t="shared" si="256"/>
        <v>0</v>
      </c>
      <c r="AX281" s="102">
        <v>0</v>
      </c>
      <c r="AY281" s="102">
        <v>0</v>
      </c>
      <c r="AZ281" s="102">
        <v>0</v>
      </c>
      <c r="BA281" s="102">
        <v>0</v>
      </c>
      <c r="BB281" s="102">
        <v>0</v>
      </c>
      <c r="BC281" s="102">
        <v>0</v>
      </c>
      <c r="BD281" s="102">
        <v>0</v>
      </c>
      <c r="BE281" s="102">
        <v>0</v>
      </c>
      <c r="BF281" s="305" t="s">
        <v>81</v>
      </c>
      <c r="BG281" s="354"/>
      <c r="BH281" s="354"/>
      <c r="BI281" s="96">
        <f t="shared" si="244"/>
        <v>0</v>
      </c>
      <c r="BJ281" s="260">
        <f t="shared" si="251"/>
        <v>0</v>
      </c>
      <c r="BK281" s="354"/>
      <c r="BL281" s="354"/>
      <c r="BM281" s="220" t="s">
        <v>898</v>
      </c>
      <c r="BN281" s="220" t="s">
        <v>268</v>
      </c>
      <c r="BO281" s="220"/>
      <c r="BP281" s="220"/>
      <c r="BQ281" s="220"/>
      <c r="BR281" s="220"/>
      <c r="BS281" s="220"/>
      <c r="BT281" s="220"/>
      <c r="BU281" s="220"/>
      <c r="BV281" s="220"/>
      <c r="BW281" s="220"/>
      <c r="BX281" s="220"/>
      <c r="BY281" s="220"/>
      <c r="BZ281" s="96">
        <v>10</v>
      </c>
      <c r="CA281" s="96">
        <v>0</v>
      </c>
      <c r="CB281" s="96">
        <v>0</v>
      </c>
      <c r="CC281" s="96">
        <v>0</v>
      </c>
      <c r="CD281" s="96">
        <v>0</v>
      </c>
      <c r="CE281" s="96">
        <v>0</v>
      </c>
      <c r="CF281" s="96">
        <v>0</v>
      </c>
      <c r="CG281" s="96">
        <v>0</v>
      </c>
      <c r="CH281" s="96">
        <v>0</v>
      </c>
      <c r="CI281" s="96">
        <v>0</v>
      </c>
      <c r="CJ281" s="96">
        <v>0</v>
      </c>
      <c r="CK281" s="96">
        <v>0</v>
      </c>
      <c r="CL281" s="96">
        <v>0</v>
      </c>
      <c r="CM281" s="96">
        <v>0</v>
      </c>
      <c r="CN281" s="305">
        <f t="shared" si="247"/>
        <v>0</v>
      </c>
      <c r="CO281" s="354"/>
      <c r="CP281" s="354"/>
      <c r="CQ281" s="96">
        <f t="shared" si="246"/>
        <v>0</v>
      </c>
      <c r="CR281" s="221">
        <f>+CQ281/E281</f>
        <v>0</v>
      </c>
      <c r="CS281" s="355"/>
      <c r="CT281" s="355"/>
      <c r="CU281" s="220" t="s">
        <v>898</v>
      </c>
      <c r="CV281" s="220" t="s">
        <v>268</v>
      </c>
    </row>
    <row r="282" spans="1:100" ht="44.25" customHeight="1">
      <c r="A282" s="75" t="s">
        <v>930</v>
      </c>
      <c r="B282" s="218" t="s">
        <v>95</v>
      </c>
      <c r="C282" s="75" t="s">
        <v>931</v>
      </c>
      <c r="D282" s="119">
        <v>6</v>
      </c>
      <c r="E282" s="119">
        <v>3</v>
      </c>
      <c r="F282" s="75" t="s">
        <v>97</v>
      </c>
      <c r="G282" s="75" t="s">
        <v>923</v>
      </c>
      <c r="H282" s="75" t="s">
        <v>923</v>
      </c>
      <c r="I282" s="96">
        <v>0</v>
      </c>
      <c r="J282" s="119">
        <v>0</v>
      </c>
      <c r="K282" s="119">
        <v>0</v>
      </c>
      <c r="L282" s="305" t="s">
        <v>81</v>
      </c>
      <c r="M282" s="354"/>
      <c r="N282" s="354"/>
      <c r="O282" s="354"/>
      <c r="P282" s="354"/>
      <c r="Q282" s="96">
        <v>0</v>
      </c>
      <c r="R282" s="96">
        <v>0</v>
      </c>
      <c r="S282" s="96">
        <v>0</v>
      </c>
      <c r="T282" s="96">
        <v>0</v>
      </c>
      <c r="U282" s="96">
        <v>0</v>
      </c>
      <c r="V282" s="96">
        <v>0</v>
      </c>
      <c r="W282" s="96">
        <v>0</v>
      </c>
      <c r="X282" s="96">
        <v>0</v>
      </c>
      <c r="Y282" s="96">
        <v>0</v>
      </c>
      <c r="Z282" s="102" t="s">
        <v>81</v>
      </c>
      <c r="AA282" s="96">
        <v>0</v>
      </c>
      <c r="AB282" s="102">
        <v>0</v>
      </c>
      <c r="AC282" s="96">
        <v>0</v>
      </c>
      <c r="AD282" s="102">
        <v>0</v>
      </c>
      <c r="AE282" s="102">
        <v>0</v>
      </c>
      <c r="AF282" s="102">
        <v>0</v>
      </c>
      <c r="AG282" s="102">
        <v>0</v>
      </c>
      <c r="AH282" s="102">
        <v>0</v>
      </c>
      <c r="AI282" s="102">
        <v>0</v>
      </c>
      <c r="AJ282" s="102">
        <v>0</v>
      </c>
      <c r="AK282" s="102">
        <v>0</v>
      </c>
      <c r="AL282" s="305" t="s">
        <v>81</v>
      </c>
      <c r="AM282" s="354"/>
      <c r="AN282" s="354"/>
      <c r="AO282" s="102">
        <f t="shared" si="242"/>
        <v>0</v>
      </c>
      <c r="AP282" s="305">
        <f t="shared" si="243"/>
        <v>0</v>
      </c>
      <c r="AQ282" s="354"/>
      <c r="AR282" s="354"/>
      <c r="AS282" s="96">
        <v>0</v>
      </c>
      <c r="AT282" s="284">
        <v>0</v>
      </c>
      <c r="AU282" s="96">
        <v>0</v>
      </c>
      <c r="AV282" s="96">
        <v>0</v>
      </c>
      <c r="AW282" s="102">
        <f t="shared" si="256"/>
        <v>0</v>
      </c>
      <c r="AX282" s="102">
        <v>0</v>
      </c>
      <c r="AY282" s="102">
        <v>0</v>
      </c>
      <c r="AZ282" s="102">
        <v>0</v>
      </c>
      <c r="BA282" s="102">
        <v>0</v>
      </c>
      <c r="BB282" s="102">
        <v>0</v>
      </c>
      <c r="BC282" s="102">
        <v>0</v>
      </c>
      <c r="BD282" s="102">
        <v>0</v>
      </c>
      <c r="BE282" s="102">
        <v>0</v>
      </c>
      <c r="BF282" s="305" t="s">
        <v>81</v>
      </c>
      <c r="BG282" s="354"/>
      <c r="BH282" s="354"/>
      <c r="BI282" s="96">
        <f t="shared" si="244"/>
        <v>0</v>
      </c>
      <c r="BJ282" s="260">
        <f t="shared" si="251"/>
        <v>0</v>
      </c>
      <c r="BK282" s="354"/>
      <c r="BL282" s="354"/>
      <c r="BM282" s="220" t="s">
        <v>898</v>
      </c>
      <c r="BN282" s="220" t="s">
        <v>268</v>
      </c>
      <c r="BO282" s="220"/>
      <c r="BP282" s="220"/>
      <c r="BQ282" s="220"/>
      <c r="BR282" s="220"/>
      <c r="BS282" s="220"/>
      <c r="BT282" s="220"/>
      <c r="BU282" s="220"/>
      <c r="BV282" s="220"/>
      <c r="BW282" s="220"/>
      <c r="BX282" s="220"/>
      <c r="BY282" s="220"/>
      <c r="BZ282" s="96">
        <v>3</v>
      </c>
      <c r="CA282" s="96">
        <v>0</v>
      </c>
      <c r="CB282" s="96">
        <v>0</v>
      </c>
      <c r="CC282" s="96">
        <v>0</v>
      </c>
      <c r="CD282" s="96">
        <v>0</v>
      </c>
      <c r="CE282" s="96">
        <v>0</v>
      </c>
      <c r="CF282" s="96">
        <v>0</v>
      </c>
      <c r="CG282" s="96">
        <v>0</v>
      </c>
      <c r="CH282" s="96">
        <v>0</v>
      </c>
      <c r="CI282" s="96">
        <v>0</v>
      </c>
      <c r="CJ282" s="96">
        <v>0</v>
      </c>
      <c r="CK282" s="96">
        <v>0</v>
      </c>
      <c r="CL282" s="96">
        <v>0</v>
      </c>
      <c r="CM282" s="96">
        <v>0</v>
      </c>
      <c r="CN282" s="305">
        <f t="shared" si="247"/>
        <v>0</v>
      </c>
      <c r="CO282" s="354"/>
      <c r="CP282" s="354"/>
      <c r="CQ282" s="96">
        <f t="shared" si="246"/>
        <v>0</v>
      </c>
      <c r="CR282" s="221">
        <f>+CQ282/E282</f>
        <v>0</v>
      </c>
      <c r="CS282" s="355"/>
      <c r="CT282" s="355"/>
      <c r="CU282" s="220" t="s">
        <v>898</v>
      </c>
      <c r="CV282" s="220" t="s">
        <v>268</v>
      </c>
    </row>
    <row r="283" spans="1:100" ht="60.75" customHeight="1">
      <c r="A283" s="75" t="s">
        <v>930</v>
      </c>
      <c r="B283" s="218" t="s">
        <v>95</v>
      </c>
      <c r="C283" s="75" t="s">
        <v>931</v>
      </c>
      <c r="D283" s="119">
        <v>33</v>
      </c>
      <c r="E283" s="119" t="s">
        <v>81</v>
      </c>
      <c r="F283" s="75" t="s">
        <v>97</v>
      </c>
      <c r="G283" s="75" t="s">
        <v>924</v>
      </c>
      <c r="H283" s="75" t="s">
        <v>924</v>
      </c>
      <c r="I283" s="96">
        <v>5</v>
      </c>
      <c r="J283" s="119">
        <v>0</v>
      </c>
      <c r="K283" s="119">
        <v>0</v>
      </c>
      <c r="L283" s="305" t="s">
        <v>81</v>
      </c>
      <c r="M283" s="354"/>
      <c r="N283" s="354"/>
      <c r="O283" s="354"/>
      <c r="P283" s="354"/>
      <c r="Q283" s="96">
        <v>0</v>
      </c>
      <c r="R283" s="96">
        <v>0</v>
      </c>
      <c r="S283" s="96">
        <v>0</v>
      </c>
      <c r="T283" s="96">
        <v>0</v>
      </c>
      <c r="U283" s="96">
        <v>0</v>
      </c>
      <c r="V283" s="96">
        <v>0</v>
      </c>
      <c r="W283" s="96">
        <v>0</v>
      </c>
      <c r="X283" s="96">
        <v>0</v>
      </c>
      <c r="Y283" s="96">
        <v>0</v>
      </c>
      <c r="Z283" s="102" t="s">
        <v>81</v>
      </c>
      <c r="AA283" s="96">
        <v>0</v>
      </c>
      <c r="AB283" s="102">
        <v>0</v>
      </c>
      <c r="AC283" s="96">
        <v>0</v>
      </c>
      <c r="AD283" s="102">
        <v>0</v>
      </c>
      <c r="AE283" s="102">
        <v>0</v>
      </c>
      <c r="AF283" s="102">
        <v>0</v>
      </c>
      <c r="AG283" s="102">
        <v>0</v>
      </c>
      <c r="AH283" s="102">
        <v>0</v>
      </c>
      <c r="AI283" s="102">
        <v>0</v>
      </c>
      <c r="AJ283" s="102">
        <v>0</v>
      </c>
      <c r="AK283" s="102">
        <v>0</v>
      </c>
      <c r="AL283" s="305" t="s">
        <v>81</v>
      </c>
      <c r="AM283" s="354"/>
      <c r="AN283" s="354"/>
      <c r="AO283" s="102">
        <f t="shared" si="242"/>
        <v>0</v>
      </c>
      <c r="AP283" s="305">
        <f t="shared" si="243"/>
        <v>0</v>
      </c>
      <c r="AQ283" s="354"/>
      <c r="AR283" s="354"/>
      <c r="AS283" s="96">
        <v>0</v>
      </c>
      <c r="AT283" s="284">
        <v>0</v>
      </c>
      <c r="AU283" s="96">
        <v>0</v>
      </c>
      <c r="AV283" s="96">
        <v>0</v>
      </c>
      <c r="AW283" s="102">
        <v>0</v>
      </c>
      <c r="AX283" s="102">
        <v>0</v>
      </c>
      <c r="AY283" s="102">
        <v>0</v>
      </c>
      <c r="AZ283" s="102">
        <v>0</v>
      </c>
      <c r="BA283" s="102">
        <v>0</v>
      </c>
      <c r="BB283" s="102">
        <v>0</v>
      </c>
      <c r="BC283" s="102">
        <v>0</v>
      </c>
      <c r="BD283" s="102">
        <v>0</v>
      </c>
      <c r="BE283" s="102">
        <v>0</v>
      </c>
      <c r="BF283" s="305" t="s">
        <v>81</v>
      </c>
      <c r="BG283" s="354"/>
      <c r="BH283" s="354"/>
      <c r="BI283" s="96" t="s">
        <v>81</v>
      </c>
      <c r="BJ283" s="260" t="s">
        <v>81</v>
      </c>
      <c r="BK283" s="354"/>
      <c r="BL283" s="354"/>
      <c r="BM283" s="220" t="s">
        <v>898</v>
      </c>
      <c r="BN283" s="220" t="s">
        <v>411</v>
      </c>
      <c r="BO283" s="220"/>
      <c r="BP283" s="220"/>
      <c r="BQ283" s="220"/>
      <c r="BR283" s="220"/>
      <c r="BS283" s="220"/>
      <c r="BT283" s="220"/>
      <c r="BU283" s="220"/>
      <c r="BV283" s="220"/>
      <c r="BW283" s="220"/>
      <c r="BX283" s="220"/>
      <c r="BY283" s="220"/>
      <c r="BZ283" s="96" t="s">
        <v>81</v>
      </c>
      <c r="CA283" s="96">
        <v>0</v>
      </c>
      <c r="CB283" s="96" t="s">
        <v>81</v>
      </c>
      <c r="CC283" s="96" t="s">
        <v>81</v>
      </c>
      <c r="CD283" s="96" t="s">
        <v>81</v>
      </c>
      <c r="CE283" s="96">
        <v>0</v>
      </c>
      <c r="CF283" s="96">
        <v>0</v>
      </c>
      <c r="CG283" s="96">
        <v>0</v>
      </c>
      <c r="CH283" s="96">
        <v>0</v>
      </c>
      <c r="CI283" s="96">
        <v>0</v>
      </c>
      <c r="CJ283" s="96">
        <v>0</v>
      </c>
      <c r="CK283" s="96">
        <v>0</v>
      </c>
      <c r="CL283" s="96">
        <v>0</v>
      </c>
      <c r="CM283" s="96">
        <v>0</v>
      </c>
      <c r="CN283" s="305" t="s">
        <v>81</v>
      </c>
      <c r="CO283" s="354"/>
      <c r="CP283" s="354"/>
      <c r="CQ283" s="96" t="s">
        <v>81</v>
      </c>
      <c r="CR283" s="221" t="s">
        <v>81</v>
      </c>
      <c r="CS283" s="355"/>
      <c r="CT283" s="355"/>
      <c r="CU283" s="220" t="s">
        <v>898</v>
      </c>
      <c r="CV283" s="220" t="s">
        <v>411</v>
      </c>
    </row>
    <row r="284" spans="1:100" ht="55.5" customHeight="1">
      <c r="A284" s="75" t="s">
        <v>930</v>
      </c>
      <c r="B284" s="218" t="s">
        <v>95</v>
      </c>
      <c r="C284" s="75" t="s">
        <v>931</v>
      </c>
      <c r="D284" s="119">
        <v>80</v>
      </c>
      <c r="E284" s="119">
        <v>40</v>
      </c>
      <c r="F284" s="75" t="s">
        <v>97</v>
      </c>
      <c r="G284" s="75" t="s">
        <v>925</v>
      </c>
      <c r="H284" s="75" t="s">
        <v>925</v>
      </c>
      <c r="I284" s="96">
        <v>50</v>
      </c>
      <c r="J284" s="119">
        <v>0</v>
      </c>
      <c r="K284" s="119">
        <v>0</v>
      </c>
      <c r="L284" s="305" t="s">
        <v>81</v>
      </c>
      <c r="M284" s="354"/>
      <c r="N284" s="354"/>
      <c r="O284" s="354"/>
      <c r="P284" s="354"/>
      <c r="Q284" s="96">
        <v>0</v>
      </c>
      <c r="R284" s="96">
        <v>0</v>
      </c>
      <c r="S284" s="96">
        <v>0</v>
      </c>
      <c r="T284" s="96">
        <v>0</v>
      </c>
      <c r="U284" s="96">
        <v>0</v>
      </c>
      <c r="V284" s="96">
        <v>0</v>
      </c>
      <c r="W284" s="96">
        <v>0</v>
      </c>
      <c r="X284" s="96">
        <v>0</v>
      </c>
      <c r="Y284" s="96">
        <v>0</v>
      </c>
      <c r="Z284" s="102" t="s">
        <v>81</v>
      </c>
      <c r="AA284" s="96">
        <v>0</v>
      </c>
      <c r="AB284" s="102">
        <v>0</v>
      </c>
      <c r="AC284" s="96">
        <v>0</v>
      </c>
      <c r="AD284" s="102">
        <v>0</v>
      </c>
      <c r="AE284" s="102">
        <v>0</v>
      </c>
      <c r="AF284" s="102">
        <v>0</v>
      </c>
      <c r="AG284" s="102">
        <v>0</v>
      </c>
      <c r="AH284" s="102">
        <v>0</v>
      </c>
      <c r="AI284" s="102">
        <v>0</v>
      </c>
      <c r="AJ284" s="102">
        <v>0</v>
      </c>
      <c r="AK284" s="102">
        <v>0</v>
      </c>
      <c r="AL284" s="305" t="s">
        <v>81</v>
      </c>
      <c r="AM284" s="354"/>
      <c r="AN284" s="354"/>
      <c r="AO284" s="102">
        <f t="shared" si="242"/>
        <v>0</v>
      </c>
      <c r="AP284" s="305">
        <f t="shared" si="243"/>
        <v>0</v>
      </c>
      <c r="AQ284" s="354"/>
      <c r="AR284" s="354"/>
      <c r="AS284" s="96">
        <v>286</v>
      </c>
      <c r="AT284" s="284">
        <v>0</v>
      </c>
      <c r="AU284" s="96">
        <v>0</v>
      </c>
      <c r="AV284" s="96">
        <v>286</v>
      </c>
      <c r="AW284" s="102">
        <v>97834000</v>
      </c>
      <c r="AX284" s="102">
        <v>0</v>
      </c>
      <c r="AY284" s="102">
        <v>0</v>
      </c>
      <c r="AZ284" s="102">
        <v>0</v>
      </c>
      <c r="BA284" s="102">
        <v>0</v>
      </c>
      <c r="BB284" s="282">
        <v>97834000</v>
      </c>
      <c r="BC284" s="102">
        <v>0</v>
      </c>
      <c r="BD284" s="102">
        <v>0</v>
      </c>
      <c r="BE284" s="102">
        <v>0</v>
      </c>
      <c r="BF284" s="305">
        <f t="shared" si="249"/>
        <v>1</v>
      </c>
      <c r="BG284" s="354"/>
      <c r="BH284" s="354"/>
      <c r="BI284" s="96">
        <f t="shared" si="244"/>
        <v>286</v>
      </c>
      <c r="BJ284" s="260">
        <v>1</v>
      </c>
      <c r="BK284" s="354"/>
      <c r="BL284" s="354"/>
      <c r="BM284" s="220" t="s">
        <v>898</v>
      </c>
      <c r="BN284" s="220" t="s">
        <v>268</v>
      </c>
      <c r="BO284" s="220"/>
      <c r="BP284" s="220"/>
      <c r="BQ284" s="220"/>
      <c r="BR284" s="220"/>
      <c r="BS284" s="220"/>
      <c r="BT284" s="220"/>
      <c r="BU284" s="220"/>
      <c r="BV284" s="220"/>
      <c r="BW284" s="220"/>
      <c r="BX284" s="220"/>
      <c r="BY284" s="220"/>
      <c r="BZ284" s="96">
        <v>80</v>
      </c>
      <c r="CA284" s="96">
        <v>0</v>
      </c>
      <c r="CB284" s="96">
        <v>50</v>
      </c>
      <c r="CC284" s="96">
        <v>50</v>
      </c>
      <c r="CD284" s="96">
        <v>80</v>
      </c>
      <c r="CE284" s="96">
        <v>0</v>
      </c>
      <c r="CF284" s="96">
        <v>0</v>
      </c>
      <c r="CG284" s="96">
        <v>0</v>
      </c>
      <c r="CH284" s="96">
        <v>0</v>
      </c>
      <c r="CI284" s="96">
        <v>0</v>
      </c>
      <c r="CJ284" s="283">
        <v>97834000</v>
      </c>
      <c r="CK284" s="96">
        <v>0</v>
      </c>
      <c r="CL284" s="96">
        <v>0</v>
      </c>
      <c r="CM284" s="96">
        <v>0</v>
      </c>
      <c r="CN284" s="305">
        <v>1</v>
      </c>
      <c r="CO284" s="354"/>
      <c r="CP284" s="354"/>
      <c r="CQ284" s="96">
        <f t="shared" si="246"/>
        <v>366</v>
      </c>
      <c r="CR284" s="221">
        <v>1</v>
      </c>
      <c r="CS284" s="355"/>
      <c r="CT284" s="355"/>
      <c r="CU284" s="220" t="s">
        <v>898</v>
      </c>
      <c r="CV284" s="220" t="s">
        <v>268</v>
      </c>
    </row>
    <row r="285" spans="1:100" ht="33.75">
      <c r="A285" s="75" t="s">
        <v>930</v>
      </c>
      <c r="B285" s="218" t="s">
        <v>95</v>
      </c>
      <c r="C285" s="75" t="s">
        <v>931</v>
      </c>
      <c r="D285" s="119">
        <v>10</v>
      </c>
      <c r="E285" s="119">
        <v>4</v>
      </c>
      <c r="F285" s="75" t="s">
        <v>97</v>
      </c>
      <c r="G285" s="75" t="s">
        <v>926</v>
      </c>
      <c r="H285" s="75" t="s">
        <v>926</v>
      </c>
      <c r="I285" s="96">
        <v>2</v>
      </c>
      <c r="J285" s="119">
        <v>0</v>
      </c>
      <c r="K285" s="119">
        <v>0</v>
      </c>
      <c r="L285" s="305" t="s">
        <v>81</v>
      </c>
      <c r="M285" s="354"/>
      <c r="N285" s="354"/>
      <c r="O285" s="354"/>
      <c r="P285" s="354"/>
      <c r="Q285" s="96">
        <v>0</v>
      </c>
      <c r="R285" s="96">
        <v>0</v>
      </c>
      <c r="S285" s="96">
        <v>0</v>
      </c>
      <c r="T285" s="96">
        <v>0</v>
      </c>
      <c r="U285" s="96">
        <v>0</v>
      </c>
      <c r="V285" s="96">
        <v>0</v>
      </c>
      <c r="W285" s="96">
        <v>0</v>
      </c>
      <c r="X285" s="96">
        <v>0</v>
      </c>
      <c r="Y285" s="96">
        <v>0</v>
      </c>
      <c r="Z285" s="102" t="s">
        <v>81</v>
      </c>
      <c r="AA285" s="96">
        <v>0</v>
      </c>
      <c r="AB285" s="102">
        <v>0</v>
      </c>
      <c r="AC285" s="96">
        <v>0</v>
      </c>
      <c r="AD285" s="102">
        <v>0</v>
      </c>
      <c r="AE285" s="102">
        <v>0</v>
      </c>
      <c r="AF285" s="102">
        <v>0</v>
      </c>
      <c r="AG285" s="102">
        <v>0</v>
      </c>
      <c r="AH285" s="102">
        <v>0</v>
      </c>
      <c r="AI285" s="102">
        <v>0</v>
      </c>
      <c r="AJ285" s="102">
        <v>0</v>
      </c>
      <c r="AK285" s="102">
        <v>0</v>
      </c>
      <c r="AL285" s="305" t="s">
        <v>81</v>
      </c>
      <c r="AM285" s="354"/>
      <c r="AN285" s="354"/>
      <c r="AO285" s="102">
        <f t="shared" si="242"/>
        <v>0</v>
      </c>
      <c r="AP285" s="305">
        <f t="shared" si="243"/>
        <v>0</v>
      </c>
      <c r="AQ285" s="354"/>
      <c r="AR285" s="354"/>
      <c r="AS285" s="96">
        <v>43</v>
      </c>
      <c r="AT285" s="284">
        <v>0</v>
      </c>
      <c r="AU285" s="96">
        <v>0</v>
      </c>
      <c r="AV285" s="96">
        <v>43</v>
      </c>
      <c r="AW285" s="102">
        <f t="shared" ref="AW285:AW288" si="257">BE285+BD285+BB285+BA285+AZ285+AX285</f>
        <v>98020260</v>
      </c>
      <c r="AX285" s="102">
        <v>0</v>
      </c>
      <c r="AY285" s="102">
        <v>0</v>
      </c>
      <c r="AZ285" s="102">
        <v>0</v>
      </c>
      <c r="BA285" s="102">
        <v>0</v>
      </c>
      <c r="BB285" s="102">
        <v>0</v>
      </c>
      <c r="BC285" s="102">
        <v>0</v>
      </c>
      <c r="BD285" s="282">
        <v>98020260</v>
      </c>
      <c r="BE285" s="102">
        <v>0</v>
      </c>
      <c r="BF285" s="305">
        <f t="shared" si="249"/>
        <v>1</v>
      </c>
      <c r="BG285" s="354"/>
      <c r="BH285" s="354"/>
      <c r="BI285" s="96">
        <f t="shared" si="244"/>
        <v>43</v>
      </c>
      <c r="BJ285" s="260">
        <v>1</v>
      </c>
      <c r="BK285" s="354"/>
      <c r="BL285" s="354"/>
      <c r="BM285" s="220" t="s">
        <v>898</v>
      </c>
      <c r="BN285" s="220" t="s">
        <v>268</v>
      </c>
      <c r="BO285" s="220"/>
      <c r="BP285" s="220"/>
      <c r="BQ285" s="220"/>
      <c r="BR285" s="220"/>
      <c r="BS285" s="220"/>
      <c r="BT285" s="220"/>
      <c r="BU285" s="220"/>
      <c r="BV285" s="220"/>
      <c r="BW285" s="220"/>
      <c r="BX285" s="220"/>
      <c r="BY285" s="220"/>
      <c r="BZ285" s="96">
        <v>52</v>
      </c>
      <c r="CA285" s="96">
        <v>0</v>
      </c>
      <c r="CB285" s="96">
        <v>0</v>
      </c>
      <c r="CC285" s="96">
        <v>0</v>
      </c>
      <c r="CD285" s="96">
        <v>52</v>
      </c>
      <c r="CE285" s="96">
        <v>0</v>
      </c>
      <c r="CF285" s="96">
        <v>0</v>
      </c>
      <c r="CG285" s="96">
        <v>0</v>
      </c>
      <c r="CH285" s="96">
        <v>0</v>
      </c>
      <c r="CI285" s="96">
        <v>0</v>
      </c>
      <c r="CJ285" s="96">
        <v>0</v>
      </c>
      <c r="CK285" s="96">
        <v>0</v>
      </c>
      <c r="CL285" s="283">
        <v>98020260</v>
      </c>
      <c r="CM285" s="96">
        <v>0</v>
      </c>
      <c r="CN285" s="305">
        <f t="shared" si="247"/>
        <v>1</v>
      </c>
      <c r="CO285" s="354"/>
      <c r="CP285" s="354"/>
      <c r="CQ285" s="96">
        <f t="shared" si="246"/>
        <v>95</v>
      </c>
      <c r="CR285" s="221">
        <v>1</v>
      </c>
      <c r="CS285" s="355"/>
      <c r="CT285" s="355"/>
      <c r="CU285" s="220" t="s">
        <v>898</v>
      </c>
      <c r="CV285" s="220" t="s">
        <v>268</v>
      </c>
    </row>
    <row r="286" spans="1:100" ht="33.75">
      <c r="A286" s="75" t="s">
        <v>930</v>
      </c>
      <c r="B286" s="218" t="s">
        <v>95</v>
      </c>
      <c r="C286" s="75" t="s">
        <v>931</v>
      </c>
      <c r="D286" s="119">
        <v>4</v>
      </c>
      <c r="E286" s="119">
        <v>2</v>
      </c>
      <c r="F286" s="75" t="s">
        <v>97</v>
      </c>
      <c r="G286" s="75" t="s">
        <v>927</v>
      </c>
      <c r="H286" s="75" t="s">
        <v>933</v>
      </c>
      <c r="I286" s="96">
        <v>0</v>
      </c>
      <c r="J286" s="119">
        <v>0</v>
      </c>
      <c r="K286" s="119">
        <v>0</v>
      </c>
      <c r="L286" s="305" t="s">
        <v>81</v>
      </c>
      <c r="M286" s="354"/>
      <c r="N286" s="354"/>
      <c r="O286" s="354"/>
      <c r="P286" s="354"/>
      <c r="Q286" s="96">
        <v>0</v>
      </c>
      <c r="R286" s="96">
        <v>0</v>
      </c>
      <c r="S286" s="96">
        <v>0</v>
      </c>
      <c r="T286" s="96">
        <v>0</v>
      </c>
      <c r="U286" s="96">
        <v>0</v>
      </c>
      <c r="V286" s="96">
        <v>0</v>
      </c>
      <c r="W286" s="96">
        <v>0</v>
      </c>
      <c r="X286" s="96">
        <v>0</v>
      </c>
      <c r="Y286" s="96">
        <v>0</v>
      </c>
      <c r="Z286" s="102" t="s">
        <v>81</v>
      </c>
      <c r="AA286" s="96">
        <v>0</v>
      </c>
      <c r="AB286" s="102">
        <v>0</v>
      </c>
      <c r="AC286" s="96">
        <v>0</v>
      </c>
      <c r="AD286" s="102">
        <v>0</v>
      </c>
      <c r="AE286" s="102">
        <v>0</v>
      </c>
      <c r="AF286" s="102">
        <v>0</v>
      </c>
      <c r="AG286" s="102">
        <v>0</v>
      </c>
      <c r="AH286" s="102">
        <v>0</v>
      </c>
      <c r="AI286" s="102">
        <v>0</v>
      </c>
      <c r="AJ286" s="102">
        <v>0</v>
      </c>
      <c r="AK286" s="102">
        <v>0</v>
      </c>
      <c r="AL286" s="305" t="s">
        <v>81</v>
      </c>
      <c r="AM286" s="354"/>
      <c r="AN286" s="354"/>
      <c r="AO286" s="102">
        <f t="shared" si="242"/>
        <v>0</v>
      </c>
      <c r="AP286" s="305">
        <f t="shared" si="243"/>
        <v>0</v>
      </c>
      <c r="AQ286" s="354"/>
      <c r="AR286" s="354"/>
      <c r="AS286" s="96">
        <v>3</v>
      </c>
      <c r="AT286" s="284">
        <v>0</v>
      </c>
      <c r="AU286" s="96">
        <v>0</v>
      </c>
      <c r="AV286" s="96">
        <v>3</v>
      </c>
      <c r="AW286" s="102">
        <f t="shared" si="257"/>
        <v>0</v>
      </c>
      <c r="AX286" s="102">
        <v>0</v>
      </c>
      <c r="AY286" s="102">
        <v>0</v>
      </c>
      <c r="AZ286" s="102">
        <v>0</v>
      </c>
      <c r="BA286" s="102">
        <v>0</v>
      </c>
      <c r="BB286" s="102">
        <v>0</v>
      </c>
      <c r="BC286" s="102">
        <v>0</v>
      </c>
      <c r="BD286" s="102">
        <v>0</v>
      </c>
      <c r="BE286" s="102">
        <v>0</v>
      </c>
      <c r="BF286" s="305">
        <f t="shared" si="249"/>
        <v>1</v>
      </c>
      <c r="BG286" s="354"/>
      <c r="BH286" s="354"/>
      <c r="BI286" s="96">
        <f t="shared" si="244"/>
        <v>3</v>
      </c>
      <c r="BJ286" s="260">
        <v>1</v>
      </c>
      <c r="BK286" s="354"/>
      <c r="BL286" s="354"/>
      <c r="BM286" s="220" t="s">
        <v>898</v>
      </c>
      <c r="BN286" s="220" t="s">
        <v>268</v>
      </c>
      <c r="BO286" s="220"/>
      <c r="BP286" s="220"/>
      <c r="BQ286" s="220"/>
      <c r="BR286" s="220"/>
      <c r="BS286" s="220"/>
      <c r="BT286" s="220"/>
      <c r="BU286" s="220"/>
      <c r="BV286" s="220"/>
      <c r="BW286" s="220"/>
      <c r="BX286" s="220"/>
      <c r="BY286" s="220"/>
      <c r="BZ286" s="96">
        <v>10</v>
      </c>
      <c r="CA286" s="96">
        <v>0</v>
      </c>
      <c r="CB286" s="96">
        <v>10</v>
      </c>
      <c r="CC286" s="96">
        <v>10</v>
      </c>
      <c r="CD286" s="96">
        <v>3</v>
      </c>
      <c r="CE286" s="96">
        <v>0</v>
      </c>
      <c r="CF286" s="96">
        <v>0</v>
      </c>
      <c r="CG286" s="96">
        <v>0</v>
      </c>
      <c r="CH286" s="96">
        <v>0</v>
      </c>
      <c r="CI286" s="96">
        <v>0</v>
      </c>
      <c r="CJ286" s="96">
        <v>0</v>
      </c>
      <c r="CK286" s="96">
        <v>0</v>
      </c>
      <c r="CL286" s="96">
        <v>0</v>
      </c>
      <c r="CM286" s="96">
        <v>0</v>
      </c>
      <c r="CN286" s="305">
        <f t="shared" si="247"/>
        <v>0.3</v>
      </c>
      <c r="CO286" s="354"/>
      <c r="CP286" s="354"/>
      <c r="CQ286" s="96">
        <f t="shared" si="246"/>
        <v>6</v>
      </c>
      <c r="CR286" s="221">
        <v>1</v>
      </c>
      <c r="CS286" s="355"/>
      <c r="CT286" s="355"/>
      <c r="CU286" s="220" t="s">
        <v>898</v>
      </c>
      <c r="CV286" s="220" t="s">
        <v>268</v>
      </c>
    </row>
    <row r="287" spans="1:100" ht="33.75">
      <c r="A287" s="75" t="s">
        <v>930</v>
      </c>
      <c r="B287" s="218" t="s">
        <v>95</v>
      </c>
      <c r="C287" s="75" t="s">
        <v>931</v>
      </c>
      <c r="D287" s="119">
        <v>6</v>
      </c>
      <c r="E287" s="119">
        <v>6</v>
      </c>
      <c r="F287" s="75" t="s">
        <v>97</v>
      </c>
      <c r="G287" s="75" t="s">
        <v>928</v>
      </c>
      <c r="H287" s="75" t="s">
        <v>928</v>
      </c>
      <c r="I287" s="96">
        <v>0</v>
      </c>
      <c r="J287" s="119">
        <v>0</v>
      </c>
      <c r="K287" s="119">
        <v>0</v>
      </c>
      <c r="L287" s="305" t="s">
        <v>81</v>
      </c>
      <c r="M287" s="354"/>
      <c r="N287" s="354"/>
      <c r="O287" s="354"/>
      <c r="P287" s="354"/>
      <c r="Q287" s="96">
        <v>0</v>
      </c>
      <c r="R287" s="96">
        <v>0</v>
      </c>
      <c r="S287" s="96">
        <v>0</v>
      </c>
      <c r="T287" s="96">
        <v>0</v>
      </c>
      <c r="U287" s="96">
        <v>0</v>
      </c>
      <c r="V287" s="96">
        <v>0</v>
      </c>
      <c r="W287" s="96">
        <v>0</v>
      </c>
      <c r="X287" s="96">
        <v>0</v>
      </c>
      <c r="Y287" s="96">
        <v>0</v>
      </c>
      <c r="Z287" s="102" t="s">
        <v>81</v>
      </c>
      <c r="AA287" s="96">
        <v>0</v>
      </c>
      <c r="AB287" s="102">
        <v>0</v>
      </c>
      <c r="AC287" s="96">
        <v>0</v>
      </c>
      <c r="AD287" s="102">
        <v>0</v>
      </c>
      <c r="AE287" s="102">
        <v>0</v>
      </c>
      <c r="AF287" s="102">
        <v>0</v>
      </c>
      <c r="AG287" s="102">
        <v>0</v>
      </c>
      <c r="AH287" s="102">
        <v>0</v>
      </c>
      <c r="AI287" s="102">
        <v>0</v>
      </c>
      <c r="AJ287" s="102">
        <v>0</v>
      </c>
      <c r="AK287" s="102">
        <v>0</v>
      </c>
      <c r="AL287" s="305" t="s">
        <v>81</v>
      </c>
      <c r="AM287" s="354"/>
      <c r="AN287" s="354"/>
      <c r="AO287" s="102">
        <f t="shared" si="242"/>
        <v>0</v>
      </c>
      <c r="AP287" s="305">
        <f t="shared" si="243"/>
        <v>0</v>
      </c>
      <c r="AQ287" s="354"/>
      <c r="AR287" s="354"/>
      <c r="AS287" s="96">
        <v>90</v>
      </c>
      <c r="AT287" s="284">
        <v>0</v>
      </c>
      <c r="AU287" s="96">
        <v>0</v>
      </c>
      <c r="AV287" s="96">
        <v>90</v>
      </c>
      <c r="AW287" s="102">
        <f>BE287+BD287+BB287+BA287+AZ287+AX287</f>
        <v>27000000</v>
      </c>
      <c r="AX287" s="102">
        <v>27000000</v>
      </c>
      <c r="AY287" s="102">
        <v>0</v>
      </c>
      <c r="AZ287" s="102">
        <v>0</v>
      </c>
      <c r="BA287" s="102">
        <v>0</v>
      </c>
      <c r="BB287" s="102">
        <v>0</v>
      </c>
      <c r="BC287" s="102">
        <v>0</v>
      </c>
      <c r="BD287" s="102">
        <v>0</v>
      </c>
      <c r="BE287" s="102">
        <v>0</v>
      </c>
      <c r="BF287" s="305">
        <f t="shared" si="249"/>
        <v>1</v>
      </c>
      <c r="BG287" s="354"/>
      <c r="BH287" s="354"/>
      <c r="BI287" s="96">
        <f t="shared" si="244"/>
        <v>90</v>
      </c>
      <c r="BJ287" s="260">
        <v>1</v>
      </c>
      <c r="BK287" s="354"/>
      <c r="BL287" s="354"/>
      <c r="BM287" s="220" t="s">
        <v>898</v>
      </c>
      <c r="BN287" s="220" t="s">
        <v>268</v>
      </c>
      <c r="BO287" s="220"/>
      <c r="BP287" s="220"/>
      <c r="BQ287" s="220"/>
      <c r="BR287" s="220"/>
      <c r="BS287" s="220"/>
      <c r="BT287" s="220"/>
      <c r="BU287" s="220"/>
      <c r="BV287" s="220"/>
      <c r="BW287" s="220"/>
      <c r="BX287" s="220"/>
      <c r="BY287" s="220"/>
      <c r="BZ287" s="96">
        <v>6</v>
      </c>
      <c r="CA287" s="96">
        <v>0</v>
      </c>
      <c r="CB287" s="96">
        <v>0</v>
      </c>
      <c r="CC287" s="96">
        <v>0</v>
      </c>
      <c r="CD287" s="96">
        <v>6</v>
      </c>
      <c r="CE287" s="96">
        <v>0</v>
      </c>
      <c r="CF287" s="96">
        <v>0</v>
      </c>
      <c r="CG287" s="96">
        <v>0</v>
      </c>
      <c r="CH287" s="96">
        <v>0</v>
      </c>
      <c r="CI287" s="96">
        <v>0</v>
      </c>
      <c r="CJ287" s="96">
        <v>0</v>
      </c>
      <c r="CK287" s="96">
        <v>0</v>
      </c>
      <c r="CL287" s="96">
        <v>0</v>
      </c>
      <c r="CM287" s="96">
        <v>0</v>
      </c>
      <c r="CN287" s="305">
        <f t="shared" si="247"/>
        <v>1</v>
      </c>
      <c r="CO287" s="354"/>
      <c r="CP287" s="354"/>
      <c r="CQ287" s="96">
        <f t="shared" si="246"/>
        <v>96</v>
      </c>
      <c r="CR287" s="221">
        <v>1</v>
      </c>
      <c r="CS287" s="355"/>
      <c r="CT287" s="355"/>
      <c r="CU287" s="220" t="s">
        <v>898</v>
      </c>
      <c r="CV287" s="220" t="s">
        <v>268</v>
      </c>
    </row>
    <row r="288" spans="1:100" ht="33.75">
      <c r="A288" s="75" t="s">
        <v>930</v>
      </c>
      <c r="B288" s="218" t="s">
        <v>95</v>
      </c>
      <c r="C288" s="75" t="s">
        <v>931</v>
      </c>
      <c r="D288" s="119">
        <v>25</v>
      </c>
      <c r="E288" s="119">
        <v>30</v>
      </c>
      <c r="F288" s="75" t="s">
        <v>97</v>
      </c>
      <c r="G288" s="75" t="s">
        <v>929</v>
      </c>
      <c r="H288" s="75" t="s">
        <v>929</v>
      </c>
      <c r="I288" s="96">
        <v>3</v>
      </c>
      <c r="J288" s="119">
        <v>0</v>
      </c>
      <c r="K288" s="119">
        <v>0</v>
      </c>
      <c r="L288" s="305" t="s">
        <v>81</v>
      </c>
      <c r="M288" s="354"/>
      <c r="N288" s="354"/>
      <c r="O288" s="354"/>
      <c r="P288" s="354"/>
      <c r="Q288" s="96">
        <v>0</v>
      </c>
      <c r="R288" s="96">
        <v>0</v>
      </c>
      <c r="S288" s="96">
        <v>0</v>
      </c>
      <c r="T288" s="96">
        <v>0</v>
      </c>
      <c r="U288" s="96">
        <v>0</v>
      </c>
      <c r="V288" s="96">
        <v>0</v>
      </c>
      <c r="W288" s="96">
        <v>0</v>
      </c>
      <c r="X288" s="96">
        <v>0</v>
      </c>
      <c r="Y288" s="96">
        <v>0</v>
      </c>
      <c r="Z288" s="102" t="s">
        <v>81</v>
      </c>
      <c r="AA288" s="96">
        <v>0</v>
      </c>
      <c r="AB288" s="102">
        <v>0</v>
      </c>
      <c r="AC288" s="96">
        <v>0</v>
      </c>
      <c r="AD288" s="102">
        <v>0</v>
      </c>
      <c r="AE288" s="102">
        <v>0</v>
      </c>
      <c r="AF288" s="102">
        <v>0</v>
      </c>
      <c r="AG288" s="102">
        <v>0</v>
      </c>
      <c r="AH288" s="102">
        <v>0</v>
      </c>
      <c r="AI288" s="102">
        <v>0</v>
      </c>
      <c r="AJ288" s="102">
        <v>0</v>
      </c>
      <c r="AK288" s="102">
        <v>0</v>
      </c>
      <c r="AL288" s="305" t="s">
        <v>81</v>
      </c>
      <c r="AM288" s="354"/>
      <c r="AN288" s="354"/>
      <c r="AO288" s="102">
        <f t="shared" si="242"/>
        <v>0</v>
      </c>
      <c r="AP288" s="305">
        <f t="shared" si="243"/>
        <v>0</v>
      </c>
      <c r="AQ288" s="354"/>
      <c r="AR288" s="354"/>
      <c r="AS288" s="96">
        <v>0</v>
      </c>
      <c r="AT288" s="284">
        <v>0</v>
      </c>
      <c r="AU288" s="96">
        <v>0</v>
      </c>
      <c r="AV288" s="96">
        <v>0</v>
      </c>
      <c r="AW288" s="102">
        <f t="shared" si="257"/>
        <v>0</v>
      </c>
      <c r="AX288" s="102">
        <v>0</v>
      </c>
      <c r="AY288" s="102">
        <v>0</v>
      </c>
      <c r="AZ288" s="102">
        <v>0</v>
      </c>
      <c r="BA288" s="102">
        <v>0</v>
      </c>
      <c r="BB288" s="102">
        <v>0</v>
      </c>
      <c r="BC288" s="102">
        <v>0</v>
      </c>
      <c r="BD288" s="102">
        <v>0</v>
      </c>
      <c r="BE288" s="102">
        <v>0</v>
      </c>
      <c r="BF288" s="305" t="s">
        <v>81</v>
      </c>
      <c r="BG288" s="354"/>
      <c r="BH288" s="354"/>
      <c r="BI288" s="96">
        <f t="shared" si="244"/>
        <v>0</v>
      </c>
      <c r="BJ288" s="260">
        <f t="shared" si="251"/>
        <v>0</v>
      </c>
      <c r="BK288" s="354"/>
      <c r="BL288" s="354"/>
      <c r="BM288" s="220" t="s">
        <v>898</v>
      </c>
      <c r="BN288" s="220" t="s">
        <v>934</v>
      </c>
      <c r="BO288" s="220"/>
      <c r="BP288" s="220"/>
      <c r="BQ288" s="220"/>
      <c r="BR288" s="220"/>
      <c r="BS288" s="220"/>
      <c r="BT288" s="220"/>
      <c r="BU288" s="220"/>
      <c r="BV288" s="220"/>
      <c r="BW288" s="220"/>
      <c r="BX288" s="220"/>
      <c r="BY288" s="220"/>
      <c r="BZ288" s="96">
        <v>30</v>
      </c>
      <c r="CA288" s="96">
        <v>0</v>
      </c>
      <c r="CB288" s="96">
        <v>0</v>
      </c>
      <c r="CC288" s="96">
        <v>0</v>
      </c>
      <c r="CD288" s="96">
        <v>46</v>
      </c>
      <c r="CE288" s="96">
        <v>0</v>
      </c>
      <c r="CF288" s="96">
        <v>0</v>
      </c>
      <c r="CG288" s="96">
        <v>0</v>
      </c>
      <c r="CH288" s="96">
        <v>0</v>
      </c>
      <c r="CI288" s="96">
        <v>0</v>
      </c>
      <c r="CJ288" s="96">
        <v>0</v>
      </c>
      <c r="CK288" s="96">
        <v>0</v>
      </c>
      <c r="CL288" s="96">
        <v>0</v>
      </c>
      <c r="CM288" s="96">
        <v>0</v>
      </c>
      <c r="CN288" s="305">
        <v>1</v>
      </c>
      <c r="CO288" s="354"/>
      <c r="CP288" s="354"/>
      <c r="CQ288" s="96">
        <f t="shared" si="246"/>
        <v>46</v>
      </c>
      <c r="CR288" s="221">
        <v>1</v>
      </c>
      <c r="CS288" s="355"/>
      <c r="CT288" s="355"/>
      <c r="CU288" s="220" t="s">
        <v>898</v>
      </c>
      <c r="CV288" s="220" t="s">
        <v>934</v>
      </c>
    </row>
    <row r="289" spans="1:100" ht="33.75">
      <c r="A289" s="75" t="s">
        <v>935</v>
      </c>
      <c r="B289" s="218" t="s">
        <v>95</v>
      </c>
      <c r="C289" s="75" t="s">
        <v>936</v>
      </c>
      <c r="D289" s="119">
        <v>12</v>
      </c>
      <c r="E289" s="119" t="s">
        <v>81</v>
      </c>
      <c r="F289" s="75" t="s">
        <v>97</v>
      </c>
      <c r="G289" s="75" t="s">
        <v>937</v>
      </c>
      <c r="H289" s="75" t="s">
        <v>937</v>
      </c>
      <c r="I289" s="96">
        <v>4</v>
      </c>
      <c r="J289" s="119">
        <v>3</v>
      </c>
      <c r="K289" s="119">
        <v>0</v>
      </c>
      <c r="L289" s="305">
        <v>0</v>
      </c>
      <c r="M289" s="354">
        <f>SUBTOTAL(9,L289:L296)/6</f>
        <v>0.16666666666666666</v>
      </c>
      <c r="N289" s="354">
        <v>0.1</v>
      </c>
      <c r="O289" s="354">
        <f>SUM(L289:L296)/5</f>
        <v>0.2</v>
      </c>
      <c r="P289" s="354"/>
      <c r="Q289" s="96">
        <v>0</v>
      </c>
      <c r="R289" s="96">
        <v>0</v>
      </c>
      <c r="S289" s="96">
        <v>0</v>
      </c>
      <c r="T289" s="96">
        <v>0</v>
      </c>
      <c r="U289" s="96">
        <v>0</v>
      </c>
      <c r="V289" s="96">
        <v>0</v>
      </c>
      <c r="W289" s="96">
        <v>0</v>
      </c>
      <c r="X289" s="96">
        <v>0</v>
      </c>
      <c r="Y289" s="96">
        <v>0</v>
      </c>
      <c r="Z289" s="102" t="s">
        <v>81</v>
      </c>
      <c r="AA289" s="96">
        <v>0</v>
      </c>
      <c r="AB289" s="102">
        <v>0</v>
      </c>
      <c r="AC289" s="96">
        <v>0</v>
      </c>
      <c r="AD289" s="102">
        <v>0</v>
      </c>
      <c r="AE289" s="102">
        <v>0</v>
      </c>
      <c r="AF289" s="102">
        <v>0</v>
      </c>
      <c r="AG289" s="102">
        <v>0</v>
      </c>
      <c r="AH289" s="102">
        <v>0</v>
      </c>
      <c r="AI289" s="102">
        <v>0</v>
      </c>
      <c r="AJ289" s="102">
        <v>0</v>
      </c>
      <c r="AK289" s="102">
        <v>0</v>
      </c>
      <c r="AL289" s="305" t="s">
        <v>81</v>
      </c>
      <c r="AM289" s="354" t="str">
        <f>+AL289</f>
        <v>NA</v>
      </c>
      <c r="AN289" s="354"/>
      <c r="AO289" s="102">
        <f t="shared" si="242"/>
        <v>0</v>
      </c>
      <c r="AP289" s="305">
        <f t="shared" si="243"/>
        <v>0</v>
      </c>
      <c r="AQ289" s="354">
        <f>SUM(AP289:AP296)/8</f>
        <v>4.1666666666666664E-2</v>
      </c>
      <c r="AR289" s="354"/>
      <c r="AS289" s="96">
        <v>0</v>
      </c>
      <c r="AT289" s="102">
        <v>0</v>
      </c>
      <c r="AU289" s="96">
        <v>0</v>
      </c>
      <c r="AV289" s="96">
        <v>0</v>
      </c>
      <c r="AW289" s="102">
        <v>0</v>
      </c>
      <c r="AX289" s="102">
        <v>0</v>
      </c>
      <c r="AY289" s="102">
        <v>0</v>
      </c>
      <c r="AZ289" s="102">
        <v>0</v>
      </c>
      <c r="BA289" s="102">
        <v>0</v>
      </c>
      <c r="BB289" s="102">
        <v>0</v>
      </c>
      <c r="BC289" s="102">
        <v>0</v>
      </c>
      <c r="BD289" s="102">
        <v>0</v>
      </c>
      <c r="BE289" s="102">
        <v>0</v>
      </c>
      <c r="BF289" s="305" t="s">
        <v>81</v>
      </c>
      <c r="BG289" s="354">
        <f>SUM(BF289:BF296)/1</f>
        <v>1</v>
      </c>
      <c r="BH289" s="354"/>
      <c r="BI289" s="96" t="s">
        <v>81</v>
      </c>
      <c r="BJ289" s="260" t="s">
        <v>81</v>
      </c>
      <c r="BK289" s="354">
        <f>SUM(BJ289:BJ296)/3</f>
        <v>0.33333333333333331</v>
      </c>
      <c r="BL289" s="354"/>
      <c r="BM289" s="220" t="s">
        <v>898</v>
      </c>
      <c r="BN289" s="220" t="s">
        <v>176</v>
      </c>
      <c r="BO289" s="220"/>
      <c r="BP289" s="220"/>
      <c r="BQ289" s="220"/>
      <c r="BR289" s="220"/>
      <c r="BS289" s="220"/>
      <c r="BT289" s="220"/>
      <c r="BU289" s="220"/>
      <c r="BV289" s="220"/>
      <c r="BW289" s="220"/>
      <c r="BX289" s="220"/>
      <c r="BY289" s="220"/>
      <c r="BZ289" s="96" t="s">
        <v>81</v>
      </c>
      <c r="CA289" s="96">
        <v>0</v>
      </c>
      <c r="CB289" s="96">
        <v>0</v>
      </c>
      <c r="CC289" s="96">
        <v>0</v>
      </c>
      <c r="CD289" s="96">
        <v>0</v>
      </c>
      <c r="CE289" s="96">
        <v>0</v>
      </c>
      <c r="CF289" s="96">
        <v>0</v>
      </c>
      <c r="CG289" s="96">
        <v>0</v>
      </c>
      <c r="CH289" s="96">
        <v>0</v>
      </c>
      <c r="CI289" s="96">
        <v>0</v>
      </c>
      <c r="CJ289" s="96">
        <v>0</v>
      </c>
      <c r="CK289" s="96">
        <v>0</v>
      </c>
      <c r="CL289" s="96">
        <v>0</v>
      </c>
      <c r="CM289" s="96">
        <v>0</v>
      </c>
      <c r="CN289" s="305" t="s">
        <v>81</v>
      </c>
      <c r="CO289" s="354">
        <f>SUM(CN289:CN296)/3</f>
        <v>0.33333333333333331</v>
      </c>
      <c r="CP289" s="354"/>
      <c r="CQ289" s="96" t="s">
        <v>81</v>
      </c>
      <c r="CR289" s="221" t="s">
        <v>81</v>
      </c>
      <c r="CS289" s="355">
        <f>SUM(CR289:CR296)/3</f>
        <v>0.33333333333333331</v>
      </c>
      <c r="CT289" s="355"/>
      <c r="CU289" s="220" t="s">
        <v>898</v>
      </c>
      <c r="CV289" s="220" t="s">
        <v>176</v>
      </c>
    </row>
    <row r="290" spans="1:100" ht="45">
      <c r="A290" s="75" t="s">
        <v>935</v>
      </c>
      <c r="B290" s="218" t="s">
        <v>95</v>
      </c>
      <c r="C290" s="75" t="s">
        <v>936</v>
      </c>
      <c r="D290" s="119">
        <v>6</v>
      </c>
      <c r="E290" s="119" t="s">
        <v>81</v>
      </c>
      <c r="F290" s="75" t="s">
        <v>97</v>
      </c>
      <c r="G290" s="75" t="s">
        <v>938</v>
      </c>
      <c r="H290" s="75" t="s">
        <v>938</v>
      </c>
      <c r="I290" s="96">
        <v>1</v>
      </c>
      <c r="J290" s="119">
        <v>1</v>
      </c>
      <c r="K290" s="119">
        <v>0</v>
      </c>
      <c r="L290" s="305">
        <v>0</v>
      </c>
      <c r="M290" s="354"/>
      <c r="N290" s="354"/>
      <c r="O290" s="354"/>
      <c r="P290" s="354"/>
      <c r="Q290" s="96">
        <v>0</v>
      </c>
      <c r="R290" s="96">
        <v>0</v>
      </c>
      <c r="S290" s="96">
        <v>0</v>
      </c>
      <c r="T290" s="96">
        <v>0</v>
      </c>
      <c r="U290" s="96">
        <v>0</v>
      </c>
      <c r="V290" s="96">
        <v>0</v>
      </c>
      <c r="W290" s="96">
        <v>0</v>
      </c>
      <c r="X290" s="96">
        <v>0</v>
      </c>
      <c r="Y290" s="96">
        <v>0</v>
      </c>
      <c r="Z290" s="102" t="s">
        <v>81</v>
      </c>
      <c r="AA290" s="96">
        <v>0</v>
      </c>
      <c r="AB290" s="102">
        <v>1</v>
      </c>
      <c r="AC290" s="96">
        <v>0</v>
      </c>
      <c r="AD290" s="102">
        <v>0</v>
      </c>
      <c r="AE290" s="102">
        <v>0</v>
      </c>
      <c r="AF290" s="102">
        <v>0</v>
      </c>
      <c r="AG290" s="102">
        <v>0</v>
      </c>
      <c r="AH290" s="102">
        <v>0</v>
      </c>
      <c r="AI290" s="102">
        <v>0</v>
      </c>
      <c r="AJ290" s="102">
        <v>0</v>
      </c>
      <c r="AK290" s="102">
        <v>0</v>
      </c>
      <c r="AL290" s="305" t="s">
        <v>81</v>
      </c>
      <c r="AM290" s="354"/>
      <c r="AN290" s="354"/>
      <c r="AO290" s="102">
        <f t="shared" si="242"/>
        <v>0</v>
      </c>
      <c r="AP290" s="305">
        <f t="shared" si="243"/>
        <v>0</v>
      </c>
      <c r="AQ290" s="354"/>
      <c r="AR290" s="354"/>
      <c r="AS290" s="96">
        <v>0</v>
      </c>
      <c r="AT290" s="102">
        <v>0</v>
      </c>
      <c r="AU290" s="96">
        <v>0</v>
      </c>
      <c r="AV290" s="96">
        <v>0</v>
      </c>
      <c r="AW290" s="102">
        <v>0</v>
      </c>
      <c r="AX290" s="102">
        <v>0</v>
      </c>
      <c r="AY290" s="102">
        <v>0</v>
      </c>
      <c r="AZ290" s="102">
        <v>0</v>
      </c>
      <c r="BA290" s="102">
        <v>0</v>
      </c>
      <c r="BB290" s="102">
        <v>0</v>
      </c>
      <c r="BC290" s="102">
        <v>0</v>
      </c>
      <c r="BD290" s="102">
        <v>0</v>
      </c>
      <c r="BE290" s="102">
        <v>0</v>
      </c>
      <c r="BF290" s="305" t="s">
        <v>81</v>
      </c>
      <c r="BG290" s="354"/>
      <c r="BH290" s="354"/>
      <c r="BI290" s="96" t="s">
        <v>81</v>
      </c>
      <c r="BJ290" s="260" t="s">
        <v>81</v>
      </c>
      <c r="BK290" s="354"/>
      <c r="BL290" s="354"/>
      <c r="BM290" s="220" t="s">
        <v>898</v>
      </c>
      <c r="BN290" s="220" t="s">
        <v>176</v>
      </c>
      <c r="BO290" s="220"/>
      <c r="BP290" s="220"/>
      <c r="BQ290" s="220"/>
      <c r="BR290" s="220"/>
      <c r="BS290" s="220"/>
      <c r="BT290" s="220"/>
      <c r="BU290" s="220"/>
      <c r="BV290" s="220"/>
      <c r="BW290" s="220"/>
      <c r="BX290" s="220"/>
      <c r="BY290" s="220"/>
      <c r="BZ290" s="96" t="s">
        <v>81</v>
      </c>
      <c r="CA290" s="96">
        <v>0</v>
      </c>
      <c r="CB290" s="96">
        <v>0</v>
      </c>
      <c r="CC290" s="96">
        <v>0</v>
      </c>
      <c r="CD290" s="96">
        <v>0</v>
      </c>
      <c r="CE290" s="96">
        <v>0</v>
      </c>
      <c r="CF290" s="96">
        <v>0</v>
      </c>
      <c r="CG290" s="96">
        <v>0</v>
      </c>
      <c r="CH290" s="96">
        <v>0</v>
      </c>
      <c r="CI290" s="96">
        <v>0</v>
      </c>
      <c r="CJ290" s="96">
        <v>0</v>
      </c>
      <c r="CK290" s="96">
        <v>0</v>
      </c>
      <c r="CL290" s="96">
        <v>0</v>
      </c>
      <c r="CM290" s="96">
        <v>0</v>
      </c>
      <c r="CN290" s="305" t="s">
        <v>81</v>
      </c>
      <c r="CO290" s="354"/>
      <c r="CP290" s="354"/>
      <c r="CQ290" s="96" t="s">
        <v>81</v>
      </c>
      <c r="CR290" s="221" t="s">
        <v>81</v>
      </c>
      <c r="CS290" s="355"/>
      <c r="CT290" s="355"/>
      <c r="CU290" s="220" t="s">
        <v>898</v>
      </c>
      <c r="CV290" s="220" t="s">
        <v>176</v>
      </c>
    </row>
    <row r="291" spans="1:100" ht="72.75" customHeight="1">
      <c r="A291" s="75" t="s">
        <v>935</v>
      </c>
      <c r="B291" s="218" t="s">
        <v>95</v>
      </c>
      <c r="C291" s="75" t="s">
        <v>936</v>
      </c>
      <c r="D291" s="119">
        <v>24</v>
      </c>
      <c r="E291" s="119" t="s">
        <v>81</v>
      </c>
      <c r="F291" s="75" t="s">
        <v>97</v>
      </c>
      <c r="G291" s="75" t="s">
        <v>939</v>
      </c>
      <c r="H291" s="75" t="s">
        <v>939</v>
      </c>
      <c r="I291" s="96">
        <v>1</v>
      </c>
      <c r="J291" s="119">
        <v>4</v>
      </c>
      <c r="K291" s="119">
        <v>0</v>
      </c>
      <c r="L291" s="305">
        <v>0</v>
      </c>
      <c r="M291" s="354"/>
      <c r="N291" s="354"/>
      <c r="O291" s="354"/>
      <c r="P291" s="354"/>
      <c r="Q291" s="96">
        <v>0</v>
      </c>
      <c r="R291" s="96">
        <v>0</v>
      </c>
      <c r="S291" s="96">
        <v>0</v>
      </c>
      <c r="T291" s="96">
        <v>0</v>
      </c>
      <c r="U291" s="96">
        <v>0</v>
      </c>
      <c r="V291" s="96">
        <v>0</v>
      </c>
      <c r="W291" s="96">
        <v>0</v>
      </c>
      <c r="X291" s="96">
        <v>0</v>
      </c>
      <c r="Y291" s="96">
        <v>0</v>
      </c>
      <c r="Z291" s="102" t="s">
        <v>81</v>
      </c>
      <c r="AA291" s="96">
        <v>0</v>
      </c>
      <c r="AB291" s="102">
        <v>0</v>
      </c>
      <c r="AC291" s="96">
        <v>0</v>
      </c>
      <c r="AD291" s="102">
        <v>0</v>
      </c>
      <c r="AE291" s="102">
        <v>0</v>
      </c>
      <c r="AF291" s="102">
        <v>0</v>
      </c>
      <c r="AG291" s="102">
        <v>0</v>
      </c>
      <c r="AH291" s="102">
        <v>0</v>
      </c>
      <c r="AI291" s="102">
        <v>0</v>
      </c>
      <c r="AJ291" s="102">
        <v>0</v>
      </c>
      <c r="AK291" s="102">
        <v>0</v>
      </c>
      <c r="AL291" s="305" t="s">
        <v>81</v>
      </c>
      <c r="AM291" s="354"/>
      <c r="AN291" s="354"/>
      <c r="AO291" s="102">
        <f t="shared" si="242"/>
        <v>0</v>
      </c>
      <c r="AP291" s="305">
        <f t="shared" si="243"/>
        <v>0</v>
      </c>
      <c r="AQ291" s="354"/>
      <c r="AR291" s="354"/>
      <c r="AS291" s="96">
        <v>0</v>
      </c>
      <c r="AT291" s="102">
        <v>0</v>
      </c>
      <c r="AU291" s="96">
        <v>0</v>
      </c>
      <c r="AV291" s="96">
        <v>0</v>
      </c>
      <c r="AW291" s="102">
        <v>0</v>
      </c>
      <c r="AX291" s="102">
        <v>0</v>
      </c>
      <c r="AY291" s="102">
        <v>0</v>
      </c>
      <c r="AZ291" s="102">
        <v>0</v>
      </c>
      <c r="BA291" s="102">
        <v>0</v>
      </c>
      <c r="BB291" s="102">
        <v>0</v>
      </c>
      <c r="BC291" s="102">
        <v>0</v>
      </c>
      <c r="BD291" s="102">
        <v>0</v>
      </c>
      <c r="BE291" s="102">
        <v>0</v>
      </c>
      <c r="BF291" s="305" t="s">
        <v>81</v>
      </c>
      <c r="BG291" s="354"/>
      <c r="BH291" s="354"/>
      <c r="BI291" s="96" t="s">
        <v>81</v>
      </c>
      <c r="BJ291" s="260" t="s">
        <v>81</v>
      </c>
      <c r="BK291" s="354"/>
      <c r="BL291" s="354"/>
      <c r="BM291" s="220" t="s">
        <v>898</v>
      </c>
      <c r="BN291" s="220" t="s">
        <v>176</v>
      </c>
      <c r="BO291" s="220"/>
      <c r="BP291" s="220"/>
      <c r="BQ291" s="220"/>
      <c r="BR291" s="220"/>
      <c r="BS291" s="220"/>
      <c r="BT291" s="220"/>
      <c r="BU291" s="220"/>
      <c r="BV291" s="220"/>
      <c r="BW291" s="220"/>
      <c r="BX291" s="220"/>
      <c r="BY291" s="220"/>
      <c r="BZ291" s="96" t="s">
        <v>81</v>
      </c>
      <c r="CA291" s="96">
        <v>0</v>
      </c>
      <c r="CB291" s="96">
        <v>0</v>
      </c>
      <c r="CC291" s="96">
        <v>0</v>
      </c>
      <c r="CD291" s="96">
        <v>0</v>
      </c>
      <c r="CE291" s="96">
        <v>0</v>
      </c>
      <c r="CF291" s="96">
        <v>0</v>
      </c>
      <c r="CG291" s="96">
        <v>0</v>
      </c>
      <c r="CH291" s="96">
        <v>0</v>
      </c>
      <c r="CI291" s="96">
        <v>0</v>
      </c>
      <c r="CJ291" s="96">
        <v>0</v>
      </c>
      <c r="CK291" s="96">
        <v>0</v>
      </c>
      <c r="CL291" s="96">
        <v>0</v>
      </c>
      <c r="CM291" s="96">
        <v>0</v>
      </c>
      <c r="CN291" s="305" t="s">
        <v>81</v>
      </c>
      <c r="CO291" s="354"/>
      <c r="CP291" s="354"/>
      <c r="CQ291" s="96" t="s">
        <v>81</v>
      </c>
      <c r="CR291" s="221" t="s">
        <v>81</v>
      </c>
      <c r="CS291" s="355"/>
      <c r="CT291" s="355"/>
      <c r="CU291" s="220" t="s">
        <v>898</v>
      </c>
      <c r="CV291" s="220" t="s">
        <v>176</v>
      </c>
    </row>
    <row r="292" spans="1:100" ht="49.5" customHeight="1">
      <c r="A292" s="75" t="s">
        <v>935</v>
      </c>
      <c r="B292" s="218" t="s">
        <v>95</v>
      </c>
      <c r="C292" s="75" t="s">
        <v>936</v>
      </c>
      <c r="D292" s="119">
        <v>6</v>
      </c>
      <c r="E292" s="119">
        <v>1</v>
      </c>
      <c r="F292" s="75" t="s">
        <v>97</v>
      </c>
      <c r="G292" s="75" t="s">
        <v>940</v>
      </c>
      <c r="H292" s="75" t="s">
        <v>940</v>
      </c>
      <c r="I292" s="96">
        <v>2</v>
      </c>
      <c r="J292" s="119">
        <v>1</v>
      </c>
      <c r="K292" s="119">
        <v>0</v>
      </c>
      <c r="L292" s="305">
        <v>0</v>
      </c>
      <c r="M292" s="354"/>
      <c r="N292" s="354"/>
      <c r="O292" s="354"/>
      <c r="P292" s="354"/>
      <c r="Q292" s="96">
        <v>0</v>
      </c>
      <c r="R292" s="96">
        <v>0</v>
      </c>
      <c r="S292" s="96">
        <v>0</v>
      </c>
      <c r="T292" s="96">
        <v>0</v>
      </c>
      <c r="U292" s="96">
        <v>0</v>
      </c>
      <c r="V292" s="96">
        <v>0</v>
      </c>
      <c r="W292" s="96">
        <v>0</v>
      </c>
      <c r="X292" s="96">
        <v>0</v>
      </c>
      <c r="Y292" s="96">
        <v>0</v>
      </c>
      <c r="Z292" s="102" t="s">
        <v>81</v>
      </c>
      <c r="AA292" s="96">
        <v>0</v>
      </c>
      <c r="AB292" s="102">
        <v>0</v>
      </c>
      <c r="AC292" s="96">
        <v>0</v>
      </c>
      <c r="AD292" s="102">
        <v>0</v>
      </c>
      <c r="AE292" s="102">
        <v>0</v>
      </c>
      <c r="AF292" s="102">
        <v>0</v>
      </c>
      <c r="AG292" s="102">
        <v>0</v>
      </c>
      <c r="AH292" s="102">
        <v>0</v>
      </c>
      <c r="AI292" s="102">
        <v>0</v>
      </c>
      <c r="AJ292" s="102">
        <v>0</v>
      </c>
      <c r="AK292" s="102">
        <v>0</v>
      </c>
      <c r="AL292" s="305" t="s">
        <v>81</v>
      </c>
      <c r="AM292" s="354"/>
      <c r="AN292" s="354"/>
      <c r="AO292" s="102">
        <f t="shared" si="242"/>
        <v>0</v>
      </c>
      <c r="AP292" s="305">
        <f t="shared" si="243"/>
        <v>0</v>
      </c>
      <c r="AQ292" s="354"/>
      <c r="AR292" s="354"/>
      <c r="AS292" s="96">
        <v>0</v>
      </c>
      <c r="AT292" s="102">
        <v>0</v>
      </c>
      <c r="AU292" s="96">
        <v>0</v>
      </c>
      <c r="AV292" s="96">
        <v>0</v>
      </c>
      <c r="AW292" s="102">
        <f t="shared" ref="AW292:AW293" si="258">BE292+BD292+BB292+BA292+AZ292+AX292</f>
        <v>0</v>
      </c>
      <c r="AX292" s="102">
        <v>0</v>
      </c>
      <c r="AY292" s="102">
        <v>0</v>
      </c>
      <c r="AZ292" s="102">
        <v>0</v>
      </c>
      <c r="BA292" s="102">
        <v>0</v>
      </c>
      <c r="BB292" s="102">
        <v>0</v>
      </c>
      <c r="BC292" s="102">
        <v>0</v>
      </c>
      <c r="BD292" s="102">
        <v>0</v>
      </c>
      <c r="BE292" s="102">
        <v>0</v>
      </c>
      <c r="BF292" s="305" t="s">
        <v>81</v>
      </c>
      <c r="BG292" s="354"/>
      <c r="BH292" s="354"/>
      <c r="BI292" s="96">
        <f t="shared" si="244"/>
        <v>0</v>
      </c>
      <c r="BJ292" s="260">
        <f t="shared" si="251"/>
        <v>0</v>
      </c>
      <c r="BK292" s="354"/>
      <c r="BL292" s="354"/>
      <c r="BM292" s="220" t="s">
        <v>898</v>
      </c>
      <c r="BN292" s="220" t="s">
        <v>268</v>
      </c>
      <c r="BO292" s="220"/>
      <c r="BP292" s="220"/>
      <c r="BQ292" s="220"/>
      <c r="BR292" s="220"/>
      <c r="BS292" s="220"/>
      <c r="BT292" s="220"/>
      <c r="BU292" s="220"/>
      <c r="BV292" s="220"/>
      <c r="BW292" s="220"/>
      <c r="BX292" s="220"/>
      <c r="BY292" s="220"/>
      <c r="BZ292" s="96">
        <v>1</v>
      </c>
      <c r="CA292" s="96">
        <v>0</v>
      </c>
      <c r="CB292" s="96">
        <v>0</v>
      </c>
      <c r="CC292" s="96">
        <v>0</v>
      </c>
      <c r="CD292" s="96">
        <v>0</v>
      </c>
      <c r="CE292" s="96">
        <v>0</v>
      </c>
      <c r="CF292" s="96">
        <v>0</v>
      </c>
      <c r="CG292" s="96">
        <v>0</v>
      </c>
      <c r="CH292" s="96">
        <v>0</v>
      </c>
      <c r="CI292" s="96">
        <v>0</v>
      </c>
      <c r="CJ292" s="96">
        <v>0</v>
      </c>
      <c r="CK292" s="96">
        <v>0</v>
      </c>
      <c r="CL292" s="96">
        <v>0</v>
      </c>
      <c r="CM292" s="96">
        <v>0</v>
      </c>
      <c r="CN292" s="305">
        <f t="shared" si="247"/>
        <v>0</v>
      </c>
      <c r="CO292" s="354"/>
      <c r="CP292" s="354"/>
      <c r="CQ292" s="96">
        <f t="shared" si="246"/>
        <v>0</v>
      </c>
      <c r="CR292" s="221">
        <f>+CQ292/E292</f>
        <v>0</v>
      </c>
      <c r="CS292" s="355"/>
      <c r="CT292" s="355"/>
      <c r="CU292" s="220" t="s">
        <v>898</v>
      </c>
      <c r="CV292" s="220" t="s">
        <v>268</v>
      </c>
    </row>
    <row r="293" spans="1:100" ht="67.5" customHeight="1">
      <c r="A293" s="75" t="s">
        <v>935</v>
      </c>
      <c r="B293" s="218" t="s">
        <v>95</v>
      </c>
      <c r="C293" s="75" t="s">
        <v>936</v>
      </c>
      <c r="D293" s="119">
        <v>3</v>
      </c>
      <c r="E293" s="119">
        <v>2</v>
      </c>
      <c r="F293" s="75" t="s">
        <v>97</v>
      </c>
      <c r="G293" s="75" t="s">
        <v>941</v>
      </c>
      <c r="H293" s="75" t="s">
        <v>941</v>
      </c>
      <c r="I293" s="96">
        <v>1</v>
      </c>
      <c r="J293" s="119">
        <v>0</v>
      </c>
      <c r="K293" s="119">
        <v>1</v>
      </c>
      <c r="L293" s="305">
        <v>1</v>
      </c>
      <c r="M293" s="354"/>
      <c r="N293" s="354"/>
      <c r="O293" s="354"/>
      <c r="P293" s="354"/>
      <c r="Q293" s="119">
        <v>2381000000</v>
      </c>
      <c r="R293" s="119">
        <v>2381000000</v>
      </c>
      <c r="S293" s="96">
        <v>0</v>
      </c>
      <c r="T293" s="96">
        <v>0</v>
      </c>
      <c r="U293" s="96">
        <v>0</v>
      </c>
      <c r="V293" s="96">
        <v>0</v>
      </c>
      <c r="W293" s="96">
        <v>0</v>
      </c>
      <c r="X293" s="96">
        <v>0</v>
      </c>
      <c r="Y293" s="96">
        <v>0</v>
      </c>
      <c r="Z293" s="102" t="s">
        <v>81</v>
      </c>
      <c r="AA293" s="96">
        <v>0</v>
      </c>
      <c r="AB293" s="102">
        <v>0</v>
      </c>
      <c r="AC293" s="96">
        <v>0</v>
      </c>
      <c r="AD293" s="102">
        <v>0</v>
      </c>
      <c r="AE293" s="102">
        <v>0</v>
      </c>
      <c r="AF293" s="102">
        <v>0</v>
      </c>
      <c r="AG293" s="102">
        <v>0</v>
      </c>
      <c r="AH293" s="102">
        <v>0</v>
      </c>
      <c r="AI293" s="102">
        <v>0</v>
      </c>
      <c r="AJ293" s="102">
        <v>0</v>
      </c>
      <c r="AK293" s="102">
        <v>0</v>
      </c>
      <c r="AL293" s="305" t="s">
        <v>81</v>
      </c>
      <c r="AM293" s="354"/>
      <c r="AN293" s="354"/>
      <c r="AO293" s="102">
        <f t="shared" si="242"/>
        <v>1</v>
      </c>
      <c r="AP293" s="305">
        <f t="shared" si="243"/>
        <v>0.33333333333333331</v>
      </c>
      <c r="AQ293" s="354"/>
      <c r="AR293" s="354"/>
      <c r="AS293" s="96">
        <v>1</v>
      </c>
      <c r="AT293" s="102">
        <v>0</v>
      </c>
      <c r="AU293" s="96">
        <v>0</v>
      </c>
      <c r="AV293" s="96">
        <v>1</v>
      </c>
      <c r="AW293" s="102">
        <f t="shared" si="258"/>
        <v>281600000</v>
      </c>
      <c r="AX293" s="102">
        <v>0</v>
      </c>
      <c r="AY293" s="102">
        <v>0</v>
      </c>
      <c r="AZ293" s="102">
        <v>0</v>
      </c>
      <c r="BA293" s="102">
        <v>0</v>
      </c>
      <c r="BB293" s="102">
        <v>0</v>
      </c>
      <c r="BC293" s="102">
        <v>0</v>
      </c>
      <c r="BD293" s="282">
        <v>281600000</v>
      </c>
      <c r="BE293" s="102">
        <v>0</v>
      </c>
      <c r="BF293" s="305">
        <f t="shared" si="249"/>
        <v>1</v>
      </c>
      <c r="BG293" s="354"/>
      <c r="BH293" s="354"/>
      <c r="BI293" s="96">
        <f t="shared" si="244"/>
        <v>2</v>
      </c>
      <c r="BJ293" s="260">
        <f t="shared" si="251"/>
        <v>1</v>
      </c>
      <c r="BK293" s="354"/>
      <c r="BL293" s="354"/>
      <c r="BM293" s="220" t="s">
        <v>898</v>
      </c>
      <c r="BN293" s="220" t="s">
        <v>268</v>
      </c>
      <c r="BO293" s="220"/>
      <c r="BP293" s="220"/>
      <c r="BQ293" s="220"/>
      <c r="BR293" s="220"/>
      <c r="BS293" s="220"/>
      <c r="BT293" s="220"/>
      <c r="BU293" s="220"/>
      <c r="BV293" s="220"/>
      <c r="BW293" s="220"/>
      <c r="BX293" s="220"/>
      <c r="BY293" s="220"/>
      <c r="BZ293" s="96">
        <v>1</v>
      </c>
      <c r="CA293" s="96">
        <v>0</v>
      </c>
      <c r="CB293" s="96">
        <v>0</v>
      </c>
      <c r="CC293" s="96">
        <v>0</v>
      </c>
      <c r="CD293" s="96">
        <v>1</v>
      </c>
      <c r="CE293" s="96">
        <v>0</v>
      </c>
      <c r="CF293" s="96">
        <v>0</v>
      </c>
      <c r="CG293" s="96">
        <v>0</v>
      </c>
      <c r="CH293" s="96">
        <v>0</v>
      </c>
      <c r="CI293" s="96">
        <v>0</v>
      </c>
      <c r="CJ293" s="96">
        <v>0</v>
      </c>
      <c r="CK293" s="96">
        <v>0</v>
      </c>
      <c r="CL293" s="283">
        <v>281600000</v>
      </c>
      <c r="CM293" s="96">
        <v>0</v>
      </c>
      <c r="CN293" s="305">
        <f t="shared" si="247"/>
        <v>1</v>
      </c>
      <c r="CO293" s="354"/>
      <c r="CP293" s="354"/>
      <c r="CQ293" s="96">
        <f t="shared" si="246"/>
        <v>3</v>
      </c>
      <c r="CR293" s="221">
        <v>1</v>
      </c>
      <c r="CS293" s="355"/>
      <c r="CT293" s="355"/>
      <c r="CU293" s="220" t="s">
        <v>898</v>
      </c>
      <c r="CV293" s="220" t="s">
        <v>268</v>
      </c>
    </row>
    <row r="294" spans="1:100" ht="72" customHeight="1">
      <c r="A294" s="75" t="s">
        <v>935</v>
      </c>
      <c r="B294" s="218" t="s">
        <v>95</v>
      </c>
      <c r="C294" s="75" t="s">
        <v>936</v>
      </c>
      <c r="D294" s="119">
        <v>1</v>
      </c>
      <c r="E294" s="119" t="s">
        <v>81</v>
      </c>
      <c r="F294" s="75" t="s">
        <v>97</v>
      </c>
      <c r="G294" s="75" t="s">
        <v>942</v>
      </c>
      <c r="H294" s="75" t="s">
        <v>942</v>
      </c>
      <c r="I294" s="96">
        <v>0</v>
      </c>
      <c r="J294" s="119">
        <v>0</v>
      </c>
      <c r="K294" s="119">
        <v>0</v>
      </c>
      <c r="L294" s="305" t="s">
        <v>81</v>
      </c>
      <c r="M294" s="354"/>
      <c r="N294" s="354"/>
      <c r="O294" s="354"/>
      <c r="P294" s="354"/>
      <c r="Q294" s="96">
        <v>0</v>
      </c>
      <c r="R294" s="96">
        <v>0</v>
      </c>
      <c r="S294" s="96">
        <v>0</v>
      </c>
      <c r="T294" s="96">
        <v>0</v>
      </c>
      <c r="U294" s="96">
        <v>0</v>
      </c>
      <c r="V294" s="96">
        <v>0</v>
      </c>
      <c r="W294" s="96">
        <v>0</v>
      </c>
      <c r="X294" s="96">
        <v>0</v>
      </c>
      <c r="Y294" s="96">
        <v>0</v>
      </c>
      <c r="Z294" s="102" t="s">
        <v>81</v>
      </c>
      <c r="AA294" s="96">
        <v>0</v>
      </c>
      <c r="AB294" s="102">
        <v>0</v>
      </c>
      <c r="AC294" s="96">
        <v>0</v>
      </c>
      <c r="AD294" s="102">
        <v>0</v>
      </c>
      <c r="AE294" s="102">
        <v>0</v>
      </c>
      <c r="AF294" s="102">
        <v>0</v>
      </c>
      <c r="AG294" s="102">
        <v>0</v>
      </c>
      <c r="AH294" s="102">
        <v>0</v>
      </c>
      <c r="AI294" s="102">
        <v>0</v>
      </c>
      <c r="AJ294" s="102">
        <v>0</v>
      </c>
      <c r="AK294" s="102">
        <v>0</v>
      </c>
      <c r="AL294" s="305" t="s">
        <v>81</v>
      </c>
      <c r="AM294" s="354"/>
      <c r="AN294" s="354"/>
      <c r="AO294" s="102">
        <f t="shared" si="242"/>
        <v>0</v>
      </c>
      <c r="AP294" s="305">
        <f t="shared" si="243"/>
        <v>0</v>
      </c>
      <c r="AQ294" s="354"/>
      <c r="AR294" s="354"/>
      <c r="AS294" s="96">
        <v>0</v>
      </c>
      <c r="AT294" s="102">
        <v>0</v>
      </c>
      <c r="AU294" s="96">
        <v>0</v>
      </c>
      <c r="AV294" s="96">
        <v>0</v>
      </c>
      <c r="AW294" s="102">
        <v>0</v>
      </c>
      <c r="AX294" s="102">
        <v>0</v>
      </c>
      <c r="AY294" s="102">
        <v>0</v>
      </c>
      <c r="AZ294" s="102">
        <v>0</v>
      </c>
      <c r="BA294" s="102">
        <v>0</v>
      </c>
      <c r="BB294" s="102">
        <v>0</v>
      </c>
      <c r="BC294" s="102">
        <v>0</v>
      </c>
      <c r="BD294" s="102">
        <v>0</v>
      </c>
      <c r="BE294" s="102">
        <v>0</v>
      </c>
      <c r="BF294" s="305" t="s">
        <v>81</v>
      </c>
      <c r="BG294" s="354"/>
      <c r="BH294" s="354"/>
      <c r="BI294" s="96" t="s">
        <v>81</v>
      </c>
      <c r="BJ294" s="260" t="s">
        <v>81</v>
      </c>
      <c r="BK294" s="354"/>
      <c r="BL294" s="354"/>
      <c r="BM294" s="220" t="s">
        <v>898</v>
      </c>
      <c r="BN294" s="220" t="s">
        <v>176</v>
      </c>
      <c r="BO294" s="220"/>
      <c r="BP294" s="220"/>
      <c r="BQ294" s="220"/>
      <c r="BR294" s="220"/>
      <c r="BS294" s="220"/>
      <c r="BT294" s="220"/>
      <c r="BU294" s="220"/>
      <c r="BV294" s="220"/>
      <c r="BW294" s="220"/>
      <c r="BX294" s="220"/>
      <c r="BY294" s="220"/>
      <c r="BZ294" s="96" t="s">
        <v>81</v>
      </c>
      <c r="CA294" s="96">
        <v>0</v>
      </c>
      <c r="CB294" s="96">
        <v>0</v>
      </c>
      <c r="CC294" s="96">
        <v>0</v>
      </c>
      <c r="CD294" s="96" t="s">
        <v>81</v>
      </c>
      <c r="CE294" s="96">
        <v>0</v>
      </c>
      <c r="CF294" s="96">
        <v>0</v>
      </c>
      <c r="CG294" s="96">
        <v>0</v>
      </c>
      <c r="CH294" s="96">
        <v>0</v>
      </c>
      <c r="CI294" s="96">
        <v>0</v>
      </c>
      <c r="CJ294" s="96">
        <v>0</v>
      </c>
      <c r="CK294" s="96">
        <v>0</v>
      </c>
      <c r="CL294" s="96">
        <v>0</v>
      </c>
      <c r="CM294" s="96">
        <v>0</v>
      </c>
      <c r="CN294" s="305" t="s">
        <v>81</v>
      </c>
      <c r="CO294" s="354"/>
      <c r="CP294" s="354"/>
      <c r="CQ294" s="96" t="s">
        <v>81</v>
      </c>
      <c r="CR294" s="221" t="s">
        <v>81</v>
      </c>
      <c r="CS294" s="355"/>
      <c r="CT294" s="355"/>
      <c r="CU294" s="220" t="s">
        <v>898</v>
      </c>
      <c r="CV294" s="220" t="s">
        <v>176</v>
      </c>
    </row>
    <row r="295" spans="1:100" ht="33" customHeight="1">
      <c r="A295" s="75" t="s">
        <v>935</v>
      </c>
      <c r="B295" s="218" t="s">
        <v>95</v>
      </c>
      <c r="C295" s="75" t="s">
        <v>936</v>
      </c>
      <c r="D295" s="119">
        <v>2</v>
      </c>
      <c r="E295" s="119">
        <v>1</v>
      </c>
      <c r="F295" s="75" t="s">
        <v>97</v>
      </c>
      <c r="G295" s="75" t="s">
        <v>943</v>
      </c>
      <c r="H295" s="75" t="s">
        <v>943</v>
      </c>
      <c r="I295" s="96">
        <v>3</v>
      </c>
      <c r="J295" s="119">
        <v>0</v>
      </c>
      <c r="K295" s="119">
        <v>0</v>
      </c>
      <c r="L295" s="305" t="s">
        <v>81</v>
      </c>
      <c r="M295" s="354"/>
      <c r="N295" s="354"/>
      <c r="O295" s="354"/>
      <c r="P295" s="354"/>
      <c r="Q295" s="96">
        <v>0</v>
      </c>
      <c r="R295" s="96">
        <v>0</v>
      </c>
      <c r="S295" s="96">
        <v>0</v>
      </c>
      <c r="T295" s="96">
        <v>0</v>
      </c>
      <c r="U295" s="96">
        <v>0</v>
      </c>
      <c r="V295" s="96">
        <v>0</v>
      </c>
      <c r="W295" s="96">
        <v>0</v>
      </c>
      <c r="X295" s="96">
        <v>0</v>
      </c>
      <c r="Y295" s="96">
        <v>0</v>
      </c>
      <c r="Z295" s="102" t="s">
        <v>81</v>
      </c>
      <c r="AA295" s="96">
        <v>0</v>
      </c>
      <c r="AB295" s="102">
        <v>0</v>
      </c>
      <c r="AC295" s="96">
        <v>0</v>
      </c>
      <c r="AD295" s="102">
        <v>0</v>
      </c>
      <c r="AE295" s="102">
        <v>0</v>
      </c>
      <c r="AF295" s="102">
        <v>0</v>
      </c>
      <c r="AG295" s="102">
        <v>0</v>
      </c>
      <c r="AH295" s="102">
        <v>0</v>
      </c>
      <c r="AI295" s="102">
        <v>0</v>
      </c>
      <c r="AJ295" s="102">
        <v>0</v>
      </c>
      <c r="AK295" s="102">
        <v>0</v>
      </c>
      <c r="AL295" s="305" t="s">
        <v>81</v>
      </c>
      <c r="AM295" s="354"/>
      <c r="AN295" s="354"/>
      <c r="AO295" s="102">
        <f t="shared" si="242"/>
        <v>0</v>
      </c>
      <c r="AP295" s="305">
        <f t="shared" si="243"/>
        <v>0</v>
      </c>
      <c r="AQ295" s="354"/>
      <c r="AR295" s="354"/>
      <c r="AS295" s="96">
        <v>0</v>
      </c>
      <c r="AT295" s="102">
        <v>0</v>
      </c>
      <c r="AU295" s="96">
        <v>0</v>
      </c>
      <c r="AV295" s="96">
        <v>0</v>
      </c>
      <c r="AW295" s="102">
        <f t="shared" ref="AW295" si="259">BE295+BD295+BB295+BA295+AZ295+AX295</f>
        <v>0</v>
      </c>
      <c r="AX295" s="102">
        <v>0</v>
      </c>
      <c r="AY295" s="102">
        <v>0</v>
      </c>
      <c r="AZ295" s="102">
        <v>0</v>
      </c>
      <c r="BA295" s="102">
        <v>0</v>
      </c>
      <c r="BB295" s="102">
        <v>0</v>
      </c>
      <c r="BC295" s="102">
        <v>0</v>
      </c>
      <c r="BD295" s="102">
        <v>0</v>
      </c>
      <c r="BE295" s="102">
        <v>0</v>
      </c>
      <c r="BF295" s="305" t="s">
        <v>81</v>
      </c>
      <c r="BG295" s="354"/>
      <c r="BH295" s="354"/>
      <c r="BI295" s="96">
        <f t="shared" si="244"/>
        <v>0</v>
      </c>
      <c r="BJ295" s="260">
        <f t="shared" si="251"/>
        <v>0</v>
      </c>
      <c r="BK295" s="354"/>
      <c r="BL295" s="354"/>
      <c r="BM295" s="220" t="s">
        <v>898</v>
      </c>
      <c r="BN295" s="220" t="s">
        <v>268</v>
      </c>
      <c r="BO295" s="220"/>
      <c r="BP295" s="220"/>
      <c r="BQ295" s="220"/>
      <c r="BR295" s="220"/>
      <c r="BS295" s="220"/>
      <c r="BT295" s="220"/>
      <c r="BU295" s="220"/>
      <c r="BV295" s="220"/>
      <c r="BW295" s="220"/>
      <c r="BX295" s="220"/>
      <c r="BY295" s="220"/>
      <c r="BZ295" s="96">
        <v>1</v>
      </c>
      <c r="CA295" s="96">
        <v>0</v>
      </c>
      <c r="CB295" s="96">
        <v>0</v>
      </c>
      <c r="CC295" s="96">
        <v>0</v>
      </c>
      <c r="CD295" s="96">
        <v>0</v>
      </c>
      <c r="CE295" s="96">
        <v>0</v>
      </c>
      <c r="CF295" s="96">
        <v>0</v>
      </c>
      <c r="CG295" s="96">
        <v>0</v>
      </c>
      <c r="CH295" s="96">
        <v>0</v>
      </c>
      <c r="CI295" s="96">
        <v>0</v>
      </c>
      <c r="CJ295" s="96">
        <v>0</v>
      </c>
      <c r="CK295" s="96">
        <v>0</v>
      </c>
      <c r="CL295" s="96">
        <v>0</v>
      </c>
      <c r="CM295" s="96">
        <v>0</v>
      </c>
      <c r="CN295" s="305">
        <f t="shared" si="247"/>
        <v>0</v>
      </c>
      <c r="CO295" s="354"/>
      <c r="CP295" s="354"/>
      <c r="CQ295" s="96">
        <f t="shared" si="246"/>
        <v>0</v>
      </c>
      <c r="CR295" s="221">
        <f>+CQ295/E295</f>
        <v>0</v>
      </c>
      <c r="CS295" s="355"/>
      <c r="CT295" s="355"/>
      <c r="CU295" s="220" t="s">
        <v>898</v>
      </c>
      <c r="CV295" s="220" t="s">
        <v>268</v>
      </c>
    </row>
    <row r="296" spans="1:100" ht="36" customHeight="1">
      <c r="A296" s="75" t="s">
        <v>935</v>
      </c>
      <c r="B296" s="218" t="s">
        <v>95</v>
      </c>
      <c r="C296" s="75" t="s">
        <v>936</v>
      </c>
      <c r="D296" s="119">
        <v>3</v>
      </c>
      <c r="E296" s="119" t="s">
        <v>81</v>
      </c>
      <c r="F296" s="75" t="s">
        <v>97</v>
      </c>
      <c r="G296" s="75" t="s">
        <v>944</v>
      </c>
      <c r="H296" s="75" t="s">
        <v>944</v>
      </c>
      <c r="I296" s="96">
        <v>3</v>
      </c>
      <c r="J296" s="119">
        <v>0</v>
      </c>
      <c r="K296" s="119">
        <v>0</v>
      </c>
      <c r="L296" s="305" t="s">
        <v>81</v>
      </c>
      <c r="M296" s="354"/>
      <c r="N296" s="354"/>
      <c r="O296" s="354"/>
      <c r="P296" s="354"/>
      <c r="Q296" s="96">
        <v>0</v>
      </c>
      <c r="R296" s="96">
        <v>0</v>
      </c>
      <c r="S296" s="96">
        <v>0</v>
      </c>
      <c r="T296" s="96">
        <v>0</v>
      </c>
      <c r="U296" s="96">
        <v>0</v>
      </c>
      <c r="V296" s="96">
        <v>0</v>
      </c>
      <c r="W296" s="96">
        <v>0</v>
      </c>
      <c r="X296" s="96">
        <v>0</v>
      </c>
      <c r="Y296" s="96">
        <v>0</v>
      </c>
      <c r="Z296" s="102" t="s">
        <v>81</v>
      </c>
      <c r="AA296" s="96">
        <v>0</v>
      </c>
      <c r="AB296" s="102">
        <v>0</v>
      </c>
      <c r="AC296" s="96">
        <v>0</v>
      </c>
      <c r="AD296" s="102">
        <v>0</v>
      </c>
      <c r="AE296" s="102">
        <v>0</v>
      </c>
      <c r="AF296" s="102">
        <v>0</v>
      </c>
      <c r="AG296" s="102">
        <v>0</v>
      </c>
      <c r="AH296" s="102">
        <v>0</v>
      </c>
      <c r="AI296" s="102">
        <v>0</v>
      </c>
      <c r="AJ296" s="102">
        <v>0</v>
      </c>
      <c r="AK296" s="102">
        <v>0</v>
      </c>
      <c r="AL296" s="305" t="s">
        <v>81</v>
      </c>
      <c r="AM296" s="354"/>
      <c r="AN296" s="354"/>
      <c r="AO296" s="102">
        <f t="shared" si="242"/>
        <v>0</v>
      </c>
      <c r="AP296" s="305">
        <f t="shared" si="243"/>
        <v>0</v>
      </c>
      <c r="AQ296" s="354"/>
      <c r="AR296" s="354"/>
      <c r="AS296" s="96">
        <v>0</v>
      </c>
      <c r="AT296" s="102">
        <v>0</v>
      </c>
      <c r="AU296" s="96">
        <v>0</v>
      </c>
      <c r="AV296" s="96">
        <v>0</v>
      </c>
      <c r="AW296" s="102">
        <v>0</v>
      </c>
      <c r="AX296" s="102">
        <v>0</v>
      </c>
      <c r="AY296" s="102">
        <v>0</v>
      </c>
      <c r="AZ296" s="102">
        <v>0</v>
      </c>
      <c r="BA296" s="102">
        <v>0</v>
      </c>
      <c r="BB296" s="102">
        <v>0</v>
      </c>
      <c r="BC296" s="102">
        <v>0</v>
      </c>
      <c r="BD296" s="102">
        <v>0</v>
      </c>
      <c r="BE296" s="102">
        <v>0</v>
      </c>
      <c r="BF296" s="305" t="s">
        <v>81</v>
      </c>
      <c r="BG296" s="354"/>
      <c r="BH296" s="354"/>
      <c r="BI296" s="96" t="s">
        <v>81</v>
      </c>
      <c r="BJ296" s="260" t="s">
        <v>81</v>
      </c>
      <c r="BK296" s="354"/>
      <c r="BL296" s="354"/>
      <c r="BM296" s="220" t="s">
        <v>898</v>
      </c>
      <c r="BN296" s="220" t="s">
        <v>176</v>
      </c>
      <c r="BO296" s="220"/>
      <c r="BP296" s="220"/>
      <c r="BQ296" s="220"/>
      <c r="BR296" s="220"/>
      <c r="BS296" s="220"/>
      <c r="BT296" s="220"/>
      <c r="BU296" s="220"/>
      <c r="BV296" s="220"/>
      <c r="BW296" s="220"/>
      <c r="BX296" s="220"/>
      <c r="BY296" s="220"/>
      <c r="BZ296" s="96" t="s">
        <v>81</v>
      </c>
      <c r="CA296" s="96">
        <v>0</v>
      </c>
      <c r="CB296" s="96">
        <v>0</v>
      </c>
      <c r="CC296" s="96">
        <v>0</v>
      </c>
      <c r="CD296" s="96" t="s">
        <v>81</v>
      </c>
      <c r="CE296" s="96">
        <v>0</v>
      </c>
      <c r="CF296" s="96">
        <v>0</v>
      </c>
      <c r="CG296" s="96">
        <v>0</v>
      </c>
      <c r="CH296" s="96">
        <v>0</v>
      </c>
      <c r="CI296" s="96">
        <v>0</v>
      </c>
      <c r="CJ296" s="96">
        <v>0</v>
      </c>
      <c r="CK296" s="96">
        <v>0</v>
      </c>
      <c r="CL296" s="96">
        <v>0</v>
      </c>
      <c r="CM296" s="96">
        <v>0</v>
      </c>
      <c r="CN296" s="305" t="s">
        <v>81</v>
      </c>
      <c r="CO296" s="354"/>
      <c r="CP296" s="354"/>
      <c r="CQ296" s="96" t="s">
        <v>81</v>
      </c>
      <c r="CR296" s="221" t="s">
        <v>81</v>
      </c>
      <c r="CS296" s="355"/>
      <c r="CT296" s="355"/>
      <c r="CU296" s="220" t="s">
        <v>898</v>
      </c>
      <c r="CV296" s="220" t="s">
        <v>176</v>
      </c>
    </row>
    <row r="297" spans="1:100" ht="64.5" customHeight="1">
      <c r="A297" s="75" t="s">
        <v>945</v>
      </c>
      <c r="B297" s="218" t="s">
        <v>95</v>
      </c>
      <c r="C297" s="75" t="s">
        <v>946</v>
      </c>
      <c r="D297" s="119">
        <v>1</v>
      </c>
      <c r="E297" s="119">
        <v>1</v>
      </c>
      <c r="F297" s="75" t="s">
        <v>97</v>
      </c>
      <c r="G297" s="75" t="s">
        <v>947</v>
      </c>
      <c r="H297" s="75" t="s">
        <v>947</v>
      </c>
      <c r="I297" s="96">
        <v>0</v>
      </c>
      <c r="J297" s="119">
        <v>0</v>
      </c>
      <c r="K297" s="119">
        <v>0</v>
      </c>
      <c r="L297" s="305" t="s">
        <v>81</v>
      </c>
      <c r="M297" s="354">
        <f>SUBTOTAL(9,L297:L299)/2</f>
        <v>0.7</v>
      </c>
      <c r="N297" s="354">
        <v>0.2</v>
      </c>
      <c r="O297" s="354">
        <f>SUM(L297:L299)/2</f>
        <v>0.7</v>
      </c>
      <c r="P297" s="354"/>
      <c r="Q297" s="96">
        <v>0</v>
      </c>
      <c r="R297" s="96">
        <v>0</v>
      </c>
      <c r="S297" s="96">
        <v>0</v>
      </c>
      <c r="T297" s="96">
        <v>0</v>
      </c>
      <c r="U297" s="96">
        <v>0</v>
      </c>
      <c r="V297" s="96">
        <v>0</v>
      </c>
      <c r="W297" s="96">
        <v>0</v>
      </c>
      <c r="X297" s="96">
        <v>0</v>
      </c>
      <c r="Y297" s="96">
        <v>0</v>
      </c>
      <c r="Z297" s="102" t="s">
        <v>81</v>
      </c>
      <c r="AA297" s="96">
        <v>1</v>
      </c>
      <c r="AB297" s="102">
        <v>1</v>
      </c>
      <c r="AC297" s="96">
        <v>1</v>
      </c>
      <c r="AD297" s="102">
        <v>0</v>
      </c>
      <c r="AE297" s="102">
        <v>0</v>
      </c>
      <c r="AF297" s="102">
        <v>0</v>
      </c>
      <c r="AG297" s="102">
        <v>0</v>
      </c>
      <c r="AH297" s="102">
        <v>0</v>
      </c>
      <c r="AI297" s="102">
        <v>0</v>
      </c>
      <c r="AJ297" s="102">
        <v>0</v>
      </c>
      <c r="AK297" s="102">
        <v>0</v>
      </c>
      <c r="AL297" s="305">
        <v>1</v>
      </c>
      <c r="AM297" s="354">
        <f>SUM(AL297:AL299)/3</f>
        <v>0.66666666666666663</v>
      </c>
      <c r="AN297" s="354"/>
      <c r="AO297" s="102">
        <f t="shared" si="242"/>
        <v>1</v>
      </c>
      <c r="AP297" s="305">
        <f t="shared" si="243"/>
        <v>1</v>
      </c>
      <c r="AQ297" s="354">
        <f>SUM(AP297:AP299)/3</f>
        <v>0.68148148148148147</v>
      </c>
      <c r="AR297" s="354"/>
      <c r="AS297" s="96">
        <v>0</v>
      </c>
      <c r="AT297" s="102">
        <v>0</v>
      </c>
      <c r="AU297" s="96">
        <v>0</v>
      </c>
      <c r="AV297" s="96">
        <v>0</v>
      </c>
      <c r="AW297" s="102">
        <f t="shared" ref="AW297" si="260">BE297+BD297+BB297+BA297+AZ297+AX297</f>
        <v>0</v>
      </c>
      <c r="AX297" s="102">
        <v>0</v>
      </c>
      <c r="AY297" s="102">
        <v>0</v>
      </c>
      <c r="AZ297" s="102">
        <v>0</v>
      </c>
      <c r="BA297" s="102">
        <v>0</v>
      </c>
      <c r="BB297" s="102">
        <v>0</v>
      </c>
      <c r="BC297" s="102">
        <v>0</v>
      </c>
      <c r="BD297" s="102">
        <v>0</v>
      </c>
      <c r="BE297" s="102">
        <v>0</v>
      </c>
      <c r="BF297" s="305" t="s">
        <v>81</v>
      </c>
      <c r="BG297" s="354">
        <f>SUM(BE297:BE299)/3</f>
        <v>0</v>
      </c>
      <c r="BH297" s="354"/>
      <c r="BI297" s="96">
        <f t="shared" si="244"/>
        <v>1</v>
      </c>
      <c r="BJ297" s="260">
        <f t="shared" si="251"/>
        <v>1</v>
      </c>
      <c r="BK297" s="354">
        <f>SUM(BJ297:BJ299)/2</f>
        <v>1</v>
      </c>
      <c r="BL297" s="354"/>
      <c r="BM297" s="220" t="s">
        <v>898</v>
      </c>
      <c r="BN297" s="220" t="s">
        <v>101</v>
      </c>
      <c r="BO297" s="220"/>
      <c r="BP297" s="220"/>
      <c r="BQ297" s="220"/>
      <c r="BR297" s="220"/>
      <c r="BS297" s="220"/>
      <c r="BT297" s="220"/>
      <c r="BU297" s="220"/>
      <c r="BV297" s="220"/>
      <c r="BW297" s="220"/>
      <c r="BX297" s="220"/>
      <c r="BY297" s="220"/>
      <c r="BZ297" s="96">
        <v>1</v>
      </c>
      <c r="CA297" s="96">
        <v>0</v>
      </c>
      <c r="CB297" s="96">
        <v>1</v>
      </c>
      <c r="CC297" s="96">
        <v>1</v>
      </c>
      <c r="CD297" s="96">
        <v>1</v>
      </c>
      <c r="CE297" s="96">
        <v>0</v>
      </c>
      <c r="CF297" s="96">
        <v>0</v>
      </c>
      <c r="CG297" s="96">
        <v>0</v>
      </c>
      <c r="CH297" s="96">
        <v>0</v>
      </c>
      <c r="CI297" s="96">
        <v>0</v>
      </c>
      <c r="CJ297" s="96">
        <v>0</v>
      </c>
      <c r="CK297" s="96">
        <v>0</v>
      </c>
      <c r="CL297" s="96">
        <v>0</v>
      </c>
      <c r="CM297" s="96">
        <v>0</v>
      </c>
      <c r="CN297" s="305">
        <f t="shared" si="247"/>
        <v>1</v>
      </c>
      <c r="CO297" s="354">
        <f>SUBTOTAL(9,CN297:CN299)</f>
        <v>1</v>
      </c>
      <c r="CP297" s="354"/>
      <c r="CQ297" s="96">
        <f t="shared" si="246"/>
        <v>2</v>
      </c>
      <c r="CR297" s="221">
        <v>1</v>
      </c>
      <c r="CS297" s="355">
        <f>SUM(CR297:CR299)/2</f>
        <v>1</v>
      </c>
      <c r="CT297" s="355"/>
      <c r="CU297" s="220" t="s">
        <v>898</v>
      </c>
      <c r="CV297" s="220" t="s">
        <v>101</v>
      </c>
    </row>
    <row r="298" spans="1:100" ht="90" customHeight="1">
      <c r="A298" s="75" t="s">
        <v>945</v>
      </c>
      <c r="B298" s="218" t="s">
        <v>95</v>
      </c>
      <c r="C298" s="75" t="s">
        <v>946</v>
      </c>
      <c r="D298" s="119">
        <v>45</v>
      </c>
      <c r="E298" s="119" t="s">
        <v>81</v>
      </c>
      <c r="F298" s="75" t="s">
        <v>97</v>
      </c>
      <c r="G298" s="75" t="s">
        <v>948</v>
      </c>
      <c r="H298" s="75" t="s">
        <v>948</v>
      </c>
      <c r="I298" s="96">
        <v>34</v>
      </c>
      <c r="J298" s="119">
        <v>5</v>
      </c>
      <c r="K298" s="119">
        <v>2</v>
      </c>
      <c r="L298" s="305">
        <v>0.4</v>
      </c>
      <c r="M298" s="354"/>
      <c r="N298" s="354"/>
      <c r="O298" s="354"/>
      <c r="P298" s="354"/>
      <c r="Q298" s="96">
        <v>0</v>
      </c>
      <c r="R298" s="96">
        <v>0</v>
      </c>
      <c r="S298" s="96">
        <v>0</v>
      </c>
      <c r="T298" s="96">
        <v>0</v>
      </c>
      <c r="U298" s="96">
        <v>0</v>
      </c>
      <c r="V298" s="96">
        <v>0</v>
      </c>
      <c r="W298" s="96">
        <v>0</v>
      </c>
      <c r="X298" s="96">
        <v>0</v>
      </c>
      <c r="Y298" s="96">
        <v>0</v>
      </c>
      <c r="Z298" s="102" t="s">
        <v>81</v>
      </c>
      <c r="AA298" s="96">
        <v>5</v>
      </c>
      <c r="AB298" s="102">
        <v>0</v>
      </c>
      <c r="AC298" s="96">
        <v>0</v>
      </c>
      <c r="AD298" s="102">
        <v>0</v>
      </c>
      <c r="AE298" s="102">
        <v>0</v>
      </c>
      <c r="AF298" s="102">
        <v>0</v>
      </c>
      <c r="AG298" s="102">
        <v>0</v>
      </c>
      <c r="AH298" s="102">
        <v>0</v>
      </c>
      <c r="AI298" s="102">
        <v>0</v>
      </c>
      <c r="AJ298" s="102">
        <v>0</v>
      </c>
      <c r="AK298" s="102">
        <v>0</v>
      </c>
      <c r="AL298" s="305">
        <v>0</v>
      </c>
      <c r="AM298" s="354"/>
      <c r="AN298" s="354"/>
      <c r="AO298" s="102">
        <f t="shared" si="242"/>
        <v>2</v>
      </c>
      <c r="AP298" s="305">
        <f t="shared" si="243"/>
        <v>4.4444444444444446E-2</v>
      </c>
      <c r="AQ298" s="354"/>
      <c r="AR298" s="354"/>
      <c r="AS298" s="96">
        <v>0</v>
      </c>
      <c r="AT298" s="102">
        <v>0</v>
      </c>
      <c r="AU298" s="96">
        <v>0</v>
      </c>
      <c r="AV298" s="96">
        <v>0</v>
      </c>
      <c r="AW298" s="102">
        <v>0</v>
      </c>
      <c r="AX298" s="102">
        <v>0</v>
      </c>
      <c r="AY298" s="102">
        <v>0</v>
      </c>
      <c r="AZ298" s="102">
        <v>0</v>
      </c>
      <c r="BA298" s="102">
        <v>0</v>
      </c>
      <c r="BB298" s="102">
        <v>0</v>
      </c>
      <c r="BC298" s="102">
        <v>0</v>
      </c>
      <c r="BD298" s="102">
        <v>0</v>
      </c>
      <c r="BE298" s="102">
        <v>0</v>
      </c>
      <c r="BF298" s="305" t="s">
        <v>81</v>
      </c>
      <c r="BG298" s="354"/>
      <c r="BH298" s="354"/>
      <c r="BI298" s="96" t="s">
        <v>81</v>
      </c>
      <c r="BJ298" s="260" t="s">
        <v>81</v>
      </c>
      <c r="BK298" s="354"/>
      <c r="BL298" s="354"/>
      <c r="BM298" s="220" t="s">
        <v>898</v>
      </c>
      <c r="BN298" s="220" t="s">
        <v>176</v>
      </c>
      <c r="BO298" s="220"/>
      <c r="BP298" s="220"/>
      <c r="BQ298" s="220"/>
      <c r="BR298" s="220"/>
      <c r="BS298" s="220"/>
      <c r="BT298" s="220"/>
      <c r="BU298" s="220"/>
      <c r="BV298" s="220"/>
      <c r="BW298" s="220"/>
      <c r="BX298" s="220"/>
      <c r="BY298" s="220"/>
      <c r="BZ298" s="96" t="s">
        <v>81</v>
      </c>
      <c r="CA298" s="96">
        <v>0</v>
      </c>
      <c r="CB298" s="96" t="s">
        <v>81</v>
      </c>
      <c r="CC298" s="96" t="s">
        <v>81</v>
      </c>
      <c r="CD298" s="96" t="s">
        <v>81</v>
      </c>
      <c r="CE298" s="96">
        <v>0</v>
      </c>
      <c r="CF298" s="96">
        <v>0</v>
      </c>
      <c r="CG298" s="96">
        <v>0</v>
      </c>
      <c r="CH298" s="96">
        <v>0</v>
      </c>
      <c r="CI298" s="96">
        <v>0</v>
      </c>
      <c r="CJ298" s="96">
        <v>0</v>
      </c>
      <c r="CK298" s="96">
        <v>0</v>
      </c>
      <c r="CL298" s="96">
        <v>0</v>
      </c>
      <c r="CM298" s="96">
        <v>0</v>
      </c>
      <c r="CN298" s="305" t="s">
        <v>81</v>
      </c>
      <c r="CO298" s="354"/>
      <c r="CP298" s="354"/>
      <c r="CQ298" s="96" t="s">
        <v>81</v>
      </c>
      <c r="CR298" s="221" t="s">
        <v>81</v>
      </c>
      <c r="CS298" s="355"/>
      <c r="CT298" s="355"/>
      <c r="CU298" s="220" t="s">
        <v>898</v>
      </c>
      <c r="CV298" s="220" t="s">
        <v>176</v>
      </c>
    </row>
    <row r="299" spans="1:100" ht="70.5" customHeight="1">
      <c r="A299" s="75" t="s">
        <v>945</v>
      </c>
      <c r="B299" s="218" t="s">
        <v>95</v>
      </c>
      <c r="C299" s="75" t="s">
        <v>946</v>
      </c>
      <c r="D299" s="119">
        <v>1</v>
      </c>
      <c r="E299" s="119">
        <v>1</v>
      </c>
      <c r="F299" s="75" t="s">
        <v>97</v>
      </c>
      <c r="G299" s="75" t="s">
        <v>949</v>
      </c>
      <c r="H299" s="75" t="s">
        <v>949</v>
      </c>
      <c r="I299" s="96">
        <v>0</v>
      </c>
      <c r="J299" s="119">
        <v>0</v>
      </c>
      <c r="K299" s="119">
        <v>1</v>
      </c>
      <c r="L299" s="305">
        <v>1</v>
      </c>
      <c r="M299" s="354"/>
      <c r="N299" s="354"/>
      <c r="O299" s="354"/>
      <c r="P299" s="354"/>
      <c r="Q299" s="96">
        <v>0</v>
      </c>
      <c r="R299" s="96">
        <v>0</v>
      </c>
      <c r="S299" s="96">
        <v>0</v>
      </c>
      <c r="T299" s="96">
        <v>0</v>
      </c>
      <c r="U299" s="96">
        <v>0</v>
      </c>
      <c r="V299" s="96">
        <v>0</v>
      </c>
      <c r="W299" s="96">
        <v>0</v>
      </c>
      <c r="X299" s="96">
        <v>0</v>
      </c>
      <c r="Y299" s="96">
        <v>0</v>
      </c>
      <c r="Z299" s="102" t="s">
        <v>81</v>
      </c>
      <c r="AA299" s="96">
        <v>1</v>
      </c>
      <c r="AB299" s="102">
        <v>1</v>
      </c>
      <c r="AC299" s="96">
        <v>1</v>
      </c>
      <c r="AD299" s="102">
        <v>0</v>
      </c>
      <c r="AE299" s="102">
        <v>0</v>
      </c>
      <c r="AF299" s="102">
        <v>0</v>
      </c>
      <c r="AG299" s="102">
        <v>0</v>
      </c>
      <c r="AH299" s="102">
        <v>0</v>
      </c>
      <c r="AI299" s="102">
        <v>0</v>
      </c>
      <c r="AJ299" s="102">
        <v>0</v>
      </c>
      <c r="AK299" s="102">
        <v>0</v>
      </c>
      <c r="AL299" s="305">
        <v>1</v>
      </c>
      <c r="AM299" s="354"/>
      <c r="AN299" s="354"/>
      <c r="AO299" s="102">
        <f t="shared" si="242"/>
        <v>2</v>
      </c>
      <c r="AP299" s="305">
        <v>1</v>
      </c>
      <c r="AQ299" s="354"/>
      <c r="AR299" s="354"/>
      <c r="AS299" s="96">
        <v>0</v>
      </c>
      <c r="AT299" s="102">
        <v>0</v>
      </c>
      <c r="AU299" s="96">
        <v>0</v>
      </c>
      <c r="AV299" s="96">
        <v>0</v>
      </c>
      <c r="AW299" s="102">
        <f t="shared" ref="AW299:AW303" si="261">BE299+BD299+BB299+BA299+AZ299+AX299</f>
        <v>0</v>
      </c>
      <c r="AX299" s="102">
        <v>0</v>
      </c>
      <c r="AY299" s="102">
        <v>0</v>
      </c>
      <c r="AZ299" s="102">
        <v>0</v>
      </c>
      <c r="BA299" s="102">
        <v>0</v>
      </c>
      <c r="BB299" s="102">
        <v>0</v>
      </c>
      <c r="BC299" s="102">
        <v>0</v>
      </c>
      <c r="BD299" s="102">
        <v>0</v>
      </c>
      <c r="BE299" s="102">
        <v>0</v>
      </c>
      <c r="BF299" s="305" t="s">
        <v>81</v>
      </c>
      <c r="BG299" s="354"/>
      <c r="BH299" s="354"/>
      <c r="BI299" s="96">
        <f t="shared" si="244"/>
        <v>2</v>
      </c>
      <c r="BJ299" s="260">
        <v>1</v>
      </c>
      <c r="BK299" s="354"/>
      <c r="BL299" s="354"/>
      <c r="BM299" s="220" t="s">
        <v>898</v>
      </c>
      <c r="BN299" s="220" t="s">
        <v>101</v>
      </c>
      <c r="BO299" s="220"/>
      <c r="BP299" s="220"/>
      <c r="BQ299" s="220"/>
      <c r="BR299" s="220"/>
      <c r="BS299" s="220"/>
      <c r="BT299" s="220"/>
      <c r="BU299" s="220"/>
      <c r="BV299" s="220"/>
      <c r="BW299" s="220"/>
      <c r="BX299" s="220"/>
      <c r="BY299" s="220"/>
      <c r="BZ299" s="96">
        <v>0</v>
      </c>
      <c r="CA299" s="96">
        <v>0</v>
      </c>
      <c r="CB299" s="96">
        <v>0</v>
      </c>
      <c r="CC299" s="96">
        <v>0</v>
      </c>
      <c r="CD299" s="96">
        <v>0</v>
      </c>
      <c r="CE299" s="96">
        <v>0</v>
      </c>
      <c r="CF299" s="96">
        <v>0</v>
      </c>
      <c r="CG299" s="96">
        <v>0</v>
      </c>
      <c r="CH299" s="96">
        <v>0</v>
      </c>
      <c r="CI299" s="96">
        <v>0</v>
      </c>
      <c r="CJ299" s="96">
        <v>0</v>
      </c>
      <c r="CK299" s="96">
        <v>0</v>
      </c>
      <c r="CL299" s="96">
        <v>0</v>
      </c>
      <c r="CM299" s="96">
        <v>0</v>
      </c>
      <c r="CN299" s="305" t="s">
        <v>81</v>
      </c>
      <c r="CO299" s="354"/>
      <c r="CP299" s="354"/>
      <c r="CQ299" s="96">
        <f t="shared" si="246"/>
        <v>2</v>
      </c>
      <c r="CR299" s="221">
        <v>1</v>
      </c>
      <c r="CS299" s="355"/>
      <c r="CT299" s="355"/>
      <c r="CU299" s="220" t="s">
        <v>898</v>
      </c>
      <c r="CV299" s="220" t="s">
        <v>101</v>
      </c>
    </row>
    <row r="300" spans="1:100" ht="33.75">
      <c r="A300" s="75" t="s">
        <v>950</v>
      </c>
      <c r="B300" s="218" t="s">
        <v>95</v>
      </c>
      <c r="C300" s="75" t="s">
        <v>951</v>
      </c>
      <c r="D300" s="119">
        <v>50</v>
      </c>
      <c r="E300" s="119">
        <v>20</v>
      </c>
      <c r="F300" s="75" t="s">
        <v>97</v>
      </c>
      <c r="G300" s="75" t="s">
        <v>952</v>
      </c>
      <c r="H300" s="75" t="s">
        <v>952</v>
      </c>
      <c r="I300" s="96">
        <v>0</v>
      </c>
      <c r="J300" s="119">
        <v>10</v>
      </c>
      <c r="K300" s="119">
        <v>6</v>
      </c>
      <c r="L300" s="305">
        <v>0.6</v>
      </c>
      <c r="M300" s="354">
        <f>SUBTOTAL(9,L300:L306)/6</f>
        <v>0.57999999999999996</v>
      </c>
      <c r="N300" s="354">
        <v>0.5</v>
      </c>
      <c r="O300" s="354">
        <f>SUM(L300:L306)/7</f>
        <v>0.49714285714285716</v>
      </c>
      <c r="P300" s="354"/>
      <c r="Q300" s="96">
        <v>0</v>
      </c>
      <c r="R300" s="96">
        <v>0</v>
      </c>
      <c r="S300" s="96">
        <v>0</v>
      </c>
      <c r="T300" s="96">
        <v>0</v>
      </c>
      <c r="U300" s="96">
        <v>0</v>
      </c>
      <c r="V300" s="96">
        <v>0</v>
      </c>
      <c r="W300" s="96">
        <v>0</v>
      </c>
      <c r="X300" s="96">
        <v>0</v>
      </c>
      <c r="Y300" s="96">
        <v>0</v>
      </c>
      <c r="Z300" s="102" t="s">
        <v>81</v>
      </c>
      <c r="AA300" s="96">
        <v>10</v>
      </c>
      <c r="AB300" s="102">
        <v>0</v>
      </c>
      <c r="AC300" s="96">
        <v>0</v>
      </c>
      <c r="AD300" s="102">
        <v>0</v>
      </c>
      <c r="AE300" s="102">
        <v>0</v>
      </c>
      <c r="AF300" s="102">
        <v>0</v>
      </c>
      <c r="AG300" s="102">
        <v>0</v>
      </c>
      <c r="AH300" s="102">
        <v>0</v>
      </c>
      <c r="AI300" s="102">
        <v>0</v>
      </c>
      <c r="AJ300" s="102">
        <v>0</v>
      </c>
      <c r="AK300" s="102">
        <v>0</v>
      </c>
      <c r="AL300" s="305">
        <v>0</v>
      </c>
      <c r="AM300" s="354">
        <f>SUM(AL300:AL306)</f>
        <v>0</v>
      </c>
      <c r="AN300" s="354"/>
      <c r="AO300" s="102">
        <f t="shared" si="242"/>
        <v>6</v>
      </c>
      <c r="AP300" s="305">
        <f t="shared" si="243"/>
        <v>0.12</v>
      </c>
      <c r="AQ300" s="354">
        <f>SUM(AP300:AP306)/7</f>
        <v>0.41142857142857142</v>
      </c>
      <c r="AR300" s="354"/>
      <c r="AS300" s="96">
        <v>25</v>
      </c>
      <c r="AT300" s="102">
        <v>0</v>
      </c>
      <c r="AU300" s="96">
        <v>0</v>
      </c>
      <c r="AV300" s="96">
        <v>25</v>
      </c>
      <c r="AW300" s="102">
        <f t="shared" si="261"/>
        <v>138516745</v>
      </c>
      <c r="AX300" s="102">
        <v>138516745</v>
      </c>
      <c r="AY300" s="102">
        <v>0</v>
      </c>
      <c r="AZ300" s="102">
        <v>0</v>
      </c>
      <c r="BA300" s="102">
        <v>0</v>
      </c>
      <c r="BB300" s="102">
        <v>0</v>
      </c>
      <c r="BC300" s="102">
        <v>0</v>
      </c>
      <c r="BD300" s="102">
        <v>0</v>
      </c>
      <c r="BE300" s="102">
        <v>0</v>
      </c>
      <c r="BF300" s="305">
        <f t="shared" si="249"/>
        <v>1</v>
      </c>
      <c r="BG300" s="354">
        <f>SUM(BF300:BF306)/4</f>
        <v>1</v>
      </c>
      <c r="BH300" s="354"/>
      <c r="BI300" s="96">
        <f t="shared" si="244"/>
        <v>31</v>
      </c>
      <c r="BJ300" s="260">
        <v>1</v>
      </c>
      <c r="BK300" s="354">
        <f>SUM(BJ300:BJ306)/4</f>
        <v>1</v>
      </c>
      <c r="BL300" s="354"/>
      <c r="BM300" s="220" t="s">
        <v>898</v>
      </c>
      <c r="BN300" s="220" t="s">
        <v>268</v>
      </c>
      <c r="BO300" s="220"/>
      <c r="BP300" s="220"/>
      <c r="BQ300" s="220"/>
      <c r="BR300" s="220"/>
      <c r="BS300" s="220"/>
      <c r="BT300" s="220"/>
      <c r="BU300" s="220"/>
      <c r="BV300" s="220"/>
      <c r="BW300" s="220"/>
      <c r="BX300" s="220"/>
      <c r="BY300" s="220"/>
      <c r="BZ300" s="96">
        <v>45</v>
      </c>
      <c r="CA300" s="96">
        <v>0</v>
      </c>
      <c r="CB300" s="96">
        <v>0</v>
      </c>
      <c r="CC300" s="96">
        <v>0</v>
      </c>
      <c r="CD300" s="96">
        <v>45</v>
      </c>
      <c r="CE300" s="96">
        <v>0</v>
      </c>
      <c r="CF300" s="96">
        <v>0</v>
      </c>
      <c r="CG300" s="96">
        <v>0</v>
      </c>
      <c r="CH300" s="96">
        <v>0</v>
      </c>
      <c r="CI300" s="96">
        <v>0</v>
      </c>
      <c r="CJ300" s="96">
        <v>0</v>
      </c>
      <c r="CK300" s="96">
        <v>0</v>
      </c>
      <c r="CL300" s="96">
        <v>0</v>
      </c>
      <c r="CM300" s="96">
        <v>0</v>
      </c>
      <c r="CN300" s="305">
        <f t="shared" ref="CN300" si="262">+CD300/BZ300</f>
        <v>1</v>
      </c>
      <c r="CO300" s="354">
        <f>+CN300:CN306</f>
        <v>1</v>
      </c>
      <c r="CP300" s="354"/>
      <c r="CQ300" s="96">
        <f t="shared" si="246"/>
        <v>76</v>
      </c>
      <c r="CR300" s="221">
        <v>1</v>
      </c>
      <c r="CS300" s="355">
        <f>SUM(CR300:CR306)/4</f>
        <v>1</v>
      </c>
      <c r="CT300" s="355"/>
      <c r="CU300" s="220" t="s">
        <v>898</v>
      </c>
      <c r="CV300" s="220" t="s">
        <v>268</v>
      </c>
    </row>
    <row r="301" spans="1:100" ht="33.75">
      <c r="A301" s="75" t="s">
        <v>950</v>
      </c>
      <c r="B301" s="218" t="s">
        <v>95</v>
      </c>
      <c r="C301" s="75" t="s">
        <v>951</v>
      </c>
      <c r="D301" s="119">
        <v>50</v>
      </c>
      <c r="E301" s="119">
        <v>20</v>
      </c>
      <c r="F301" s="75" t="s">
        <v>97</v>
      </c>
      <c r="G301" s="75" t="s">
        <v>953</v>
      </c>
      <c r="H301" s="75" t="s">
        <v>953</v>
      </c>
      <c r="I301" s="96">
        <v>39</v>
      </c>
      <c r="J301" s="119">
        <v>50</v>
      </c>
      <c r="K301" s="119">
        <v>44</v>
      </c>
      <c r="L301" s="305">
        <v>0.88</v>
      </c>
      <c r="M301" s="354"/>
      <c r="N301" s="354"/>
      <c r="O301" s="354"/>
      <c r="P301" s="354"/>
      <c r="Q301" s="96">
        <v>0</v>
      </c>
      <c r="R301" s="96">
        <v>0</v>
      </c>
      <c r="S301" s="96">
        <v>0</v>
      </c>
      <c r="T301" s="96">
        <v>0</v>
      </c>
      <c r="U301" s="96">
        <v>0</v>
      </c>
      <c r="V301" s="96">
        <v>0</v>
      </c>
      <c r="W301" s="96">
        <v>0</v>
      </c>
      <c r="X301" s="96">
        <v>0</v>
      </c>
      <c r="Y301" s="96">
        <v>0</v>
      </c>
      <c r="Z301" s="102" t="s">
        <v>81</v>
      </c>
      <c r="AA301" s="96">
        <v>2</v>
      </c>
      <c r="AB301" s="102">
        <v>0</v>
      </c>
      <c r="AC301" s="96">
        <v>0</v>
      </c>
      <c r="AD301" s="102">
        <v>0</v>
      </c>
      <c r="AE301" s="307">
        <v>0</v>
      </c>
      <c r="AF301" s="102">
        <v>0</v>
      </c>
      <c r="AG301" s="102">
        <v>0</v>
      </c>
      <c r="AH301" s="102">
        <v>0</v>
      </c>
      <c r="AI301" s="102">
        <v>0</v>
      </c>
      <c r="AJ301" s="102">
        <v>0</v>
      </c>
      <c r="AK301" s="102">
        <v>0</v>
      </c>
      <c r="AL301" s="305">
        <v>0</v>
      </c>
      <c r="AM301" s="354"/>
      <c r="AN301" s="354"/>
      <c r="AO301" s="102">
        <f t="shared" si="242"/>
        <v>44</v>
      </c>
      <c r="AP301" s="305">
        <f t="shared" si="243"/>
        <v>0.88</v>
      </c>
      <c r="AQ301" s="354"/>
      <c r="AR301" s="354"/>
      <c r="AS301" s="96">
        <v>48</v>
      </c>
      <c r="AT301" s="102">
        <v>0</v>
      </c>
      <c r="AU301" s="96">
        <v>0</v>
      </c>
      <c r="AV301" s="96">
        <v>48</v>
      </c>
      <c r="AW301" s="102">
        <f t="shared" si="261"/>
        <v>262457600</v>
      </c>
      <c r="AX301" s="102">
        <v>262457600</v>
      </c>
      <c r="AY301" s="102">
        <v>0</v>
      </c>
      <c r="AZ301" s="102">
        <v>0</v>
      </c>
      <c r="BA301" s="102">
        <v>0</v>
      </c>
      <c r="BB301" s="102">
        <v>0</v>
      </c>
      <c r="BC301" s="102">
        <v>0</v>
      </c>
      <c r="BD301" s="102">
        <v>0</v>
      </c>
      <c r="BE301" s="102">
        <v>0</v>
      </c>
      <c r="BF301" s="305">
        <f t="shared" si="249"/>
        <v>1</v>
      </c>
      <c r="BG301" s="354"/>
      <c r="BH301" s="354"/>
      <c r="BI301" s="96">
        <f t="shared" si="244"/>
        <v>92</v>
      </c>
      <c r="BJ301" s="260">
        <v>1</v>
      </c>
      <c r="BK301" s="354"/>
      <c r="BL301" s="354"/>
      <c r="BM301" s="220" t="s">
        <v>898</v>
      </c>
      <c r="BN301" s="220" t="s">
        <v>268</v>
      </c>
      <c r="BO301" s="220"/>
      <c r="BP301" s="220"/>
      <c r="BQ301" s="220"/>
      <c r="BR301" s="220"/>
      <c r="BS301" s="220"/>
      <c r="BT301" s="220"/>
      <c r="BU301" s="220"/>
      <c r="BV301" s="220"/>
      <c r="BW301" s="220"/>
      <c r="BX301" s="220"/>
      <c r="BY301" s="220"/>
      <c r="BZ301" s="96">
        <v>0</v>
      </c>
      <c r="CA301" s="96">
        <v>0</v>
      </c>
      <c r="CB301" s="96">
        <v>0</v>
      </c>
      <c r="CC301" s="96">
        <v>0</v>
      </c>
      <c r="CD301" s="96">
        <v>0</v>
      </c>
      <c r="CE301" s="96">
        <v>0</v>
      </c>
      <c r="CF301" s="96">
        <v>0</v>
      </c>
      <c r="CG301" s="96">
        <v>0</v>
      </c>
      <c r="CH301" s="96">
        <v>0</v>
      </c>
      <c r="CI301" s="96">
        <v>0</v>
      </c>
      <c r="CJ301" s="96">
        <v>0</v>
      </c>
      <c r="CK301" s="96">
        <v>0</v>
      </c>
      <c r="CL301" s="96">
        <v>0</v>
      </c>
      <c r="CM301" s="96">
        <v>0</v>
      </c>
      <c r="CN301" s="305" t="s">
        <v>81</v>
      </c>
      <c r="CO301" s="354"/>
      <c r="CP301" s="354"/>
      <c r="CQ301" s="96">
        <f t="shared" si="246"/>
        <v>92</v>
      </c>
      <c r="CR301" s="221">
        <v>1</v>
      </c>
      <c r="CS301" s="355"/>
      <c r="CT301" s="355"/>
      <c r="CU301" s="220" t="s">
        <v>898</v>
      </c>
      <c r="CV301" s="220" t="s">
        <v>268</v>
      </c>
    </row>
    <row r="302" spans="1:100" ht="43.5" customHeight="1">
      <c r="A302" s="75" t="s">
        <v>950</v>
      </c>
      <c r="B302" s="218" t="s">
        <v>95</v>
      </c>
      <c r="C302" s="75" t="s">
        <v>951</v>
      </c>
      <c r="D302" s="119">
        <v>1</v>
      </c>
      <c r="E302" s="119">
        <v>1</v>
      </c>
      <c r="F302" s="75" t="s">
        <v>97</v>
      </c>
      <c r="G302" s="75" t="s">
        <v>954</v>
      </c>
      <c r="H302" s="75" t="s">
        <v>954</v>
      </c>
      <c r="I302" s="96">
        <v>0</v>
      </c>
      <c r="J302" s="119">
        <v>1</v>
      </c>
      <c r="K302" s="119">
        <v>1</v>
      </c>
      <c r="L302" s="305">
        <v>1</v>
      </c>
      <c r="M302" s="354"/>
      <c r="N302" s="354"/>
      <c r="O302" s="354"/>
      <c r="P302" s="354"/>
      <c r="Q302" s="96">
        <v>0</v>
      </c>
      <c r="R302" s="96">
        <v>0</v>
      </c>
      <c r="S302" s="96">
        <v>0</v>
      </c>
      <c r="T302" s="96">
        <v>0</v>
      </c>
      <c r="U302" s="96">
        <v>0</v>
      </c>
      <c r="V302" s="96">
        <v>0</v>
      </c>
      <c r="W302" s="96">
        <v>0</v>
      </c>
      <c r="X302" s="96">
        <v>0</v>
      </c>
      <c r="Y302" s="96">
        <v>0</v>
      </c>
      <c r="Z302" s="102" t="s">
        <v>81</v>
      </c>
      <c r="AA302" s="96">
        <v>1</v>
      </c>
      <c r="AB302" s="102">
        <v>1</v>
      </c>
      <c r="AC302" s="96">
        <v>0</v>
      </c>
      <c r="AD302" s="102">
        <v>0</v>
      </c>
      <c r="AE302" s="102">
        <v>0</v>
      </c>
      <c r="AF302" s="102">
        <v>0</v>
      </c>
      <c r="AG302" s="102">
        <v>0</v>
      </c>
      <c r="AH302" s="102">
        <v>0</v>
      </c>
      <c r="AI302" s="102">
        <v>0</v>
      </c>
      <c r="AJ302" s="102">
        <v>0</v>
      </c>
      <c r="AK302" s="102">
        <v>0</v>
      </c>
      <c r="AL302" s="305">
        <v>0</v>
      </c>
      <c r="AM302" s="354"/>
      <c r="AN302" s="354"/>
      <c r="AO302" s="102">
        <f t="shared" si="242"/>
        <v>1</v>
      </c>
      <c r="AP302" s="305">
        <f t="shared" si="243"/>
        <v>1</v>
      </c>
      <c r="AQ302" s="354"/>
      <c r="AR302" s="354"/>
      <c r="AS302" s="96">
        <v>1</v>
      </c>
      <c r="AT302" s="102">
        <v>0</v>
      </c>
      <c r="AU302" s="96">
        <v>0</v>
      </c>
      <c r="AV302" s="96">
        <v>1</v>
      </c>
      <c r="AW302" s="102">
        <f t="shared" si="261"/>
        <v>15000000</v>
      </c>
      <c r="AX302" s="102">
        <v>15000000</v>
      </c>
      <c r="AY302" s="102">
        <v>0</v>
      </c>
      <c r="AZ302" s="102">
        <v>0</v>
      </c>
      <c r="BA302" s="102">
        <v>0</v>
      </c>
      <c r="BB302" s="102">
        <v>0</v>
      </c>
      <c r="BC302" s="102">
        <v>0</v>
      </c>
      <c r="BD302" s="102">
        <v>0</v>
      </c>
      <c r="BE302" s="102">
        <v>0</v>
      </c>
      <c r="BF302" s="305">
        <f t="shared" si="249"/>
        <v>1</v>
      </c>
      <c r="BG302" s="354"/>
      <c r="BH302" s="354"/>
      <c r="BI302" s="96">
        <f t="shared" si="244"/>
        <v>2</v>
      </c>
      <c r="BJ302" s="260">
        <v>1</v>
      </c>
      <c r="BK302" s="354"/>
      <c r="BL302" s="354"/>
      <c r="BM302" s="220" t="s">
        <v>898</v>
      </c>
      <c r="BN302" s="220" t="s">
        <v>101</v>
      </c>
      <c r="BO302" s="220"/>
      <c r="BP302" s="220"/>
      <c r="BQ302" s="220"/>
      <c r="BR302" s="220"/>
      <c r="BS302" s="220"/>
      <c r="BT302" s="220"/>
      <c r="BU302" s="220"/>
      <c r="BV302" s="220"/>
      <c r="BW302" s="220"/>
      <c r="BX302" s="220"/>
      <c r="BY302" s="220"/>
      <c r="BZ302" s="96">
        <v>0</v>
      </c>
      <c r="CA302" s="96">
        <v>0</v>
      </c>
      <c r="CB302" s="96">
        <v>0</v>
      </c>
      <c r="CC302" s="96">
        <v>0</v>
      </c>
      <c r="CD302" s="96">
        <v>0</v>
      </c>
      <c r="CE302" s="96">
        <v>0</v>
      </c>
      <c r="CF302" s="96">
        <v>0</v>
      </c>
      <c r="CG302" s="96">
        <v>0</v>
      </c>
      <c r="CH302" s="96">
        <v>0</v>
      </c>
      <c r="CI302" s="96">
        <v>0</v>
      </c>
      <c r="CJ302" s="96">
        <v>0</v>
      </c>
      <c r="CK302" s="96">
        <v>0</v>
      </c>
      <c r="CL302" s="96">
        <v>0</v>
      </c>
      <c r="CM302" s="96">
        <v>0</v>
      </c>
      <c r="CN302" s="305" t="s">
        <v>81</v>
      </c>
      <c r="CO302" s="354"/>
      <c r="CP302" s="354"/>
      <c r="CQ302" s="96">
        <f t="shared" si="246"/>
        <v>2</v>
      </c>
      <c r="CR302" s="221">
        <v>1</v>
      </c>
      <c r="CS302" s="355"/>
      <c r="CT302" s="355"/>
      <c r="CU302" s="220" t="s">
        <v>898</v>
      </c>
      <c r="CV302" s="220" t="s">
        <v>101</v>
      </c>
    </row>
    <row r="303" spans="1:100" ht="52.5" customHeight="1">
      <c r="A303" s="75" t="s">
        <v>950</v>
      </c>
      <c r="B303" s="218" t="s">
        <v>95</v>
      </c>
      <c r="C303" s="75" t="s">
        <v>951</v>
      </c>
      <c r="D303" s="119">
        <v>1</v>
      </c>
      <c r="E303" s="119">
        <v>1</v>
      </c>
      <c r="F303" s="75" t="s">
        <v>97</v>
      </c>
      <c r="G303" s="75" t="s">
        <v>955</v>
      </c>
      <c r="H303" s="75" t="s">
        <v>956</v>
      </c>
      <c r="I303" s="96">
        <v>0</v>
      </c>
      <c r="J303" s="119">
        <v>0</v>
      </c>
      <c r="K303" s="119">
        <v>0</v>
      </c>
      <c r="L303" s="305" t="s">
        <v>81</v>
      </c>
      <c r="M303" s="354"/>
      <c r="N303" s="354"/>
      <c r="O303" s="354"/>
      <c r="P303" s="354"/>
      <c r="Q303" s="96">
        <v>0</v>
      </c>
      <c r="R303" s="96">
        <v>0</v>
      </c>
      <c r="S303" s="96">
        <v>0</v>
      </c>
      <c r="T303" s="96">
        <v>0</v>
      </c>
      <c r="U303" s="96">
        <v>0</v>
      </c>
      <c r="V303" s="96">
        <v>0</v>
      </c>
      <c r="W303" s="96">
        <v>0</v>
      </c>
      <c r="X303" s="96">
        <v>0</v>
      </c>
      <c r="Y303" s="96">
        <v>0</v>
      </c>
      <c r="Z303" s="102" t="s">
        <v>81</v>
      </c>
      <c r="AA303" s="96">
        <v>0</v>
      </c>
      <c r="AB303" s="102">
        <v>0</v>
      </c>
      <c r="AC303" s="96">
        <v>0</v>
      </c>
      <c r="AD303" s="102">
        <v>0</v>
      </c>
      <c r="AE303" s="102">
        <v>0</v>
      </c>
      <c r="AF303" s="102">
        <v>0</v>
      </c>
      <c r="AG303" s="102">
        <v>0</v>
      </c>
      <c r="AH303" s="102">
        <v>0</v>
      </c>
      <c r="AI303" s="102">
        <v>0</v>
      </c>
      <c r="AJ303" s="102">
        <v>0</v>
      </c>
      <c r="AK303" s="102">
        <v>0</v>
      </c>
      <c r="AL303" s="305" t="s">
        <v>81</v>
      </c>
      <c r="AM303" s="354"/>
      <c r="AN303" s="354"/>
      <c r="AO303" s="102">
        <f t="shared" si="242"/>
        <v>0</v>
      </c>
      <c r="AP303" s="305">
        <f t="shared" si="243"/>
        <v>0</v>
      </c>
      <c r="AQ303" s="354"/>
      <c r="AR303" s="354"/>
      <c r="AS303" s="96">
        <v>1</v>
      </c>
      <c r="AT303" s="102">
        <v>0</v>
      </c>
      <c r="AU303" s="96">
        <v>0</v>
      </c>
      <c r="AV303" s="96">
        <v>1</v>
      </c>
      <c r="AW303" s="102">
        <f t="shared" si="261"/>
        <v>3000000</v>
      </c>
      <c r="AX303" s="102">
        <v>0</v>
      </c>
      <c r="AY303" s="102">
        <v>0</v>
      </c>
      <c r="AZ303" s="282">
        <v>3000000</v>
      </c>
      <c r="BA303" s="102">
        <v>0</v>
      </c>
      <c r="BB303" s="102">
        <v>0</v>
      </c>
      <c r="BC303" s="102">
        <v>0</v>
      </c>
      <c r="BD303" s="102">
        <v>0</v>
      </c>
      <c r="BE303" s="102">
        <v>0</v>
      </c>
      <c r="BF303" s="305">
        <f t="shared" si="249"/>
        <v>1</v>
      </c>
      <c r="BG303" s="354"/>
      <c r="BH303" s="354"/>
      <c r="BI303" s="96">
        <f t="shared" si="244"/>
        <v>1</v>
      </c>
      <c r="BJ303" s="260">
        <f t="shared" si="251"/>
        <v>1</v>
      </c>
      <c r="BK303" s="354"/>
      <c r="BL303" s="354"/>
      <c r="BM303" s="220" t="s">
        <v>898</v>
      </c>
      <c r="BN303" s="220" t="s">
        <v>101</v>
      </c>
      <c r="BO303" s="220"/>
      <c r="BP303" s="220"/>
      <c r="BQ303" s="220"/>
      <c r="BR303" s="220"/>
      <c r="BS303" s="220"/>
      <c r="BT303" s="220"/>
      <c r="BU303" s="220"/>
      <c r="BV303" s="220"/>
      <c r="BW303" s="220"/>
      <c r="BX303" s="220"/>
      <c r="BY303" s="220"/>
      <c r="BZ303" s="96">
        <v>1</v>
      </c>
      <c r="CA303" s="96">
        <v>0</v>
      </c>
      <c r="CB303" s="96">
        <v>1</v>
      </c>
      <c r="CC303" s="96">
        <v>1</v>
      </c>
      <c r="CD303" s="96">
        <v>1</v>
      </c>
      <c r="CE303" s="96">
        <v>0</v>
      </c>
      <c r="CF303" s="96">
        <v>0</v>
      </c>
      <c r="CG303" s="96">
        <v>0</v>
      </c>
      <c r="CH303" s="283">
        <v>3000000</v>
      </c>
      <c r="CI303" s="96">
        <v>0</v>
      </c>
      <c r="CJ303" s="96">
        <v>0</v>
      </c>
      <c r="CK303" s="96">
        <v>0</v>
      </c>
      <c r="CL303" s="96">
        <v>0</v>
      </c>
      <c r="CM303" s="96">
        <v>0</v>
      </c>
      <c r="CN303" s="305" t="s">
        <v>81</v>
      </c>
      <c r="CO303" s="354"/>
      <c r="CP303" s="354"/>
      <c r="CQ303" s="96">
        <f t="shared" si="246"/>
        <v>2</v>
      </c>
      <c r="CR303" s="221">
        <v>1</v>
      </c>
      <c r="CS303" s="355"/>
      <c r="CT303" s="355"/>
      <c r="CU303" s="220" t="s">
        <v>898</v>
      </c>
      <c r="CV303" s="220" t="s">
        <v>101</v>
      </c>
    </row>
    <row r="304" spans="1:100" ht="33.75">
      <c r="A304" s="75" t="s">
        <v>950</v>
      </c>
      <c r="B304" s="218" t="s">
        <v>95</v>
      </c>
      <c r="C304" s="75" t="s">
        <v>951</v>
      </c>
      <c r="D304" s="119">
        <v>5</v>
      </c>
      <c r="E304" s="119" t="s">
        <v>81</v>
      </c>
      <c r="F304" s="75" t="s">
        <v>97</v>
      </c>
      <c r="G304" s="75" t="s">
        <v>957</v>
      </c>
      <c r="H304" s="75" t="s">
        <v>957</v>
      </c>
      <c r="I304" s="96">
        <v>47</v>
      </c>
      <c r="J304" s="119">
        <v>1</v>
      </c>
      <c r="K304" s="119">
        <v>0</v>
      </c>
      <c r="L304" s="305">
        <v>0</v>
      </c>
      <c r="M304" s="354"/>
      <c r="N304" s="354"/>
      <c r="O304" s="354"/>
      <c r="P304" s="354"/>
      <c r="Q304" s="96">
        <v>0</v>
      </c>
      <c r="R304" s="96">
        <v>0</v>
      </c>
      <c r="S304" s="96">
        <v>0</v>
      </c>
      <c r="T304" s="96">
        <v>0</v>
      </c>
      <c r="U304" s="96">
        <v>0</v>
      </c>
      <c r="V304" s="96">
        <v>0</v>
      </c>
      <c r="W304" s="96">
        <v>0</v>
      </c>
      <c r="X304" s="96">
        <v>0</v>
      </c>
      <c r="Y304" s="96">
        <v>0</v>
      </c>
      <c r="Z304" s="102" t="s">
        <v>81</v>
      </c>
      <c r="AA304" s="96">
        <v>2</v>
      </c>
      <c r="AB304" s="102">
        <v>0</v>
      </c>
      <c r="AC304" s="96">
        <v>0</v>
      </c>
      <c r="AD304" s="102">
        <v>0</v>
      </c>
      <c r="AE304" s="102">
        <v>0</v>
      </c>
      <c r="AF304" s="102">
        <v>0</v>
      </c>
      <c r="AG304" s="102">
        <v>0</v>
      </c>
      <c r="AH304" s="102">
        <v>0</v>
      </c>
      <c r="AI304" s="102">
        <v>0</v>
      </c>
      <c r="AJ304" s="102">
        <v>0</v>
      </c>
      <c r="AK304" s="102">
        <v>0</v>
      </c>
      <c r="AL304" s="305">
        <v>0</v>
      </c>
      <c r="AM304" s="354"/>
      <c r="AN304" s="354"/>
      <c r="AO304" s="102">
        <f t="shared" si="242"/>
        <v>0</v>
      </c>
      <c r="AP304" s="305">
        <f t="shared" si="243"/>
        <v>0</v>
      </c>
      <c r="AQ304" s="354"/>
      <c r="AR304" s="354"/>
      <c r="AS304" s="96">
        <v>0</v>
      </c>
      <c r="AT304" s="102">
        <v>0</v>
      </c>
      <c r="AU304" s="96">
        <v>0</v>
      </c>
      <c r="AV304" s="96">
        <v>0</v>
      </c>
      <c r="AW304" s="102">
        <v>0</v>
      </c>
      <c r="AX304" s="102">
        <v>0</v>
      </c>
      <c r="AY304" s="102">
        <v>0</v>
      </c>
      <c r="AZ304" s="102">
        <v>0</v>
      </c>
      <c r="BA304" s="102">
        <v>0</v>
      </c>
      <c r="BB304" s="102">
        <v>0</v>
      </c>
      <c r="BC304" s="102">
        <v>0</v>
      </c>
      <c r="BD304" s="102">
        <v>0</v>
      </c>
      <c r="BE304" s="102">
        <v>0</v>
      </c>
      <c r="BF304" s="305" t="s">
        <v>81</v>
      </c>
      <c r="BG304" s="354"/>
      <c r="BH304" s="354"/>
      <c r="BI304" s="96" t="s">
        <v>81</v>
      </c>
      <c r="BJ304" s="260" t="s">
        <v>81</v>
      </c>
      <c r="BK304" s="354"/>
      <c r="BL304" s="354"/>
      <c r="BM304" s="220" t="s">
        <v>898</v>
      </c>
      <c r="BN304" s="220" t="s">
        <v>176</v>
      </c>
      <c r="BO304" s="220"/>
      <c r="BP304" s="220"/>
      <c r="BQ304" s="220"/>
      <c r="BR304" s="220"/>
      <c r="BS304" s="220"/>
      <c r="BT304" s="220"/>
      <c r="BU304" s="220"/>
      <c r="BV304" s="220"/>
      <c r="BW304" s="220"/>
      <c r="BX304" s="220"/>
      <c r="BY304" s="220"/>
      <c r="BZ304" s="96" t="s">
        <v>81</v>
      </c>
      <c r="CA304" s="96">
        <v>0</v>
      </c>
      <c r="CB304" s="96" t="s">
        <v>81</v>
      </c>
      <c r="CC304" s="96" t="s">
        <v>81</v>
      </c>
      <c r="CD304" s="96" t="s">
        <v>81</v>
      </c>
      <c r="CE304" s="96">
        <v>0</v>
      </c>
      <c r="CF304" s="96">
        <v>0</v>
      </c>
      <c r="CG304" s="96">
        <v>0</v>
      </c>
      <c r="CH304" s="96">
        <v>0</v>
      </c>
      <c r="CI304" s="96">
        <v>0</v>
      </c>
      <c r="CJ304" s="96">
        <v>0</v>
      </c>
      <c r="CK304" s="96">
        <v>0</v>
      </c>
      <c r="CL304" s="96">
        <v>0</v>
      </c>
      <c r="CM304" s="96">
        <v>0</v>
      </c>
      <c r="CN304" s="305" t="s">
        <v>81</v>
      </c>
      <c r="CO304" s="354"/>
      <c r="CP304" s="354"/>
      <c r="CQ304" s="96" t="s">
        <v>81</v>
      </c>
      <c r="CR304" s="221" t="s">
        <v>81</v>
      </c>
      <c r="CS304" s="355"/>
      <c r="CT304" s="355"/>
      <c r="CU304" s="220" t="s">
        <v>898</v>
      </c>
      <c r="CV304" s="220" t="s">
        <v>176</v>
      </c>
    </row>
    <row r="305" spans="1:100" ht="71.25" customHeight="1">
      <c r="A305" s="75" t="s">
        <v>950</v>
      </c>
      <c r="B305" s="218" t="s">
        <v>95</v>
      </c>
      <c r="C305" s="75" t="s">
        <v>951</v>
      </c>
      <c r="D305" s="119">
        <v>10</v>
      </c>
      <c r="E305" s="119" t="s">
        <v>81</v>
      </c>
      <c r="F305" s="75" t="s">
        <v>97</v>
      </c>
      <c r="G305" s="75" t="s">
        <v>958</v>
      </c>
      <c r="H305" s="75" t="s">
        <v>958</v>
      </c>
      <c r="I305" s="96">
        <v>0</v>
      </c>
      <c r="J305" s="119">
        <v>1</v>
      </c>
      <c r="K305" s="119">
        <v>0</v>
      </c>
      <c r="L305" s="305">
        <v>0</v>
      </c>
      <c r="M305" s="354"/>
      <c r="N305" s="354"/>
      <c r="O305" s="354"/>
      <c r="P305" s="354"/>
      <c r="Q305" s="96">
        <v>0</v>
      </c>
      <c r="R305" s="96">
        <v>0</v>
      </c>
      <c r="S305" s="96">
        <v>0</v>
      </c>
      <c r="T305" s="96">
        <v>0</v>
      </c>
      <c r="U305" s="96">
        <v>0</v>
      </c>
      <c r="V305" s="96">
        <v>0</v>
      </c>
      <c r="W305" s="96">
        <v>0</v>
      </c>
      <c r="X305" s="96">
        <v>0</v>
      </c>
      <c r="Y305" s="96">
        <v>0</v>
      </c>
      <c r="Z305" s="102" t="s">
        <v>81</v>
      </c>
      <c r="AA305" s="96">
        <v>1</v>
      </c>
      <c r="AB305" s="102">
        <v>0</v>
      </c>
      <c r="AC305" s="96">
        <v>0</v>
      </c>
      <c r="AD305" s="102">
        <v>0</v>
      </c>
      <c r="AE305" s="102">
        <v>0</v>
      </c>
      <c r="AF305" s="102">
        <v>0</v>
      </c>
      <c r="AG305" s="102">
        <v>0</v>
      </c>
      <c r="AH305" s="102">
        <v>0</v>
      </c>
      <c r="AI305" s="102">
        <v>0</v>
      </c>
      <c r="AJ305" s="102">
        <v>0</v>
      </c>
      <c r="AK305" s="102">
        <v>0</v>
      </c>
      <c r="AL305" s="305">
        <v>0</v>
      </c>
      <c r="AM305" s="354"/>
      <c r="AN305" s="354"/>
      <c r="AO305" s="102">
        <f t="shared" si="242"/>
        <v>0</v>
      </c>
      <c r="AP305" s="305">
        <f t="shared" si="243"/>
        <v>0</v>
      </c>
      <c r="AQ305" s="354"/>
      <c r="AR305" s="354"/>
      <c r="AS305" s="96">
        <v>0</v>
      </c>
      <c r="AT305" s="102">
        <v>0</v>
      </c>
      <c r="AU305" s="96">
        <v>0</v>
      </c>
      <c r="AV305" s="96">
        <v>0</v>
      </c>
      <c r="AW305" s="102">
        <v>0</v>
      </c>
      <c r="AX305" s="102">
        <v>0</v>
      </c>
      <c r="AY305" s="102">
        <v>0</v>
      </c>
      <c r="AZ305" s="102">
        <v>0</v>
      </c>
      <c r="BA305" s="102">
        <v>0</v>
      </c>
      <c r="BB305" s="102">
        <v>0</v>
      </c>
      <c r="BC305" s="102">
        <v>0</v>
      </c>
      <c r="BD305" s="102">
        <v>0</v>
      </c>
      <c r="BE305" s="102">
        <v>0</v>
      </c>
      <c r="BF305" s="305" t="s">
        <v>81</v>
      </c>
      <c r="BG305" s="354"/>
      <c r="BH305" s="354"/>
      <c r="BI305" s="96" t="s">
        <v>81</v>
      </c>
      <c r="BJ305" s="260" t="s">
        <v>81</v>
      </c>
      <c r="BK305" s="354"/>
      <c r="BL305" s="354"/>
      <c r="BM305" s="220" t="s">
        <v>898</v>
      </c>
      <c r="BN305" s="220" t="s">
        <v>176</v>
      </c>
      <c r="BO305" s="220"/>
      <c r="BP305" s="220"/>
      <c r="BQ305" s="220"/>
      <c r="BR305" s="220"/>
      <c r="BS305" s="220"/>
      <c r="BT305" s="220"/>
      <c r="BU305" s="220"/>
      <c r="BV305" s="220"/>
      <c r="BW305" s="220"/>
      <c r="BX305" s="220"/>
      <c r="BY305" s="220"/>
      <c r="BZ305" s="96" t="s">
        <v>81</v>
      </c>
      <c r="CA305" s="96">
        <v>0</v>
      </c>
      <c r="CB305" s="96" t="s">
        <v>81</v>
      </c>
      <c r="CC305" s="96" t="s">
        <v>81</v>
      </c>
      <c r="CD305" s="96" t="s">
        <v>81</v>
      </c>
      <c r="CE305" s="96">
        <v>0</v>
      </c>
      <c r="CF305" s="96">
        <v>0</v>
      </c>
      <c r="CG305" s="96">
        <v>0</v>
      </c>
      <c r="CH305" s="96">
        <v>0</v>
      </c>
      <c r="CI305" s="96">
        <v>0</v>
      </c>
      <c r="CJ305" s="96">
        <v>0</v>
      </c>
      <c r="CK305" s="96">
        <v>0</v>
      </c>
      <c r="CL305" s="96">
        <v>0</v>
      </c>
      <c r="CM305" s="96">
        <v>0</v>
      </c>
      <c r="CN305" s="305" t="s">
        <v>81</v>
      </c>
      <c r="CO305" s="354"/>
      <c r="CP305" s="354"/>
      <c r="CQ305" s="96" t="s">
        <v>81</v>
      </c>
      <c r="CR305" s="221" t="s">
        <v>81</v>
      </c>
      <c r="CS305" s="355"/>
      <c r="CT305" s="355"/>
      <c r="CU305" s="220" t="s">
        <v>898</v>
      </c>
      <c r="CV305" s="220" t="s">
        <v>176</v>
      </c>
    </row>
    <row r="306" spans="1:100" ht="61.5" customHeight="1">
      <c r="A306" s="75" t="s">
        <v>950</v>
      </c>
      <c r="B306" s="218" t="s">
        <v>95</v>
      </c>
      <c r="C306" s="75" t="s">
        <v>951</v>
      </c>
      <c r="D306" s="119">
        <v>50</v>
      </c>
      <c r="E306" s="119" t="s">
        <v>81</v>
      </c>
      <c r="F306" s="75" t="s">
        <v>97</v>
      </c>
      <c r="G306" s="75" t="s">
        <v>959</v>
      </c>
      <c r="H306" s="75" t="s">
        <v>959</v>
      </c>
      <c r="I306" s="96">
        <v>47</v>
      </c>
      <c r="J306" s="119">
        <v>15</v>
      </c>
      <c r="K306" s="119">
        <v>44</v>
      </c>
      <c r="L306" s="305">
        <v>1</v>
      </c>
      <c r="M306" s="354"/>
      <c r="N306" s="354"/>
      <c r="O306" s="354"/>
      <c r="P306" s="354"/>
      <c r="Q306" s="96">
        <v>0</v>
      </c>
      <c r="R306" s="96">
        <v>0</v>
      </c>
      <c r="S306" s="96">
        <v>0</v>
      </c>
      <c r="T306" s="96">
        <v>0</v>
      </c>
      <c r="U306" s="96">
        <v>0</v>
      </c>
      <c r="V306" s="96">
        <v>0</v>
      </c>
      <c r="W306" s="96">
        <v>0</v>
      </c>
      <c r="X306" s="96">
        <v>0</v>
      </c>
      <c r="Y306" s="96">
        <v>0</v>
      </c>
      <c r="Z306" s="102" t="s">
        <v>81</v>
      </c>
      <c r="AA306" s="96">
        <v>15</v>
      </c>
      <c r="AB306" s="102">
        <v>0</v>
      </c>
      <c r="AC306" s="96">
        <v>0</v>
      </c>
      <c r="AD306" s="102">
        <v>0</v>
      </c>
      <c r="AE306" s="102">
        <v>0</v>
      </c>
      <c r="AF306" s="102">
        <v>0</v>
      </c>
      <c r="AG306" s="102">
        <v>0</v>
      </c>
      <c r="AH306" s="102">
        <v>0</v>
      </c>
      <c r="AI306" s="102">
        <v>0</v>
      </c>
      <c r="AJ306" s="102">
        <v>0</v>
      </c>
      <c r="AK306" s="102">
        <v>0</v>
      </c>
      <c r="AL306" s="305">
        <v>0</v>
      </c>
      <c r="AM306" s="354"/>
      <c r="AN306" s="354"/>
      <c r="AO306" s="102">
        <f t="shared" si="242"/>
        <v>44</v>
      </c>
      <c r="AP306" s="305">
        <f t="shared" si="243"/>
        <v>0.88</v>
      </c>
      <c r="AQ306" s="354"/>
      <c r="AR306" s="354"/>
      <c r="AS306" s="96">
        <v>0</v>
      </c>
      <c r="AT306" s="102">
        <v>0</v>
      </c>
      <c r="AU306" s="96">
        <v>0</v>
      </c>
      <c r="AV306" s="96">
        <v>0</v>
      </c>
      <c r="AW306" s="102">
        <v>0</v>
      </c>
      <c r="AX306" s="102">
        <v>0</v>
      </c>
      <c r="AY306" s="102">
        <v>0</v>
      </c>
      <c r="AZ306" s="102">
        <v>0</v>
      </c>
      <c r="BA306" s="102">
        <v>0</v>
      </c>
      <c r="BB306" s="102">
        <v>0</v>
      </c>
      <c r="BC306" s="102">
        <v>0</v>
      </c>
      <c r="BD306" s="102">
        <v>0</v>
      </c>
      <c r="BE306" s="102">
        <v>0</v>
      </c>
      <c r="BF306" s="305" t="s">
        <v>81</v>
      </c>
      <c r="BG306" s="354"/>
      <c r="BH306" s="354"/>
      <c r="BI306" s="96" t="s">
        <v>81</v>
      </c>
      <c r="BJ306" s="260" t="s">
        <v>81</v>
      </c>
      <c r="BK306" s="354"/>
      <c r="BL306" s="354"/>
      <c r="BM306" s="220" t="s">
        <v>898</v>
      </c>
      <c r="BN306" s="220" t="s">
        <v>176</v>
      </c>
      <c r="BO306" s="220"/>
      <c r="BP306" s="220"/>
      <c r="BQ306" s="220"/>
      <c r="BR306" s="220"/>
      <c r="BS306" s="220"/>
      <c r="BT306" s="220"/>
      <c r="BU306" s="220"/>
      <c r="BV306" s="220"/>
      <c r="BW306" s="220"/>
      <c r="BX306" s="220"/>
      <c r="BY306" s="220"/>
      <c r="BZ306" s="96" t="s">
        <v>81</v>
      </c>
      <c r="CA306" s="96">
        <v>0</v>
      </c>
      <c r="CB306" s="96" t="s">
        <v>81</v>
      </c>
      <c r="CC306" s="96" t="s">
        <v>81</v>
      </c>
      <c r="CD306" s="96" t="s">
        <v>81</v>
      </c>
      <c r="CE306" s="96">
        <v>0</v>
      </c>
      <c r="CF306" s="96">
        <v>0</v>
      </c>
      <c r="CG306" s="96">
        <v>0</v>
      </c>
      <c r="CH306" s="96">
        <v>0</v>
      </c>
      <c r="CI306" s="96">
        <v>0</v>
      </c>
      <c r="CJ306" s="96">
        <v>0</v>
      </c>
      <c r="CK306" s="96">
        <v>0</v>
      </c>
      <c r="CL306" s="96">
        <v>0</v>
      </c>
      <c r="CM306" s="96">
        <v>0</v>
      </c>
      <c r="CN306" s="305" t="s">
        <v>81</v>
      </c>
      <c r="CO306" s="354"/>
      <c r="CP306" s="354"/>
      <c r="CQ306" s="96" t="s">
        <v>81</v>
      </c>
      <c r="CR306" s="221" t="s">
        <v>81</v>
      </c>
      <c r="CS306" s="355"/>
      <c r="CT306" s="355"/>
      <c r="CU306" s="220" t="s">
        <v>898</v>
      </c>
      <c r="CV306" s="220" t="s">
        <v>176</v>
      </c>
    </row>
    <row r="307" spans="1:100" ht="45">
      <c r="A307" s="201" t="s">
        <v>960</v>
      </c>
      <c r="B307" s="311" t="s">
        <v>83</v>
      </c>
      <c r="C307" s="201" t="s">
        <v>961</v>
      </c>
      <c r="D307" s="202" t="s">
        <v>79</v>
      </c>
      <c r="E307" s="202" t="s">
        <v>79</v>
      </c>
      <c r="F307" s="201" t="s">
        <v>79</v>
      </c>
      <c r="G307" s="201" t="s">
        <v>80</v>
      </c>
      <c r="H307" s="201" t="s">
        <v>80</v>
      </c>
      <c r="I307" s="202" t="s">
        <v>79</v>
      </c>
      <c r="J307" s="202">
        <f>+J308+J400+J479</f>
        <v>175</v>
      </c>
      <c r="K307" s="202" t="s">
        <v>79</v>
      </c>
      <c r="L307" s="203" t="s">
        <v>79</v>
      </c>
      <c r="M307" s="122" t="s">
        <v>79</v>
      </c>
      <c r="N307" s="122" t="s">
        <v>79</v>
      </c>
      <c r="O307" s="122" t="s">
        <v>79</v>
      </c>
      <c r="P307" s="203">
        <f>SUM(L310:L583)/175</f>
        <v>0.56251308695581947</v>
      </c>
      <c r="Q307" s="202">
        <f t="shared" ref="Q307:Y307" si="263">+Q308+Q400+Q479</f>
        <v>3269054899451802</v>
      </c>
      <c r="R307" s="202">
        <f t="shared" si="263"/>
        <v>335934000</v>
      </c>
      <c r="S307" s="202">
        <f t="shared" si="263"/>
        <v>3269053981439977</v>
      </c>
      <c r="T307" s="202">
        <f t="shared" si="263"/>
        <v>0</v>
      </c>
      <c r="U307" s="202">
        <f t="shared" si="263"/>
        <v>0</v>
      </c>
      <c r="V307" s="202">
        <f t="shared" si="263"/>
        <v>3786078000</v>
      </c>
      <c r="W307" s="202">
        <f t="shared" si="263"/>
        <v>0</v>
      </c>
      <c r="X307" s="202">
        <f t="shared" si="263"/>
        <v>7208841000</v>
      </c>
      <c r="Y307" s="202">
        <f t="shared" si="263"/>
        <v>0</v>
      </c>
      <c r="Z307" s="122" t="s">
        <v>81</v>
      </c>
      <c r="AA307" s="202">
        <f>+AA308+AA400+AA479</f>
        <v>181</v>
      </c>
      <c r="AB307" s="122" t="s">
        <v>81</v>
      </c>
      <c r="AC307" s="122" t="s">
        <v>81</v>
      </c>
      <c r="AD307" s="122">
        <v>0</v>
      </c>
      <c r="AE307" s="122">
        <v>0</v>
      </c>
      <c r="AF307" s="122">
        <v>0</v>
      </c>
      <c r="AG307" s="122">
        <v>0</v>
      </c>
      <c r="AH307" s="122">
        <v>0</v>
      </c>
      <c r="AI307" s="122">
        <v>0</v>
      </c>
      <c r="AJ307" s="122">
        <v>0</v>
      </c>
      <c r="AK307" s="122">
        <v>0</v>
      </c>
      <c r="AL307" s="122" t="s">
        <v>81</v>
      </c>
      <c r="AM307" s="122" t="s">
        <v>81</v>
      </c>
      <c r="AN307" s="203">
        <f>SUM(AL310:AL583)/176</f>
        <v>0.72651011636586749</v>
      </c>
      <c r="AO307" s="202">
        <f>+AO308+AO400+AO479</f>
        <v>226</v>
      </c>
      <c r="AP307" s="122" t="s">
        <v>81</v>
      </c>
      <c r="AQ307" s="122" t="s">
        <v>81</v>
      </c>
      <c r="AR307" s="203">
        <f>SUM(AP310:AP583)/226</f>
        <v>0.53980838356898764</v>
      </c>
      <c r="AS307" s="202">
        <f>+AS308+AS400+AS479</f>
        <v>154</v>
      </c>
      <c r="AT307" s="122" t="s">
        <v>81</v>
      </c>
      <c r="AU307" s="122" t="s">
        <v>81</v>
      </c>
      <c r="AV307" s="122" t="s">
        <v>81</v>
      </c>
      <c r="AW307" s="122">
        <v>0</v>
      </c>
      <c r="AX307" s="122">
        <v>0</v>
      </c>
      <c r="AY307" s="122">
        <v>0</v>
      </c>
      <c r="AZ307" s="122">
        <v>0</v>
      </c>
      <c r="BA307" s="122">
        <v>0</v>
      </c>
      <c r="BB307" s="122">
        <v>0</v>
      </c>
      <c r="BC307" s="122">
        <v>0</v>
      </c>
      <c r="BD307" s="202">
        <v>0</v>
      </c>
      <c r="BE307" s="202" t="e">
        <f t="shared" ref="BE307" si="264">+BE308+BE400+BE479</f>
        <v>#VALUE!</v>
      </c>
      <c r="BF307" s="122" t="s">
        <v>81</v>
      </c>
      <c r="BG307" s="122" t="s">
        <v>81</v>
      </c>
      <c r="BH307" s="203">
        <f>SUM(BF310:BF583)/AS307</f>
        <v>0.65777260672650417</v>
      </c>
      <c r="BI307" s="202">
        <f>+BI308+BI400+BI479</f>
        <v>193</v>
      </c>
      <c r="BJ307" s="122" t="s">
        <v>81</v>
      </c>
      <c r="BK307" s="122" t="s">
        <v>81</v>
      </c>
      <c r="BL307" s="203">
        <f>SUM(BJ310:BJ583)/BI307</f>
        <v>0.64137193777480139</v>
      </c>
      <c r="BM307" s="201" t="s">
        <v>898</v>
      </c>
      <c r="BN307" s="201" t="s">
        <v>81</v>
      </c>
      <c r="BO307" s="201"/>
      <c r="BP307" s="201"/>
      <c r="BQ307" s="201"/>
      <c r="BR307" s="201"/>
      <c r="BS307" s="201"/>
      <c r="BT307" s="201"/>
      <c r="BU307" s="201"/>
      <c r="BV307" s="201"/>
      <c r="BW307" s="201"/>
      <c r="BX307" s="201"/>
      <c r="BY307" s="201"/>
      <c r="BZ307" s="202">
        <f>+BZ308+BZ400+BZ479</f>
        <v>176</v>
      </c>
      <c r="CA307" s="122" t="s">
        <v>81</v>
      </c>
      <c r="CB307" s="122" t="s">
        <v>81</v>
      </c>
      <c r="CC307" s="122" t="s">
        <v>81</v>
      </c>
      <c r="CD307" s="122" t="s">
        <v>81</v>
      </c>
      <c r="CE307" s="202">
        <v>0</v>
      </c>
      <c r="CF307" s="202">
        <v>0</v>
      </c>
      <c r="CG307" s="202">
        <v>0</v>
      </c>
      <c r="CH307" s="202">
        <v>0</v>
      </c>
      <c r="CI307" s="202">
        <v>0</v>
      </c>
      <c r="CJ307" s="202">
        <v>0</v>
      </c>
      <c r="CK307" s="202">
        <v>0</v>
      </c>
      <c r="CL307" s="202">
        <v>0</v>
      </c>
      <c r="CM307" s="202">
        <f t="shared" ref="CM307" si="265">+CM308+CM400+CM479</f>
        <v>149000000</v>
      </c>
      <c r="CN307" s="122" t="s">
        <v>81</v>
      </c>
      <c r="CO307" s="122" t="s">
        <v>81</v>
      </c>
      <c r="CP307" s="203">
        <f>SUM(CN310:CN583)/BZ307</f>
        <v>0.64110145061358137</v>
      </c>
      <c r="CQ307" s="202">
        <f>+CQ308+CQ400+CQ479</f>
        <v>220</v>
      </c>
      <c r="CR307" s="281" t="s">
        <v>81</v>
      </c>
      <c r="CS307" s="281" t="s">
        <v>81</v>
      </c>
      <c r="CT307" s="193">
        <f>SUM(CR310:CR583)/CQ307</f>
        <v>0.76491565157753882</v>
      </c>
      <c r="CU307" s="201" t="s">
        <v>1790</v>
      </c>
      <c r="CV307" s="201" t="s">
        <v>81</v>
      </c>
    </row>
    <row r="308" spans="1:100" ht="45">
      <c r="A308" s="207" t="s">
        <v>962</v>
      </c>
      <c r="B308" s="312" t="s">
        <v>87</v>
      </c>
      <c r="C308" s="207" t="s">
        <v>963</v>
      </c>
      <c r="D308" s="205" t="s">
        <v>1828</v>
      </c>
      <c r="E308" s="205" t="s">
        <v>1828</v>
      </c>
      <c r="F308" s="205" t="s">
        <v>1828</v>
      </c>
      <c r="G308" s="207" t="s">
        <v>80</v>
      </c>
      <c r="H308" s="207" t="s">
        <v>80</v>
      </c>
      <c r="I308" s="205" t="s">
        <v>79</v>
      </c>
      <c r="J308" s="205">
        <f>SUM(J309+J326+J347+J365+J374+J383)</f>
        <v>36</v>
      </c>
      <c r="K308" s="205" t="s">
        <v>79</v>
      </c>
      <c r="L308" s="206" t="s">
        <v>79</v>
      </c>
      <c r="M308" s="117" t="s">
        <v>79</v>
      </c>
      <c r="N308" s="117" t="s">
        <v>79</v>
      </c>
      <c r="O308" s="117" t="s">
        <v>79</v>
      </c>
      <c r="P308" s="206">
        <f>SUM(N310:N399)/24</f>
        <v>0.24999999999999992</v>
      </c>
      <c r="Q308" s="205">
        <f t="shared" ref="Q308:Y308" si="266">SUM(Q309+Q326+Q347+Q365+Q374+Q383)</f>
        <v>335934000</v>
      </c>
      <c r="R308" s="205">
        <f t="shared" si="266"/>
        <v>335934000</v>
      </c>
      <c r="S308" s="205">
        <f t="shared" si="266"/>
        <v>0</v>
      </c>
      <c r="T308" s="205">
        <f t="shared" si="266"/>
        <v>0</v>
      </c>
      <c r="U308" s="205">
        <f t="shared" si="266"/>
        <v>0</v>
      </c>
      <c r="V308" s="205">
        <f t="shared" si="266"/>
        <v>0</v>
      </c>
      <c r="W308" s="205">
        <f t="shared" si="266"/>
        <v>0</v>
      </c>
      <c r="X308" s="205">
        <f t="shared" si="266"/>
        <v>0</v>
      </c>
      <c r="Y308" s="205">
        <f t="shared" si="266"/>
        <v>0</v>
      </c>
      <c r="Z308" s="117" t="s">
        <v>81</v>
      </c>
      <c r="AA308" s="205">
        <f>SUM(AA309+AA326+AA347+AA365+AA374+AA383)</f>
        <v>49</v>
      </c>
      <c r="AB308" s="117" t="s">
        <v>81</v>
      </c>
      <c r="AC308" s="117" t="s">
        <v>81</v>
      </c>
      <c r="AD308" s="205">
        <f>SUM(AD309+AD326+AD347+AD365+AD374+AD383)</f>
        <v>12576852326</v>
      </c>
      <c r="AE308" s="205">
        <f t="shared" ref="AE308:AK308" si="267">SUM(AE309+AE326+AE347+AE365+AE374+AE383)</f>
        <v>3695261940</v>
      </c>
      <c r="AF308" s="205">
        <f t="shared" si="267"/>
        <v>0</v>
      </c>
      <c r="AG308" s="205">
        <f t="shared" si="267"/>
        <v>0</v>
      </c>
      <c r="AH308" s="205">
        <f t="shared" si="267"/>
        <v>0</v>
      </c>
      <c r="AI308" s="205">
        <f t="shared" si="267"/>
        <v>8881465386</v>
      </c>
      <c r="AJ308" s="205">
        <f t="shared" si="267"/>
        <v>0</v>
      </c>
      <c r="AK308" s="205">
        <f t="shared" si="267"/>
        <v>0</v>
      </c>
      <c r="AL308" s="117" t="s">
        <v>81</v>
      </c>
      <c r="AM308" s="117" t="s">
        <v>81</v>
      </c>
      <c r="AN308" s="206">
        <f>SUM(AL310:AL399)/41</f>
        <v>0.76922695328648194</v>
      </c>
      <c r="AO308" s="205">
        <f>SUM(AO309+AO326+AO347+AO365+AO374+AO383)</f>
        <v>83</v>
      </c>
      <c r="AP308" s="117" t="s">
        <v>81</v>
      </c>
      <c r="AQ308" s="117" t="s">
        <v>81</v>
      </c>
      <c r="AR308" s="206">
        <f>SUM(AP310:AP399)/83</f>
        <v>0.30971487581673196</v>
      </c>
      <c r="AS308" s="205">
        <f>SUM(AS309+AS326+AS347+AS365+AS374+AS383)</f>
        <v>38</v>
      </c>
      <c r="AT308" s="117" t="s">
        <v>81</v>
      </c>
      <c r="AU308" s="117" t="s">
        <v>81</v>
      </c>
      <c r="AV308" s="117" t="s">
        <v>81</v>
      </c>
      <c r="AW308" s="205">
        <f>SUM(AW309+AW326+AW347+AW365+AW374+AW383)</f>
        <v>49490248781</v>
      </c>
      <c r="AX308" s="205">
        <f t="shared" ref="AX308:BE308" si="268">SUM(AX309+AX326+AX347+AX365+AX374+AX383)</f>
        <v>5340645893</v>
      </c>
      <c r="AY308" s="205">
        <f t="shared" si="268"/>
        <v>0</v>
      </c>
      <c r="AZ308" s="205">
        <f t="shared" si="268"/>
        <v>4000000000</v>
      </c>
      <c r="BA308" s="205">
        <f t="shared" si="268"/>
        <v>0</v>
      </c>
      <c r="BB308" s="205">
        <f t="shared" si="268"/>
        <v>40642074908</v>
      </c>
      <c r="BC308" s="205">
        <f t="shared" si="268"/>
        <v>0</v>
      </c>
      <c r="BD308" s="205">
        <f t="shared" si="268"/>
        <v>234934500</v>
      </c>
      <c r="BE308" s="205">
        <f t="shared" si="268"/>
        <v>199000000</v>
      </c>
      <c r="BF308" s="117" t="s">
        <v>81</v>
      </c>
      <c r="BG308" s="117" t="s">
        <v>81</v>
      </c>
      <c r="BH308" s="206">
        <f>SUM(BF310:BF399)/AS308</f>
        <v>0.70403508771929824</v>
      </c>
      <c r="BI308" s="205">
        <f>SUM(BI309+BI326+BI347+BI365+BI374+BI383)</f>
        <v>61</v>
      </c>
      <c r="BJ308" s="117" t="s">
        <v>81</v>
      </c>
      <c r="BK308" s="117" t="s">
        <v>81</v>
      </c>
      <c r="BL308" s="206">
        <f>SUM(BJ310:BJ399)/BI308</f>
        <v>0.5840373442190977</v>
      </c>
      <c r="BM308" s="207" t="s">
        <v>898</v>
      </c>
      <c r="BN308" s="207" t="s">
        <v>81</v>
      </c>
      <c r="BO308" s="207"/>
      <c r="BP308" s="207"/>
      <c r="BQ308" s="207"/>
      <c r="BR308" s="207"/>
      <c r="BS308" s="207"/>
      <c r="BT308" s="207"/>
      <c r="BU308" s="207"/>
      <c r="BV308" s="207"/>
      <c r="BW308" s="207"/>
      <c r="BX308" s="207"/>
      <c r="BY308" s="207"/>
      <c r="BZ308" s="205">
        <f>SUM(BZ309+BZ326+BZ347+BZ365+BZ374+BZ383)</f>
        <v>39</v>
      </c>
      <c r="CA308" s="117" t="s">
        <v>81</v>
      </c>
      <c r="CB308" s="117" t="s">
        <v>81</v>
      </c>
      <c r="CC308" s="117" t="s">
        <v>81</v>
      </c>
      <c r="CD308" s="117" t="s">
        <v>81</v>
      </c>
      <c r="CE308" s="205">
        <f>SUM(CE309+CE326+CE347+CE365+CE374+CE383)</f>
        <v>52886753036</v>
      </c>
      <c r="CF308" s="205">
        <f t="shared" ref="CF308:CM308" si="269">SUM(CF309+CF326+CF347+CF365+CF374+CF383)</f>
        <v>5047453834</v>
      </c>
      <c r="CG308" s="205">
        <f t="shared" si="269"/>
        <v>0</v>
      </c>
      <c r="CH308" s="205">
        <f t="shared" si="269"/>
        <v>7275062000</v>
      </c>
      <c r="CI308" s="205">
        <f t="shared" si="269"/>
        <v>0</v>
      </c>
      <c r="CJ308" s="205">
        <f t="shared" si="269"/>
        <v>40621825028</v>
      </c>
      <c r="CK308" s="205">
        <f t="shared" si="269"/>
        <v>0</v>
      </c>
      <c r="CL308" s="205">
        <f t="shared" si="269"/>
        <v>925503314</v>
      </c>
      <c r="CM308" s="205">
        <f t="shared" si="269"/>
        <v>149000000</v>
      </c>
      <c r="CN308" s="117" t="s">
        <v>81</v>
      </c>
      <c r="CO308" s="117" t="s">
        <v>81</v>
      </c>
      <c r="CP308" s="206">
        <f>SUM(CN310:CN399)/BZ308</f>
        <v>0.68746283909327388</v>
      </c>
      <c r="CQ308" s="205">
        <f>SUM(CQ309+CQ326+CQ347+CQ365+CQ374+CQ383)</f>
        <v>60</v>
      </c>
      <c r="CR308" s="234" t="s">
        <v>81</v>
      </c>
      <c r="CS308" s="234" t="s">
        <v>81</v>
      </c>
      <c r="CT308" s="208">
        <f>SUM(CR310:CR399)/CQ308</f>
        <v>0.80415740740740749</v>
      </c>
      <c r="CU308" s="207" t="s">
        <v>1790</v>
      </c>
      <c r="CV308" s="207" t="s">
        <v>81</v>
      </c>
    </row>
    <row r="309" spans="1:100" ht="43.5" customHeight="1">
      <c r="A309" s="214" t="s">
        <v>964</v>
      </c>
      <c r="B309" s="313" t="s">
        <v>91</v>
      </c>
      <c r="C309" s="214" t="s">
        <v>965</v>
      </c>
      <c r="D309" s="212" t="s">
        <v>79</v>
      </c>
      <c r="E309" s="212" t="s">
        <v>79</v>
      </c>
      <c r="F309" s="212" t="s">
        <v>79</v>
      </c>
      <c r="G309" s="214" t="s">
        <v>80</v>
      </c>
      <c r="H309" s="214" t="s">
        <v>80</v>
      </c>
      <c r="I309" s="212" t="s">
        <v>79</v>
      </c>
      <c r="J309" s="212">
        <v>12</v>
      </c>
      <c r="K309" s="212" t="s">
        <v>79</v>
      </c>
      <c r="L309" s="213" t="s">
        <v>79</v>
      </c>
      <c r="M309" s="118" t="s">
        <v>79</v>
      </c>
      <c r="N309" s="118" t="s">
        <v>79</v>
      </c>
      <c r="O309" s="118" t="s">
        <v>79</v>
      </c>
      <c r="P309" s="213">
        <f>+P310</f>
        <v>0.57999999999999996</v>
      </c>
      <c r="Q309" s="212">
        <f>SUM(Q310:Q325)</f>
        <v>335934000</v>
      </c>
      <c r="R309" s="212">
        <f>SUM(R310:R325)</f>
        <v>335934000</v>
      </c>
      <c r="S309" s="212">
        <f t="shared" ref="S309:Y309" si="270">SUM(S310:S325)</f>
        <v>0</v>
      </c>
      <c r="T309" s="212">
        <f t="shared" si="270"/>
        <v>0</v>
      </c>
      <c r="U309" s="212">
        <f t="shared" si="270"/>
        <v>0</v>
      </c>
      <c r="V309" s="212">
        <f t="shared" si="270"/>
        <v>0</v>
      </c>
      <c r="W309" s="212">
        <f t="shared" si="270"/>
        <v>0</v>
      </c>
      <c r="X309" s="212">
        <f t="shared" si="270"/>
        <v>0</v>
      </c>
      <c r="Y309" s="212">
        <f t="shared" si="270"/>
        <v>0</v>
      </c>
      <c r="Z309" s="118" t="s">
        <v>81</v>
      </c>
      <c r="AA309" s="212">
        <v>11</v>
      </c>
      <c r="AB309" s="118" t="s">
        <v>81</v>
      </c>
      <c r="AC309" s="118" t="s">
        <v>81</v>
      </c>
      <c r="AD309" s="118">
        <f>SUM(AD310:AD325)</f>
        <v>8214078806</v>
      </c>
      <c r="AE309" s="118">
        <f t="shared" ref="AE309:AK309" si="271">SUM(AE310:AE325)</f>
        <v>3604039940</v>
      </c>
      <c r="AF309" s="118">
        <f t="shared" si="271"/>
        <v>0</v>
      </c>
      <c r="AG309" s="118">
        <f t="shared" si="271"/>
        <v>0</v>
      </c>
      <c r="AH309" s="118">
        <f t="shared" si="271"/>
        <v>0</v>
      </c>
      <c r="AI309" s="118">
        <f t="shared" si="271"/>
        <v>4610038866</v>
      </c>
      <c r="AJ309" s="118">
        <f t="shared" si="271"/>
        <v>0</v>
      </c>
      <c r="AK309" s="118">
        <f t="shared" si="271"/>
        <v>0</v>
      </c>
      <c r="AL309" s="118" t="s">
        <v>81</v>
      </c>
      <c r="AM309" s="118" t="s">
        <v>81</v>
      </c>
      <c r="AN309" s="213">
        <f>+AN310</f>
        <v>0.73317925012840268</v>
      </c>
      <c r="AO309" s="214">
        <v>16</v>
      </c>
      <c r="AP309" s="118" t="s">
        <v>81</v>
      </c>
      <c r="AQ309" s="118" t="s">
        <v>81</v>
      </c>
      <c r="AR309" s="213">
        <f>+AR310</f>
        <v>0.48362171569372658</v>
      </c>
      <c r="AS309" s="212">
        <v>8</v>
      </c>
      <c r="AT309" s="118" t="s">
        <v>81</v>
      </c>
      <c r="AU309" s="118" t="s">
        <v>81</v>
      </c>
      <c r="AV309" s="118" t="s">
        <v>81</v>
      </c>
      <c r="AW309" s="118">
        <f>SUM(AW310:AW325)</f>
        <v>4844303893</v>
      </c>
      <c r="AX309" s="118">
        <f t="shared" ref="AX309:BE309" si="272">SUM(AX310:AX325)</f>
        <v>4844303893</v>
      </c>
      <c r="AY309" s="118">
        <f t="shared" si="272"/>
        <v>0</v>
      </c>
      <c r="AZ309" s="118">
        <f t="shared" si="272"/>
        <v>0</v>
      </c>
      <c r="BA309" s="118">
        <f t="shared" si="272"/>
        <v>0</v>
      </c>
      <c r="BB309" s="118">
        <f t="shared" si="272"/>
        <v>0</v>
      </c>
      <c r="BC309" s="118">
        <f t="shared" si="272"/>
        <v>0</v>
      </c>
      <c r="BD309" s="212">
        <f t="shared" si="272"/>
        <v>0</v>
      </c>
      <c r="BE309" s="212">
        <f t="shared" si="272"/>
        <v>0</v>
      </c>
      <c r="BF309" s="118" t="s">
        <v>81</v>
      </c>
      <c r="BG309" s="118" t="s">
        <v>81</v>
      </c>
      <c r="BH309" s="213">
        <f>+BH310</f>
        <v>0.75</v>
      </c>
      <c r="BI309" s="214">
        <v>12</v>
      </c>
      <c r="BJ309" s="118" t="s">
        <v>81</v>
      </c>
      <c r="BK309" s="118" t="s">
        <v>81</v>
      </c>
      <c r="BL309" s="213">
        <f>+BL310</f>
        <v>0.61149538866930164</v>
      </c>
      <c r="BM309" s="214" t="s">
        <v>898</v>
      </c>
      <c r="BN309" s="214" t="s">
        <v>81</v>
      </c>
      <c r="BO309" s="214"/>
      <c r="BP309" s="214"/>
      <c r="BQ309" s="214"/>
      <c r="BR309" s="214"/>
      <c r="BS309" s="214"/>
      <c r="BT309" s="214"/>
      <c r="BU309" s="214"/>
      <c r="BV309" s="214"/>
      <c r="BW309" s="214"/>
      <c r="BX309" s="214"/>
      <c r="BY309" s="214"/>
      <c r="BZ309" s="212">
        <v>6</v>
      </c>
      <c r="CA309" s="118" t="s">
        <v>81</v>
      </c>
      <c r="CB309" s="118" t="s">
        <v>81</v>
      </c>
      <c r="CC309" s="118" t="s">
        <v>81</v>
      </c>
      <c r="CD309" s="118" t="s">
        <v>81</v>
      </c>
      <c r="CE309" s="212">
        <f>SUM(CE310:CE325)</f>
        <v>12361084648</v>
      </c>
      <c r="CF309" s="212">
        <f t="shared" ref="CF309:CM309" si="273">SUM(CF310:CF325)</f>
        <v>4445453834</v>
      </c>
      <c r="CG309" s="212">
        <f t="shared" si="273"/>
        <v>0</v>
      </c>
      <c r="CH309" s="212">
        <f t="shared" si="273"/>
        <v>7275062000</v>
      </c>
      <c r="CI309" s="212">
        <f t="shared" si="273"/>
        <v>0</v>
      </c>
      <c r="CJ309" s="212">
        <f t="shared" si="273"/>
        <v>0</v>
      </c>
      <c r="CK309" s="212">
        <f t="shared" si="273"/>
        <v>0</v>
      </c>
      <c r="CL309" s="212">
        <f t="shared" si="273"/>
        <v>640568814</v>
      </c>
      <c r="CM309" s="212">
        <f t="shared" si="273"/>
        <v>0</v>
      </c>
      <c r="CN309" s="118" t="s">
        <v>81</v>
      </c>
      <c r="CO309" s="118" t="s">
        <v>81</v>
      </c>
      <c r="CP309" s="213">
        <f>+CP310</f>
        <v>1</v>
      </c>
      <c r="CQ309" s="214">
        <v>12</v>
      </c>
      <c r="CR309" s="120" t="s">
        <v>81</v>
      </c>
      <c r="CS309" s="120" t="s">
        <v>81</v>
      </c>
      <c r="CT309" s="215">
        <f>+CT310</f>
        <v>0.91666666666666663</v>
      </c>
      <c r="CU309" s="214" t="s">
        <v>969</v>
      </c>
      <c r="CV309" s="214" t="s">
        <v>81</v>
      </c>
    </row>
    <row r="310" spans="1:100" ht="70.5" customHeight="1">
      <c r="A310" s="75" t="s">
        <v>966</v>
      </c>
      <c r="B310" s="218" t="s">
        <v>95</v>
      </c>
      <c r="C310" s="75" t="s">
        <v>967</v>
      </c>
      <c r="D310" s="119">
        <v>46</v>
      </c>
      <c r="E310" s="119">
        <v>46</v>
      </c>
      <c r="F310" s="75" t="s">
        <v>97</v>
      </c>
      <c r="G310" s="75" t="s">
        <v>968</v>
      </c>
      <c r="H310" s="75" t="s">
        <v>968</v>
      </c>
      <c r="I310" s="96">
        <v>36</v>
      </c>
      <c r="J310" s="119">
        <v>6</v>
      </c>
      <c r="K310" s="119">
        <v>6</v>
      </c>
      <c r="L310" s="305">
        <v>1</v>
      </c>
      <c r="M310" s="354">
        <f>SUBTOTAL(9,L310:L312)/2</f>
        <v>1</v>
      </c>
      <c r="N310" s="354">
        <v>0.1</v>
      </c>
      <c r="O310" s="354">
        <f>SUM(L310:L312)/2</f>
        <v>1</v>
      </c>
      <c r="P310" s="354">
        <f>SUM(L310:L325)/12</f>
        <v>0.57999999999999996</v>
      </c>
      <c r="Q310" s="96">
        <v>0</v>
      </c>
      <c r="R310" s="96">
        <v>0</v>
      </c>
      <c r="S310" s="96">
        <v>0</v>
      </c>
      <c r="T310" s="96">
        <v>0</v>
      </c>
      <c r="U310" s="96">
        <v>0</v>
      </c>
      <c r="V310" s="96">
        <v>0</v>
      </c>
      <c r="W310" s="96">
        <v>0</v>
      </c>
      <c r="X310" s="96">
        <v>0</v>
      </c>
      <c r="Y310" s="96">
        <v>0</v>
      </c>
      <c r="Z310" s="102" t="s">
        <v>81</v>
      </c>
      <c r="AA310" s="96">
        <v>5</v>
      </c>
      <c r="AB310" s="102">
        <v>0</v>
      </c>
      <c r="AC310" s="96">
        <v>5</v>
      </c>
      <c r="AD310" s="102">
        <v>0</v>
      </c>
      <c r="AE310" s="102">
        <v>0</v>
      </c>
      <c r="AF310" s="102">
        <v>0</v>
      </c>
      <c r="AG310" s="102">
        <v>0</v>
      </c>
      <c r="AH310" s="102">
        <v>0</v>
      </c>
      <c r="AI310" s="102">
        <v>0</v>
      </c>
      <c r="AJ310" s="102">
        <v>0</v>
      </c>
      <c r="AK310" s="102">
        <v>0</v>
      </c>
      <c r="AL310" s="305">
        <v>1</v>
      </c>
      <c r="AM310" s="354">
        <f>SUM(AL310:AL312)/2</f>
        <v>0.5</v>
      </c>
      <c r="AN310" s="354">
        <f>SUM(AL310:AL325)/11</f>
        <v>0.73317925012840268</v>
      </c>
      <c r="AO310" s="102">
        <f t="shared" ref="AO310:AO325" si="274">SUM(AC310+K310)</f>
        <v>11</v>
      </c>
      <c r="AP310" s="305">
        <f t="shared" ref="AP310:AP325" si="275">SUM(AO310/D310)</f>
        <v>0.2391304347826087</v>
      </c>
      <c r="AQ310" s="354">
        <f>SUM(AP310:AP313)/3</f>
        <v>0.21859903381642512</v>
      </c>
      <c r="AR310" s="354">
        <f>SUM(AP310:AP325)/16</f>
        <v>0.48362171569372658</v>
      </c>
      <c r="AS310" s="96">
        <v>15</v>
      </c>
      <c r="AT310" s="96">
        <v>0</v>
      </c>
      <c r="AU310" s="96">
        <v>0</v>
      </c>
      <c r="AV310" s="96">
        <v>15</v>
      </c>
      <c r="AW310" s="102">
        <v>30000000</v>
      </c>
      <c r="AX310" s="102">
        <v>30000000</v>
      </c>
      <c r="AY310" s="102">
        <v>0</v>
      </c>
      <c r="AZ310" s="102">
        <v>0</v>
      </c>
      <c r="BA310" s="102">
        <v>0</v>
      </c>
      <c r="BB310" s="102">
        <v>0</v>
      </c>
      <c r="BC310" s="102">
        <v>0</v>
      </c>
      <c r="BD310" s="102">
        <v>0</v>
      </c>
      <c r="BE310" s="102">
        <v>0</v>
      </c>
      <c r="BF310" s="305">
        <f>+AV310/AS310</f>
        <v>1</v>
      </c>
      <c r="BG310" s="354">
        <f>SUM(BF310:BF312)</f>
        <v>1</v>
      </c>
      <c r="BH310" s="354">
        <f>SUM(BF310:BF325)/AS309</f>
        <v>0.75</v>
      </c>
      <c r="BI310" s="96">
        <f t="shared" ref="BI310:BI375" si="276">+K310+AC310+AV310</f>
        <v>26</v>
      </c>
      <c r="BJ310" s="260">
        <f>+BI310/D310</f>
        <v>0.56521739130434778</v>
      </c>
      <c r="BK310" s="354">
        <f>SUM(BJ310:BJ312)</f>
        <v>0.56521739130434778</v>
      </c>
      <c r="BL310" s="354">
        <f>SUM(BJ310:BJ325)/BI309</f>
        <v>0.61149538866930164</v>
      </c>
      <c r="BM310" s="220" t="s">
        <v>969</v>
      </c>
      <c r="BN310" s="220" t="s">
        <v>101</v>
      </c>
      <c r="BO310" s="220" t="s">
        <v>970</v>
      </c>
      <c r="BP310" s="220" t="s">
        <v>971</v>
      </c>
      <c r="BQ310" s="220" t="s">
        <v>972</v>
      </c>
      <c r="BR310" s="220" t="s">
        <v>973</v>
      </c>
      <c r="BS310" s="220" t="s">
        <v>974</v>
      </c>
      <c r="BT310" s="244">
        <v>42004</v>
      </c>
      <c r="BU310" s="220" t="s">
        <v>975</v>
      </c>
      <c r="BV310" s="220" t="s">
        <v>199</v>
      </c>
      <c r="BW310" s="285">
        <v>30000000</v>
      </c>
      <c r="BX310" s="285">
        <v>30000000</v>
      </c>
      <c r="BY310" s="220"/>
      <c r="BZ310" s="96">
        <v>20</v>
      </c>
      <c r="CA310" s="96">
        <v>3</v>
      </c>
      <c r="CB310" s="96">
        <v>7</v>
      </c>
      <c r="CC310" s="96">
        <v>10</v>
      </c>
      <c r="CD310" s="96">
        <v>20</v>
      </c>
      <c r="CE310" s="96">
        <v>48387672</v>
      </c>
      <c r="CF310" s="96">
        <v>0</v>
      </c>
      <c r="CG310" s="96">
        <v>0</v>
      </c>
      <c r="CH310" s="96">
        <v>0</v>
      </c>
      <c r="CI310" s="96">
        <v>0</v>
      </c>
      <c r="CJ310" s="96">
        <v>0</v>
      </c>
      <c r="CK310" s="96">
        <v>0</v>
      </c>
      <c r="CL310" s="96">
        <v>48387672</v>
      </c>
      <c r="CM310" s="96">
        <v>0</v>
      </c>
      <c r="CN310" s="305">
        <f>+CD310/BZ310</f>
        <v>1</v>
      </c>
      <c r="CO310" s="354">
        <f>SUM(CN310:CN312)</f>
        <v>1</v>
      </c>
      <c r="CP310" s="354">
        <f>SUM(CN310:CN325)/BZ309</f>
        <v>1</v>
      </c>
      <c r="CQ310" s="96">
        <f t="shared" ref="CQ310:CQ373" si="277">SUM(K310+AC310+AV310+CD310)</f>
        <v>46</v>
      </c>
      <c r="CR310" s="221">
        <f>+CQ310/E310</f>
        <v>1</v>
      </c>
      <c r="CS310" s="355">
        <f>SUM(CR310:CR312)</f>
        <v>1</v>
      </c>
      <c r="CT310" s="355">
        <f>SUM(CR310:CR325)/CQ309</f>
        <v>0.91666666666666663</v>
      </c>
      <c r="CU310" s="220" t="s">
        <v>969</v>
      </c>
      <c r="CV310" s="220" t="s">
        <v>101</v>
      </c>
    </row>
    <row r="311" spans="1:100" ht="68.25" customHeight="1">
      <c r="A311" s="75" t="s">
        <v>966</v>
      </c>
      <c r="B311" s="218" t="s">
        <v>95</v>
      </c>
      <c r="C311" s="75" t="s">
        <v>967</v>
      </c>
      <c r="D311" s="119">
        <v>30</v>
      </c>
      <c r="E311" s="119" t="s">
        <v>81</v>
      </c>
      <c r="F311" s="75" t="s">
        <v>97</v>
      </c>
      <c r="G311" s="75" t="s">
        <v>976</v>
      </c>
      <c r="H311" s="75" t="s">
        <v>976</v>
      </c>
      <c r="I311" s="96">
        <v>0</v>
      </c>
      <c r="J311" s="119">
        <v>5</v>
      </c>
      <c r="K311" s="119">
        <v>5</v>
      </c>
      <c r="L311" s="305">
        <v>1</v>
      </c>
      <c r="M311" s="354"/>
      <c r="N311" s="354"/>
      <c r="O311" s="354"/>
      <c r="P311" s="354"/>
      <c r="Q311" s="96">
        <v>0</v>
      </c>
      <c r="R311" s="96">
        <v>0</v>
      </c>
      <c r="S311" s="96">
        <v>0</v>
      </c>
      <c r="T311" s="96">
        <v>0</v>
      </c>
      <c r="U311" s="96">
        <v>0</v>
      </c>
      <c r="V311" s="96">
        <v>0</v>
      </c>
      <c r="W311" s="96">
        <v>0</v>
      </c>
      <c r="X311" s="96">
        <v>0</v>
      </c>
      <c r="Y311" s="96">
        <v>0</v>
      </c>
      <c r="Z311" s="102" t="s">
        <v>81</v>
      </c>
      <c r="AA311" s="96">
        <v>0</v>
      </c>
      <c r="AB311" s="102">
        <v>0</v>
      </c>
      <c r="AC311" s="96">
        <v>0</v>
      </c>
      <c r="AD311" s="102">
        <v>0</v>
      </c>
      <c r="AE311" s="102">
        <v>0</v>
      </c>
      <c r="AF311" s="102">
        <v>0</v>
      </c>
      <c r="AG311" s="102">
        <v>0</v>
      </c>
      <c r="AH311" s="102">
        <v>0</v>
      </c>
      <c r="AI311" s="102">
        <v>0</v>
      </c>
      <c r="AJ311" s="102">
        <v>0</v>
      </c>
      <c r="AK311" s="102">
        <v>0</v>
      </c>
      <c r="AL311" s="305" t="s">
        <v>81</v>
      </c>
      <c r="AM311" s="354"/>
      <c r="AN311" s="354"/>
      <c r="AO311" s="102">
        <f t="shared" si="274"/>
        <v>5</v>
      </c>
      <c r="AP311" s="305">
        <f t="shared" si="275"/>
        <v>0.16666666666666666</v>
      </c>
      <c r="AQ311" s="354"/>
      <c r="AR311" s="354"/>
      <c r="AS311" s="96">
        <v>0</v>
      </c>
      <c r="AT311" s="96">
        <v>0</v>
      </c>
      <c r="AU311" s="96">
        <v>0</v>
      </c>
      <c r="AV311" s="96">
        <v>0</v>
      </c>
      <c r="AW311" s="102">
        <v>0</v>
      </c>
      <c r="AX311" s="102">
        <v>0</v>
      </c>
      <c r="AY311" s="102">
        <v>0</v>
      </c>
      <c r="AZ311" s="102">
        <v>0</v>
      </c>
      <c r="BA311" s="102">
        <v>0</v>
      </c>
      <c r="BB311" s="102">
        <v>0</v>
      </c>
      <c r="BC311" s="102">
        <v>0</v>
      </c>
      <c r="BD311" s="102">
        <v>0</v>
      </c>
      <c r="BE311" s="102">
        <v>0</v>
      </c>
      <c r="BF311" s="305" t="s">
        <v>81</v>
      </c>
      <c r="BG311" s="354"/>
      <c r="BH311" s="354"/>
      <c r="BI311" s="96" t="s">
        <v>81</v>
      </c>
      <c r="BJ311" s="260" t="s">
        <v>81</v>
      </c>
      <c r="BK311" s="354"/>
      <c r="BL311" s="354"/>
      <c r="BM311" s="220" t="s">
        <v>969</v>
      </c>
      <c r="BN311" s="220" t="s">
        <v>176</v>
      </c>
      <c r="BO311" s="220"/>
      <c r="BP311" s="220"/>
      <c r="BQ311" s="220"/>
      <c r="BR311" s="220"/>
      <c r="BS311" s="220"/>
      <c r="BT311" s="220"/>
      <c r="BU311" s="220"/>
      <c r="BV311" s="220"/>
      <c r="BW311" s="220"/>
      <c r="BX311" s="220"/>
      <c r="BY311" s="220"/>
      <c r="BZ311" s="96" t="s">
        <v>81</v>
      </c>
      <c r="CA311" s="96">
        <v>0</v>
      </c>
      <c r="CB311" s="96" t="s">
        <v>81</v>
      </c>
      <c r="CC311" s="96" t="s">
        <v>81</v>
      </c>
      <c r="CD311" s="96" t="s">
        <v>81</v>
      </c>
      <c r="CE311" s="96">
        <v>0</v>
      </c>
      <c r="CF311" s="96">
        <v>0</v>
      </c>
      <c r="CG311" s="96">
        <v>0</v>
      </c>
      <c r="CH311" s="96">
        <v>0</v>
      </c>
      <c r="CI311" s="96">
        <v>0</v>
      </c>
      <c r="CJ311" s="96">
        <v>0</v>
      </c>
      <c r="CK311" s="96">
        <v>0</v>
      </c>
      <c r="CL311" s="96">
        <v>0</v>
      </c>
      <c r="CM311" s="96">
        <v>0</v>
      </c>
      <c r="CN311" s="305" t="s">
        <v>81</v>
      </c>
      <c r="CO311" s="354"/>
      <c r="CP311" s="354"/>
      <c r="CQ311" s="96" t="s">
        <v>81</v>
      </c>
      <c r="CR311" s="221" t="s">
        <v>81</v>
      </c>
      <c r="CS311" s="355"/>
      <c r="CT311" s="355"/>
      <c r="CU311" s="220" t="s">
        <v>969</v>
      </c>
      <c r="CV311" s="220" t="s">
        <v>176</v>
      </c>
    </row>
    <row r="312" spans="1:100" ht="63" customHeight="1">
      <c r="A312" s="75" t="s">
        <v>966</v>
      </c>
      <c r="B312" s="218" t="s">
        <v>95</v>
      </c>
      <c r="C312" s="75" t="s">
        <v>967</v>
      </c>
      <c r="D312" s="119">
        <v>20</v>
      </c>
      <c r="E312" s="119" t="s">
        <v>81</v>
      </c>
      <c r="F312" s="75" t="s">
        <v>97</v>
      </c>
      <c r="G312" s="75" t="s">
        <v>977</v>
      </c>
      <c r="H312" s="75" t="s">
        <v>977</v>
      </c>
      <c r="I312" s="96">
        <v>0</v>
      </c>
      <c r="J312" s="119">
        <v>0</v>
      </c>
      <c r="K312" s="119">
        <v>5</v>
      </c>
      <c r="L312" s="305" t="s">
        <v>81</v>
      </c>
      <c r="M312" s="354"/>
      <c r="N312" s="354"/>
      <c r="O312" s="354"/>
      <c r="P312" s="354"/>
      <c r="Q312" s="96">
        <v>0</v>
      </c>
      <c r="R312" s="96">
        <v>0</v>
      </c>
      <c r="S312" s="96">
        <v>0</v>
      </c>
      <c r="T312" s="96">
        <v>0</v>
      </c>
      <c r="U312" s="96">
        <v>0</v>
      </c>
      <c r="V312" s="96">
        <v>0</v>
      </c>
      <c r="W312" s="96">
        <v>0</v>
      </c>
      <c r="X312" s="96">
        <v>0</v>
      </c>
      <c r="Y312" s="96">
        <v>0</v>
      </c>
      <c r="Z312" s="102" t="s">
        <v>81</v>
      </c>
      <c r="AA312" s="96">
        <v>5</v>
      </c>
      <c r="AB312" s="102">
        <v>5</v>
      </c>
      <c r="AC312" s="96">
        <v>0</v>
      </c>
      <c r="AD312" s="102">
        <v>0</v>
      </c>
      <c r="AE312" s="102">
        <v>0</v>
      </c>
      <c r="AF312" s="102">
        <v>0</v>
      </c>
      <c r="AG312" s="102">
        <v>0</v>
      </c>
      <c r="AH312" s="102">
        <v>0</v>
      </c>
      <c r="AI312" s="102">
        <v>0</v>
      </c>
      <c r="AJ312" s="102">
        <v>0</v>
      </c>
      <c r="AK312" s="102">
        <v>0</v>
      </c>
      <c r="AL312" s="305">
        <v>0</v>
      </c>
      <c r="AM312" s="354"/>
      <c r="AN312" s="354"/>
      <c r="AO312" s="102">
        <f t="shared" si="274"/>
        <v>5</v>
      </c>
      <c r="AP312" s="305">
        <f t="shared" si="275"/>
        <v>0.25</v>
      </c>
      <c r="AQ312" s="354"/>
      <c r="AR312" s="354"/>
      <c r="AS312" s="96">
        <v>0</v>
      </c>
      <c r="AT312" s="96">
        <v>0</v>
      </c>
      <c r="AU312" s="96">
        <v>0</v>
      </c>
      <c r="AV312" s="96">
        <v>0</v>
      </c>
      <c r="AW312" s="102">
        <v>0</v>
      </c>
      <c r="AX312" s="102">
        <v>0</v>
      </c>
      <c r="AY312" s="102">
        <v>0</v>
      </c>
      <c r="AZ312" s="102">
        <v>0</v>
      </c>
      <c r="BA312" s="102">
        <v>0</v>
      </c>
      <c r="BB312" s="102">
        <v>0</v>
      </c>
      <c r="BC312" s="102">
        <v>0</v>
      </c>
      <c r="BD312" s="102">
        <v>0</v>
      </c>
      <c r="BE312" s="102">
        <v>0</v>
      </c>
      <c r="BF312" s="305" t="s">
        <v>81</v>
      </c>
      <c r="BG312" s="354"/>
      <c r="BH312" s="354"/>
      <c r="BI312" s="96" t="s">
        <v>81</v>
      </c>
      <c r="BJ312" s="260" t="s">
        <v>81</v>
      </c>
      <c r="BK312" s="354"/>
      <c r="BL312" s="354"/>
      <c r="BM312" s="220" t="s">
        <v>969</v>
      </c>
      <c r="BN312" s="220" t="s">
        <v>176</v>
      </c>
      <c r="BO312" s="220"/>
      <c r="BP312" s="220"/>
      <c r="BQ312" s="220"/>
      <c r="BR312" s="220"/>
      <c r="BS312" s="220"/>
      <c r="BT312" s="220"/>
      <c r="BU312" s="220"/>
      <c r="BV312" s="220"/>
      <c r="BW312" s="220"/>
      <c r="BX312" s="220"/>
      <c r="BY312" s="220"/>
      <c r="BZ312" s="96" t="s">
        <v>81</v>
      </c>
      <c r="CA312" s="96">
        <v>0</v>
      </c>
      <c r="CB312" s="96" t="s">
        <v>81</v>
      </c>
      <c r="CC312" s="96" t="s">
        <v>81</v>
      </c>
      <c r="CD312" s="96" t="s">
        <v>81</v>
      </c>
      <c r="CE312" s="96">
        <v>0</v>
      </c>
      <c r="CF312" s="96">
        <v>0</v>
      </c>
      <c r="CG312" s="96">
        <v>0</v>
      </c>
      <c r="CH312" s="96">
        <v>0</v>
      </c>
      <c r="CI312" s="96">
        <v>0</v>
      </c>
      <c r="CJ312" s="96">
        <v>0</v>
      </c>
      <c r="CK312" s="96">
        <v>0</v>
      </c>
      <c r="CL312" s="96">
        <v>0</v>
      </c>
      <c r="CM312" s="96">
        <v>0</v>
      </c>
      <c r="CN312" s="305" t="s">
        <v>81</v>
      </c>
      <c r="CO312" s="354"/>
      <c r="CP312" s="354"/>
      <c r="CQ312" s="96" t="s">
        <v>81</v>
      </c>
      <c r="CR312" s="221" t="s">
        <v>81</v>
      </c>
      <c r="CS312" s="355"/>
      <c r="CT312" s="355"/>
      <c r="CU312" s="220" t="s">
        <v>969</v>
      </c>
      <c r="CV312" s="220" t="s">
        <v>176</v>
      </c>
    </row>
    <row r="313" spans="1:100" ht="75" customHeight="1">
      <c r="A313" s="75" t="s">
        <v>978</v>
      </c>
      <c r="B313" s="218" t="s">
        <v>95</v>
      </c>
      <c r="C313" s="75" t="s">
        <v>979</v>
      </c>
      <c r="D313" s="119">
        <v>145104</v>
      </c>
      <c r="E313" s="119">
        <v>2000</v>
      </c>
      <c r="F313" s="75" t="s">
        <v>97</v>
      </c>
      <c r="G313" s="75" t="s">
        <v>980</v>
      </c>
      <c r="H313" s="75" t="s">
        <v>981</v>
      </c>
      <c r="I313" s="96">
        <v>967362</v>
      </c>
      <c r="J313" s="119">
        <v>36276</v>
      </c>
      <c r="K313" s="119">
        <v>0</v>
      </c>
      <c r="L313" s="305">
        <v>0</v>
      </c>
      <c r="M313" s="354">
        <f>SUBTOTAL(9,L313:L316)/4</f>
        <v>0.375</v>
      </c>
      <c r="N313" s="354">
        <v>0.6</v>
      </c>
      <c r="O313" s="354">
        <f>SUM(L313:L316)/4</f>
        <v>0.375</v>
      </c>
      <c r="P313" s="354"/>
      <c r="Q313" s="96">
        <v>0</v>
      </c>
      <c r="R313" s="96">
        <v>0</v>
      </c>
      <c r="S313" s="96">
        <v>0</v>
      </c>
      <c r="T313" s="96">
        <v>0</v>
      </c>
      <c r="U313" s="96">
        <v>0</v>
      </c>
      <c r="V313" s="96">
        <v>0</v>
      </c>
      <c r="W313" s="96">
        <v>0</v>
      </c>
      <c r="X313" s="96">
        <v>0</v>
      </c>
      <c r="Y313" s="96">
        <v>0</v>
      </c>
      <c r="Z313" s="102" t="s">
        <v>81</v>
      </c>
      <c r="AA313" s="96">
        <v>48368</v>
      </c>
      <c r="AB313" s="102">
        <v>48368</v>
      </c>
      <c r="AC313" s="96">
        <v>0</v>
      </c>
      <c r="AD313" s="102">
        <v>0</v>
      </c>
      <c r="AE313" s="307">
        <v>0</v>
      </c>
      <c r="AF313" s="102">
        <v>0</v>
      </c>
      <c r="AG313" s="102">
        <v>0</v>
      </c>
      <c r="AH313" s="102">
        <v>0</v>
      </c>
      <c r="AI313" s="102">
        <v>0</v>
      </c>
      <c r="AJ313" s="102">
        <v>0</v>
      </c>
      <c r="AK313" s="102">
        <v>0</v>
      </c>
      <c r="AL313" s="305">
        <v>0</v>
      </c>
      <c r="AM313" s="354">
        <f>SUM(AL313:AL316)/3</f>
        <v>0.55555555555555547</v>
      </c>
      <c r="AN313" s="354">
        <v>0.22499999999999998</v>
      </c>
      <c r="AO313" s="102">
        <f t="shared" si="274"/>
        <v>0</v>
      </c>
      <c r="AP313" s="305">
        <f t="shared" si="275"/>
        <v>0</v>
      </c>
      <c r="AQ313" s="354">
        <f>SUM(AP313:AP316)/4</f>
        <v>0.33741258741258739</v>
      </c>
      <c r="AR313" s="354"/>
      <c r="AS313" s="96">
        <v>5500</v>
      </c>
      <c r="AT313" s="96">
        <v>0</v>
      </c>
      <c r="AU313" s="96">
        <v>0</v>
      </c>
      <c r="AV313" s="96">
        <v>5500</v>
      </c>
      <c r="AW313" s="102">
        <v>4743303893</v>
      </c>
      <c r="AX313" s="102">
        <v>4743303893</v>
      </c>
      <c r="AY313" s="102">
        <v>0</v>
      </c>
      <c r="AZ313" s="102">
        <v>0</v>
      </c>
      <c r="BA313" s="102">
        <v>0</v>
      </c>
      <c r="BB313" s="102">
        <v>0</v>
      </c>
      <c r="BC313" s="102">
        <v>0</v>
      </c>
      <c r="BD313" s="102">
        <v>0</v>
      </c>
      <c r="BE313" s="102">
        <v>0</v>
      </c>
      <c r="BF313" s="305">
        <f t="shared" ref="BF313:BF324" si="278">+AV313/AS313</f>
        <v>1</v>
      </c>
      <c r="BG313" s="354">
        <f>SUM(BF313:BF316)/2</f>
        <v>0.5</v>
      </c>
      <c r="BH313" s="354">
        <v>0.22499999999999998</v>
      </c>
      <c r="BI313" s="96">
        <f t="shared" si="276"/>
        <v>5500</v>
      </c>
      <c r="BJ313" s="260">
        <v>1</v>
      </c>
      <c r="BK313" s="354">
        <f>SUM(BJ313:BJ316)/3</f>
        <v>0.75757575757575746</v>
      </c>
      <c r="BL313" s="354"/>
      <c r="BM313" s="220" t="s">
        <v>969</v>
      </c>
      <c r="BN313" s="220" t="s">
        <v>112</v>
      </c>
      <c r="BO313" s="220"/>
      <c r="BP313" s="220"/>
      <c r="BQ313" s="220"/>
      <c r="BR313" s="220"/>
      <c r="BS313" s="220"/>
      <c r="BT313" s="220"/>
      <c r="BU313" s="220"/>
      <c r="BV313" s="220"/>
      <c r="BW313" s="220"/>
      <c r="BX313" s="220"/>
      <c r="BY313" s="220"/>
      <c r="BZ313" s="96">
        <v>1000</v>
      </c>
      <c r="CA313" s="96">
        <v>0</v>
      </c>
      <c r="CB313" s="96">
        <v>0</v>
      </c>
      <c r="CC313" s="96">
        <v>0</v>
      </c>
      <c r="CD313" s="96">
        <v>2000</v>
      </c>
      <c r="CE313" s="96">
        <v>6265766584</v>
      </c>
      <c r="CF313" s="96">
        <v>0</v>
      </c>
      <c r="CG313" s="96">
        <v>0</v>
      </c>
      <c r="CH313" s="96">
        <v>5775000000</v>
      </c>
      <c r="CI313" s="96">
        <v>0</v>
      </c>
      <c r="CJ313" s="96">
        <v>0</v>
      </c>
      <c r="CK313" s="96">
        <v>0</v>
      </c>
      <c r="CL313" s="96">
        <v>490766584</v>
      </c>
      <c r="CM313" s="96">
        <v>0</v>
      </c>
      <c r="CN313" s="305">
        <v>1</v>
      </c>
      <c r="CO313" s="354">
        <f>SUM(CN313:CN316)/2</f>
        <v>1</v>
      </c>
      <c r="CP313" s="354">
        <v>0.22499999999999998</v>
      </c>
      <c r="CQ313" s="96">
        <f t="shared" si="277"/>
        <v>7500</v>
      </c>
      <c r="CR313" s="221">
        <v>1</v>
      </c>
      <c r="CS313" s="355">
        <f>SUM(CR313:CR316)/3</f>
        <v>1</v>
      </c>
      <c r="CT313" s="355"/>
      <c r="CU313" s="220" t="s">
        <v>969</v>
      </c>
      <c r="CV313" s="220" t="s">
        <v>112</v>
      </c>
    </row>
    <row r="314" spans="1:100" ht="78.75" customHeight="1">
      <c r="A314" s="75" t="s">
        <v>978</v>
      </c>
      <c r="B314" s="218" t="s">
        <v>95</v>
      </c>
      <c r="C314" s="75" t="s">
        <v>979</v>
      </c>
      <c r="D314" s="119">
        <v>39</v>
      </c>
      <c r="E314" s="119" t="s">
        <v>81</v>
      </c>
      <c r="F314" s="75" t="s">
        <v>97</v>
      </c>
      <c r="G314" s="75" t="s">
        <v>982</v>
      </c>
      <c r="H314" s="75" t="s">
        <v>982</v>
      </c>
      <c r="I314" s="96">
        <v>25852</v>
      </c>
      <c r="J314" s="119">
        <v>0</v>
      </c>
      <c r="K314" s="119">
        <v>3</v>
      </c>
      <c r="L314" s="305">
        <v>1</v>
      </c>
      <c r="M314" s="354"/>
      <c r="N314" s="354"/>
      <c r="O314" s="354"/>
      <c r="P314" s="354"/>
      <c r="Q314" s="119">
        <v>30000000</v>
      </c>
      <c r="R314" s="119">
        <v>30000000</v>
      </c>
      <c r="S314" s="96">
        <v>0</v>
      </c>
      <c r="T314" s="96">
        <v>0</v>
      </c>
      <c r="U314" s="96">
        <v>0</v>
      </c>
      <c r="V314" s="96">
        <v>0</v>
      </c>
      <c r="W314" s="96">
        <v>0</v>
      </c>
      <c r="X314" s="96">
        <v>0</v>
      </c>
      <c r="Y314" s="96">
        <v>0</v>
      </c>
      <c r="Z314" s="102" t="s">
        <v>81</v>
      </c>
      <c r="AA314" s="96">
        <v>0</v>
      </c>
      <c r="AB314" s="102">
        <v>0</v>
      </c>
      <c r="AC314" s="96">
        <v>0</v>
      </c>
      <c r="AD314" s="102">
        <v>0</v>
      </c>
      <c r="AE314" s="102">
        <v>0</v>
      </c>
      <c r="AF314" s="102">
        <v>0</v>
      </c>
      <c r="AG314" s="102">
        <v>0</v>
      </c>
      <c r="AH314" s="102">
        <v>0</v>
      </c>
      <c r="AI314" s="102">
        <v>0</v>
      </c>
      <c r="AJ314" s="102">
        <v>0</v>
      </c>
      <c r="AK314" s="102">
        <v>0</v>
      </c>
      <c r="AL314" s="305" t="s">
        <v>81</v>
      </c>
      <c r="AM314" s="354"/>
      <c r="AN314" s="354"/>
      <c r="AO314" s="102">
        <f t="shared" si="274"/>
        <v>3</v>
      </c>
      <c r="AP314" s="305">
        <f t="shared" si="275"/>
        <v>7.6923076923076927E-2</v>
      </c>
      <c r="AQ314" s="354"/>
      <c r="AR314" s="354"/>
      <c r="AS314" s="96">
        <v>10</v>
      </c>
      <c r="AT314" s="96">
        <v>0</v>
      </c>
      <c r="AU314" s="96">
        <v>0</v>
      </c>
      <c r="AV314" s="96">
        <v>0</v>
      </c>
      <c r="AW314" s="102">
        <v>0</v>
      </c>
      <c r="AX314" s="102">
        <v>0</v>
      </c>
      <c r="AY314" s="102">
        <v>0</v>
      </c>
      <c r="AZ314" s="102">
        <v>0</v>
      </c>
      <c r="BA314" s="102">
        <v>0</v>
      </c>
      <c r="BB314" s="102">
        <v>0</v>
      </c>
      <c r="BC314" s="102">
        <v>0</v>
      </c>
      <c r="BD314" s="102">
        <v>0</v>
      </c>
      <c r="BE314" s="102">
        <v>0</v>
      </c>
      <c r="BF314" s="305">
        <f t="shared" si="278"/>
        <v>0</v>
      </c>
      <c r="BG314" s="354"/>
      <c r="BH314" s="354"/>
      <c r="BI314" s="96" t="s">
        <v>81</v>
      </c>
      <c r="BJ314" s="260" t="s">
        <v>81</v>
      </c>
      <c r="BK314" s="354"/>
      <c r="BL314" s="354"/>
      <c r="BM314" s="220" t="s">
        <v>969</v>
      </c>
      <c r="BN314" s="220" t="s">
        <v>176</v>
      </c>
      <c r="BO314" s="220"/>
      <c r="BP314" s="220"/>
      <c r="BQ314" s="220"/>
      <c r="BR314" s="220"/>
      <c r="BS314" s="220"/>
      <c r="BT314" s="220"/>
      <c r="BU314" s="220"/>
      <c r="BV314" s="220"/>
      <c r="BW314" s="220"/>
      <c r="BX314" s="220"/>
      <c r="BY314" s="220"/>
      <c r="BZ314" s="96" t="s">
        <v>81</v>
      </c>
      <c r="CA314" s="96" t="s">
        <v>81</v>
      </c>
      <c r="CB314" s="96" t="s">
        <v>81</v>
      </c>
      <c r="CC314" s="96" t="s">
        <v>81</v>
      </c>
      <c r="CD314" s="96" t="s">
        <v>81</v>
      </c>
      <c r="CE314" s="96">
        <v>0</v>
      </c>
      <c r="CF314" s="96">
        <v>0</v>
      </c>
      <c r="CG314" s="96">
        <v>0</v>
      </c>
      <c r="CH314" s="96">
        <v>0</v>
      </c>
      <c r="CI314" s="96">
        <v>0</v>
      </c>
      <c r="CJ314" s="96">
        <v>0</v>
      </c>
      <c r="CK314" s="96">
        <v>0</v>
      </c>
      <c r="CL314" s="96">
        <v>0</v>
      </c>
      <c r="CM314" s="96">
        <v>0</v>
      </c>
      <c r="CN314" s="305" t="s">
        <v>81</v>
      </c>
      <c r="CO314" s="354"/>
      <c r="CP314" s="354"/>
      <c r="CQ314" s="96" t="s">
        <v>81</v>
      </c>
      <c r="CR314" s="221" t="s">
        <v>81</v>
      </c>
      <c r="CS314" s="355"/>
      <c r="CT314" s="355"/>
      <c r="CU314" s="220" t="s">
        <v>969</v>
      </c>
      <c r="CV314" s="220" t="s">
        <v>176</v>
      </c>
    </row>
    <row r="315" spans="1:100" ht="69.75" customHeight="1">
      <c r="A315" s="75" t="s">
        <v>978</v>
      </c>
      <c r="B315" s="218" t="s">
        <v>95</v>
      </c>
      <c r="C315" s="75" t="s">
        <v>979</v>
      </c>
      <c r="D315" s="119">
        <v>20</v>
      </c>
      <c r="E315" s="119">
        <v>1500000</v>
      </c>
      <c r="F315" s="75" t="s">
        <v>97</v>
      </c>
      <c r="G315" s="75" t="s">
        <v>983</v>
      </c>
      <c r="H315" s="75" t="s">
        <v>983</v>
      </c>
      <c r="I315" s="96">
        <v>1290000</v>
      </c>
      <c r="J315" s="119">
        <v>5</v>
      </c>
      <c r="K315" s="119">
        <v>0</v>
      </c>
      <c r="L315" s="305">
        <v>0</v>
      </c>
      <c r="M315" s="354"/>
      <c r="N315" s="354"/>
      <c r="O315" s="354"/>
      <c r="P315" s="354"/>
      <c r="Q315" s="96">
        <v>0</v>
      </c>
      <c r="R315" s="96">
        <v>0</v>
      </c>
      <c r="S315" s="96">
        <v>0</v>
      </c>
      <c r="T315" s="96">
        <v>0</v>
      </c>
      <c r="U315" s="96">
        <v>0</v>
      </c>
      <c r="V315" s="96">
        <v>0</v>
      </c>
      <c r="W315" s="96">
        <v>0</v>
      </c>
      <c r="X315" s="96">
        <v>0</v>
      </c>
      <c r="Y315" s="96">
        <v>0</v>
      </c>
      <c r="Z315" s="102" t="s">
        <v>81</v>
      </c>
      <c r="AA315" s="96">
        <v>5</v>
      </c>
      <c r="AB315" s="102">
        <v>5</v>
      </c>
      <c r="AC315" s="96">
        <v>600</v>
      </c>
      <c r="AD315" s="102">
        <v>2375486526</v>
      </c>
      <c r="AE315" s="102">
        <v>0</v>
      </c>
      <c r="AF315" s="102">
        <v>0</v>
      </c>
      <c r="AG315" s="102">
        <v>0</v>
      </c>
      <c r="AH315" s="102">
        <v>0</v>
      </c>
      <c r="AI315" s="102">
        <v>2375486526</v>
      </c>
      <c r="AJ315" s="102">
        <v>0</v>
      </c>
      <c r="AK315" s="102">
        <v>0</v>
      </c>
      <c r="AL315" s="305">
        <v>1</v>
      </c>
      <c r="AM315" s="354"/>
      <c r="AN315" s="354"/>
      <c r="AO315" s="102">
        <f t="shared" si="274"/>
        <v>600</v>
      </c>
      <c r="AP315" s="305">
        <v>1</v>
      </c>
      <c r="AQ315" s="354"/>
      <c r="AR315" s="354"/>
      <c r="AS315" s="96">
        <v>0</v>
      </c>
      <c r="AT315" s="96">
        <v>0</v>
      </c>
      <c r="AU315" s="96">
        <v>0</v>
      </c>
      <c r="AV315" s="96">
        <v>0</v>
      </c>
      <c r="AW315" s="102">
        <v>0</v>
      </c>
      <c r="AX315" s="102">
        <v>0</v>
      </c>
      <c r="AY315" s="102">
        <v>0</v>
      </c>
      <c r="AZ315" s="102">
        <v>0</v>
      </c>
      <c r="BA315" s="102">
        <v>0</v>
      </c>
      <c r="BB315" s="102">
        <v>0</v>
      </c>
      <c r="BC315" s="102">
        <v>0</v>
      </c>
      <c r="BD315" s="102">
        <v>0</v>
      </c>
      <c r="BE315" s="102">
        <v>0</v>
      </c>
      <c r="BF315" s="305" t="s">
        <v>81</v>
      </c>
      <c r="BG315" s="354"/>
      <c r="BH315" s="354"/>
      <c r="BI315" s="96">
        <f t="shared" si="276"/>
        <v>600</v>
      </c>
      <c r="BJ315" s="260">
        <v>1</v>
      </c>
      <c r="BK315" s="354"/>
      <c r="BL315" s="354"/>
      <c r="BM315" s="220" t="s">
        <v>969</v>
      </c>
      <c r="BN315" s="220" t="s">
        <v>112</v>
      </c>
      <c r="BO315" s="220"/>
      <c r="BP315" s="220"/>
      <c r="BQ315" s="220"/>
      <c r="BR315" s="220"/>
      <c r="BS315" s="220"/>
      <c r="BT315" s="220"/>
      <c r="BU315" s="220"/>
      <c r="BV315" s="220"/>
      <c r="BW315" s="220"/>
      <c r="BX315" s="220"/>
      <c r="BY315" s="220"/>
      <c r="BZ315" s="96">
        <v>0</v>
      </c>
      <c r="CA315" s="96">
        <v>0</v>
      </c>
      <c r="CB315" s="96">
        <v>0</v>
      </c>
      <c r="CC315" s="96">
        <v>0</v>
      </c>
      <c r="CD315" s="96">
        <v>0</v>
      </c>
      <c r="CE315" s="96">
        <v>0</v>
      </c>
      <c r="CF315" s="96">
        <v>0</v>
      </c>
      <c r="CG315" s="96">
        <v>0</v>
      </c>
      <c r="CH315" s="96">
        <v>0</v>
      </c>
      <c r="CI315" s="96">
        <v>0</v>
      </c>
      <c r="CJ315" s="96">
        <v>0</v>
      </c>
      <c r="CK315" s="96">
        <v>0</v>
      </c>
      <c r="CL315" s="96">
        <v>0</v>
      </c>
      <c r="CM315" s="96">
        <v>0</v>
      </c>
      <c r="CN315" s="305" t="s">
        <v>81</v>
      </c>
      <c r="CO315" s="354"/>
      <c r="CP315" s="354"/>
      <c r="CQ315" s="96">
        <f t="shared" si="277"/>
        <v>600</v>
      </c>
      <c r="CR315" s="221">
        <v>1</v>
      </c>
      <c r="CS315" s="355"/>
      <c r="CT315" s="355"/>
      <c r="CU315" s="220" t="s">
        <v>969</v>
      </c>
      <c r="CV315" s="220" t="s">
        <v>112</v>
      </c>
    </row>
    <row r="316" spans="1:100" ht="82.5" customHeight="1">
      <c r="A316" s="75" t="s">
        <v>978</v>
      </c>
      <c r="B316" s="218" t="s">
        <v>95</v>
      </c>
      <c r="C316" s="75" t="s">
        <v>979</v>
      </c>
      <c r="D316" s="119">
        <v>11</v>
      </c>
      <c r="E316" s="119">
        <v>6</v>
      </c>
      <c r="F316" s="75" t="s">
        <v>97</v>
      </c>
      <c r="G316" s="75" t="s">
        <v>984</v>
      </c>
      <c r="H316" s="75" t="s">
        <v>985</v>
      </c>
      <c r="I316" s="96">
        <v>275175</v>
      </c>
      <c r="J316" s="119">
        <v>2</v>
      </c>
      <c r="K316" s="119">
        <v>1</v>
      </c>
      <c r="L316" s="305">
        <v>0.5</v>
      </c>
      <c r="M316" s="354"/>
      <c r="N316" s="354"/>
      <c r="O316" s="354"/>
      <c r="P316" s="354"/>
      <c r="Q316" s="119">
        <v>277599800</v>
      </c>
      <c r="R316" s="119">
        <v>277599800</v>
      </c>
      <c r="S316" s="96">
        <v>0</v>
      </c>
      <c r="T316" s="96">
        <v>0</v>
      </c>
      <c r="U316" s="96">
        <v>0</v>
      </c>
      <c r="V316" s="96">
        <v>0</v>
      </c>
      <c r="W316" s="96">
        <v>0</v>
      </c>
      <c r="X316" s="96">
        <v>0</v>
      </c>
      <c r="Y316" s="96">
        <v>0</v>
      </c>
      <c r="Z316" s="102" t="s">
        <v>81</v>
      </c>
      <c r="AA316" s="96">
        <v>3</v>
      </c>
      <c r="AB316" s="102">
        <v>3</v>
      </c>
      <c r="AC316" s="96">
        <v>2</v>
      </c>
      <c r="AD316" s="102">
        <v>5443742280</v>
      </c>
      <c r="AE316" s="102">
        <v>3209189940</v>
      </c>
      <c r="AF316" s="102">
        <v>0</v>
      </c>
      <c r="AG316" s="102">
        <v>0</v>
      </c>
      <c r="AH316" s="102">
        <v>0</v>
      </c>
      <c r="AI316" s="102">
        <v>2234552340</v>
      </c>
      <c r="AJ316" s="102">
        <v>0</v>
      </c>
      <c r="AK316" s="102">
        <v>0</v>
      </c>
      <c r="AL316" s="305">
        <v>0.66666666666666663</v>
      </c>
      <c r="AM316" s="354"/>
      <c r="AN316" s="354"/>
      <c r="AO316" s="102">
        <f t="shared" si="274"/>
        <v>3</v>
      </c>
      <c r="AP316" s="305">
        <f t="shared" si="275"/>
        <v>0.27272727272727271</v>
      </c>
      <c r="AQ316" s="354"/>
      <c r="AR316" s="354"/>
      <c r="AS316" s="96">
        <v>0</v>
      </c>
      <c r="AT316" s="96">
        <v>0</v>
      </c>
      <c r="AU316" s="96">
        <v>0</v>
      </c>
      <c r="AV316" s="96">
        <v>0</v>
      </c>
      <c r="AW316" s="102">
        <v>0</v>
      </c>
      <c r="AX316" s="102">
        <v>0</v>
      </c>
      <c r="AY316" s="102">
        <v>0</v>
      </c>
      <c r="AZ316" s="102">
        <v>0</v>
      </c>
      <c r="BA316" s="102">
        <v>0</v>
      </c>
      <c r="BB316" s="102">
        <v>0</v>
      </c>
      <c r="BC316" s="102">
        <v>0</v>
      </c>
      <c r="BD316" s="102">
        <v>0</v>
      </c>
      <c r="BE316" s="102">
        <v>0</v>
      </c>
      <c r="BF316" s="305" t="s">
        <v>81</v>
      </c>
      <c r="BG316" s="354"/>
      <c r="BH316" s="354"/>
      <c r="BI316" s="96">
        <f t="shared" si="276"/>
        <v>3</v>
      </c>
      <c r="BJ316" s="260">
        <f>+BI316/D316</f>
        <v>0.27272727272727271</v>
      </c>
      <c r="BK316" s="354"/>
      <c r="BL316" s="354"/>
      <c r="BM316" s="220" t="s">
        <v>969</v>
      </c>
      <c r="BN316" s="220" t="s">
        <v>112</v>
      </c>
      <c r="BO316" s="220"/>
      <c r="BP316" s="220"/>
      <c r="BQ316" s="220"/>
      <c r="BR316" s="220"/>
      <c r="BS316" s="220"/>
      <c r="BT316" s="220"/>
      <c r="BU316" s="220"/>
      <c r="BV316" s="220"/>
      <c r="BW316" s="220"/>
      <c r="BX316" s="220"/>
      <c r="BY316" s="220"/>
      <c r="BZ316" s="96">
        <v>3</v>
      </c>
      <c r="CA316" s="96">
        <v>0</v>
      </c>
      <c r="CB316" s="96">
        <v>0</v>
      </c>
      <c r="CC316" s="96">
        <v>4</v>
      </c>
      <c r="CD316" s="96">
        <v>4</v>
      </c>
      <c r="CE316" s="96">
        <v>4445453834</v>
      </c>
      <c r="CF316" s="96">
        <v>4445453834</v>
      </c>
      <c r="CG316" s="96">
        <v>0</v>
      </c>
      <c r="CH316" s="96">
        <v>0</v>
      </c>
      <c r="CI316" s="96">
        <v>0</v>
      </c>
      <c r="CJ316" s="96">
        <v>0</v>
      </c>
      <c r="CK316" s="96">
        <v>0</v>
      </c>
      <c r="CL316" s="96">
        <v>0</v>
      </c>
      <c r="CM316" s="96">
        <v>0</v>
      </c>
      <c r="CN316" s="305">
        <v>1</v>
      </c>
      <c r="CO316" s="354"/>
      <c r="CP316" s="354"/>
      <c r="CQ316" s="96">
        <f t="shared" si="277"/>
        <v>7</v>
      </c>
      <c r="CR316" s="221">
        <v>1</v>
      </c>
      <c r="CS316" s="355"/>
      <c r="CT316" s="355"/>
      <c r="CU316" s="220" t="s">
        <v>969</v>
      </c>
      <c r="CV316" s="220" t="s">
        <v>112</v>
      </c>
    </row>
    <row r="317" spans="1:100" ht="53.25" customHeight="1">
      <c r="A317" s="75" t="s">
        <v>986</v>
      </c>
      <c r="B317" s="218" t="s">
        <v>95</v>
      </c>
      <c r="C317" s="75" t="s">
        <v>987</v>
      </c>
      <c r="D317" s="119">
        <v>4</v>
      </c>
      <c r="E317" s="119">
        <v>46</v>
      </c>
      <c r="F317" s="75" t="s">
        <v>97</v>
      </c>
      <c r="G317" s="75" t="s">
        <v>988</v>
      </c>
      <c r="H317" s="75" t="s">
        <v>989</v>
      </c>
      <c r="I317" s="96">
        <v>1</v>
      </c>
      <c r="J317" s="119">
        <v>1</v>
      </c>
      <c r="K317" s="119">
        <v>1</v>
      </c>
      <c r="L317" s="305">
        <v>1</v>
      </c>
      <c r="M317" s="354">
        <f>SUBTOTAL(9,L317:L319)/3</f>
        <v>1</v>
      </c>
      <c r="N317" s="354">
        <v>0.1</v>
      </c>
      <c r="O317" s="354">
        <f>SUM(L317:L319)/3</f>
        <v>1</v>
      </c>
      <c r="P317" s="354"/>
      <c r="Q317" s="96">
        <v>0</v>
      </c>
      <c r="R317" s="96">
        <v>0</v>
      </c>
      <c r="S317" s="96">
        <v>0</v>
      </c>
      <c r="T317" s="96">
        <v>0</v>
      </c>
      <c r="U317" s="96">
        <v>0</v>
      </c>
      <c r="V317" s="96">
        <v>0</v>
      </c>
      <c r="W317" s="96">
        <v>0</v>
      </c>
      <c r="X317" s="96">
        <v>0</v>
      </c>
      <c r="Y317" s="96">
        <v>0</v>
      </c>
      <c r="Z317" s="102" t="s">
        <v>81</v>
      </c>
      <c r="AA317" s="96">
        <v>1</v>
      </c>
      <c r="AB317" s="102">
        <v>0</v>
      </c>
      <c r="AC317" s="96">
        <v>1</v>
      </c>
      <c r="AD317" s="102">
        <v>0</v>
      </c>
      <c r="AE317" s="102">
        <v>0</v>
      </c>
      <c r="AF317" s="102">
        <v>0</v>
      </c>
      <c r="AG317" s="102">
        <v>0</v>
      </c>
      <c r="AH317" s="102">
        <v>0</v>
      </c>
      <c r="AI317" s="102">
        <v>0</v>
      </c>
      <c r="AJ317" s="102">
        <v>0</v>
      </c>
      <c r="AK317" s="102">
        <v>0</v>
      </c>
      <c r="AL317" s="305">
        <v>1</v>
      </c>
      <c r="AM317" s="354">
        <f>SUM(AL317:AL319)/3</f>
        <v>1</v>
      </c>
      <c r="AN317" s="354">
        <v>0.1</v>
      </c>
      <c r="AO317" s="102">
        <f t="shared" si="274"/>
        <v>2</v>
      </c>
      <c r="AP317" s="305">
        <f t="shared" si="275"/>
        <v>0.5</v>
      </c>
      <c r="AQ317" s="354">
        <f>SUM(AP317:AP319)/3</f>
        <v>0.83333333333333337</v>
      </c>
      <c r="AR317" s="354"/>
      <c r="AS317" s="96">
        <v>0</v>
      </c>
      <c r="AT317" s="96">
        <v>0</v>
      </c>
      <c r="AU317" s="96">
        <v>0</v>
      </c>
      <c r="AV317" s="96">
        <v>0</v>
      </c>
      <c r="AW317" s="102">
        <v>0</v>
      </c>
      <c r="AX317" s="102">
        <v>0</v>
      </c>
      <c r="AY317" s="102">
        <v>0</v>
      </c>
      <c r="AZ317" s="102">
        <v>0</v>
      </c>
      <c r="BA317" s="102">
        <v>0</v>
      </c>
      <c r="BB317" s="102">
        <v>0</v>
      </c>
      <c r="BC317" s="102">
        <v>0</v>
      </c>
      <c r="BD317" s="102">
        <v>0</v>
      </c>
      <c r="BE317" s="102">
        <v>0</v>
      </c>
      <c r="BF317" s="305" t="s">
        <v>81</v>
      </c>
      <c r="BG317" s="354">
        <f>SUM(BF317:BF319)/2</f>
        <v>1</v>
      </c>
      <c r="BH317" s="354">
        <v>0.1</v>
      </c>
      <c r="BI317" s="96">
        <f t="shared" si="276"/>
        <v>2</v>
      </c>
      <c r="BJ317" s="260">
        <f>+BI317/D317</f>
        <v>0.5</v>
      </c>
      <c r="BK317" s="354">
        <f>SUM(BJ317:BJ319)/3</f>
        <v>0.83333333333333337</v>
      </c>
      <c r="BL317" s="354"/>
      <c r="BM317" s="220" t="s">
        <v>969</v>
      </c>
      <c r="BN317" s="220" t="s">
        <v>112</v>
      </c>
      <c r="BO317" s="220">
        <v>0</v>
      </c>
      <c r="BP317" s="220">
        <v>0</v>
      </c>
      <c r="BQ317" s="220">
        <v>0</v>
      </c>
      <c r="BR317" s="220">
        <v>0</v>
      </c>
      <c r="BS317" s="220">
        <v>0</v>
      </c>
      <c r="BT317" s="220">
        <v>0</v>
      </c>
      <c r="BU317" s="220">
        <v>0</v>
      </c>
      <c r="BV317" s="220">
        <v>0</v>
      </c>
      <c r="BW317" s="285">
        <v>0</v>
      </c>
      <c r="BX317" s="285">
        <v>0</v>
      </c>
      <c r="BY317" s="220" t="s">
        <v>990</v>
      </c>
      <c r="BZ317" s="96">
        <v>46</v>
      </c>
      <c r="CA317" s="96">
        <v>0</v>
      </c>
      <c r="CB317" s="96">
        <v>0</v>
      </c>
      <c r="CC317" s="96">
        <v>0</v>
      </c>
      <c r="CD317" s="96">
        <v>46</v>
      </c>
      <c r="CE317" s="96">
        <v>14510000</v>
      </c>
      <c r="CF317" s="96">
        <v>0</v>
      </c>
      <c r="CG317" s="96">
        <v>0</v>
      </c>
      <c r="CH317" s="96">
        <v>14510000</v>
      </c>
      <c r="CI317" s="96">
        <v>0</v>
      </c>
      <c r="CJ317" s="96">
        <v>0</v>
      </c>
      <c r="CK317" s="96">
        <v>0</v>
      </c>
      <c r="CL317" s="96">
        <v>0</v>
      </c>
      <c r="CM317" s="96">
        <v>0</v>
      </c>
      <c r="CN317" s="305">
        <f>+CD317/BZ317</f>
        <v>1</v>
      </c>
      <c r="CO317" s="354">
        <f>SUM(CN317:CN319)/2</f>
        <v>1</v>
      </c>
      <c r="CP317" s="354">
        <v>0.1</v>
      </c>
      <c r="CQ317" s="96">
        <f t="shared" si="277"/>
        <v>48</v>
      </c>
      <c r="CR317" s="221">
        <v>1</v>
      </c>
      <c r="CS317" s="355">
        <f>SUM(CR317:CR319)/3</f>
        <v>1</v>
      </c>
      <c r="CT317" s="355"/>
      <c r="CU317" s="220" t="s">
        <v>969</v>
      </c>
      <c r="CV317" s="220" t="s">
        <v>112</v>
      </c>
    </row>
    <row r="318" spans="1:100" ht="59.25" customHeight="1">
      <c r="A318" s="75" t="s">
        <v>986</v>
      </c>
      <c r="B318" s="218" t="s">
        <v>95</v>
      </c>
      <c r="C318" s="75" t="s">
        <v>987</v>
      </c>
      <c r="D318" s="119">
        <v>12</v>
      </c>
      <c r="E318" s="119">
        <v>12</v>
      </c>
      <c r="F318" s="75" t="s">
        <v>97</v>
      </c>
      <c r="G318" s="75" t="s">
        <v>991</v>
      </c>
      <c r="H318" s="75" t="s">
        <v>991</v>
      </c>
      <c r="I318" s="96">
        <v>42</v>
      </c>
      <c r="J318" s="119">
        <v>3</v>
      </c>
      <c r="K318" s="119">
        <v>12</v>
      </c>
      <c r="L318" s="305">
        <v>1</v>
      </c>
      <c r="M318" s="354"/>
      <c r="N318" s="354"/>
      <c r="O318" s="354"/>
      <c r="P318" s="354"/>
      <c r="Q318" s="96">
        <v>0</v>
      </c>
      <c r="R318" s="96">
        <v>0</v>
      </c>
      <c r="S318" s="96">
        <v>0</v>
      </c>
      <c r="T318" s="96">
        <v>0</v>
      </c>
      <c r="U318" s="96">
        <v>0</v>
      </c>
      <c r="V318" s="96">
        <v>0</v>
      </c>
      <c r="W318" s="96">
        <v>0</v>
      </c>
      <c r="X318" s="96">
        <v>0</v>
      </c>
      <c r="Y318" s="96">
        <v>0</v>
      </c>
      <c r="Z318" s="102" t="s">
        <v>81</v>
      </c>
      <c r="AA318" s="96">
        <v>3</v>
      </c>
      <c r="AB318" s="102">
        <v>0</v>
      </c>
      <c r="AC318" s="96">
        <v>3</v>
      </c>
      <c r="AD318" s="102">
        <v>0</v>
      </c>
      <c r="AE318" s="102">
        <v>0</v>
      </c>
      <c r="AF318" s="102">
        <v>0</v>
      </c>
      <c r="AG318" s="102">
        <v>0</v>
      </c>
      <c r="AH318" s="102">
        <v>0</v>
      </c>
      <c r="AI318" s="102">
        <v>0</v>
      </c>
      <c r="AJ318" s="102">
        <v>0</v>
      </c>
      <c r="AK318" s="102">
        <v>0</v>
      </c>
      <c r="AL318" s="305">
        <v>1</v>
      </c>
      <c r="AM318" s="354"/>
      <c r="AN318" s="354"/>
      <c r="AO318" s="102">
        <f t="shared" si="274"/>
        <v>15</v>
      </c>
      <c r="AP318" s="305">
        <v>1</v>
      </c>
      <c r="AQ318" s="354"/>
      <c r="AR318" s="354"/>
      <c r="AS318" s="96">
        <v>3</v>
      </c>
      <c r="AT318" s="96">
        <v>2</v>
      </c>
      <c r="AU318" s="96">
        <v>2</v>
      </c>
      <c r="AV318" s="96">
        <v>3</v>
      </c>
      <c r="AW318" s="102">
        <v>21000000</v>
      </c>
      <c r="AX318" s="102">
        <f>+AW318</f>
        <v>21000000</v>
      </c>
      <c r="AY318" s="102">
        <v>0</v>
      </c>
      <c r="AZ318" s="102">
        <v>0</v>
      </c>
      <c r="BA318" s="102">
        <v>0</v>
      </c>
      <c r="BB318" s="102">
        <v>0</v>
      </c>
      <c r="BC318" s="102">
        <v>0</v>
      </c>
      <c r="BD318" s="102">
        <v>0</v>
      </c>
      <c r="BE318" s="102">
        <v>0</v>
      </c>
      <c r="BF318" s="305">
        <f t="shared" si="278"/>
        <v>1</v>
      </c>
      <c r="BG318" s="354"/>
      <c r="BH318" s="354"/>
      <c r="BI318" s="96">
        <f t="shared" si="276"/>
        <v>18</v>
      </c>
      <c r="BJ318" s="260">
        <v>1</v>
      </c>
      <c r="BK318" s="354"/>
      <c r="BL318" s="354"/>
      <c r="BM318" s="220" t="s">
        <v>969</v>
      </c>
      <c r="BN318" s="220" t="s">
        <v>101</v>
      </c>
      <c r="BO318" s="220" t="s">
        <v>992</v>
      </c>
      <c r="BP318" s="220" t="s">
        <v>993</v>
      </c>
      <c r="BQ318" s="220" t="s">
        <v>994</v>
      </c>
      <c r="BR318" s="220"/>
      <c r="BS318" s="220" t="s">
        <v>974</v>
      </c>
      <c r="BT318" s="244">
        <v>42004</v>
      </c>
      <c r="BU318" s="220" t="s">
        <v>975</v>
      </c>
      <c r="BV318" s="220" t="s">
        <v>199</v>
      </c>
      <c r="BW318" s="285">
        <f>+AW318</f>
        <v>21000000</v>
      </c>
      <c r="BX318" s="285">
        <f>+AX318</f>
        <v>21000000</v>
      </c>
      <c r="BY318" s="220"/>
      <c r="BZ318" s="96">
        <v>0</v>
      </c>
      <c r="CA318" s="96">
        <v>0</v>
      </c>
      <c r="CB318" s="96">
        <v>0</v>
      </c>
      <c r="CC318" s="96">
        <v>0</v>
      </c>
      <c r="CD318" s="96">
        <v>0</v>
      </c>
      <c r="CE318" s="96">
        <v>0</v>
      </c>
      <c r="CF318" s="96">
        <f>+CE318</f>
        <v>0</v>
      </c>
      <c r="CG318" s="96">
        <v>0</v>
      </c>
      <c r="CH318" s="96">
        <v>0</v>
      </c>
      <c r="CI318" s="96">
        <v>0</v>
      </c>
      <c r="CJ318" s="96">
        <v>0</v>
      </c>
      <c r="CK318" s="96">
        <v>0</v>
      </c>
      <c r="CL318" s="96">
        <v>0</v>
      </c>
      <c r="CM318" s="96">
        <v>0</v>
      </c>
      <c r="CN318" s="305" t="s">
        <v>81</v>
      </c>
      <c r="CO318" s="354"/>
      <c r="CP318" s="354"/>
      <c r="CQ318" s="96">
        <f t="shared" si="277"/>
        <v>18</v>
      </c>
      <c r="CR318" s="221">
        <v>1</v>
      </c>
      <c r="CS318" s="355"/>
      <c r="CT318" s="355"/>
      <c r="CU318" s="220" t="s">
        <v>969</v>
      </c>
      <c r="CV318" s="220" t="s">
        <v>101</v>
      </c>
    </row>
    <row r="319" spans="1:100" ht="54" customHeight="1">
      <c r="A319" s="75" t="s">
        <v>986</v>
      </c>
      <c r="B319" s="218" t="s">
        <v>95</v>
      </c>
      <c r="C319" s="75" t="s">
        <v>987</v>
      </c>
      <c r="D319" s="119">
        <v>42</v>
      </c>
      <c r="E319" s="119">
        <v>42</v>
      </c>
      <c r="F319" s="75" t="s">
        <v>97</v>
      </c>
      <c r="G319" s="75" t="s">
        <v>995</v>
      </c>
      <c r="H319" s="75" t="s">
        <v>995</v>
      </c>
      <c r="I319" s="96">
        <v>42</v>
      </c>
      <c r="J319" s="119">
        <v>10</v>
      </c>
      <c r="K319" s="119">
        <v>42</v>
      </c>
      <c r="L319" s="305">
        <v>1</v>
      </c>
      <c r="M319" s="354"/>
      <c r="N319" s="354"/>
      <c r="O319" s="354"/>
      <c r="P319" s="354"/>
      <c r="Q319" s="96">
        <v>0</v>
      </c>
      <c r="R319" s="96">
        <v>0</v>
      </c>
      <c r="S319" s="96">
        <v>0</v>
      </c>
      <c r="T319" s="96">
        <v>0</v>
      </c>
      <c r="U319" s="96">
        <v>0</v>
      </c>
      <c r="V319" s="96">
        <v>0</v>
      </c>
      <c r="W319" s="96">
        <v>0</v>
      </c>
      <c r="X319" s="96">
        <v>0</v>
      </c>
      <c r="Y319" s="96">
        <v>0</v>
      </c>
      <c r="Z319" s="102" t="s">
        <v>81</v>
      </c>
      <c r="AA319" s="96">
        <v>10</v>
      </c>
      <c r="AB319" s="102">
        <v>0</v>
      </c>
      <c r="AC319" s="96">
        <v>10</v>
      </c>
      <c r="AD319" s="102">
        <v>0</v>
      </c>
      <c r="AE319" s="102">
        <v>0</v>
      </c>
      <c r="AF319" s="102">
        <v>0</v>
      </c>
      <c r="AG319" s="102">
        <v>0</v>
      </c>
      <c r="AH319" s="102">
        <v>0</v>
      </c>
      <c r="AI319" s="102">
        <v>0</v>
      </c>
      <c r="AJ319" s="102">
        <v>0</v>
      </c>
      <c r="AK319" s="102">
        <v>0</v>
      </c>
      <c r="AL319" s="305">
        <v>1</v>
      </c>
      <c r="AM319" s="354"/>
      <c r="AN319" s="354"/>
      <c r="AO319" s="102">
        <f t="shared" si="274"/>
        <v>52</v>
      </c>
      <c r="AP319" s="305">
        <v>1</v>
      </c>
      <c r="AQ319" s="354"/>
      <c r="AR319" s="354"/>
      <c r="AS319" s="96">
        <v>10</v>
      </c>
      <c r="AT319" s="96">
        <v>5</v>
      </c>
      <c r="AU319" s="96">
        <v>5</v>
      </c>
      <c r="AV319" s="96">
        <v>10</v>
      </c>
      <c r="AW319" s="102">
        <v>50000000</v>
      </c>
      <c r="AX319" s="102">
        <f>+AW319</f>
        <v>50000000</v>
      </c>
      <c r="AY319" s="102">
        <v>0</v>
      </c>
      <c r="AZ319" s="102">
        <v>0</v>
      </c>
      <c r="BA319" s="102">
        <v>0</v>
      </c>
      <c r="BB319" s="102">
        <v>0</v>
      </c>
      <c r="BC319" s="102">
        <v>0</v>
      </c>
      <c r="BD319" s="102">
        <v>0</v>
      </c>
      <c r="BE319" s="102">
        <v>0</v>
      </c>
      <c r="BF319" s="305">
        <f t="shared" si="278"/>
        <v>1</v>
      </c>
      <c r="BG319" s="354"/>
      <c r="BH319" s="354"/>
      <c r="BI319" s="96">
        <f t="shared" si="276"/>
        <v>62</v>
      </c>
      <c r="BJ319" s="260">
        <v>1</v>
      </c>
      <c r="BK319" s="354"/>
      <c r="BL319" s="354"/>
      <c r="BM319" s="220" t="s">
        <v>969</v>
      </c>
      <c r="BN319" s="220" t="s">
        <v>101</v>
      </c>
      <c r="BO319" s="220" t="s">
        <v>996</v>
      </c>
      <c r="BP319" s="220" t="s">
        <v>997</v>
      </c>
      <c r="BQ319" s="220" t="s">
        <v>994</v>
      </c>
      <c r="BR319" s="220"/>
      <c r="BS319" s="220" t="s">
        <v>974</v>
      </c>
      <c r="BT319" s="244">
        <v>42004</v>
      </c>
      <c r="BU319" s="220" t="s">
        <v>975</v>
      </c>
      <c r="BV319" s="220" t="s">
        <v>199</v>
      </c>
      <c r="BW319" s="285">
        <f>+AW319</f>
        <v>50000000</v>
      </c>
      <c r="BX319" s="285">
        <f>+AX319</f>
        <v>50000000</v>
      </c>
      <c r="BY319" s="220"/>
      <c r="BZ319" s="96">
        <v>1</v>
      </c>
      <c r="CA319" s="96">
        <v>1</v>
      </c>
      <c r="CB319" s="96">
        <v>1</v>
      </c>
      <c r="CC319" s="96">
        <v>1</v>
      </c>
      <c r="CD319" s="96">
        <v>1</v>
      </c>
      <c r="CE319" s="96">
        <v>0</v>
      </c>
      <c r="CF319" s="96">
        <v>0</v>
      </c>
      <c r="CG319" s="96">
        <v>0</v>
      </c>
      <c r="CH319" s="96">
        <v>0</v>
      </c>
      <c r="CI319" s="96">
        <v>0</v>
      </c>
      <c r="CJ319" s="96">
        <v>0</v>
      </c>
      <c r="CK319" s="96">
        <v>0</v>
      </c>
      <c r="CL319" s="96">
        <v>0</v>
      </c>
      <c r="CM319" s="96">
        <v>0</v>
      </c>
      <c r="CN319" s="305">
        <f>+CD319/BZ319</f>
        <v>1</v>
      </c>
      <c r="CO319" s="354"/>
      <c r="CP319" s="354"/>
      <c r="CQ319" s="96">
        <f t="shared" si="277"/>
        <v>63</v>
      </c>
      <c r="CR319" s="221">
        <v>1</v>
      </c>
      <c r="CS319" s="355"/>
      <c r="CT319" s="355"/>
      <c r="CU319" s="220" t="s">
        <v>969</v>
      </c>
      <c r="CV319" s="220" t="s">
        <v>101</v>
      </c>
    </row>
    <row r="320" spans="1:100" ht="92.25" customHeight="1">
      <c r="A320" s="75" t="s">
        <v>998</v>
      </c>
      <c r="B320" s="218" t="s">
        <v>95</v>
      </c>
      <c r="C320" s="75" t="s">
        <v>999</v>
      </c>
      <c r="D320" s="119">
        <v>2000</v>
      </c>
      <c r="E320" s="119">
        <v>500</v>
      </c>
      <c r="F320" s="75" t="s">
        <v>97</v>
      </c>
      <c r="G320" s="75" t="s">
        <v>1000</v>
      </c>
      <c r="H320" s="75" t="s">
        <v>1001</v>
      </c>
      <c r="I320" s="96">
        <v>1000</v>
      </c>
      <c r="J320" s="119">
        <v>500</v>
      </c>
      <c r="K320" s="119">
        <v>230</v>
      </c>
      <c r="L320" s="305">
        <v>0.46</v>
      </c>
      <c r="M320" s="305">
        <v>0.46</v>
      </c>
      <c r="N320" s="305">
        <v>0.1</v>
      </c>
      <c r="O320" s="305">
        <f>SUM(L320)</f>
        <v>0.46</v>
      </c>
      <c r="P320" s="354"/>
      <c r="Q320" s="119">
        <v>28334200</v>
      </c>
      <c r="R320" s="119">
        <v>28334200</v>
      </c>
      <c r="S320" s="96">
        <v>0</v>
      </c>
      <c r="T320" s="96">
        <v>0</v>
      </c>
      <c r="U320" s="96">
        <v>0</v>
      </c>
      <c r="V320" s="96">
        <v>0</v>
      </c>
      <c r="W320" s="96">
        <v>0</v>
      </c>
      <c r="X320" s="96">
        <v>0</v>
      </c>
      <c r="Y320" s="96">
        <v>0</v>
      </c>
      <c r="Z320" s="102" t="s">
        <v>81</v>
      </c>
      <c r="AA320" s="96">
        <v>235</v>
      </c>
      <c r="AB320" s="102">
        <v>590</v>
      </c>
      <c r="AC320" s="96">
        <v>235</v>
      </c>
      <c r="AD320" s="102">
        <v>0</v>
      </c>
      <c r="AE320" s="102">
        <v>0</v>
      </c>
      <c r="AF320" s="102">
        <v>0</v>
      </c>
      <c r="AG320" s="102">
        <v>0</v>
      </c>
      <c r="AH320" s="102">
        <v>0</v>
      </c>
      <c r="AI320" s="102">
        <v>0</v>
      </c>
      <c r="AJ320" s="102">
        <v>0</v>
      </c>
      <c r="AK320" s="102">
        <v>0</v>
      </c>
      <c r="AL320" s="305">
        <v>0.39830508474576271</v>
      </c>
      <c r="AM320" s="305">
        <f>SUM(AL320)</f>
        <v>0.39830508474576271</v>
      </c>
      <c r="AN320" s="354">
        <v>4.6000000000000006E-2</v>
      </c>
      <c r="AO320" s="102">
        <f t="shared" si="274"/>
        <v>465</v>
      </c>
      <c r="AP320" s="305">
        <f t="shared" si="275"/>
        <v>0.23250000000000001</v>
      </c>
      <c r="AQ320" s="305">
        <f>+AP320</f>
        <v>0.23250000000000001</v>
      </c>
      <c r="AR320" s="354"/>
      <c r="AS320" s="96">
        <v>400</v>
      </c>
      <c r="AT320" s="96">
        <v>265</v>
      </c>
      <c r="AU320" s="96">
        <v>265</v>
      </c>
      <c r="AV320" s="96">
        <v>400</v>
      </c>
      <c r="AW320" s="102">
        <v>0</v>
      </c>
      <c r="AX320" s="102">
        <v>0</v>
      </c>
      <c r="AY320" s="102">
        <v>0</v>
      </c>
      <c r="AZ320" s="102">
        <v>0</v>
      </c>
      <c r="BA320" s="102">
        <v>0</v>
      </c>
      <c r="BB320" s="102">
        <v>0</v>
      </c>
      <c r="BC320" s="102">
        <v>0</v>
      </c>
      <c r="BD320" s="102">
        <v>0</v>
      </c>
      <c r="BE320" s="102">
        <v>0</v>
      </c>
      <c r="BF320" s="305">
        <f t="shared" si="278"/>
        <v>1</v>
      </c>
      <c r="BG320" s="305">
        <f>+BF320</f>
        <v>1</v>
      </c>
      <c r="BH320" s="354">
        <v>4.6000000000000006E-2</v>
      </c>
      <c r="BI320" s="96">
        <f t="shared" si="276"/>
        <v>865</v>
      </c>
      <c r="BJ320" s="260">
        <v>1</v>
      </c>
      <c r="BK320" s="305">
        <f>+BJ320</f>
        <v>1</v>
      </c>
      <c r="BL320" s="354"/>
      <c r="BM320" s="220" t="s">
        <v>969</v>
      </c>
      <c r="BN320" s="220" t="s">
        <v>268</v>
      </c>
      <c r="BO320" s="220" t="s">
        <v>1002</v>
      </c>
      <c r="BP320" s="220" t="s">
        <v>1003</v>
      </c>
      <c r="BQ320" s="220" t="s">
        <v>1004</v>
      </c>
      <c r="BR320" s="220"/>
      <c r="BS320" s="220" t="s">
        <v>974</v>
      </c>
      <c r="BT320" s="244">
        <v>41759</v>
      </c>
      <c r="BU320" s="220"/>
      <c r="BV320" s="220" t="s">
        <v>199</v>
      </c>
      <c r="BW320" s="285"/>
      <c r="BX320" s="285"/>
      <c r="BY320" s="220" t="s">
        <v>1005</v>
      </c>
      <c r="BZ320" s="96">
        <v>335</v>
      </c>
      <c r="CA320" s="96">
        <v>0</v>
      </c>
      <c r="CB320" s="96">
        <v>0</v>
      </c>
      <c r="CC320" s="96">
        <v>0</v>
      </c>
      <c r="CD320" s="96">
        <v>335</v>
      </c>
      <c r="CE320" s="96">
        <v>1586966558</v>
      </c>
      <c r="CF320" s="96">
        <v>0</v>
      </c>
      <c r="CG320" s="96">
        <v>0</v>
      </c>
      <c r="CH320" s="96">
        <v>1485552000</v>
      </c>
      <c r="CI320" s="96">
        <v>0</v>
      </c>
      <c r="CJ320" s="96">
        <v>0</v>
      </c>
      <c r="CK320" s="96">
        <v>0</v>
      </c>
      <c r="CL320" s="96">
        <v>101414558</v>
      </c>
      <c r="CM320" s="96">
        <v>0</v>
      </c>
      <c r="CN320" s="305">
        <f>+CD320/BZ320</f>
        <v>1</v>
      </c>
      <c r="CO320" s="305">
        <f>+CN320</f>
        <v>1</v>
      </c>
      <c r="CP320" s="354">
        <v>4.6000000000000006E-2</v>
      </c>
      <c r="CQ320" s="96">
        <f t="shared" si="277"/>
        <v>1200</v>
      </c>
      <c r="CR320" s="221">
        <v>1</v>
      </c>
      <c r="CS320" s="306">
        <f>+CR320</f>
        <v>1</v>
      </c>
      <c r="CT320" s="355"/>
      <c r="CU320" s="220" t="s">
        <v>969</v>
      </c>
      <c r="CV320" s="220" t="s">
        <v>268</v>
      </c>
    </row>
    <row r="321" spans="1:100" ht="120" customHeight="1">
      <c r="A321" s="75" t="s">
        <v>1006</v>
      </c>
      <c r="B321" s="218" t="s">
        <v>95</v>
      </c>
      <c r="C321" s="75" t="s">
        <v>1007</v>
      </c>
      <c r="D321" s="119">
        <v>1</v>
      </c>
      <c r="E321" s="119">
        <v>1</v>
      </c>
      <c r="F321" s="75" t="s">
        <v>97</v>
      </c>
      <c r="G321" s="75" t="s">
        <v>1008</v>
      </c>
      <c r="H321" s="75" t="s">
        <v>1008</v>
      </c>
      <c r="I321" s="96">
        <v>0</v>
      </c>
      <c r="J321" s="119">
        <v>1</v>
      </c>
      <c r="K321" s="119">
        <v>0</v>
      </c>
      <c r="L321" s="305">
        <v>0</v>
      </c>
      <c r="M321" s="354">
        <v>0</v>
      </c>
      <c r="N321" s="354">
        <v>0.1</v>
      </c>
      <c r="O321" s="354">
        <f>SUM(L321:L325)/2</f>
        <v>0</v>
      </c>
      <c r="P321" s="354"/>
      <c r="Q321" s="96">
        <v>0</v>
      </c>
      <c r="R321" s="96">
        <v>0</v>
      </c>
      <c r="S321" s="96">
        <v>0</v>
      </c>
      <c r="T321" s="96">
        <v>0</v>
      </c>
      <c r="U321" s="96">
        <v>0</v>
      </c>
      <c r="V321" s="96">
        <v>0</v>
      </c>
      <c r="W321" s="96">
        <v>0</v>
      </c>
      <c r="X321" s="96">
        <v>0</v>
      </c>
      <c r="Y321" s="96">
        <v>0</v>
      </c>
      <c r="Z321" s="102" t="s">
        <v>81</v>
      </c>
      <c r="AA321" s="96">
        <v>1</v>
      </c>
      <c r="AB321" s="102">
        <v>1</v>
      </c>
      <c r="AC321" s="96">
        <v>1</v>
      </c>
      <c r="AD321" s="102">
        <v>0</v>
      </c>
      <c r="AE321" s="102">
        <v>0</v>
      </c>
      <c r="AF321" s="102">
        <v>0</v>
      </c>
      <c r="AG321" s="102">
        <v>0</v>
      </c>
      <c r="AH321" s="102">
        <v>0</v>
      </c>
      <c r="AI321" s="102">
        <v>0</v>
      </c>
      <c r="AJ321" s="102">
        <v>0</v>
      </c>
      <c r="AK321" s="102">
        <v>0</v>
      </c>
      <c r="AL321" s="305">
        <v>1</v>
      </c>
      <c r="AM321" s="354">
        <f>SUM(AL321:AL325)/2</f>
        <v>1</v>
      </c>
      <c r="AN321" s="354">
        <v>0</v>
      </c>
      <c r="AO321" s="102">
        <f t="shared" si="274"/>
        <v>1</v>
      </c>
      <c r="AP321" s="305">
        <f t="shared" si="275"/>
        <v>1</v>
      </c>
      <c r="AQ321" s="354">
        <f>SUM(AP321:AP325)/5</f>
        <v>0.6</v>
      </c>
      <c r="AR321" s="354"/>
      <c r="AS321" s="96">
        <v>1</v>
      </c>
      <c r="AT321" s="102">
        <v>0.5</v>
      </c>
      <c r="AU321" s="102">
        <v>0.5</v>
      </c>
      <c r="AV321" s="102">
        <v>0</v>
      </c>
      <c r="AW321" s="102">
        <v>0</v>
      </c>
      <c r="AX321" s="102">
        <v>0</v>
      </c>
      <c r="AY321" s="102">
        <v>0</v>
      </c>
      <c r="AZ321" s="102">
        <v>0</v>
      </c>
      <c r="BA321" s="102">
        <v>0</v>
      </c>
      <c r="BB321" s="102">
        <v>0</v>
      </c>
      <c r="BC321" s="102">
        <v>0</v>
      </c>
      <c r="BD321" s="102">
        <v>0</v>
      </c>
      <c r="BE321" s="102">
        <v>0</v>
      </c>
      <c r="BF321" s="305">
        <f t="shared" si="278"/>
        <v>0</v>
      </c>
      <c r="BG321" s="354">
        <f>SUM(BF321:BF325)/2</f>
        <v>0.5</v>
      </c>
      <c r="BH321" s="354">
        <v>0</v>
      </c>
      <c r="BI321" s="96">
        <v>0</v>
      </c>
      <c r="BJ321" s="260">
        <v>0</v>
      </c>
      <c r="BK321" s="354">
        <f>SUM(BJ321:BJ325)/4</f>
        <v>0.25</v>
      </c>
      <c r="BL321" s="354"/>
      <c r="BM321" s="220" t="s">
        <v>969</v>
      </c>
      <c r="BN321" s="220" t="s">
        <v>101</v>
      </c>
      <c r="BO321" s="220"/>
      <c r="BP321" s="220"/>
      <c r="BQ321" s="220"/>
      <c r="BR321" s="220"/>
      <c r="BS321" s="220"/>
      <c r="BT321" s="220"/>
      <c r="BU321" s="220"/>
      <c r="BV321" s="220"/>
      <c r="BW321" s="285"/>
      <c r="BX321" s="285"/>
      <c r="BY321" s="220"/>
      <c r="BZ321" s="96">
        <v>0</v>
      </c>
      <c r="CA321" s="102">
        <v>0</v>
      </c>
      <c r="CB321" s="102">
        <v>0</v>
      </c>
      <c r="CC321" s="102">
        <v>0</v>
      </c>
      <c r="CD321" s="102">
        <v>0</v>
      </c>
      <c r="CE321" s="96">
        <v>0</v>
      </c>
      <c r="CF321" s="96">
        <v>0</v>
      </c>
      <c r="CG321" s="96">
        <v>0</v>
      </c>
      <c r="CH321" s="96">
        <v>0</v>
      </c>
      <c r="CI321" s="96">
        <v>0</v>
      </c>
      <c r="CJ321" s="96">
        <v>0</v>
      </c>
      <c r="CK321" s="96">
        <v>0</v>
      </c>
      <c r="CL321" s="96">
        <v>0</v>
      </c>
      <c r="CM321" s="96">
        <v>0</v>
      </c>
      <c r="CN321" s="305" t="s">
        <v>81</v>
      </c>
      <c r="CO321" s="354">
        <f>SUM(CN321:CN325)/1</f>
        <v>0</v>
      </c>
      <c r="CP321" s="354">
        <v>0</v>
      </c>
      <c r="CQ321" s="96">
        <f t="shared" si="277"/>
        <v>1</v>
      </c>
      <c r="CR321" s="221">
        <f>+CQ321/E321</f>
        <v>1</v>
      </c>
      <c r="CS321" s="355">
        <f>SUM(CR321:CR325)/4</f>
        <v>0.75</v>
      </c>
      <c r="CT321" s="355"/>
      <c r="CU321" s="220" t="s">
        <v>969</v>
      </c>
      <c r="CV321" s="220" t="s">
        <v>101</v>
      </c>
    </row>
    <row r="322" spans="1:100" ht="160.5" customHeight="1">
      <c r="A322" s="75" t="s">
        <v>1006</v>
      </c>
      <c r="B322" s="218" t="s">
        <v>95</v>
      </c>
      <c r="C322" s="75" t="s">
        <v>1007</v>
      </c>
      <c r="D322" s="119">
        <v>1</v>
      </c>
      <c r="E322" s="119">
        <v>2</v>
      </c>
      <c r="F322" s="75" t="s">
        <v>97</v>
      </c>
      <c r="G322" s="75" t="s">
        <v>1009</v>
      </c>
      <c r="H322" s="75" t="s">
        <v>1010</v>
      </c>
      <c r="I322" s="96">
        <v>0</v>
      </c>
      <c r="J322" s="119">
        <v>0</v>
      </c>
      <c r="K322" s="119">
        <v>0</v>
      </c>
      <c r="L322" s="305" t="s">
        <v>81</v>
      </c>
      <c r="M322" s="354"/>
      <c r="N322" s="354"/>
      <c r="O322" s="354"/>
      <c r="P322" s="354"/>
      <c r="Q322" s="96">
        <v>0</v>
      </c>
      <c r="R322" s="96">
        <v>0</v>
      </c>
      <c r="S322" s="96">
        <v>0</v>
      </c>
      <c r="T322" s="96">
        <v>0</v>
      </c>
      <c r="U322" s="96">
        <v>0</v>
      </c>
      <c r="V322" s="96">
        <v>0</v>
      </c>
      <c r="W322" s="96">
        <v>0</v>
      </c>
      <c r="X322" s="96">
        <v>0</v>
      </c>
      <c r="Y322" s="96">
        <v>0</v>
      </c>
      <c r="Z322" s="102" t="s">
        <v>81</v>
      </c>
      <c r="AA322" s="96">
        <v>0</v>
      </c>
      <c r="AB322" s="102">
        <v>0</v>
      </c>
      <c r="AC322" s="96">
        <v>0</v>
      </c>
      <c r="AD322" s="102">
        <v>0</v>
      </c>
      <c r="AE322" s="102">
        <v>0</v>
      </c>
      <c r="AF322" s="102">
        <v>0</v>
      </c>
      <c r="AG322" s="102">
        <v>0</v>
      </c>
      <c r="AH322" s="102">
        <v>0</v>
      </c>
      <c r="AI322" s="102">
        <v>0</v>
      </c>
      <c r="AJ322" s="102">
        <v>0</v>
      </c>
      <c r="AK322" s="102">
        <v>0</v>
      </c>
      <c r="AL322" s="305" t="s">
        <v>81</v>
      </c>
      <c r="AM322" s="354"/>
      <c r="AN322" s="354"/>
      <c r="AO322" s="102">
        <f t="shared" si="274"/>
        <v>0</v>
      </c>
      <c r="AP322" s="305">
        <f t="shared" si="275"/>
        <v>0</v>
      </c>
      <c r="AQ322" s="354"/>
      <c r="AR322" s="354"/>
      <c r="AS322" s="96">
        <v>0</v>
      </c>
      <c r="AT322" s="96">
        <v>0</v>
      </c>
      <c r="AU322" s="96">
        <v>0</v>
      </c>
      <c r="AV322" s="96">
        <v>0</v>
      </c>
      <c r="AW322" s="102">
        <v>0</v>
      </c>
      <c r="AX322" s="102">
        <v>0</v>
      </c>
      <c r="AY322" s="102">
        <v>0</v>
      </c>
      <c r="AZ322" s="102">
        <v>0</v>
      </c>
      <c r="BA322" s="102">
        <v>0</v>
      </c>
      <c r="BB322" s="102">
        <v>0</v>
      </c>
      <c r="BC322" s="102">
        <v>0</v>
      </c>
      <c r="BD322" s="102">
        <v>0</v>
      </c>
      <c r="BE322" s="102">
        <v>0</v>
      </c>
      <c r="BF322" s="305" t="s">
        <v>81</v>
      </c>
      <c r="BG322" s="354"/>
      <c r="BH322" s="354"/>
      <c r="BI322" s="96">
        <f t="shared" si="276"/>
        <v>0</v>
      </c>
      <c r="BJ322" s="260">
        <f>+BI322/D322</f>
        <v>0</v>
      </c>
      <c r="BK322" s="354"/>
      <c r="BL322" s="354"/>
      <c r="BM322" s="220" t="s">
        <v>969</v>
      </c>
      <c r="BN322" s="220" t="s">
        <v>112</v>
      </c>
      <c r="BO322" s="220"/>
      <c r="BP322" s="220"/>
      <c r="BQ322" s="220"/>
      <c r="BR322" s="220"/>
      <c r="BS322" s="220"/>
      <c r="BT322" s="220"/>
      <c r="BU322" s="220"/>
      <c r="BV322" s="220"/>
      <c r="BW322" s="285"/>
      <c r="BX322" s="285"/>
      <c r="BY322" s="220"/>
      <c r="BZ322" s="96">
        <v>2</v>
      </c>
      <c r="CA322" s="96">
        <v>0</v>
      </c>
      <c r="CB322" s="96">
        <v>0</v>
      </c>
      <c r="CC322" s="96">
        <v>0</v>
      </c>
      <c r="CD322" s="96">
        <v>0</v>
      </c>
      <c r="CE322" s="96">
        <v>0</v>
      </c>
      <c r="CF322" s="96">
        <v>0</v>
      </c>
      <c r="CG322" s="96">
        <v>0</v>
      </c>
      <c r="CH322" s="96">
        <v>0</v>
      </c>
      <c r="CI322" s="96">
        <v>0</v>
      </c>
      <c r="CJ322" s="96">
        <v>0</v>
      </c>
      <c r="CK322" s="96">
        <v>0</v>
      </c>
      <c r="CL322" s="96">
        <v>0</v>
      </c>
      <c r="CM322" s="96">
        <v>0</v>
      </c>
      <c r="CN322" s="305">
        <f>+CD322/BZ322</f>
        <v>0</v>
      </c>
      <c r="CO322" s="354"/>
      <c r="CP322" s="354"/>
      <c r="CQ322" s="96">
        <f t="shared" si="277"/>
        <v>0</v>
      </c>
      <c r="CR322" s="221">
        <f>+CQ322/E322</f>
        <v>0</v>
      </c>
      <c r="CS322" s="355"/>
      <c r="CT322" s="355"/>
      <c r="CU322" s="220" t="s">
        <v>969</v>
      </c>
      <c r="CV322" s="220" t="s">
        <v>112</v>
      </c>
    </row>
    <row r="323" spans="1:100" ht="101.25">
      <c r="A323" s="75" t="s">
        <v>1006</v>
      </c>
      <c r="B323" s="218" t="s">
        <v>95</v>
      </c>
      <c r="C323" s="75" t="s">
        <v>1007</v>
      </c>
      <c r="D323" s="119">
        <v>1</v>
      </c>
      <c r="E323" s="119" t="s">
        <v>81</v>
      </c>
      <c r="F323" s="75" t="s">
        <v>97</v>
      </c>
      <c r="G323" s="75" t="s">
        <v>1011</v>
      </c>
      <c r="H323" s="75" t="s">
        <v>1011</v>
      </c>
      <c r="I323" s="96">
        <v>0</v>
      </c>
      <c r="J323" s="119">
        <v>0</v>
      </c>
      <c r="K323" s="119">
        <v>0</v>
      </c>
      <c r="L323" s="305" t="s">
        <v>81</v>
      </c>
      <c r="M323" s="354"/>
      <c r="N323" s="354"/>
      <c r="O323" s="354"/>
      <c r="P323" s="354"/>
      <c r="Q323" s="96">
        <v>0</v>
      </c>
      <c r="R323" s="96">
        <v>0</v>
      </c>
      <c r="S323" s="96">
        <v>0</v>
      </c>
      <c r="T323" s="96">
        <v>0</v>
      </c>
      <c r="U323" s="96">
        <v>0</v>
      </c>
      <c r="V323" s="96">
        <v>0</v>
      </c>
      <c r="W323" s="96">
        <v>0</v>
      </c>
      <c r="X323" s="96">
        <v>0</v>
      </c>
      <c r="Y323" s="96">
        <v>0</v>
      </c>
      <c r="Z323" s="102" t="s">
        <v>81</v>
      </c>
      <c r="AA323" s="96">
        <v>0</v>
      </c>
      <c r="AB323" s="102">
        <v>0</v>
      </c>
      <c r="AC323" s="96">
        <v>0</v>
      </c>
      <c r="AD323" s="102">
        <v>0</v>
      </c>
      <c r="AE323" s="102">
        <v>0</v>
      </c>
      <c r="AF323" s="102">
        <v>0</v>
      </c>
      <c r="AG323" s="102">
        <v>0</v>
      </c>
      <c r="AH323" s="102">
        <v>0</v>
      </c>
      <c r="AI323" s="102">
        <v>0</v>
      </c>
      <c r="AJ323" s="102">
        <v>0</v>
      </c>
      <c r="AK323" s="102">
        <v>0</v>
      </c>
      <c r="AL323" s="305" t="s">
        <v>81</v>
      </c>
      <c r="AM323" s="354"/>
      <c r="AN323" s="354"/>
      <c r="AO323" s="102">
        <f t="shared" si="274"/>
        <v>0</v>
      </c>
      <c r="AP323" s="305">
        <f t="shared" si="275"/>
        <v>0</v>
      </c>
      <c r="AQ323" s="354"/>
      <c r="AR323" s="354"/>
      <c r="AS323" s="96">
        <v>0</v>
      </c>
      <c r="AT323" s="96">
        <v>0</v>
      </c>
      <c r="AU323" s="96">
        <v>0</v>
      </c>
      <c r="AV323" s="96">
        <v>0</v>
      </c>
      <c r="AW323" s="102">
        <v>0</v>
      </c>
      <c r="AX323" s="102">
        <v>0</v>
      </c>
      <c r="AY323" s="102">
        <v>0</v>
      </c>
      <c r="AZ323" s="102">
        <v>0</v>
      </c>
      <c r="BA323" s="102">
        <v>0</v>
      </c>
      <c r="BB323" s="102">
        <v>0</v>
      </c>
      <c r="BC323" s="102">
        <v>0</v>
      </c>
      <c r="BD323" s="102">
        <v>0</v>
      </c>
      <c r="BE323" s="102">
        <v>0</v>
      </c>
      <c r="BF323" s="305" t="s">
        <v>81</v>
      </c>
      <c r="BG323" s="354"/>
      <c r="BH323" s="354"/>
      <c r="BI323" s="96" t="s">
        <v>81</v>
      </c>
      <c r="BJ323" s="260" t="s">
        <v>81</v>
      </c>
      <c r="BK323" s="354"/>
      <c r="BL323" s="354"/>
      <c r="BM323" s="220" t="s">
        <v>969</v>
      </c>
      <c r="BN323" s="220" t="s">
        <v>176</v>
      </c>
      <c r="BO323" s="220"/>
      <c r="BP323" s="220"/>
      <c r="BQ323" s="220"/>
      <c r="BR323" s="220"/>
      <c r="BS323" s="220"/>
      <c r="BT323" s="220"/>
      <c r="BU323" s="220"/>
      <c r="BV323" s="220"/>
      <c r="BW323" s="285"/>
      <c r="BX323" s="285"/>
      <c r="BY323" s="220"/>
      <c r="BZ323" s="96" t="s">
        <v>81</v>
      </c>
      <c r="CA323" s="96">
        <v>0</v>
      </c>
      <c r="CB323" s="96">
        <v>0</v>
      </c>
      <c r="CC323" s="96">
        <v>0</v>
      </c>
      <c r="CD323" s="96">
        <v>0</v>
      </c>
      <c r="CE323" s="96">
        <v>0</v>
      </c>
      <c r="CF323" s="96">
        <v>0</v>
      </c>
      <c r="CG323" s="96">
        <v>0</v>
      </c>
      <c r="CH323" s="96">
        <v>0</v>
      </c>
      <c r="CI323" s="96">
        <v>0</v>
      </c>
      <c r="CJ323" s="96">
        <v>0</v>
      </c>
      <c r="CK323" s="96">
        <v>0</v>
      </c>
      <c r="CL323" s="96">
        <v>0</v>
      </c>
      <c r="CM323" s="96">
        <v>0</v>
      </c>
      <c r="CN323" s="305" t="s">
        <v>81</v>
      </c>
      <c r="CO323" s="354"/>
      <c r="CP323" s="354"/>
      <c r="CQ323" s="96" t="s">
        <v>81</v>
      </c>
      <c r="CR323" s="221" t="s">
        <v>81</v>
      </c>
      <c r="CS323" s="355"/>
      <c r="CT323" s="355"/>
      <c r="CU323" s="220" t="s">
        <v>969</v>
      </c>
      <c r="CV323" s="220" t="s">
        <v>176</v>
      </c>
    </row>
    <row r="324" spans="1:100" ht="152.25" customHeight="1">
      <c r="A324" s="75" t="s">
        <v>1006</v>
      </c>
      <c r="B324" s="218" t="s">
        <v>95</v>
      </c>
      <c r="C324" s="75" t="s">
        <v>1007</v>
      </c>
      <c r="D324" s="119">
        <v>100</v>
      </c>
      <c r="E324" s="119">
        <v>1</v>
      </c>
      <c r="F324" s="75" t="s">
        <v>97</v>
      </c>
      <c r="G324" s="75" t="s">
        <v>1012</v>
      </c>
      <c r="H324" s="75" t="s">
        <v>1013</v>
      </c>
      <c r="I324" s="96">
        <v>0</v>
      </c>
      <c r="J324" s="119">
        <v>25</v>
      </c>
      <c r="K324" s="119">
        <v>0</v>
      </c>
      <c r="L324" s="305">
        <v>0</v>
      </c>
      <c r="M324" s="354"/>
      <c r="N324" s="354"/>
      <c r="O324" s="354"/>
      <c r="P324" s="354"/>
      <c r="Q324" s="96">
        <v>0</v>
      </c>
      <c r="R324" s="96">
        <v>0</v>
      </c>
      <c r="S324" s="96">
        <v>0</v>
      </c>
      <c r="T324" s="96">
        <v>0</v>
      </c>
      <c r="U324" s="96">
        <v>0</v>
      </c>
      <c r="V324" s="96">
        <v>0</v>
      </c>
      <c r="W324" s="96">
        <v>0</v>
      </c>
      <c r="X324" s="96">
        <v>0</v>
      </c>
      <c r="Y324" s="96">
        <v>0</v>
      </c>
      <c r="Z324" s="102" t="s">
        <v>81</v>
      </c>
      <c r="AA324" s="96">
        <v>25</v>
      </c>
      <c r="AB324" s="102">
        <v>25</v>
      </c>
      <c r="AC324" s="96">
        <v>100</v>
      </c>
      <c r="AD324" s="102">
        <v>394850000</v>
      </c>
      <c r="AE324" s="102">
        <v>394850000</v>
      </c>
      <c r="AF324" s="102">
        <v>0</v>
      </c>
      <c r="AG324" s="102">
        <v>0</v>
      </c>
      <c r="AH324" s="102">
        <v>0</v>
      </c>
      <c r="AI324" s="102">
        <v>0</v>
      </c>
      <c r="AJ324" s="102">
        <v>0</v>
      </c>
      <c r="AK324" s="102">
        <v>0</v>
      </c>
      <c r="AL324" s="305">
        <v>1</v>
      </c>
      <c r="AM324" s="354"/>
      <c r="AN324" s="354"/>
      <c r="AO324" s="102">
        <f t="shared" si="274"/>
        <v>100</v>
      </c>
      <c r="AP324" s="305">
        <f t="shared" si="275"/>
        <v>1</v>
      </c>
      <c r="AQ324" s="354"/>
      <c r="AR324" s="354"/>
      <c r="AS324" s="96">
        <v>2</v>
      </c>
      <c r="AT324" s="96">
        <v>2</v>
      </c>
      <c r="AU324" s="96">
        <v>2</v>
      </c>
      <c r="AV324" s="96">
        <v>2</v>
      </c>
      <c r="AW324" s="102">
        <v>0</v>
      </c>
      <c r="AX324" s="102">
        <v>0</v>
      </c>
      <c r="AY324" s="102">
        <v>0</v>
      </c>
      <c r="AZ324" s="102">
        <v>0</v>
      </c>
      <c r="BA324" s="102">
        <v>0</v>
      </c>
      <c r="BB324" s="102">
        <v>0</v>
      </c>
      <c r="BC324" s="102">
        <v>0</v>
      </c>
      <c r="BD324" s="102">
        <v>0</v>
      </c>
      <c r="BE324" s="102">
        <v>0</v>
      </c>
      <c r="BF324" s="305">
        <f t="shared" si="278"/>
        <v>1</v>
      </c>
      <c r="BG324" s="354"/>
      <c r="BH324" s="354"/>
      <c r="BI324" s="96">
        <f t="shared" si="276"/>
        <v>102</v>
      </c>
      <c r="BJ324" s="260">
        <v>1</v>
      </c>
      <c r="BK324" s="354"/>
      <c r="BL324" s="354"/>
      <c r="BM324" s="220" t="s">
        <v>969</v>
      </c>
      <c r="BN324" s="220" t="s">
        <v>112</v>
      </c>
      <c r="BO324" s="220"/>
      <c r="BP324" s="220"/>
      <c r="BQ324" s="220"/>
      <c r="BR324" s="220"/>
      <c r="BS324" s="220"/>
      <c r="BT324" s="220"/>
      <c r="BU324" s="220"/>
      <c r="BV324" s="220"/>
      <c r="BW324" s="285"/>
      <c r="BX324" s="285"/>
      <c r="BY324" s="220"/>
      <c r="BZ324" s="96">
        <v>0</v>
      </c>
      <c r="CA324" s="96">
        <v>0</v>
      </c>
      <c r="CB324" s="96">
        <v>0</v>
      </c>
      <c r="CC324" s="96">
        <v>0</v>
      </c>
      <c r="CD324" s="96">
        <v>0</v>
      </c>
      <c r="CE324" s="96">
        <v>0</v>
      </c>
      <c r="CF324" s="96">
        <v>0</v>
      </c>
      <c r="CG324" s="96">
        <v>0</v>
      </c>
      <c r="CH324" s="96">
        <v>0</v>
      </c>
      <c r="CI324" s="96">
        <v>0</v>
      </c>
      <c r="CJ324" s="96">
        <v>0</v>
      </c>
      <c r="CK324" s="96">
        <v>0</v>
      </c>
      <c r="CL324" s="96">
        <v>0</v>
      </c>
      <c r="CM324" s="96">
        <v>0</v>
      </c>
      <c r="CN324" s="305" t="s">
        <v>81</v>
      </c>
      <c r="CO324" s="354"/>
      <c r="CP324" s="354"/>
      <c r="CQ324" s="96">
        <v>2</v>
      </c>
      <c r="CR324" s="221">
        <v>1</v>
      </c>
      <c r="CS324" s="355"/>
      <c r="CT324" s="355"/>
      <c r="CU324" s="220" t="s">
        <v>969</v>
      </c>
      <c r="CV324" s="220" t="s">
        <v>112</v>
      </c>
    </row>
    <row r="325" spans="1:100" ht="97.5" customHeight="1">
      <c r="A325" s="75" t="s">
        <v>1006</v>
      </c>
      <c r="B325" s="218" t="s">
        <v>95</v>
      </c>
      <c r="C325" s="75" t="s">
        <v>1007</v>
      </c>
      <c r="D325" s="119">
        <v>1</v>
      </c>
      <c r="E325" s="119">
        <v>1</v>
      </c>
      <c r="F325" s="75" t="s">
        <v>97</v>
      </c>
      <c r="G325" s="75" t="s">
        <v>1014</v>
      </c>
      <c r="H325" s="75" t="s">
        <v>1014</v>
      </c>
      <c r="I325" s="96">
        <v>0</v>
      </c>
      <c r="J325" s="119">
        <v>0</v>
      </c>
      <c r="K325" s="119">
        <v>1</v>
      </c>
      <c r="L325" s="305" t="s">
        <v>81</v>
      </c>
      <c r="M325" s="354"/>
      <c r="N325" s="354"/>
      <c r="O325" s="354"/>
      <c r="P325" s="354"/>
      <c r="Q325" s="96">
        <v>0</v>
      </c>
      <c r="R325" s="96">
        <v>0</v>
      </c>
      <c r="S325" s="96">
        <v>0</v>
      </c>
      <c r="T325" s="96">
        <v>0</v>
      </c>
      <c r="U325" s="96">
        <v>0</v>
      </c>
      <c r="V325" s="96">
        <v>0</v>
      </c>
      <c r="W325" s="96">
        <v>0</v>
      </c>
      <c r="X325" s="96">
        <v>0</v>
      </c>
      <c r="Y325" s="96">
        <v>0</v>
      </c>
      <c r="Z325" s="102" t="s">
        <v>81</v>
      </c>
      <c r="AA325" s="96">
        <v>0</v>
      </c>
      <c r="AB325" s="102">
        <v>0</v>
      </c>
      <c r="AC325" s="96">
        <v>0</v>
      </c>
      <c r="AD325" s="102">
        <v>0</v>
      </c>
      <c r="AE325" s="102">
        <v>0</v>
      </c>
      <c r="AF325" s="102">
        <v>0</v>
      </c>
      <c r="AG325" s="102">
        <v>0</v>
      </c>
      <c r="AH325" s="102">
        <v>0</v>
      </c>
      <c r="AI325" s="102">
        <v>0</v>
      </c>
      <c r="AJ325" s="102">
        <v>0</v>
      </c>
      <c r="AK325" s="102">
        <v>0</v>
      </c>
      <c r="AL325" s="305" t="s">
        <v>81</v>
      </c>
      <c r="AM325" s="354"/>
      <c r="AN325" s="354"/>
      <c r="AO325" s="102">
        <f t="shared" si="274"/>
        <v>1</v>
      </c>
      <c r="AP325" s="305">
        <f t="shared" si="275"/>
        <v>1</v>
      </c>
      <c r="AQ325" s="354"/>
      <c r="AR325" s="354"/>
      <c r="AS325" s="96">
        <v>0</v>
      </c>
      <c r="AT325" s="96">
        <v>0</v>
      </c>
      <c r="AU325" s="96">
        <v>0</v>
      </c>
      <c r="AV325" s="96">
        <v>0</v>
      </c>
      <c r="AW325" s="102">
        <v>0</v>
      </c>
      <c r="AX325" s="102">
        <v>0</v>
      </c>
      <c r="AY325" s="102">
        <v>0</v>
      </c>
      <c r="AZ325" s="102">
        <v>0</v>
      </c>
      <c r="BA325" s="102">
        <v>0</v>
      </c>
      <c r="BB325" s="102">
        <v>0</v>
      </c>
      <c r="BC325" s="102">
        <v>0</v>
      </c>
      <c r="BD325" s="102">
        <v>0</v>
      </c>
      <c r="BE325" s="102">
        <v>0</v>
      </c>
      <c r="BF325" s="305" t="s">
        <v>81</v>
      </c>
      <c r="BG325" s="354"/>
      <c r="BH325" s="354"/>
      <c r="BI325" s="96">
        <v>0</v>
      </c>
      <c r="BJ325" s="260">
        <f>+BI325/D325</f>
        <v>0</v>
      </c>
      <c r="BK325" s="354"/>
      <c r="BL325" s="354"/>
      <c r="BM325" s="220" t="s">
        <v>969</v>
      </c>
      <c r="BN325" s="220" t="s">
        <v>101</v>
      </c>
      <c r="BO325" s="220"/>
      <c r="BP325" s="220"/>
      <c r="BQ325" s="220"/>
      <c r="BR325" s="220"/>
      <c r="BS325" s="220"/>
      <c r="BT325" s="220"/>
      <c r="BU325" s="220"/>
      <c r="BV325" s="220"/>
      <c r="BW325" s="285"/>
      <c r="BX325" s="285"/>
      <c r="BY325" s="220"/>
      <c r="BZ325" s="96">
        <v>0</v>
      </c>
      <c r="CA325" s="96">
        <v>0</v>
      </c>
      <c r="CB325" s="96">
        <v>0</v>
      </c>
      <c r="CC325" s="96">
        <v>0</v>
      </c>
      <c r="CD325" s="96">
        <v>0</v>
      </c>
      <c r="CE325" s="96">
        <v>0</v>
      </c>
      <c r="CF325" s="96">
        <v>0</v>
      </c>
      <c r="CG325" s="96">
        <v>0</v>
      </c>
      <c r="CH325" s="96">
        <v>0</v>
      </c>
      <c r="CI325" s="96">
        <v>0</v>
      </c>
      <c r="CJ325" s="96">
        <v>0</v>
      </c>
      <c r="CK325" s="96">
        <v>0</v>
      </c>
      <c r="CL325" s="96">
        <v>0</v>
      </c>
      <c r="CM325" s="96">
        <v>0</v>
      </c>
      <c r="CN325" s="305" t="s">
        <v>81</v>
      </c>
      <c r="CO325" s="354"/>
      <c r="CP325" s="354"/>
      <c r="CQ325" s="96">
        <f t="shared" si="277"/>
        <v>1</v>
      </c>
      <c r="CR325" s="221">
        <f>+CQ325/E325</f>
        <v>1</v>
      </c>
      <c r="CS325" s="355"/>
      <c r="CT325" s="355"/>
      <c r="CU325" s="220" t="s">
        <v>969</v>
      </c>
      <c r="CV325" s="220" t="s">
        <v>101</v>
      </c>
    </row>
    <row r="326" spans="1:100" ht="33.75">
      <c r="A326" s="214" t="s">
        <v>1015</v>
      </c>
      <c r="B326" s="313" t="s">
        <v>91</v>
      </c>
      <c r="C326" s="214" t="s">
        <v>1016</v>
      </c>
      <c r="D326" s="212" t="s">
        <v>79</v>
      </c>
      <c r="E326" s="212" t="s">
        <v>79</v>
      </c>
      <c r="F326" s="212" t="s">
        <v>79</v>
      </c>
      <c r="G326" s="214" t="s">
        <v>80</v>
      </c>
      <c r="H326" s="214" t="s">
        <v>80</v>
      </c>
      <c r="I326" s="212" t="s">
        <v>79</v>
      </c>
      <c r="J326" s="212">
        <v>11</v>
      </c>
      <c r="K326" s="212" t="s">
        <v>79</v>
      </c>
      <c r="L326" s="212" t="s">
        <v>79</v>
      </c>
      <c r="M326" s="212" t="s">
        <v>79</v>
      </c>
      <c r="N326" s="212" t="s">
        <v>79</v>
      </c>
      <c r="O326" s="212" t="s">
        <v>79</v>
      </c>
      <c r="P326" s="213">
        <f>+P327</f>
        <v>0.29266723842195541</v>
      </c>
      <c r="Q326" s="212">
        <v>0</v>
      </c>
      <c r="R326" s="212">
        <f>SUM(R327:R346)</f>
        <v>0</v>
      </c>
      <c r="S326" s="212">
        <f t="shared" ref="S326:Y326" si="279">SUM(S327:S346)</f>
        <v>0</v>
      </c>
      <c r="T326" s="212">
        <f t="shared" si="279"/>
        <v>0</v>
      </c>
      <c r="U326" s="212">
        <f t="shared" si="279"/>
        <v>0</v>
      </c>
      <c r="V326" s="212">
        <f t="shared" si="279"/>
        <v>0</v>
      </c>
      <c r="W326" s="212">
        <f t="shared" si="279"/>
        <v>0</v>
      </c>
      <c r="X326" s="212">
        <f t="shared" si="279"/>
        <v>0</v>
      </c>
      <c r="Y326" s="212">
        <f t="shared" si="279"/>
        <v>0</v>
      </c>
      <c r="Z326" s="118" t="s">
        <v>81</v>
      </c>
      <c r="AA326" s="212">
        <v>11</v>
      </c>
      <c r="AB326" s="118" t="s">
        <v>81</v>
      </c>
      <c r="AC326" s="118" t="s">
        <v>81</v>
      </c>
      <c r="AD326" s="118">
        <f>SUM(AD327:AD346)</f>
        <v>11222000</v>
      </c>
      <c r="AE326" s="118">
        <f t="shared" ref="AE326:AK326" si="280">SUM(AE327:AE346)</f>
        <v>11222000</v>
      </c>
      <c r="AF326" s="118">
        <f t="shared" si="280"/>
        <v>0</v>
      </c>
      <c r="AG326" s="118">
        <f t="shared" si="280"/>
        <v>0</v>
      </c>
      <c r="AH326" s="118">
        <f t="shared" si="280"/>
        <v>0</v>
      </c>
      <c r="AI326" s="118">
        <f t="shared" si="280"/>
        <v>0</v>
      </c>
      <c r="AJ326" s="118">
        <f t="shared" si="280"/>
        <v>0</v>
      </c>
      <c r="AK326" s="118">
        <f t="shared" si="280"/>
        <v>0</v>
      </c>
      <c r="AL326" s="254"/>
      <c r="AM326" s="118"/>
      <c r="AN326" s="213">
        <f>+AN327</f>
        <v>0.56727272727272726</v>
      </c>
      <c r="AO326" s="214">
        <v>19</v>
      </c>
      <c r="AP326" s="118" t="s">
        <v>81</v>
      </c>
      <c r="AQ326" s="118" t="s">
        <v>81</v>
      </c>
      <c r="AR326" s="213">
        <f>+AR327</f>
        <v>0.41926348891095661</v>
      </c>
      <c r="AS326" s="212">
        <v>4</v>
      </c>
      <c r="AT326" s="118" t="s">
        <v>81</v>
      </c>
      <c r="AU326" s="118" t="s">
        <v>81</v>
      </c>
      <c r="AV326" s="118" t="s">
        <v>81</v>
      </c>
      <c r="AW326" s="118">
        <f>SUM(AW327:AW346)</f>
        <v>0</v>
      </c>
      <c r="AX326" s="118">
        <f t="shared" ref="AX326:BE326" si="281">SUM(AX327:AX346)</f>
        <v>0</v>
      </c>
      <c r="AY326" s="118">
        <f t="shared" si="281"/>
        <v>0</v>
      </c>
      <c r="AZ326" s="118">
        <f t="shared" si="281"/>
        <v>0</v>
      </c>
      <c r="BA326" s="118">
        <f t="shared" si="281"/>
        <v>0</v>
      </c>
      <c r="BB326" s="118">
        <f t="shared" si="281"/>
        <v>0</v>
      </c>
      <c r="BC326" s="118">
        <f t="shared" si="281"/>
        <v>0</v>
      </c>
      <c r="BD326" s="118">
        <f t="shared" si="281"/>
        <v>0</v>
      </c>
      <c r="BE326" s="118">
        <f t="shared" si="281"/>
        <v>0</v>
      </c>
      <c r="BF326" s="118" t="s">
        <v>81</v>
      </c>
      <c r="BG326" s="118" t="s">
        <v>81</v>
      </c>
      <c r="BH326" s="213">
        <f>+BH327</f>
        <v>0.25</v>
      </c>
      <c r="BI326" s="214">
        <v>14</v>
      </c>
      <c r="BJ326" s="118" t="s">
        <v>81</v>
      </c>
      <c r="BK326" s="118" t="s">
        <v>81</v>
      </c>
      <c r="BL326" s="213">
        <f>+BL327</f>
        <v>0.55333333333333334</v>
      </c>
      <c r="BM326" s="214" t="s">
        <v>1017</v>
      </c>
      <c r="BN326" s="214" t="s">
        <v>81</v>
      </c>
      <c r="BO326" s="214"/>
      <c r="BP326" s="214"/>
      <c r="BQ326" s="214"/>
      <c r="BR326" s="214"/>
      <c r="BS326" s="214"/>
      <c r="BT326" s="214"/>
      <c r="BU326" s="214"/>
      <c r="BV326" s="214"/>
      <c r="BW326" s="214"/>
      <c r="BX326" s="214"/>
      <c r="BY326" s="214"/>
      <c r="BZ326" s="212">
        <v>7</v>
      </c>
      <c r="CA326" s="118" t="s">
        <v>81</v>
      </c>
      <c r="CB326" s="118" t="s">
        <v>81</v>
      </c>
      <c r="CC326" s="118" t="s">
        <v>81</v>
      </c>
      <c r="CD326" s="118" t="s">
        <v>81</v>
      </c>
      <c r="CE326" s="212">
        <f>SUM(CE327:CE346)</f>
        <v>0</v>
      </c>
      <c r="CF326" s="212">
        <f t="shared" ref="CF326:CM326" si="282">SUM(CF327:CF346)</f>
        <v>0</v>
      </c>
      <c r="CG326" s="212">
        <f t="shared" si="282"/>
        <v>0</v>
      </c>
      <c r="CH326" s="212">
        <f t="shared" si="282"/>
        <v>0</v>
      </c>
      <c r="CI326" s="212">
        <f t="shared" si="282"/>
        <v>0</v>
      </c>
      <c r="CJ326" s="212">
        <f t="shared" si="282"/>
        <v>0</v>
      </c>
      <c r="CK326" s="212">
        <f t="shared" si="282"/>
        <v>0</v>
      </c>
      <c r="CL326" s="212">
        <f t="shared" si="282"/>
        <v>0</v>
      </c>
      <c r="CM326" s="212">
        <f t="shared" si="282"/>
        <v>0</v>
      </c>
      <c r="CN326" s="118" t="s">
        <v>81</v>
      </c>
      <c r="CO326" s="118" t="s">
        <v>81</v>
      </c>
      <c r="CP326" s="213">
        <f>+CP327</f>
        <v>0.87439613526570048</v>
      </c>
      <c r="CQ326" s="214">
        <v>12</v>
      </c>
      <c r="CR326" s="120" t="s">
        <v>81</v>
      </c>
      <c r="CS326" s="120" t="s">
        <v>81</v>
      </c>
      <c r="CT326" s="215">
        <f>+CT327</f>
        <v>0.93259259259259253</v>
      </c>
      <c r="CU326" s="214" t="s">
        <v>1017</v>
      </c>
      <c r="CV326" s="214" t="s">
        <v>81</v>
      </c>
    </row>
    <row r="327" spans="1:100" ht="131.25" customHeight="1">
      <c r="A327" s="75" t="s">
        <v>1018</v>
      </c>
      <c r="B327" s="218" t="s">
        <v>95</v>
      </c>
      <c r="C327" s="75" t="s">
        <v>1019</v>
      </c>
      <c r="D327" s="119">
        <v>424</v>
      </c>
      <c r="E327" s="119" t="s">
        <v>81</v>
      </c>
      <c r="F327" s="75" t="s">
        <v>97</v>
      </c>
      <c r="G327" s="75" t="s">
        <v>1020</v>
      </c>
      <c r="H327" s="75" t="s">
        <v>1020</v>
      </c>
      <c r="I327" s="96">
        <v>393</v>
      </c>
      <c r="J327" s="119">
        <v>424</v>
      </c>
      <c r="K327" s="119">
        <v>271</v>
      </c>
      <c r="L327" s="305">
        <v>0.63915094339622647</v>
      </c>
      <c r="M327" s="354">
        <f>SUBTOTAL(9,L327:L331)/5</f>
        <v>0.24386792452830192</v>
      </c>
      <c r="N327" s="354">
        <v>0.05</v>
      </c>
      <c r="O327" s="354">
        <f>SUM(L327:L331)/4</f>
        <v>0.30483490566037741</v>
      </c>
      <c r="P327" s="354">
        <f>SUM(L327:L346)/11</f>
        <v>0.29266723842195541</v>
      </c>
      <c r="Q327" s="96">
        <v>0</v>
      </c>
      <c r="R327" s="96">
        <v>0</v>
      </c>
      <c r="S327" s="96">
        <v>0</v>
      </c>
      <c r="T327" s="96">
        <v>0</v>
      </c>
      <c r="U327" s="96">
        <v>0</v>
      </c>
      <c r="V327" s="96">
        <v>0</v>
      </c>
      <c r="W327" s="96">
        <v>0</v>
      </c>
      <c r="X327" s="96">
        <v>0</v>
      </c>
      <c r="Y327" s="96">
        <v>0</v>
      </c>
      <c r="Z327" s="102" t="s">
        <v>81</v>
      </c>
      <c r="AA327" s="96">
        <v>0</v>
      </c>
      <c r="AB327" s="102">
        <v>0</v>
      </c>
      <c r="AC327" s="96">
        <v>0</v>
      </c>
      <c r="AD327" s="102">
        <v>11222000</v>
      </c>
      <c r="AE327" s="102">
        <v>11222000</v>
      </c>
      <c r="AF327" s="102">
        <v>0</v>
      </c>
      <c r="AG327" s="102">
        <v>0</v>
      </c>
      <c r="AH327" s="102">
        <v>0</v>
      </c>
      <c r="AI327" s="102">
        <v>0</v>
      </c>
      <c r="AJ327" s="102">
        <v>0</v>
      </c>
      <c r="AK327" s="102">
        <v>0</v>
      </c>
      <c r="AL327" s="305" t="s">
        <v>81</v>
      </c>
      <c r="AM327" s="354">
        <f>SUM(AL327:AL331)/1</f>
        <v>0</v>
      </c>
      <c r="AN327" s="354">
        <f>SUM(AL327:AL346)/11</f>
        <v>0.56727272727272726</v>
      </c>
      <c r="AO327" s="102">
        <f t="shared" ref="AO327:AO346" si="283">SUM(AC327+K327)</f>
        <v>271</v>
      </c>
      <c r="AP327" s="305">
        <f t="shared" ref="AP327:AP346" si="284">SUM(AO327/D327)</f>
        <v>0.63915094339622647</v>
      </c>
      <c r="AQ327" s="354">
        <f>SUM(AP327:AP331)/5</f>
        <v>0.24386792452830192</v>
      </c>
      <c r="AR327" s="354">
        <f>SUM(AP327:AP346)/19</f>
        <v>0.41926348891095661</v>
      </c>
      <c r="AS327" s="75">
        <v>0</v>
      </c>
      <c r="AT327" s="96">
        <v>0</v>
      </c>
      <c r="AU327" s="96">
        <v>0</v>
      </c>
      <c r="AV327" s="96">
        <v>0</v>
      </c>
      <c r="AW327" s="102">
        <v>0</v>
      </c>
      <c r="AX327" s="102">
        <v>0</v>
      </c>
      <c r="AY327" s="102">
        <v>0</v>
      </c>
      <c r="AZ327" s="102">
        <v>0</v>
      </c>
      <c r="BA327" s="102">
        <v>0</v>
      </c>
      <c r="BB327" s="102">
        <v>0</v>
      </c>
      <c r="BC327" s="102">
        <v>0</v>
      </c>
      <c r="BD327" s="102">
        <v>0</v>
      </c>
      <c r="BE327" s="102">
        <v>0</v>
      </c>
      <c r="BF327" s="96" t="s">
        <v>81</v>
      </c>
      <c r="BG327" s="354" t="s">
        <v>81</v>
      </c>
      <c r="BH327" s="354">
        <f>SUM(BF327:BF346)/AS326</f>
        <v>0.25</v>
      </c>
      <c r="BI327" s="96" t="s">
        <v>81</v>
      </c>
      <c r="BJ327" s="260" t="s">
        <v>81</v>
      </c>
      <c r="BK327" s="354">
        <f>SUM(BJ327:BJ331)/5</f>
        <v>0</v>
      </c>
      <c r="BL327" s="354">
        <f>SUM(BJ327:BJ346)/BI326</f>
        <v>0.55333333333333334</v>
      </c>
      <c r="BM327" s="220" t="s">
        <v>1017</v>
      </c>
      <c r="BN327" s="220" t="s">
        <v>176</v>
      </c>
      <c r="BO327" s="286" t="s">
        <v>1021</v>
      </c>
      <c r="BP327" s="220"/>
      <c r="BQ327" s="220"/>
      <c r="BR327" s="220"/>
      <c r="BS327" s="220"/>
      <c r="BT327" s="220"/>
      <c r="BU327" s="220"/>
      <c r="BV327" s="220"/>
      <c r="BW327" s="286" t="s">
        <v>1022</v>
      </c>
      <c r="BX327" s="286" t="s">
        <v>1022</v>
      </c>
      <c r="BY327" s="220"/>
      <c r="BZ327" s="96" t="s">
        <v>81</v>
      </c>
      <c r="CA327" s="96">
        <v>0</v>
      </c>
      <c r="CB327" s="96">
        <v>0</v>
      </c>
      <c r="CC327" s="96">
        <v>0</v>
      </c>
      <c r="CD327" s="96">
        <v>0</v>
      </c>
      <c r="CE327" s="96">
        <v>0</v>
      </c>
      <c r="CF327" s="96">
        <v>0</v>
      </c>
      <c r="CG327" s="96">
        <v>0</v>
      </c>
      <c r="CH327" s="96">
        <v>0</v>
      </c>
      <c r="CI327" s="96">
        <v>0</v>
      </c>
      <c r="CJ327" s="96">
        <v>0</v>
      </c>
      <c r="CK327" s="96">
        <v>0</v>
      </c>
      <c r="CL327" s="96">
        <v>0</v>
      </c>
      <c r="CM327" s="96">
        <v>0</v>
      </c>
      <c r="CN327" s="96" t="s">
        <v>81</v>
      </c>
      <c r="CO327" s="354" t="s">
        <v>81</v>
      </c>
      <c r="CP327" s="354">
        <f>SUM(CN327:CN346)/BZ326</f>
        <v>0.87439613526570048</v>
      </c>
      <c r="CQ327" s="96" t="s">
        <v>81</v>
      </c>
      <c r="CR327" s="221" t="s">
        <v>81</v>
      </c>
      <c r="CS327" s="355" t="s">
        <v>81</v>
      </c>
      <c r="CT327" s="355">
        <f>SUM(CR327:CR346)/CQ326</f>
        <v>0.93259259259259253</v>
      </c>
      <c r="CU327" s="220" t="s">
        <v>1017</v>
      </c>
      <c r="CV327" s="220" t="s">
        <v>176</v>
      </c>
    </row>
    <row r="328" spans="1:100" ht="42.75" customHeight="1">
      <c r="A328" s="75" t="s">
        <v>1018</v>
      </c>
      <c r="B328" s="218" t="s">
        <v>95</v>
      </c>
      <c r="C328" s="75" t="s">
        <v>1019</v>
      </c>
      <c r="D328" s="119">
        <v>424</v>
      </c>
      <c r="E328" s="119" t="s">
        <v>81</v>
      </c>
      <c r="F328" s="75" t="s">
        <v>97</v>
      </c>
      <c r="G328" s="75" t="s">
        <v>1023</v>
      </c>
      <c r="H328" s="75" t="s">
        <v>1023</v>
      </c>
      <c r="I328" s="96">
        <v>297</v>
      </c>
      <c r="J328" s="119">
        <v>424</v>
      </c>
      <c r="K328" s="119">
        <v>246</v>
      </c>
      <c r="L328" s="305">
        <v>0.58018867924528306</v>
      </c>
      <c r="M328" s="354"/>
      <c r="N328" s="354"/>
      <c r="O328" s="354"/>
      <c r="P328" s="354"/>
      <c r="Q328" s="96">
        <v>0</v>
      </c>
      <c r="R328" s="96">
        <v>0</v>
      </c>
      <c r="S328" s="96">
        <v>0</v>
      </c>
      <c r="T328" s="96">
        <v>0</v>
      </c>
      <c r="U328" s="96">
        <v>0</v>
      </c>
      <c r="V328" s="96">
        <v>0</v>
      </c>
      <c r="W328" s="96">
        <v>0</v>
      </c>
      <c r="X328" s="96">
        <v>0</v>
      </c>
      <c r="Y328" s="96">
        <v>0</v>
      </c>
      <c r="Z328" s="102" t="s">
        <v>81</v>
      </c>
      <c r="AA328" s="96">
        <v>0</v>
      </c>
      <c r="AB328" s="102">
        <v>0</v>
      </c>
      <c r="AC328" s="96">
        <v>0</v>
      </c>
      <c r="AD328" s="102">
        <v>0</v>
      </c>
      <c r="AE328" s="102">
        <v>0</v>
      </c>
      <c r="AF328" s="102">
        <v>0</v>
      </c>
      <c r="AG328" s="102">
        <v>0</v>
      </c>
      <c r="AH328" s="102">
        <v>0</v>
      </c>
      <c r="AI328" s="102">
        <v>0</v>
      </c>
      <c r="AJ328" s="102">
        <v>0</v>
      </c>
      <c r="AK328" s="102">
        <v>0</v>
      </c>
      <c r="AL328" s="305" t="s">
        <v>81</v>
      </c>
      <c r="AM328" s="354"/>
      <c r="AN328" s="354"/>
      <c r="AO328" s="102">
        <f t="shared" si="283"/>
        <v>246</v>
      </c>
      <c r="AP328" s="305">
        <f t="shared" si="284"/>
        <v>0.58018867924528306</v>
      </c>
      <c r="AQ328" s="354"/>
      <c r="AR328" s="354"/>
      <c r="AS328" s="75">
        <v>0</v>
      </c>
      <c r="AT328" s="96">
        <v>0</v>
      </c>
      <c r="AU328" s="96">
        <v>0</v>
      </c>
      <c r="AV328" s="96">
        <v>0</v>
      </c>
      <c r="AW328" s="102">
        <v>0</v>
      </c>
      <c r="AX328" s="102">
        <v>0</v>
      </c>
      <c r="AY328" s="102">
        <v>0</v>
      </c>
      <c r="AZ328" s="102">
        <v>0</v>
      </c>
      <c r="BA328" s="102">
        <v>0</v>
      </c>
      <c r="BB328" s="102">
        <v>0</v>
      </c>
      <c r="BC328" s="102">
        <v>0</v>
      </c>
      <c r="BD328" s="102">
        <v>0</v>
      </c>
      <c r="BE328" s="102">
        <v>0</v>
      </c>
      <c r="BF328" s="96" t="s">
        <v>81</v>
      </c>
      <c r="BG328" s="354"/>
      <c r="BH328" s="354"/>
      <c r="BI328" s="96" t="s">
        <v>81</v>
      </c>
      <c r="BJ328" s="260" t="s">
        <v>81</v>
      </c>
      <c r="BK328" s="354"/>
      <c r="BL328" s="354"/>
      <c r="BM328" s="220" t="s">
        <v>1017</v>
      </c>
      <c r="BN328" s="220" t="s">
        <v>176</v>
      </c>
      <c r="BO328" s="286" t="s">
        <v>1024</v>
      </c>
      <c r="BP328" s="220"/>
      <c r="BQ328" s="220"/>
      <c r="BR328" s="220"/>
      <c r="BS328" s="220"/>
      <c r="BT328" s="220"/>
      <c r="BU328" s="220"/>
      <c r="BV328" s="220"/>
      <c r="BW328" s="286" t="s">
        <v>1025</v>
      </c>
      <c r="BX328" s="286" t="s">
        <v>1025</v>
      </c>
      <c r="BY328" s="220"/>
      <c r="BZ328" s="96" t="s">
        <v>81</v>
      </c>
      <c r="CA328" s="96">
        <v>0</v>
      </c>
      <c r="CB328" s="96">
        <v>0</v>
      </c>
      <c r="CC328" s="96">
        <v>0</v>
      </c>
      <c r="CD328" s="96">
        <v>0</v>
      </c>
      <c r="CE328" s="96">
        <v>0</v>
      </c>
      <c r="CF328" s="96">
        <v>0</v>
      </c>
      <c r="CG328" s="96">
        <v>0</v>
      </c>
      <c r="CH328" s="96">
        <v>0</v>
      </c>
      <c r="CI328" s="96">
        <v>0</v>
      </c>
      <c r="CJ328" s="96">
        <v>0</v>
      </c>
      <c r="CK328" s="96">
        <v>0</v>
      </c>
      <c r="CL328" s="96">
        <v>0</v>
      </c>
      <c r="CM328" s="96">
        <v>0</v>
      </c>
      <c r="CN328" s="96" t="s">
        <v>81</v>
      </c>
      <c r="CO328" s="354"/>
      <c r="CP328" s="354"/>
      <c r="CQ328" s="96" t="s">
        <v>81</v>
      </c>
      <c r="CR328" s="221" t="s">
        <v>81</v>
      </c>
      <c r="CS328" s="355"/>
      <c r="CT328" s="355"/>
      <c r="CU328" s="220" t="s">
        <v>1017</v>
      </c>
      <c r="CV328" s="220" t="s">
        <v>176</v>
      </c>
    </row>
    <row r="329" spans="1:100" ht="37.5" customHeight="1">
      <c r="A329" s="75" t="s">
        <v>1018</v>
      </c>
      <c r="B329" s="218" t="s">
        <v>95</v>
      </c>
      <c r="C329" s="75" t="s">
        <v>1019</v>
      </c>
      <c r="D329" s="119">
        <v>1</v>
      </c>
      <c r="E329" s="119" t="s">
        <v>81</v>
      </c>
      <c r="F329" s="75" t="s">
        <v>97</v>
      </c>
      <c r="G329" s="75" t="s">
        <v>1026</v>
      </c>
      <c r="H329" s="75" t="s">
        <v>1026</v>
      </c>
      <c r="I329" s="96">
        <v>0.5</v>
      </c>
      <c r="J329" s="119">
        <v>0</v>
      </c>
      <c r="K329" s="119">
        <v>0</v>
      </c>
      <c r="L329" s="305" t="s">
        <v>81</v>
      </c>
      <c r="M329" s="354"/>
      <c r="N329" s="354"/>
      <c r="O329" s="354"/>
      <c r="P329" s="354"/>
      <c r="Q329" s="96">
        <v>0</v>
      </c>
      <c r="R329" s="96">
        <v>0</v>
      </c>
      <c r="S329" s="96">
        <v>0</v>
      </c>
      <c r="T329" s="96">
        <v>0</v>
      </c>
      <c r="U329" s="96">
        <v>0</v>
      </c>
      <c r="V329" s="96">
        <v>0</v>
      </c>
      <c r="W329" s="96">
        <v>0</v>
      </c>
      <c r="X329" s="96">
        <v>0</v>
      </c>
      <c r="Y329" s="96">
        <v>0</v>
      </c>
      <c r="Z329" s="102" t="s">
        <v>81</v>
      </c>
      <c r="AA329" s="96">
        <v>1</v>
      </c>
      <c r="AB329" s="102">
        <v>0</v>
      </c>
      <c r="AC329" s="96">
        <v>0</v>
      </c>
      <c r="AD329" s="102">
        <v>0</v>
      </c>
      <c r="AE329" s="102">
        <v>0</v>
      </c>
      <c r="AF329" s="102">
        <v>0</v>
      </c>
      <c r="AG329" s="102">
        <v>0</v>
      </c>
      <c r="AH329" s="102">
        <v>0</v>
      </c>
      <c r="AI329" s="102">
        <v>0</v>
      </c>
      <c r="AJ329" s="102">
        <v>0</v>
      </c>
      <c r="AK329" s="102">
        <v>0</v>
      </c>
      <c r="AL329" s="305">
        <v>0</v>
      </c>
      <c r="AM329" s="354"/>
      <c r="AN329" s="354"/>
      <c r="AO329" s="102">
        <f t="shared" si="283"/>
        <v>0</v>
      </c>
      <c r="AP329" s="305">
        <f t="shared" si="284"/>
        <v>0</v>
      </c>
      <c r="AQ329" s="354"/>
      <c r="AR329" s="354"/>
      <c r="AS329" s="75">
        <v>0</v>
      </c>
      <c r="AT329" s="96">
        <v>0</v>
      </c>
      <c r="AU329" s="96">
        <v>0</v>
      </c>
      <c r="AV329" s="96">
        <v>0</v>
      </c>
      <c r="AW329" s="102">
        <v>0</v>
      </c>
      <c r="AX329" s="102">
        <v>0</v>
      </c>
      <c r="AY329" s="102">
        <v>0</v>
      </c>
      <c r="AZ329" s="102">
        <v>0</v>
      </c>
      <c r="BA329" s="102">
        <v>0</v>
      </c>
      <c r="BB329" s="102">
        <v>0</v>
      </c>
      <c r="BC329" s="102">
        <v>0</v>
      </c>
      <c r="BD329" s="102">
        <v>0</v>
      </c>
      <c r="BE329" s="102">
        <v>0</v>
      </c>
      <c r="BF329" s="96" t="s">
        <v>81</v>
      </c>
      <c r="BG329" s="354"/>
      <c r="BH329" s="354"/>
      <c r="BI329" s="96" t="s">
        <v>81</v>
      </c>
      <c r="BJ329" s="260" t="s">
        <v>81</v>
      </c>
      <c r="BK329" s="354"/>
      <c r="BL329" s="354"/>
      <c r="BM329" s="220" t="s">
        <v>1017</v>
      </c>
      <c r="BN329" s="220" t="s">
        <v>411</v>
      </c>
      <c r="BO329" s="286" t="s">
        <v>1027</v>
      </c>
      <c r="BP329" s="220"/>
      <c r="BQ329" s="220"/>
      <c r="BR329" s="220"/>
      <c r="BS329" s="220"/>
      <c r="BT329" s="220"/>
      <c r="BU329" s="220"/>
      <c r="BV329" s="220"/>
      <c r="BW329" s="286" t="s">
        <v>1028</v>
      </c>
      <c r="BX329" s="286" t="s">
        <v>1028</v>
      </c>
      <c r="BY329" s="220"/>
      <c r="BZ329" s="96" t="s">
        <v>81</v>
      </c>
      <c r="CA329" s="96">
        <v>0</v>
      </c>
      <c r="CB329" s="96">
        <v>0</v>
      </c>
      <c r="CC329" s="96">
        <v>0</v>
      </c>
      <c r="CD329" s="96">
        <v>0</v>
      </c>
      <c r="CE329" s="96">
        <v>0</v>
      </c>
      <c r="CF329" s="96">
        <v>0</v>
      </c>
      <c r="CG329" s="96">
        <v>0</v>
      </c>
      <c r="CH329" s="96">
        <v>0</v>
      </c>
      <c r="CI329" s="96">
        <v>0</v>
      </c>
      <c r="CJ329" s="96">
        <v>0</v>
      </c>
      <c r="CK329" s="96">
        <v>0</v>
      </c>
      <c r="CL329" s="96">
        <v>0</v>
      </c>
      <c r="CM329" s="96">
        <v>0</v>
      </c>
      <c r="CN329" s="96" t="s">
        <v>81</v>
      </c>
      <c r="CO329" s="354"/>
      <c r="CP329" s="354"/>
      <c r="CQ329" s="96" t="s">
        <v>81</v>
      </c>
      <c r="CR329" s="221" t="s">
        <v>81</v>
      </c>
      <c r="CS329" s="355"/>
      <c r="CT329" s="355"/>
      <c r="CU329" s="220" t="s">
        <v>1017</v>
      </c>
      <c r="CV329" s="220" t="s">
        <v>411</v>
      </c>
    </row>
    <row r="330" spans="1:100" ht="48" customHeight="1">
      <c r="A330" s="75" t="s">
        <v>1018</v>
      </c>
      <c r="B330" s="218" t="s">
        <v>95</v>
      </c>
      <c r="C330" s="75" t="s">
        <v>1019</v>
      </c>
      <c r="D330" s="119">
        <v>1500</v>
      </c>
      <c r="E330" s="119" t="s">
        <v>81</v>
      </c>
      <c r="F330" s="75" t="s">
        <v>486</v>
      </c>
      <c r="G330" s="75" t="s">
        <v>1029</v>
      </c>
      <c r="H330" s="75" t="s">
        <v>1029</v>
      </c>
      <c r="I330" s="96">
        <v>100</v>
      </c>
      <c r="J330" s="119">
        <v>1500</v>
      </c>
      <c r="K330" s="119">
        <v>0</v>
      </c>
      <c r="L330" s="305">
        <v>0</v>
      </c>
      <c r="M330" s="354"/>
      <c r="N330" s="354"/>
      <c r="O330" s="354"/>
      <c r="P330" s="354"/>
      <c r="Q330" s="96">
        <v>0</v>
      </c>
      <c r="R330" s="96">
        <v>0</v>
      </c>
      <c r="S330" s="96">
        <v>0</v>
      </c>
      <c r="T330" s="96">
        <v>0</v>
      </c>
      <c r="U330" s="96">
        <v>0</v>
      </c>
      <c r="V330" s="96">
        <v>0</v>
      </c>
      <c r="W330" s="96">
        <v>0</v>
      </c>
      <c r="X330" s="96">
        <v>0</v>
      </c>
      <c r="Y330" s="96">
        <v>0</v>
      </c>
      <c r="Z330" s="102" t="s">
        <v>81</v>
      </c>
      <c r="AA330" s="96">
        <v>0</v>
      </c>
      <c r="AB330" s="102">
        <v>0</v>
      </c>
      <c r="AC330" s="96">
        <v>0</v>
      </c>
      <c r="AD330" s="102">
        <v>0</v>
      </c>
      <c r="AE330" s="102">
        <v>0</v>
      </c>
      <c r="AF330" s="102">
        <v>0</v>
      </c>
      <c r="AG330" s="102">
        <v>0</v>
      </c>
      <c r="AH330" s="102">
        <v>0</v>
      </c>
      <c r="AI330" s="102">
        <v>0</v>
      </c>
      <c r="AJ330" s="102">
        <v>0</v>
      </c>
      <c r="AK330" s="102">
        <v>0</v>
      </c>
      <c r="AL330" s="305" t="s">
        <v>81</v>
      </c>
      <c r="AM330" s="354"/>
      <c r="AN330" s="354"/>
      <c r="AO330" s="102">
        <f t="shared" si="283"/>
        <v>0</v>
      </c>
      <c r="AP330" s="305">
        <f t="shared" si="284"/>
        <v>0</v>
      </c>
      <c r="AQ330" s="354"/>
      <c r="AR330" s="354"/>
      <c r="AS330" s="75">
        <v>0</v>
      </c>
      <c r="AT330" s="96">
        <v>0</v>
      </c>
      <c r="AU330" s="96">
        <v>0</v>
      </c>
      <c r="AV330" s="96">
        <v>0</v>
      </c>
      <c r="AW330" s="102">
        <v>0</v>
      </c>
      <c r="AX330" s="102">
        <v>0</v>
      </c>
      <c r="AY330" s="102">
        <v>0</v>
      </c>
      <c r="AZ330" s="102">
        <v>0</v>
      </c>
      <c r="BA330" s="102">
        <v>0</v>
      </c>
      <c r="BB330" s="102">
        <v>0</v>
      </c>
      <c r="BC330" s="102">
        <v>0</v>
      </c>
      <c r="BD330" s="102">
        <v>0</v>
      </c>
      <c r="BE330" s="102">
        <v>0</v>
      </c>
      <c r="BF330" s="96" t="s">
        <v>81</v>
      </c>
      <c r="BG330" s="354"/>
      <c r="BH330" s="354"/>
      <c r="BI330" s="96" t="s">
        <v>81</v>
      </c>
      <c r="BJ330" s="260" t="s">
        <v>81</v>
      </c>
      <c r="BK330" s="354"/>
      <c r="BL330" s="354"/>
      <c r="BM330" s="220" t="s">
        <v>1017</v>
      </c>
      <c r="BN330" s="220" t="s">
        <v>176</v>
      </c>
      <c r="BO330" s="286" t="s">
        <v>1030</v>
      </c>
      <c r="BP330" s="220"/>
      <c r="BQ330" s="220"/>
      <c r="BR330" s="220"/>
      <c r="BS330" s="220"/>
      <c r="BT330" s="220"/>
      <c r="BU330" s="220"/>
      <c r="BV330" s="220"/>
      <c r="BW330" s="286" t="s">
        <v>1031</v>
      </c>
      <c r="BX330" s="286" t="s">
        <v>1031</v>
      </c>
      <c r="BY330" s="220"/>
      <c r="BZ330" s="96" t="s">
        <v>81</v>
      </c>
      <c r="CA330" s="96">
        <v>0</v>
      </c>
      <c r="CB330" s="96">
        <v>0</v>
      </c>
      <c r="CC330" s="96">
        <v>0</v>
      </c>
      <c r="CD330" s="96">
        <v>0</v>
      </c>
      <c r="CE330" s="96">
        <v>0</v>
      </c>
      <c r="CF330" s="96">
        <v>0</v>
      </c>
      <c r="CG330" s="96">
        <v>0</v>
      </c>
      <c r="CH330" s="96">
        <v>0</v>
      </c>
      <c r="CI330" s="96">
        <v>0</v>
      </c>
      <c r="CJ330" s="96">
        <v>0</v>
      </c>
      <c r="CK330" s="96">
        <v>0</v>
      </c>
      <c r="CL330" s="96">
        <v>0</v>
      </c>
      <c r="CM330" s="96">
        <v>0</v>
      </c>
      <c r="CN330" s="96" t="s">
        <v>81</v>
      </c>
      <c r="CO330" s="354"/>
      <c r="CP330" s="354"/>
      <c r="CQ330" s="96" t="s">
        <v>81</v>
      </c>
      <c r="CR330" s="221" t="s">
        <v>81</v>
      </c>
      <c r="CS330" s="355"/>
      <c r="CT330" s="355"/>
      <c r="CU330" s="220" t="s">
        <v>1017</v>
      </c>
      <c r="CV330" s="220" t="s">
        <v>176</v>
      </c>
    </row>
    <row r="331" spans="1:100" ht="53.25" customHeight="1">
      <c r="A331" s="75" t="s">
        <v>1018</v>
      </c>
      <c r="B331" s="218" t="s">
        <v>95</v>
      </c>
      <c r="C331" s="75" t="s">
        <v>1019</v>
      </c>
      <c r="D331" s="119">
        <v>224</v>
      </c>
      <c r="E331" s="119" t="s">
        <v>81</v>
      </c>
      <c r="F331" s="75" t="s">
        <v>486</v>
      </c>
      <c r="G331" s="75" t="s">
        <v>1032</v>
      </c>
      <c r="H331" s="75" t="s">
        <v>1032</v>
      </c>
      <c r="I331" s="96">
        <v>200</v>
      </c>
      <c r="J331" s="119">
        <v>224</v>
      </c>
      <c r="K331" s="96">
        <v>0</v>
      </c>
      <c r="L331" s="305">
        <v>0</v>
      </c>
      <c r="M331" s="354"/>
      <c r="N331" s="354"/>
      <c r="O331" s="354"/>
      <c r="P331" s="354"/>
      <c r="Q331" s="96">
        <v>0</v>
      </c>
      <c r="R331" s="96">
        <v>0</v>
      </c>
      <c r="S331" s="96">
        <v>0</v>
      </c>
      <c r="T331" s="96">
        <v>0</v>
      </c>
      <c r="U331" s="96">
        <v>0</v>
      </c>
      <c r="V331" s="96">
        <v>0</v>
      </c>
      <c r="W331" s="96">
        <v>0</v>
      </c>
      <c r="X331" s="96">
        <v>0</v>
      </c>
      <c r="Y331" s="96">
        <v>0</v>
      </c>
      <c r="Z331" s="102" t="s">
        <v>81</v>
      </c>
      <c r="AA331" s="96">
        <v>0</v>
      </c>
      <c r="AB331" s="102">
        <v>0</v>
      </c>
      <c r="AC331" s="96">
        <v>0</v>
      </c>
      <c r="AD331" s="102">
        <v>0</v>
      </c>
      <c r="AE331" s="102">
        <v>0</v>
      </c>
      <c r="AF331" s="102">
        <v>0</v>
      </c>
      <c r="AG331" s="102">
        <v>0</v>
      </c>
      <c r="AH331" s="102">
        <v>0</v>
      </c>
      <c r="AI331" s="102">
        <v>0</v>
      </c>
      <c r="AJ331" s="102">
        <v>0</v>
      </c>
      <c r="AK331" s="102">
        <v>0</v>
      </c>
      <c r="AL331" s="305" t="s">
        <v>81</v>
      </c>
      <c r="AM331" s="354"/>
      <c r="AN331" s="354"/>
      <c r="AO331" s="102">
        <f t="shared" si="283"/>
        <v>0</v>
      </c>
      <c r="AP331" s="305">
        <f t="shared" si="284"/>
        <v>0</v>
      </c>
      <c r="AQ331" s="354"/>
      <c r="AR331" s="354"/>
      <c r="AS331" s="75">
        <v>0</v>
      </c>
      <c r="AT331" s="96">
        <v>0</v>
      </c>
      <c r="AU331" s="96">
        <v>0</v>
      </c>
      <c r="AV331" s="96">
        <v>0</v>
      </c>
      <c r="AW331" s="102">
        <v>0</v>
      </c>
      <c r="AX331" s="102">
        <v>0</v>
      </c>
      <c r="AY331" s="102">
        <v>0</v>
      </c>
      <c r="AZ331" s="102">
        <v>0</v>
      </c>
      <c r="BA331" s="102">
        <v>0</v>
      </c>
      <c r="BB331" s="102">
        <v>0</v>
      </c>
      <c r="BC331" s="102">
        <v>0</v>
      </c>
      <c r="BD331" s="102">
        <v>0</v>
      </c>
      <c r="BE331" s="102">
        <v>0</v>
      </c>
      <c r="BF331" s="96" t="s">
        <v>81</v>
      </c>
      <c r="BG331" s="354"/>
      <c r="BH331" s="354"/>
      <c r="BI331" s="96" t="s">
        <v>81</v>
      </c>
      <c r="BJ331" s="260" t="s">
        <v>81</v>
      </c>
      <c r="BK331" s="354"/>
      <c r="BL331" s="354"/>
      <c r="BM331" s="220" t="s">
        <v>1017</v>
      </c>
      <c r="BN331" s="220" t="s">
        <v>176</v>
      </c>
      <c r="BO331" s="286" t="s">
        <v>1033</v>
      </c>
      <c r="BP331" s="220"/>
      <c r="BQ331" s="220"/>
      <c r="BR331" s="220"/>
      <c r="BS331" s="220"/>
      <c r="BT331" s="220"/>
      <c r="BU331" s="220"/>
      <c r="BV331" s="220"/>
      <c r="BW331" s="286" t="s">
        <v>1034</v>
      </c>
      <c r="BX331" s="286" t="s">
        <v>1034</v>
      </c>
      <c r="BY331" s="220"/>
      <c r="BZ331" s="96" t="s">
        <v>81</v>
      </c>
      <c r="CA331" s="96">
        <v>0</v>
      </c>
      <c r="CB331" s="96">
        <v>0</v>
      </c>
      <c r="CC331" s="96">
        <v>0</v>
      </c>
      <c r="CD331" s="96">
        <v>0</v>
      </c>
      <c r="CE331" s="96">
        <v>0</v>
      </c>
      <c r="CF331" s="96">
        <v>0</v>
      </c>
      <c r="CG331" s="96">
        <v>0</v>
      </c>
      <c r="CH331" s="96">
        <v>0</v>
      </c>
      <c r="CI331" s="96">
        <v>0</v>
      </c>
      <c r="CJ331" s="96">
        <v>0</v>
      </c>
      <c r="CK331" s="96">
        <v>0</v>
      </c>
      <c r="CL331" s="96">
        <v>0</v>
      </c>
      <c r="CM331" s="96">
        <v>0</v>
      </c>
      <c r="CN331" s="96" t="s">
        <v>81</v>
      </c>
      <c r="CO331" s="354"/>
      <c r="CP331" s="354"/>
      <c r="CQ331" s="96" t="s">
        <v>81</v>
      </c>
      <c r="CR331" s="221" t="s">
        <v>81</v>
      </c>
      <c r="CS331" s="355"/>
      <c r="CT331" s="355"/>
      <c r="CU331" s="220" t="s">
        <v>1017</v>
      </c>
      <c r="CV331" s="220" t="s">
        <v>176</v>
      </c>
    </row>
    <row r="332" spans="1:100" ht="74.25" customHeight="1">
      <c r="A332" s="75" t="s">
        <v>1035</v>
      </c>
      <c r="B332" s="218" t="s">
        <v>95</v>
      </c>
      <c r="C332" s="75" t="s">
        <v>1036</v>
      </c>
      <c r="D332" s="119">
        <v>3</v>
      </c>
      <c r="E332" s="119">
        <v>2</v>
      </c>
      <c r="F332" s="75" t="s">
        <v>97</v>
      </c>
      <c r="G332" s="75" t="s">
        <v>1037</v>
      </c>
      <c r="H332" s="75" t="s">
        <v>1037</v>
      </c>
      <c r="I332" s="96">
        <v>0</v>
      </c>
      <c r="J332" s="119">
        <v>1</v>
      </c>
      <c r="K332" s="119">
        <v>0</v>
      </c>
      <c r="L332" s="305">
        <v>0</v>
      </c>
      <c r="M332" s="354">
        <f>SUBTOTAL(9,L332:L334)</f>
        <v>0</v>
      </c>
      <c r="N332" s="354">
        <v>0.2</v>
      </c>
      <c r="O332" s="354">
        <f>SUM(L332:L334)/2</f>
        <v>0</v>
      </c>
      <c r="P332" s="354"/>
      <c r="Q332" s="96">
        <v>0</v>
      </c>
      <c r="R332" s="96">
        <v>0</v>
      </c>
      <c r="S332" s="96">
        <v>0</v>
      </c>
      <c r="T332" s="96">
        <v>0</v>
      </c>
      <c r="U332" s="96">
        <v>0</v>
      </c>
      <c r="V332" s="96">
        <v>0</v>
      </c>
      <c r="W332" s="96">
        <v>0</v>
      </c>
      <c r="X332" s="96">
        <v>0</v>
      </c>
      <c r="Y332" s="96">
        <v>0</v>
      </c>
      <c r="Z332" s="102" t="s">
        <v>81</v>
      </c>
      <c r="AA332" s="96">
        <v>15</v>
      </c>
      <c r="AB332" s="102">
        <v>0</v>
      </c>
      <c r="AC332" s="96">
        <v>0</v>
      </c>
      <c r="AD332" s="102">
        <v>0</v>
      </c>
      <c r="AE332" s="102">
        <v>0</v>
      </c>
      <c r="AF332" s="102">
        <v>0</v>
      </c>
      <c r="AG332" s="102">
        <v>0</v>
      </c>
      <c r="AH332" s="102">
        <v>0</v>
      </c>
      <c r="AI332" s="102">
        <v>0</v>
      </c>
      <c r="AJ332" s="102">
        <v>0</v>
      </c>
      <c r="AK332" s="102">
        <v>0</v>
      </c>
      <c r="AL332" s="305">
        <v>0</v>
      </c>
      <c r="AM332" s="354">
        <f>SUM(AL332:AL334)/2</f>
        <v>0</v>
      </c>
      <c r="AN332" s="354">
        <v>0</v>
      </c>
      <c r="AO332" s="102">
        <f t="shared" si="283"/>
        <v>0</v>
      </c>
      <c r="AP332" s="305">
        <f t="shared" si="284"/>
        <v>0</v>
      </c>
      <c r="AQ332" s="354">
        <f>SUM(AP332:AP334)/3</f>
        <v>0</v>
      </c>
      <c r="AR332" s="354"/>
      <c r="AS332" s="75">
        <v>0</v>
      </c>
      <c r="AT332" s="96">
        <v>0</v>
      </c>
      <c r="AU332" s="96">
        <v>0</v>
      </c>
      <c r="AV332" s="96">
        <v>0</v>
      </c>
      <c r="AW332" s="102">
        <v>0</v>
      </c>
      <c r="AX332" s="102">
        <v>0</v>
      </c>
      <c r="AY332" s="102">
        <v>0</v>
      </c>
      <c r="AZ332" s="102">
        <v>0</v>
      </c>
      <c r="BA332" s="102">
        <v>0</v>
      </c>
      <c r="BB332" s="102">
        <v>0</v>
      </c>
      <c r="BC332" s="102">
        <v>0</v>
      </c>
      <c r="BD332" s="102">
        <v>0</v>
      </c>
      <c r="BE332" s="102">
        <v>0</v>
      </c>
      <c r="BF332" s="305" t="s">
        <v>81</v>
      </c>
      <c r="BG332" s="354" t="s">
        <v>81</v>
      </c>
      <c r="BH332" s="354">
        <v>0</v>
      </c>
      <c r="BI332" s="96">
        <f t="shared" si="276"/>
        <v>0</v>
      </c>
      <c r="BJ332" s="260">
        <f>+BI332/E332</f>
        <v>0</v>
      </c>
      <c r="BK332" s="354">
        <f>SUM(BJ332:BJ334)/3</f>
        <v>0</v>
      </c>
      <c r="BL332" s="354"/>
      <c r="BM332" s="220" t="s">
        <v>1017</v>
      </c>
      <c r="BN332" s="220" t="s">
        <v>268</v>
      </c>
      <c r="BO332" s="286" t="s">
        <v>1038</v>
      </c>
      <c r="BP332" s="220"/>
      <c r="BQ332" s="220"/>
      <c r="BR332" s="220"/>
      <c r="BS332" s="220"/>
      <c r="BT332" s="220"/>
      <c r="BU332" s="220"/>
      <c r="BV332" s="220"/>
      <c r="BW332" s="286" t="s">
        <v>1039</v>
      </c>
      <c r="BX332" s="286" t="s">
        <v>1039</v>
      </c>
      <c r="BY332" s="220"/>
      <c r="BZ332" s="96">
        <v>2</v>
      </c>
      <c r="CA332" s="96">
        <v>0</v>
      </c>
      <c r="CB332" s="96">
        <v>0</v>
      </c>
      <c r="CC332" s="96">
        <v>0</v>
      </c>
      <c r="CD332" s="96">
        <v>0</v>
      </c>
      <c r="CE332" s="96">
        <v>0</v>
      </c>
      <c r="CF332" s="96">
        <v>0</v>
      </c>
      <c r="CG332" s="96">
        <v>0</v>
      </c>
      <c r="CH332" s="96">
        <v>0</v>
      </c>
      <c r="CI332" s="96">
        <v>0</v>
      </c>
      <c r="CJ332" s="96">
        <v>0</v>
      </c>
      <c r="CK332" s="96">
        <v>0</v>
      </c>
      <c r="CL332" s="96">
        <v>0</v>
      </c>
      <c r="CM332" s="96">
        <v>0</v>
      </c>
      <c r="CN332" s="305" t="s">
        <v>81</v>
      </c>
      <c r="CO332" s="354" t="s">
        <v>81</v>
      </c>
      <c r="CP332" s="354">
        <v>0</v>
      </c>
      <c r="CQ332" s="96" t="s">
        <v>81</v>
      </c>
      <c r="CR332" s="221" t="s">
        <v>81</v>
      </c>
      <c r="CS332" s="355" t="s">
        <v>81</v>
      </c>
      <c r="CT332" s="355"/>
      <c r="CU332" s="220" t="s">
        <v>1017</v>
      </c>
      <c r="CV332" s="220" t="s">
        <v>268</v>
      </c>
    </row>
    <row r="333" spans="1:100" ht="61.5" customHeight="1">
      <c r="A333" s="75" t="s">
        <v>1035</v>
      </c>
      <c r="B333" s="218" t="s">
        <v>95</v>
      </c>
      <c r="C333" s="75" t="s">
        <v>1036</v>
      </c>
      <c r="D333" s="119">
        <v>30</v>
      </c>
      <c r="E333" s="119">
        <v>30</v>
      </c>
      <c r="F333" s="75" t="s">
        <v>97</v>
      </c>
      <c r="G333" s="75" t="s">
        <v>1040</v>
      </c>
      <c r="H333" s="75" t="s">
        <v>1040</v>
      </c>
      <c r="I333" s="96">
        <v>0</v>
      </c>
      <c r="J333" s="119">
        <v>10</v>
      </c>
      <c r="K333" s="119">
        <v>0</v>
      </c>
      <c r="L333" s="305">
        <v>0</v>
      </c>
      <c r="M333" s="354"/>
      <c r="N333" s="354"/>
      <c r="O333" s="354"/>
      <c r="P333" s="354"/>
      <c r="Q333" s="96">
        <v>0</v>
      </c>
      <c r="R333" s="96">
        <v>0</v>
      </c>
      <c r="S333" s="96">
        <v>0</v>
      </c>
      <c r="T333" s="96">
        <v>0</v>
      </c>
      <c r="U333" s="96">
        <v>0</v>
      </c>
      <c r="V333" s="96">
        <v>0</v>
      </c>
      <c r="W333" s="96">
        <v>0</v>
      </c>
      <c r="X333" s="96">
        <v>0</v>
      </c>
      <c r="Y333" s="96">
        <v>0</v>
      </c>
      <c r="Z333" s="102" t="s">
        <v>81</v>
      </c>
      <c r="AA333" s="96">
        <v>10</v>
      </c>
      <c r="AB333" s="102">
        <v>0</v>
      </c>
      <c r="AC333" s="96">
        <v>0</v>
      </c>
      <c r="AD333" s="102">
        <v>0</v>
      </c>
      <c r="AE333" s="102">
        <v>0</v>
      </c>
      <c r="AF333" s="102">
        <v>0</v>
      </c>
      <c r="AG333" s="102">
        <v>0</v>
      </c>
      <c r="AH333" s="102">
        <v>0</v>
      </c>
      <c r="AI333" s="102">
        <v>0</v>
      </c>
      <c r="AJ333" s="102">
        <v>0</v>
      </c>
      <c r="AK333" s="102">
        <v>0</v>
      </c>
      <c r="AL333" s="305">
        <v>0</v>
      </c>
      <c r="AM333" s="354"/>
      <c r="AN333" s="354"/>
      <c r="AO333" s="102">
        <f t="shared" si="283"/>
        <v>0</v>
      </c>
      <c r="AP333" s="305">
        <f t="shared" si="284"/>
        <v>0</v>
      </c>
      <c r="AQ333" s="354"/>
      <c r="AR333" s="354"/>
      <c r="AS333" s="75">
        <v>0</v>
      </c>
      <c r="AT333" s="96">
        <v>0</v>
      </c>
      <c r="AU333" s="96">
        <v>0</v>
      </c>
      <c r="AV333" s="96">
        <v>0</v>
      </c>
      <c r="AW333" s="102">
        <v>0</v>
      </c>
      <c r="AX333" s="102">
        <v>0</v>
      </c>
      <c r="AY333" s="102">
        <v>0</v>
      </c>
      <c r="AZ333" s="102">
        <v>0</v>
      </c>
      <c r="BA333" s="102">
        <v>0</v>
      </c>
      <c r="BB333" s="102">
        <v>0</v>
      </c>
      <c r="BC333" s="102">
        <v>0</v>
      </c>
      <c r="BD333" s="102">
        <v>0</v>
      </c>
      <c r="BE333" s="102">
        <v>0</v>
      </c>
      <c r="BF333" s="305" t="s">
        <v>81</v>
      </c>
      <c r="BG333" s="354"/>
      <c r="BH333" s="354"/>
      <c r="BI333" s="96">
        <f t="shared" si="276"/>
        <v>0</v>
      </c>
      <c r="BJ333" s="260">
        <f t="shared" ref="BJ333:BJ334" si="285">+BI333/D333</f>
        <v>0</v>
      </c>
      <c r="BK333" s="354"/>
      <c r="BL333" s="354"/>
      <c r="BM333" s="220" t="s">
        <v>1017</v>
      </c>
      <c r="BN333" s="220" t="s">
        <v>101</v>
      </c>
      <c r="BO333" s="286" t="s">
        <v>1041</v>
      </c>
      <c r="BP333" s="220"/>
      <c r="BQ333" s="220"/>
      <c r="BR333" s="220"/>
      <c r="BS333" s="220"/>
      <c r="BT333" s="220"/>
      <c r="BU333" s="220"/>
      <c r="BV333" s="220"/>
      <c r="BW333" s="286" t="s">
        <v>1039</v>
      </c>
      <c r="BX333" s="286" t="s">
        <v>1039</v>
      </c>
      <c r="BY333" s="220"/>
      <c r="BZ333" s="96">
        <v>30</v>
      </c>
      <c r="CA333" s="96">
        <v>0</v>
      </c>
      <c r="CB333" s="96">
        <v>0</v>
      </c>
      <c r="CC333" s="96">
        <v>0</v>
      </c>
      <c r="CD333" s="96">
        <v>0</v>
      </c>
      <c r="CE333" s="96">
        <v>0</v>
      </c>
      <c r="CF333" s="96">
        <v>0</v>
      </c>
      <c r="CG333" s="96">
        <v>0</v>
      </c>
      <c r="CH333" s="96">
        <v>0</v>
      </c>
      <c r="CI333" s="96">
        <v>0</v>
      </c>
      <c r="CJ333" s="96">
        <v>0</v>
      </c>
      <c r="CK333" s="96">
        <v>0</v>
      </c>
      <c r="CL333" s="96">
        <v>0</v>
      </c>
      <c r="CM333" s="96">
        <v>0</v>
      </c>
      <c r="CN333" s="305" t="s">
        <v>81</v>
      </c>
      <c r="CO333" s="354"/>
      <c r="CP333" s="354"/>
      <c r="CQ333" s="96" t="s">
        <v>81</v>
      </c>
      <c r="CR333" s="221" t="s">
        <v>81</v>
      </c>
      <c r="CS333" s="355"/>
      <c r="CT333" s="355"/>
      <c r="CU333" s="220" t="s">
        <v>1017</v>
      </c>
      <c r="CV333" s="220" t="s">
        <v>101</v>
      </c>
    </row>
    <row r="334" spans="1:100" ht="72" customHeight="1">
      <c r="A334" s="75" t="s">
        <v>1035</v>
      </c>
      <c r="B334" s="218" t="s">
        <v>95</v>
      </c>
      <c r="C334" s="75" t="s">
        <v>1036</v>
      </c>
      <c r="D334" s="119">
        <v>3</v>
      </c>
      <c r="E334" s="119">
        <v>3</v>
      </c>
      <c r="F334" s="75" t="s">
        <v>97</v>
      </c>
      <c r="G334" s="75" t="s">
        <v>1042</v>
      </c>
      <c r="H334" s="75" t="s">
        <v>1042</v>
      </c>
      <c r="I334" s="96">
        <v>0</v>
      </c>
      <c r="J334" s="119">
        <v>0</v>
      </c>
      <c r="K334" s="119">
        <v>0</v>
      </c>
      <c r="L334" s="305" t="s">
        <v>81</v>
      </c>
      <c r="M334" s="354"/>
      <c r="N334" s="354"/>
      <c r="O334" s="354"/>
      <c r="P334" s="354"/>
      <c r="Q334" s="96">
        <v>0</v>
      </c>
      <c r="R334" s="96">
        <v>0</v>
      </c>
      <c r="S334" s="96">
        <v>0</v>
      </c>
      <c r="T334" s="96">
        <v>0</v>
      </c>
      <c r="U334" s="96">
        <v>0</v>
      </c>
      <c r="V334" s="96">
        <v>0</v>
      </c>
      <c r="W334" s="96">
        <v>0</v>
      </c>
      <c r="X334" s="96">
        <v>0</v>
      </c>
      <c r="Y334" s="96">
        <v>0</v>
      </c>
      <c r="Z334" s="102" t="s">
        <v>81</v>
      </c>
      <c r="AA334" s="96">
        <v>0</v>
      </c>
      <c r="AB334" s="102">
        <v>0</v>
      </c>
      <c r="AC334" s="96">
        <v>0</v>
      </c>
      <c r="AD334" s="102">
        <v>0</v>
      </c>
      <c r="AE334" s="102">
        <v>0</v>
      </c>
      <c r="AF334" s="102">
        <v>0</v>
      </c>
      <c r="AG334" s="102">
        <v>0</v>
      </c>
      <c r="AH334" s="102">
        <v>0</v>
      </c>
      <c r="AI334" s="102">
        <v>0</v>
      </c>
      <c r="AJ334" s="102">
        <v>0</v>
      </c>
      <c r="AK334" s="102">
        <v>0</v>
      </c>
      <c r="AL334" s="305" t="s">
        <v>81</v>
      </c>
      <c r="AM334" s="354"/>
      <c r="AN334" s="354"/>
      <c r="AO334" s="102">
        <f t="shared" si="283"/>
        <v>0</v>
      </c>
      <c r="AP334" s="305">
        <f t="shared" si="284"/>
        <v>0</v>
      </c>
      <c r="AQ334" s="354"/>
      <c r="AR334" s="354"/>
      <c r="AS334" s="75">
        <v>0</v>
      </c>
      <c r="AT334" s="96">
        <v>0</v>
      </c>
      <c r="AU334" s="96">
        <v>0</v>
      </c>
      <c r="AV334" s="96">
        <v>0</v>
      </c>
      <c r="AW334" s="102">
        <v>0</v>
      </c>
      <c r="AX334" s="102">
        <v>0</v>
      </c>
      <c r="AY334" s="102">
        <v>0</v>
      </c>
      <c r="AZ334" s="102">
        <v>0</v>
      </c>
      <c r="BA334" s="102">
        <v>0</v>
      </c>
      <c r="BB334" s="102">
        <v>0</v>
      </c>
      <c r="BC334" s="102">
        <v>0</v>
      </c>
      <c r="BD334" s="102">
        <v>0</v>
      </c>
      <c r="BE334" s="102">
        <v>0</v>
      </c>
      <c r="BF334" s="305" t="s">
        <v>81</v>
      </c>
      <c r="BG334" s="354"/>
      <c r="BH334" s="354"/>
      <c r="BI334" s="96">
        <f t="shared" si="276"/>
        <v>0</v>
      </c>
      <c r="BJ334" s="260">
        <f t="shared" si="285"/>
        <v>0</v>
      </c>
      <c r="BK334" s="354"/>
      <c r="BL334" s="354"/>
      <c r="BM334" s="220" t="s">
        <v>1017</v>
      </c>
      <c r="BN334" s="220" t="s">
        <v>101</v>
      </c>
      <c r="BO334" s="286" t="s">
        <v>1043</v>
      </c>
      <c r="BP334" s="220"/>
      <c r="BQ334" s="220"/>
      <c r="BR334" s="220"/>
      <c r="BS334" s="220"/>
      <c r="BT334" s="220"/>
      <c r="BU334" s="220"/>
      <c r="BV334" s="220"/>
      <c r="BW334" s="286" t="s">
        <v>1044</v>
      </c>
      <c r="BX334" s="286" t="s">
        <v>1044</v>
      </c>
      <c r="BY334" s="220"/>
      <c r="BZ334" s="96">
        <v>3</v>
      </c>
      <c r="CA334" s="96">
        <v>0</v>
      </c>
      <c r="CB334" s="96">
        <v>0</v>
      </c>
      <c r="CC334" s="96">
        <v>0</v>
      </c>
      <c r="CD334" s="96">
        <v>0</v>
      </c>
      <c r="CE334" s="96">
        <v>0</v>
      </c>
      <c r="CF334" s="96">
        <v>0</v>
      </c>
      <c r="CG334" s="96">
        <v>0</v>
      </c>
      <c r="CH334" s="96">
        <v>0</v>
      </c>
      <c r="CI334" s="96">
        <v>0</v>
      </c>
      <c r="CJ334" s="96">
        <v>0</v>
      </c>
      <c r="CK334" s="96">
        <v>0</v>
      </c>
      <c r="CL334" s="96">
        <v>0</v>
      </c>
      <c r="CM334" s="96">
        <v>0</v>
      </c>
      <c r="CN334" s="305" t="s">
        <v>81</v>
      </c>
      <c r="CO334" s="354"/>
      <c r="CP334" s="354"/>
      <c r="CQ334" s="96" t="s">
        <v>81</v>
      </c>
      <c r="CR334" s="221" t="s">
        <v>81</v>
      </c>
      <c r="CS334" s="355"/>
      <c r="CT334" s="355"/>
      <c r="CU334" s="220" t="s">
        <v>1017</v>
      </c>
      <c r="CV334" s="220" t="s">
        <v>101</v>
      </c>
    </row>
    <row r="335" spans="1:100" ht="50.25" customHeight="1">
      <c r="A335" s="75" t="s">
        <v>1045</v>
      </c>
      <c r="B335" s="218" t="s">
        <v>95</v>
      </c>
      <c r="C335" s="75" t="s">
        <v>1046</v>
      </c>
      <c r="D335" s="119">
        <v>30</v>
      </c>
      <c r="E335" s="119">
        <v>30</v>
      </c>
      <c r="F335" s="75" t="s">
        <v>97</v>
      </c>
      <c r="G335" s="75" t="s">
        <v>1047</v>
      </c>
      <c r="H335" s="75" t="s">
        <v>1048</v>
      </c>
      <c r="I335" s="96">
        <v>0</v>
      </c>
      <c r="J335" s="119">
        <v>0</v>
      </c>
      <c r="K335" s="119">
        <v>0</v>
      </c>
      <c r="L335" s="305" t="s">
        <v>81</v>
      </c>
      <c r="M335" s="354">
        <f>SUBTOTAL(9,L335:L338)</f>
        <v>0</v>
      </c>
      <c r="N335" s="354">
        <v>0.4</v>
      </c>
      <c r="O335" s="354">
        <f>SUM(L335:L338)/2</f>
        <v>0</v>
      </c>
      <c r="P335" s="354"/>
      <c r="Q335" s="96">
        <v>0</v>
      </c>
      <c r="R335" s="96">
        <v>0</v>
      </c>
      <c r="S335" s="96">
        <v>0</v>
      </c>
      <c r="T335" s="96">
        <v>0</v>
      </c>
      <c r="U335" s="96">
        <v>0</v>
      </c>
      <c r="V335" s="96">
        <v>0</v>
      </c>
      <c r="W335" s="96">
        <v>0</v>
      </c>
      <c r="X335" s="96">
        <v>0</v>
      </c>
      <c r="Y335" s="96">
        <v>0</v>
      </c>
      <c r="Z335" s="102" t="s">
        <v>81</v>
      </c>
      <c r="AA335" s="96">
        <v>50</v>
      </c>
      <c r="AB335" s="102">
        <v>0</v>
      </c>
      <c r="AC335" s="96">
        <v>50</v>
      </c>
      <c r="AD335" s="102">
        <v>0</v>
      </c>
      <c r="AE335" s="102">
        <v>0</v>
      </c>
      <c r="AF335" s="102">
        <v>0</v>
      </c>
      <c r="AG335" s="102">
        <v>0</v>
      </c>
      <c r="AH335" s="102">
        <v>0</v>
      </c>
      <c r="AI335" s="102">
        <v>0</v>
      </c>
      <c r="AJ335" s="102">
        <v>0</v>
      </c>
      <c r="AK335" s="102">
        <v>0</v>
      </c>
      <c r="AL335" s="305">
        <v>1</v>
      </c>
      <c r="AM335" s="354">
        <f>SUM(AL335:AL338)/3</f>
        <v>0.7466666666666667</v>
      </c>
      <c r="AN335" s="354">
        <v>0</v>
      </c>
      <c r="AO335" s="102">
        <f t="shared" si="283"/>
        <v>50</v>
      </c>
      <c r="AP335" s="305">
        <v>1</v>
      </c>
      <c r="AQ335" s="354">
        <f>SUM(AP335:AP338)/4</f>
        <v>0.43666666666666665</v>
      </c>
      <c r="AR335" s="354"/>
      <c r="AS335" s="75">
        <v>0</v>
      </c>
      <c r="AT335" s="96">
        <v>0</v>
      </c>
      <c r="AU335" s="96">
        <v>0</v>
      </c>
      <c r="AV335" s="96">
        <v>0</v>
      </c>
      <c r="AW335" s="102">
        <v>0</v>
      </c>
      <c r="AX335" s="102">
        <v>0</v>
      </c>
      <c r="AY335" s="102">
        <v>0</v>
      </c>
      <c r="AZ335" s="102">
        <v>0</v>
      </c>
      <c r="BA335" s="102">
        <v>0</v>
      </c>
      <c r="BB335" s="102">
        <v>0</v>
      </c>
      <c r="BC335" s="102">
        <v>0</v>
      </c>
      <c r="BD335" s="102">
        <v>0</v>
      </c>
      <c r="BE335" s="102">
        <v>0</v>
      </c>
      <c r="BF335" s="305" t="s">
        <v>81</v>
      </c>
      <c r="BG335" s="354">
        <f>SUM(BE335:BE338)/2</f>
        <v>0</v>
      </c>
      <c r="BH335" s="354">
        <v>0</v>
      </c>
      <c r="BI335" s="96">
        <f t="shared" si="276"/>
        <v>50</v>
      </c>
      <c r="BJ335" s="260">
        <v>1</v>
      </c>
      <c r="BK335" s="354">
        <f>SUM(BJ335:BJ338)/4</f>
        <v>0.43666666666666665</v>
      </c>
      <c r="BL335" s="354"/>
      <c r="BM335" s="220" t="s">
        <v>1017</v>
      </c>
      <c r="BN335" s="220" t="s">
        <v>101</v>
      </c>
      <c r="BO335" s="286" t="s">
        <v>1049</v>
      </c>
      <c r="BP335" s="220"/>
      <c r="BQ335" s="220"/>
      <c r="BR335" s="220"/>
      <c r="BS335" s="220"/>
      <c r="BT335" s="220"/>
      <c r="BU335" s="220"/>
      <c r="BV335" s="220"/>
      <c r="BW335" s="286" t="s">
        <v>1050</v>
      </c>
      <c r="BX335" s="286" t="s">
        <v>1050</v>
      </c>
      <c r="BY335" s="220"/>
      <c r="BZ335" s="96">
        <v>50</v>
      </c>
      <c r="CA335" s="96">
        <v>0</v>
      </c>
      <c r="CB335" s="96">
        <v>0</v>
      </c>
      <c r="CC335" s="96">
        <v>0</v>
      </c>
      <c r="CD335" s="96">
        <v>50</v>
      </c>
      <c r="CE335" s="96">
        <v>0</v>
      </c>
      <c r="CF335" s="96">
        <v>0</v>
      </c>
      <c r="CG335" s="96">
        <v>0</v>
      </c>
      <c r="CH335" s="96">
        <v>0</v>
      </c>
      <c r="CI335" s="96">
        <v>0</v>
      </c>
      <c r="CJ335" s="96">
        <v>0</v>
      </c>
      <c r="CK335" s="96">
        <v>0</v>
      </c>
      <c r="CL335" s="96">
        <v>0</v>
      </c>
      <c r="CM335" s="96">
        <v>0</v>
      </c>
      <c r="CN335" s="305">
        <f t="shared" ref="CN335:CN341" si="286">+CD335/BZ335</f>
        <v>1</v>
      </c>
      <c r="CO335" s="354">
        <f>SUBTOTAL(9,CN335:CN338)/4</f>
        <v>0.78019323671497587</v>
      </c>
      <c r="CP335" s="354">
        <v>0</v>
      </c>
      <c r="CQ335" s="96">
        <f t="shared" si="277"/>
        <v>100</v>
      </c>
      <c r="CR335" s="221">
        <v>1</v>
      </c>
      <c r="CS335" s="355">
        <f>SUM(CR335:CR338)/4</f>
        <v>0.79777777777777781</v>
      </c>
      <c r="CT335" s="355"/>
      <c r="CU335" s="220" t="s">
        <v>1017</v>
      </c>
      <c r="CV335" s="220" t="s">
        <v>101</v>
      </c>
    </row>
    <row r="336" spans="1:100" ht="60.75" customHeight="1">
      <c r="A336" s="75" t="s">
        <v>1045</v>
      </c>
      <c r="B336" s="218" t="s">
        <v>95</v>
      </c>
      <c r="C336" s="75" t="s">
        <v>1046</v>
      </c>
      <c r="D336" s="119">
        <v>50</v>
      </c>
      <c r="E336" s="119">
        <v>50</v>
      </c>
      <c r="F336" s="75" t="s">
        <v>97</v>
      </c>
      <c r="G336" s="75" t="s">
        <v>1051</v>
      </c>
      <c r="H336" s="75" t="s">
        <v>1051</v>
      </c>
      <c r="I336" s="96">
        <v>25</v>
      </c>
      <c r="J336" s="119">
        <v>10</v>
      </c>
      <c r="K336" s="119">
        <v>0</v>
      </c>
      <c r="L336" s="305">
        <v>0</v>
      </c>
      <c r="M336" s="354"/>
      <c r="N336" s="354"/>
      <c r="O336" s="354"/>
      <c r="P336" s="354"/>
      <c r="Q336" s="96">
        <v>0</v>
      </c>
      <c r="R336" s="96">
        <v>0</v>
      </c>
      <c r="S336" s="96">
        <v>0</v>
      </c>
      <c r="T336" s="96">
        <v>0</v>
      </c>
      <c r="U336" s="96">
        <v>0</v>
      </c>
      <c r="V336" s="96">
        <v>0</v>
      </c>
      <c r="W336" s="96">
        <v>0</v>
      </c>
      <c r="X336" s="96">
        <v>0</v>
      </c>
      <c r="Y336" s="96">
        <v>0</v>
      </c>
      <c r="Z336" s="102" t="s">
        <v>81</v>
      </c>
      <c r="AA336" s="96">
        <v>20</v>
      </c>
      <c r="AB336" s="102">
        <v>0</v>
      </c>
      <c r="AC336" s="96">
        <v>0</v>
      </c>
      <c r="AD336" s="102">
        <v>0</v>
      </c>
      <c r="AE336" s="102">
        <v>0</v>
      </c>
      <c r="AF336" s="102">
        <v>0</v>
      </c>
      <c r="AG336" s="102">
        <v>0</v>
      </c>
      <c r="AH336" s="102">
        <v>0</v>
      </c>
      <c r="AI336" s="102">
        <v>0</v>
      </c>
      <c r="AJ336" s="102">
        <v>0</v>
      </c>
      <c r="AK336" s="102">
        <v>0</v>
      </c>
      <c r="AL336" s="305">
        <v>0</v>
      </c>
      <c r="AM336" s="354"/>
      <c r="AN336" s="354"/>
      <c r="AO336" s="102">
        <f t="shared" si="283"/>
        <v>0</v>
      </c>
      <c r="AP336" s="305">
        <f t="shared" si="284"/>
        <v>0</v>
      </c>
      <c r="AQ336" s="354"/>
      <c r="AR336" s="354"/>
      <c r="AS336" s="75">
        <v>0</v>
      </c>
      <c r="AT336" s="96">
        <v>0</v>
      </c>
      <c r="AU336" s="96">
        <v>0</v>
      </c>
      <c r="AV336" s="96">
        <v>0</v>
      </c>
      <c r="AW336" s="102">
        <v>0</v>
      </c>
      <c r="AX336" s="102">
        <v>0</v>
      </c>
      <c r="AY336" s="102">
        <v>0</v>
      </c>
      <c r="AZ336" s="102">
        <v>0</v>
      </c>
      <c r="BA336" s="102">
        <v>0</v>
      </c>
      <c r="BB336" s="102">
        <v>0</v>
      </c>
      <c r="BC336" s="102">
        <v>0</v>
      </c>
      <c r="BD336" s="102">
        <v>0</v>
      </c>
      <c r="BE336" s="102">
        <v>0</v>
      </c>
      <c r="BF336" s="305" t="s">
        <v>81</v>
      </c>
      <c r="BG336" s="354"/>
      <c r="BH336" s="354"/>
      <c r="BI336" s="96">
        <f t="shared" si="276"/>
        <v>0</v>
      </c>
      <c r="BJ336" s="260">
        <f>+BI336/D336</f>
        <v>0</v>
      </c>
      <c r="BK336" s="354"/>
      <c r="BL336" s="354"/>
      <c r="BM336" s="220" t="s">
        <v>1017</v>
      </c>
      <c r="BN336" s="220" t="s">
        <v>101</v>
      </c>
      <c r="BO336" s="286" t="s">
        <v>1052</v>
      </c>
      <c r="BP336" s="220"/>
      <c r="BQ336" s="220"/>
      <c r="BR336" s="220"/>
      <c r="BS336" s="220"/>
      <c r="BT336" s="220"/>
      <c r="BU336" s="220"/>
      <c r="BV336" s="220"/>
      <c r="BW336" s="286" t="s">
        <v>1053</v>
      </c>
      <c r="BX336" s="286" t="s">
        <v>1053</v>
      </c>
      <c r="BY336" s="220"/>
      <c r="BZ336" s="96">
        <v>100</v>
      </c>
      <c r="CA336" s="96">
        <v>0</v>
      </c>
      <c r="CB336" s="96">
        <v>50</v>
      </c>
      <c r="CC336" s="96">
        <v>50</v>
      </c>
      <c r="CD336" s="96">
        <v>100</v>
      </c>
      <c r="CE336" s="96">
        <v>0</v>
      </c>
      <c r="CF336" s="96">
        <v>0</v>
      </c>
      <c r="CG336" s="96">
        <v>0</v>
      </c>
      <c r="CH336" s="96">
        <v>0</v>
      </c>
      <c r="CI336" s="96">
        <v>0</v>
      </c>
      <c r="CJ336" s="96">
        <v>0</v>
      </c>
      <c r="CK336" s="96">
        <v>0</v>
      </c>
      <c r="CL336" s="96">
        <v>0</v>
      </c>
      <c r="CM336" s="96">
        <v>0</v>
      </c>
      <c r="CN336" s="305">
        <f t="shared" si="286"/>
        <v>1</v>
      </c>
      <c r="CO336" s="354"/>
      <c r="CP336" s="354"/>
      <c r="CQ336" s="96">
        <f t="shared" si="277"/>
        <v>100</v>
      </c>
      <c r="CR336" s="221">
        <v>1</v>
      </c>
      <c r="CS336" s="355"/>
      <c r="CT336" s="355"/>
      <c r="CU336" s="220" t="s">
        <v>1017</v>
      </c>
      <c r="CV336" s="220" t="s">
        <v>101</v>
      </c>
    </row>
    <row r="337" spans="1:100" ht="58.5" customHeight="1">
      <c r="A337" s="75" t="s">
        <v>1045</v>
      </c>
      <c r="B337" s="218" t="s">
        <v>95</v>
      </c>
      <c r="C337" s="75" t="s">
        <v>1046</v>
      </c>
      <c r="D337" s="119">
        <v>900</v>
      </c>
      <c r="E337" s="119">
        <v>900</v>
      </c>
      <c r="F337" s="75" t="s">
        <v>97</v>
      </c>
      <c r="G337" s="75" t="s">
        <v>1054</v>
      </c>
      <c r="H337" s="75" t="s">
        <v>1054</v>
      </c>
      <c r="I337" s="96">
        <v>40</v>
      </c>
      <c r="J337" s="119">
        <v>225</v>
      </c>
      <c r="K337" s="119">
        <v>0</v>
      </c>
      <c r="L337" s="305">
        <v>0</v>
      </c>
      <c r="M337" s="354"/>
      <c r="N337" s="354"/>
      <c r="O337" s="354"/>
      <c r="P337" s="354"/>
      <c r="Q337" s="96">
        <v>0</v>
      </c>
      <c r="R337" s="96">
        <v>0</v>
      </c>
      <c r="S337" s="96">
        <v>0</v>
      </c>
      <c r="T337" s="96">
        <v>0</v>
      </c>
      <c r="U337" s="96">
        <v>0</v>
      </c>
      <c r="V337" s="96">
        <v>0</v>
      </c>
      <c r="W337" s="96">
        <v>0</v>
      </c>
      <c r="X337" s="96">
        <v>0</v>
      </c>
      <c r="Y337" s="96">
        <v>0</v>
      </c>
      <c r="Z337" s="102" t="s">
        <v>81</v>
      </c>
      <c r="AA337" s="96">
        <v>300</v>
      </c>
      <c r="AB337" s="102">
        <v>0</v>
      </c>
      <c r="AC337" s="96">
        <v>72</v>
      </c>
      <c r="AD337" s="102">
        <v>0</v>
      </c>
      <c r="AE337" s="102">
        <v>0</v>
      </c>
      <c r="AF337" s="102">
        <v>0</v>
      </c>
      <c r="AG337" s="102">
        <v>0</v>
      </c>
      <c r="AH337" s="102">
        <v>0</v>
      </c>
      <c r="AI337" s="102">
        <v>0</v>
      </c>
      <c r="AJ337" s="102">
        <v>0</v>
      </c>
      <c r="AK337" s="102">
        <v>0</v>
      </c>
      <c r="AL337" s="305">
        <v>0.24</v>
      </c>
      <c r="AM337" s="354"/>
      <c r="AN337" s="354"/>
      <c r="AO337" s="102">
        <f t="shared" si="283"/>
        <v>72</v>
      </c>
      <c r="AP337" s="305">
        <f t="shared" si="284"/>
        <v>0.08</v>
      </c>
      <c r="AQ337" s="354"/>
      <c r="AR337" s="354"/>
      <c r="AS337" s="75">
        <v>450</v>
      </c>
      <c r="AT337" s="96">
        <v>0</v>
      </c>
      <c r="AU337" s="96">
        <v>0</v>
      </c>
      <c r="AV337" s="96">
        <v>0</v>
      </c>
      <c r="AW337" s="102">
        <v>0</v>
      </c>
      <c r="AX337" s="102">
        <v>0</v>
      </c>
      <c r="AY337" s="102">
        <v>0</v>
      </c>
      <c r="AZ337" s="102">
        <v>0</v>
      </c>
      <c r="BA337" s="102">
        <v>0</v>
      </c>
      <c r="BB337" s="102">
        <v>0</v>
      </c>
      <c r="BC337" s="102">
        <v>0</v>
      </c>
      <c r="BD337" s="102">
        <v>0</v>
      </c>
      <c r="BE337" s="102">
        <v>0</v>
      </c>
      <c r="BF337" s="305">
        <f t="shared" ref="BF337:BF341" si="287">+AV337/AS337</f>
        <v>0</v>
      </c>
      <c r="BG337" s="354"/>
      <c r="BH337" s="354"/>
      <c r="BI337" s="96">
        <f t="shared" si="276"/>
        <v>72</v>
      </c>
      <c r="BJ337" s="260">
        <f>+BI337/D337</f>
        <v>0.08</v>
      </c>
      <c r="BK337" s="354"/>
      <c r="BL337" s="354"/>
      <c r="BM337" s="220" t="s">
        <v>1017</v>
      </c>
      <c r="BN337" s="220" t="s">
        <v>101</v>
      </c>
      <c r="BO337" s="286" t="s">
        <v>1055</v>
      </c>
      <c r="BP337" s="220"/>
      <c r="BQ337" s="220"/>
      <c r="BR337" s="220"/>
      <c r="BS337" s="220"/>
      <c r="BT337" s="220"/>
      <c r="BU337" s="220"/>
      <c r="BV337" s="220"/>
      <c r="BW337" s="286" t="s">
        <v>1056</v>
      </c>
      <c r="BX337" s="286" t="s">
        <v>1056</v>
      </c>
      <c r="BY337" s="220"/>
      <c r="BZ337" s="96">
        <v>828</v>
      </c>
      <c r="CA337" s="96">
        <v>0</v>
      </c>
      <c r="CB337" s="96">
        <v>0</v>
      </c>
      <c r="CC337" s="96">
        <v>0</v>
      </c>
      <c r="CD337" s="96">
        <v>100</v>
      </c>
      <c r="CE337" s="96">
        <v>0</v>
      </c>
      <c r="CF337" s="96">
        <v>0</v>
      </c>
      <c r="CG337" s="96">
        <v>0</v>
      </c>
      <c r="CH337" s="96">
        <v>0</v>
      </c>
      <c r="CI337" s="96">
        <v>0</v>
      </c>
      <c r="CJ337" s="96">
        <v>0</v>
      </c>
      <c r="CK337" s="96">
        <v>0</v>
      </c>
      <c r="CL337" s="96">
        <v>0</v>
      </c>
      <c r="CM337" s="96">
        <v>0</v>
      </c>
      <c r="CN337" s="305">
        <f t="shared" si="286"/>
        <v>0.12077294685990338</v>
      </c>
      <c r="CO337" s="354"/>
      <c r="CP337" s="354"/>
      <c r="CQ337" s="96">
        <f t="shared" si="277"/>
        <v>172</v>
      </c>
      <c r="CR337" s="221">
        <f>+CQ337/E337</f>
        <v>0.19111111111111112</v>
      </c>
      <c r="CS337" s="355"/>
      <c r="CT337" s="355"/>
      <c r="CU337" s="220" t="s">
        <v>1017</v>
      </c>
      <c r="CV337" s="220" t="s">
        <v>101</v>
      </c>
    </row>
    <row r="338" spans="1:100" ht="54" customHeight="1">
      <c r="A338" s="75" t="s">
        <v>1045</v>
      </c>
      <c r="B338" s="218" t="s">
        <v>95</v>
      </c>
      <c r="C338" s="75" t="s">
        <v>1046</v>
      </c>
      <c r="D338" s="119">
        <v>3</v>
      </c>
      <c r="E338" s="119">
        <v>3</v>
      </c>
      <c r="F338" s="75" t="s">
        <v>97</v>
      </c>
      <c r="G338" s="75" t="s">
        <v>1057</v>
      </c>
      <c r="H338" s="75" t="s">
        <v>1057</v>
      </c>
      <c r="I338" s="96">
        <v>0</v>
      </c>
      <c r="J338" s="119">
        <v>0</v>
      </c>
      <c r="K338" s="119">
        <v>0</v>
      </c>
      <c r="L338" s="305" t="s">
        <v>81</v>
      </c>
      <c r="M338" s="354"/>
      <c r="N338" s="354"/>
      <c r="O338" s="354"/>
      <c r="P338" s="354"/>
      <c r="Q338" s="96">
        <v>0</v>
      </c>
      <c r="R338" s="96">
        <v>0</v>
      </c>
      <c r="S338" s="96">
        <v>0</v>
      </c>
      <c r="T338" s="96">
        <v>0</v>
      </c>
      <c r="U338" s="96">
        <v>0</v>
      </c>
      <c r="V338" s="96">
        <v>0</v>
      </c>
      <c r="W338" s="96">
        <v>0</v>
      </c>
      <c r="X338" s="96">
        <v>0</v>
      </c>
      <c r="Y338" s="96">
        <v>0</v>
      </c>
      <c r="Z338" s="102" t="s">
        <v>81</v>
      </c>
      <c r="AA338" s="96">
        <v>2</v>
      </c>
      <c r="AB338" s="102">
        <v>0</v>
      </c>
      <c r="AC338" s="96">
        <v>2</v>
      </c>
      <c r="AD338" s="102">
        <v>0</v>
      </c>
      <c r="AE338" s="102">
        <v>0</v>
      </c>
      <c r="AF338" s="102">
        <v>0</v>
      </c>
      <c r="AG338" s="102">
        <v>0</v>
      </c>
      <c r="AH338" s="102">
        <v>0</v>
      </c>
      <c r="AI338" s="102">
        <v>0</v>
      </c>
      <c r="AJ338" s="102">
        <v>0</v>
      </c>
      <c r="AK338" s="102">
        <v>0</v>
      </c>
      <c r="AL338" s="305">
        <v>1</v>
      </c>
      <c r="AM338" s="354"/>
      <c r="AN338" s="354"/>
      <c r="AO338" s="102">
        <f t="shared" si="283"/>
        <v>2</v>
      </c>
      <c r="AP338" s="305">
        <f t="shared" si="284"/>
        <v>0.66666666666666663</v>
      </c>
      <c r="AQ338" s="354"/>
      <c r="AR338" s="354"/>
      <c r="AS338" s="75">
        <v>1</v>
      </c>
      <c r="AT338" s="96">
        <v>0</v>
      </c>
      <c r="AU338" s="96">
        <v>0</v>
      </c>
      <c r="AV338" s="96">
        <v>0</v>
      </c>
      <c r="AW338" s="102">
        <v>0</v>
      </c>
      <c r="AX338" s="102">
        <v>0</v>
      </c>
      <c r="AY338" s="102">
        <v>0</v>
      </c>
      <c r="AZ338" s="102">
        <v>0</v>
      </c>
      <c r="BA338" s="102">
        <v>0</v>
      </c>
      <c r="BB338" s="102">
        <v>0</v>
      </c>
      <c r="BC338" s="102">
        <v>0</v>
      </c>
      <c r="BD338" s="102">
        <v>0</v>
      </c>
      <c r="BE338" s="102">
        <v>0</v>
      </c>
      <c r="BF338" s="305">
        <f t="shared" si="287"/>
        <v>0</v>
      </c>
      <c r="BG338" s="354"/>
      <c r="BH338" s="354"/>
      <c r="BI338" s="96">
        <f t="shared" si="276"/>
        <v>2</v>
      </c>
      <c r="BJ338" s="260">
        <f>+BI338/D338</f>
        <v>0.66666666666666663</v>
      </c>
      <c r="BK338" s="354"/>
      <c r="BL338" s="354"/>
      <c r="BM338" s="220" t="s">
        <v>1017</v>
      </c>
      <c r="BN338" s="220" t="s">
        <v>101</v>
      </c>
      <c r="BO338" s="286" t="s">
        <v>1058</v>
      </c>
      <c r="BP338" s="220"/>
      <c r="BQ338" s="220"/>
      <c r="BR338" s="220"/>
      <c r="BS338" s="220"/>
      <c r="BT338" s="220"/>
      <c r="BU338" s="220"/>
      <c r="BV338" s="220"/>
      <c r="BW338" s="286" t="s">
        <v>1059</v>
      </c>
      <c r="BX338" s="286" t="s">
        <v>1059</v>
      </c>
      <c r="BY338" s="220"/>
      <c r="BZ338" s="96">
        <v>1</v>
      </c>
      <c r="CA338" s="96">
        <v>0</v>
      </c>
      <c r="CB338" s="96">
        <v>0</v>
      </c>
      <c r="CC338" s="96">
        <v>0</v>
      </c>
      <c r="CD338" s="96">
        <v>3</v>
      </c>
      <c r="CE338" s="96">
        <v>0</v>
      </c>
      <c r="CF338" s="96">
        <v>0</v>
      </c>
      <c r="CG338" s="96">
        <v>0</v>
      </c>
      <c r="CH338" s="96">
        <v>0</v>
      </c>
      <c r="CI338" s="96">
        <v>0</v>
      </c>
      <c r="CJ338" s="96">
        <v>0</v>
      </c>
      <c r="CK338" s="96">
        <v>0</v>
      </c>
      <c r="CL338" s="96">
        <v>0</v>
      </c>
      <c r="CM338" s="96">
        <v>0</v>
      </c>
      <c r="CN338" s="305">
        <v>1</v>
      </c>
      <c r="CO338" s="354"/>
      <c r="CP338" s="354"/>
      <c r="CQ338" s="96">
        <f t="shared" si="277"/>
        <v>5</v>
      </c>
      <c r="CR338" s="221">
        <v>1</v>
      </c>
      <c r="CS338" s="355"/>
      <c r="CT338" s="355"/>
      <c r="CU338" s="220" t="s">
        <v>1017</v>
      </c>
      <c r="CV338" s="220" t="s">
        <v>101</v>
      </c>
    </row>
    <row r="339" spans="1:100" ht="58.5" customHeight="1">
      <c r="A339" s="75" t="s">
        <v>1045</v>
      </c>
      <c r="B339" s="218" t="s">
        <v>95</v>
      </c>
      <c r="C339" s="75" t="s">
        <v>1046</v>
      </c>
      <c r="D339" s="119" t="s">
        <v>81</v>
      </c>
      <c r="E339" s="119">
        <v>1</v>
      </c>
      <c r="F339" s="75" t="s">
        <v>97</v>
      </c>
      <c r="G339" s="188" t="s">
        <v>81</v>
      </c>
      <c r="H339" s="75" t="s">
        <v>1060</v>
      </c>
      <c r="I339" s="96" t="s">
        <v>107</v>
      </c>
      <c r="J339" s="119" t="s">
        <v>81</v>
      </c>
      <c r="K339" s="119" t="s">
        <v>81</v>
      </c>
      <c r="L339" s="227" t="s">
        <v>81</v>
      </c>
      <c r="M339" s="227" t="s">
        <v>81</v>
      </c>
      <c r="N339" s="227" t="s">
        <v>81</v>
      </c>
      <c r="O339" s="227" t="s">
        <v>81</v>
      </c>
      <c r="P339" s="354"/>
      <c r="Q339" s="227" t="s">
        <v>81</v>
      </c>
      <c r="R339" s="227" t="s">
        <v>81</v>
      </c>
      <c r="S339" s="227" t="s">
        <v>81</v>
      </c>
      <c r="T339" s="227" t="s">
        <v>81</v>
      </c>
      <c r="U339" s="227" t="s">
        <v>81</v>
      </c>
      <c r="V339" s="227" t="s">
        <v>81</v>
      </c>
      <c r="W339" s="227" t="s">
        <v>81</v>
      </c>
      <c r="X339" s="227" t="s">
        <v>81</v>
      </c>
      <c r="Y339" s="227" t="s">
        <v>81</v>
      </c>
      <c r="Z339" s="227" t="s">
        <v>81</v>
      </c>
      <c r="AA339" s="119" t="s">
        <v>81</v>
      </c>
      <c r="AB339" s="227" t="s">
        <v>81</v>
      </c>
      <c r="AC339" s="119" t="s">
        <v>81</v>
      </c>
      <c r="AD339" s="227" t="s">
        <v>81</v>
      </c>
      <c r="AE339" s="227" t="s">
        <v>81</v>
      </c>
      <c r="AF339" s="227" t="s">
        <v>81</v>
      </c>
      <c r="AG339" s="227" t="s">
        <v>81</v>
      </c>
      <c r="AH339" s="227" t="s">
        <v>81</v>
      </c>
      <c r="AI339" s="227" t="s">
        <v>81</v>
      </c>
      <c r="AJ339" s="227" t="s">
        <v>81</v>
      </c>
      <c r="AK339" s="227" t="s">
        <v>81</v>
      </c>
      <c r="AL339" s="227" t="s">
        <v>81</v>
      </c>
      <c r="AM339" s="227" t="s">
        <v>81</v>
      </c>
      <c r="AN339" s="354"/>
      <c r="AO339" s="227" t="s">
        <v>81</v>
      </c>
      <c r="AP339" s="227" t="s">
        <v>81</v>
      </c>
      <c r="AQ339" s="227" t="s">
        <v>81</v>
      </c>
      <c r="AR339" s="354"/>
      <c r="AS339" s="119" t="s">
        <v>81</v>
      </c>
      <c r="AT339" s="227" t="s">
        <v>81</v>
      </c>
      <c r="AU339" s="119" t="s">
        <v>81</v>
      </c>
      <c r="AV339" s="119" t="s">
        <v>81</v>
      </c>
      <c r="AW339" s="119" t="s">
        <v>81</v>
      </c>
      <c r="AX339" s="227" t="s">
        <v>81</v>
      </c>
      <c r="AY339" s="227" t="s">
        <v>81</v>
      </c>
      <c r="AZ339" s="227" t="s">
        <v>81</v>
      </c>
      <c r="BA339" s="227" t="s">
        <v>81</v>
      </c>
      <c r="BB339" s="227" t="s">
        <v>81</v>
      </c>
      <c r="BC339" s="227" t="s">
        <v>81</v>
      </c>
      <c r="BD339" s="227" t="s">
        <v>81</v>
      </c>
      <c r="BE339" s="102" t="s">
        <v>81</v>
      </c>
      <c r="BF339" s="305" t="s">
        <v>81</v>
      </c>
      <c r="BG339" s="119" t="s">
        <v>81</v>
      </c>
      <c r="BH339" s="354"/>
      <c r="BI339" s="96" t="s">
        <v>81</v>
      </c>
      <c r="BJ339" s="260" t="s">
        <v>81</v>
      </c>
      <c r="BK339" s="119" t="s">
        <v>81</v>
      </c>
      <c r="BL339" s="354"/>
      <c r="BM339" s="220" t="s">
        <v>1017</v>
      </c>
      <c r="BN339" s="220" t="s">
        <v>402</v>
      </c>
      <c r="BO339" s="287" t="s">
        <v>1061</v>
      </c>
      <c r="BP339" s="220"/>
      <c r="BQ339" s="220"/>
      <c r="BR339" s="220"/>
      <c r="BS339" s="220"/>
      <c r="BT339" s="220"/>
      <c r="BU339" s="220"/>
      <c r="BV339" s="220"/>
      <c r="BW339" s="287" t="s">
        <v>1062</v>
      </c>
      <c r="BX339" s="287" t="s">
        <v>1062</v>
      </c>
      <c r="BY339" s="220"/>
      <c r="BZ339" s="96">
        <v>1</v>
      </c>
      <c r="CA339" s="119">
        <v>0</v>
      </c>
      <c r="CB339" s="119">
        <v>0</v>
      </c>
      <c r="CC339" s="119">
        <v>0</v>
      </c>
      <c r="CD339" s="119">
        <v>1</v>
      </c>
      <c r="CE339" s="96">
        <v>0</v>
      </c>
      <c r="CF339" s="96">
        <v>0</v>
      </c>
      <c r="CG339" s="96">
        <v>0</v>
      </c>
      <c r="CH339" s="96">
        <v>0</v>
      </c>
      <c r="CI339" s="96">
        <v>0</v>
      </c>
      <c r="CJ339" s="96">
        <v>0</v>
      </c>
      <c r="CK339" s="96">
        <v>0</v>
      </c>
      <c r="CL339" s="96">
        <v>0</v>
      </c>
      <c r="CM339" s="96">
        <v>0</v>
      </c>
      <c r="CN339" s="305">
        <f t="shared" si="286"/>
        <v>1</v>
      </c>
      <c r="CO339" s="305">
        <f>+CN339</f>
        <v>1</v>
      </c>
      <c r="CP339" s="354"/>
      <c r="CQ339" s="96">
        <f>SUM(CD339)</f>
        <v>1</v>
      </c>
      <c r="CR339" s="221">
        <f>+CQ339/E339</f>
        <v>1</v>
      </c>
      <c r="CS339" s="353">
        <f>+CR339</f>
        <v>1</v>
      </c>
      <c r="CT339" s="355"/>
      <c r="CU339" s="220" t="s">
        <v>1017</v>
      </c>
      <c r="CV339" s="220" t="s">
        <v>402</v>
      </c>
    </row>
    <row r="340" spans="1:100" ht="147.75" customHeight="1">
      <c r="A340" s="75" t="s">
        <v>1063</v>
      </c>
      <c r="B340" s="218" t="s">
        <v>95</v>
      </c>
      <c r="C340" s="75" t="s">
        <v>1064</v>
      </c>
      <c r="D340" s="119">
        <v>3</v>
      </c>
      <c r="E340" s="119">
        <v>3</v>
      </c>
      <c r="F340" s="75" t="s">
        <v>97</v>
      </c>
      <c r="G340" s="75" t="s">
        <v>1065</v>
      </c>
      <c r="H340" s="75" t="s">
        <v>1065</v>
      </c>
      <c r="I340" s="96">
        <v>0</v>
      </c>
      <c r="J340" s="119">
        <v>0</v>
      </c>
      <c r="K340" s="119">
        <v>0</v>
      </c>
      <c r="L340" s="305" t="s">
        <v>81</v>
      </c>
      <c r="M340" s="354">
        <f>SUBTOTAL(9,L340:L342)</f>
        <v>0</v>
      </c>
      <c r="N340" s="354">
        <v>0.05</v>
      </c>
      <c r="O340" s="354">
        <f>SUM(L340:L342)/1</f>
        <v>0</v>
      </c>
      <c r="P340" s="354"/>
      <c r="Q340" s="96">
        <v>0</v>
      </c>
      <c r="R340" s="96">
        <v>0</v>
      </c>
      <c r="S340" s="96">
        <v>0</v>
      </c>
      <c r="T340" s="96">
        <v>0</v>
      </c>
      <c r="U340" s="96">
        <v>0</v>
      </c>
      <c r="V340" s="96">
        <v>0</v>
      </c>
      <c r="W340" s="96">
        <v>0</v>
      </c>
      <c r="X340" s="96">
        <v>0</v>
      </c>
      <c r="Y340" s="96">
        <v>0</v>
      </c>
      <c r="Z340" s="102" t="s">
        <v>81</v>
      </c>
      <c r="AA340" s="96">
        <v>0</v>
      </c>
      <c r="AB340" s="102">
        <v>0</v>
      </c>
      <c r="AC340" s="96">
        <v>0</v>
      </c>
      <c r="AD340" s="102">
        <v>0</v>
      </c>
      <c r="AE340" s="102">
        <v>0</v>
      </c>
      <c r="AF340" s="102">
        <v>0</v>
      </c>
      <c r="AG340" s="102">
        <v>0</v>
      </c>
      <c r="AH340" s="102">
        <v>0</v>
      </c>
      <c r="AI340" s="102">
        <v>0</v>
      </c>
      <c r="AJ340" s="102">
        <v>0</v>
      </c>
      <c r="AK340" s="102">
        <v>0</v>
      </c>
      <c r="AL340" s="305" t="s">
        <v>81</v>
      </c>
      <c r="AM340" s="354">
        <f>SUM(AL340:AL342)/2</f>
        <v>0.5</v>
      </c>
      <c r="AN340" s="354">
        <v>0</v>
      </c>
      <c r="AO340" s="102">
        <f t="shared" si="283"/>
        <v>0</v>
      </c>
      <c r="AP340" s="305">
        <f t="shared" si="284"/>
        <v>0</v>
      </c>
      <c r="AQ340" s="354">
        <f>SUM(AP340:AP342)/3</f>
        <v>0.33333333333333331</v>
      </c>
      <c r="AR340" s="354"/>
      <c r="AS340" s="75">
        <v>3</v>
      </c>
      <c r="AT340" s="96">
        <v>3</v>
      </c>
      <c r="AU340" s="96">
        <v>3</v>
      </c>
      <c r="AV340" s="96">
        <v>3</v>
      </c>
      <c r="AW340" s="102">
        <v>0</v>
      </c>
      <c r="AX340" s="102">
        <v>0</v>
      </c>
      <c r="AY340" s="102">
        <v>0</v>
      </c>
      <c r="AZ340" s="102">
        <v>0</v>
      </c>
      <c r="BA340" s="102">
        <v>0</v>
      </c>
      <c r="BB340" s="102">
        <v>0</v>
      </c>
      <c r="BC340" s="102">
        <v>0</v>
      </c>
      <c r="BD340" s="102">
        <v>0</v>
      </c>
      <c r="BE340" s="102">
        <v>0</v>
      </c>
      <c r="BF340" s="305">
        <f t="shared" si="287"/>
        <v>1</v>
      </c>
      <c r="BG340" s="354">
        <f>SUM(BF340:BF342)/2</f>
        <v>0.5</v>
      </c>
      <c r="BH340" s="354">
        <v>0</v>
      </c>
      <c r="BI340" s="96">
        <f t="shared" si="276"/>
        <v>3</v>
      </c>
      <c r="BJ340" s="260">
        <f t="shared" ref="BJ340:BJ346" si="288">+BI340/D340</f>
        <v>1</v>
      </c>
      <c r="BK340" s="354">
        <f>SUM(BJ340:BJ342)/3</f>
        <v>0.66666666666666663</v>
      </c>
      <c r="BL340" s="354"/>
      <c r="BM340" s="220" t="s">
        <v>1017</v>
      </c>
      <c r="BN340" s="220" t="s">
        <v>101</v>
      </c>
      <c r="BO340" s="220"/>
      <c r="BP340" s="220"/>
      <c r="BQ340" s="220"/>
      <c r="BR340" s="220"/>
      <c r="BS340" s="220"/>
      <c r="BT340" s="220"/>
      <c r="BU340" s="220"/>
      <c r="BV340" s="220"/>
      <c r="BW340" s="220"/>
      <c r="BX340" s="220"/>
      <c r="BY340" s="220"/>
      <c r="BZ340" s="96">
        <v>2</v>
      </c>
      <c r="CA340" s="96">
        <v>0</v>
      </c>
      <c r="CB340" s="96">
        <v>2</v>
      </c>
      <c r="CC340" s="96">
        <v>2</v>
      </c>
      <c r="CD340" s="96">
        <v>5</v>
      </c>
      <c r="CE340" s="96">
        <v>0</v>
      </c>
      <c r="CF340" s="96">
        <v>0</v>
      </c>
      <c r="CG340" s="96">
        <v>0</v>
      </c>
      <c r="CH340" s="96">
        <v>0</v>
      </c>
      <c r="CI340" s="96">
        <v>0</v>
      </c>
      <c r="CJ340" s="96">
        <v>0</v>
      </c>
      <c r="CK340" s="96">
        <v>0</v>
      </c>
      <c r="CL340" s="96">
        <v>0</v>
      </c>
      <c r="CM340" s="96">
        <v>0</v>
      </c>
      <c r="CN340" s="305">
        <v>1</v>
      </c>
      <c r="CO340" s="354">
        <f>SUM(CN340:CN342)/2</f>
        <v>1</v>
      </c>
      <c r="CP340" s="354">
        <v>0</v>
      </c>
      <c r="CQ340" s="96">
        <f t="shared" si="277"/>
        <v>8</v>
      </c>
      <c r="CR340" s="221">
        <v>1</v>
      </c>
      <c r="CS340" s="355">
        <f>SUM(CR340:CR342)/3</f>
        <v>1</v>
      </c>
      <c r="CT340" s="355"/>
      <c r="CU340" s="220" t="s">
        <v>1017</v>
      </c>
      <c r="CV340" s="220" t="s">
        <v>101</v>
      </c>
    </row>
    <row r="341" spans="1:100" ht="42" customHeight="1">
      <c r="A341" s="75" t="s">
        <v>1063</v>
      </c>
      <c r="B341" s="218" t="s">
        <v>95</v>
      </c>
      <c r="C341" s="75" t="s">
        <v>1064</v>
      </c>
      <c r="D341" s="119">
        <v>5</v>
      </c>
      <c r="E341" s="119">
        <v>5</v>
      </c>
      <c r="F341" s="75" t="s">
        <v>97</v>
      </c>
      <c r="G341" s="75" t="s">
        <v>1066</v>
      </c>
      <c r="H341" s="75" t="s">
        <v>1066</v>
      </c>
      <c r="I341" s="96">
        <v>0</v>
      </c>
      <c r="J341" s="119">
        <v>1</v>
      </c>
      <c r="K341" s="119">
        <v>0</v>
      </c>
      <c r="L341" s="305">
        <v>0</v>
      </c>
      <c r="M341" s="354"/>
      <c r="N341" s="354"/>
      <c r="O341" s="354"/>
      <c r="P341" s="354"/>
      <c r="Q341" s="96">
        <v>0</v>
      </c>
      <c r="R341" s="96">
        <v>0</v>
      </c>
      <c r="S341" s="96">
        <v>0</v>
      </c>
      <c r="T341" s="96">
        <v>0</v>
      </c>
      <c r="U341" s="96">
        <v>0</v>
      </c>
      <c r="V341" s="96">
        <v>0</v>
      </c>
      <c r="W341" s="96">
        <v>0</v>
      </c>
      <c r="X341" s="96">
        <v>0</v>
      </c>
      <c r="Y341" s="96">
        <v>0</v>
      </c>
      <c r="Z341" s="102" t="s">
        <v>81</v>
      </c>
      <c r="AA341" s="96">
        <v>2</v>
      </c>
      <c r="AB341" s="102">
        <v>0</v>
      </c>
      <c r="AC341" s="96">
        <v>0</v>
      </c>
      <c r="AD341" s="102">
        <v>0</v>
      </c>
      <c r="AE341" s="102">
        <v>0</v>
      </c>
      <c r="AF341" s="102">
        <v>0</v>
      </c>
      <c r="AG341" s="102">
        <v>0</v>
      </c>
      <c r="AH341" s="102">
        <v>0</v>
      </c>
      <c r="AI341" s="102">
        <v>0</v>
      </c>
      <c r="AJ341" s="102">
        <v>0</v>
      </c>
      <c r="AK341" s="102">
        <v>0</v>
      </c>
      <c r="AL341" s="305">
        <v>0</v>
      </c>
      <c r="AM341" s="354"/>
      <c r="AN341" s="354"/>
      <c r="AO341" s="102">
        <f t="shared" si="283"/>
        <v>0</v>
      </c>
      <c r="AP341" s="305">
        <f t="shared" si="284"/>
        <v>0</v>
      </c>
      <c r="AQ341" s="354"/>
      <c r="AR341" s="354"/>
      <c r="AS341" s="75">
        <v>2</v>
      </c>
      <c r="AT341" s="96">
        <v>0</v>
      </c>
      <c r="AU341" s="96">
        <v>0</v>
      </c>
      <c r="AV341" s="96">
        <v>0</v>
      </c>
      <c r="AW341" s="102">
        <v>0</v>
      </c>
      <c r="AX341" s="102">
        <v>0</v>
      </c>
      <c r="AY341" s="102">
        <v>0</v>
      </c>
      <c r="AZ341" s="102">
        <v>0</v>
      </c>
      <c r="BA341" s="102">
        <v>0</v>
      </c>
      <c r="BB341" s="102">
        <v>0</v>
      </c>
      <c r="BC341" s="102">
        <v>0</v>
      </c>
      <c r="BD341" s="102">
        <v>0</v>
      </c>
      <c r="BE341" s="102">
        <v>0</v>
      </c>
      <c r="BF341" s="305">
        <f t="shared" si="287"/>
        <v>0</v>
      </c>
      <c r="BG341" s="354"/>
      <c r="BH341" s="354"/>
      <c r="BI341" s="96">
        <f t="shared" si="276"/>
        <v>0</v>
      </c>
      <c r="BJ341" s="260">
        <f t="shared" si="288"/>
        <v>0</v>
      </c>
      <c r="BK341" s="354"/>
      <c r="BL341" s="354"/>
      <c r="BM341" s="220" t="s">
        <v>1017</v>
      </c>
      <c r="BN341" s="220" t="s">
        <v>101</v>
      </c>
      <c r="BO341" s="220"/>
      <c r="BP341" s="220"/>
      <c r="BQ341" s="220"/>
      <c r="BR341" s="220"/>
      <c r="BS341" s="220"/>
      <c r="BT341" s="220"/>
      <c r="BU341" s="220"/>
      <c r="BV341" s="220"/>
      <c r="BW341" s="220"/>
      <c r="BX341" s="220"/>
      <c r="BY341" s="220"/>
      <c r="BZ341" s="96">
        <v>5</v>
      </c>
      <c r="CA341" s="96">
        <v>0</v>
      </c>
      <c r="CB341" s="96">
        <v>0</v>
      </c>
      <c r="CC341" s="96">
        <v>0</v>
      </c>
      <c r="CD341" s="96">
        <v>5</v>
      </c>
      <c r="CE341" s="96">
        <v>0</v>
      </c>
      <c r="CF341" s="96">
        <v>0</v>
      </c>
      <c r="CG341" s="96">
        <v>0</v>
      </c>
      <c r="CH341" s="96">
        <v>0</v>
      </c>
      <c r="CI341" s="96">
        <v>0</v>
      </c>
      <c r="CJ341" s="96">
        <v>0</v>
      </c>
      <c r="CK341" s="96">
        <v>0</v>
      </c>
      <c r="CL341" s="96">
        <v>0</v>
      </c>
      <c r="CM341" s="96">
        <v>0</v>
      </c>
      <c r="CN341" s="305">
        <f t="shared" si="286"/>
        <v>1</v>
      </c>
      <c r="CO341" s="354"/>
      <c r="CP341" s="354"/>
      <c r="CQ341" s="96">
        <f t="shared" si="277"/>
        <v>5</v>
      </c>
      <c r="CR341" s="221">
        <f t="shared" ref="CR341:CR346" si="289">+CQ341/E341</f>
        <v>1</v>
      </c>
      <c r="CS341" s="355"/>
      <c r="CT341" s="355"/>
      <c r="CU341" s="220" t="s">
        <v>1017</v>
      </c>
      <c r="CV341" s="220" t="s">
        <v>101</v>
      </c>
    </row>
    <row r="342" spans="1:100" ht="70.5" customHeight="1">
      <c r="A342" s="75" t="s">
        <v>1063</v>
      </c>
      <c r="B342" s="218" t="s">
        <v>95</v>
      </c>
      <c r="C342" s="75" t="s">
        <v>1064</v>
      </c>
      <c r="D342" s="119">
        <v>1</v>
      </c>
      <c r="E342" s="119">
        <v>1</v>
      </c>
      <c r="F342" s="75" t="s">
        <v>97</v>
      </c>
      <c r="G342" s="75" t="s">
        <v>1067</v>
      </c>
      <c r="H342" s="75" t="s">
        <v>1068</v>
      </c>
      <c r="I342" s="96">
        <v>0</v>
      </c>
      <c r="J342" s="119">
        <v>0</v>
      </c>
      <c r="K342" s="119">
        <v>0</v>
      </c>
      <c r="L342" s="305" t="s">
        <v>81</v>
      </c>
      <c r="M342" s="354"/>
      <c r="N342" s="354"/>
      <c r="O342" s="354"/>
      <c r="P342" s="354"/>
      <c r="Q342" s="96">
        <v>0</v>
      </c>
      <c r="R342" s="96">
        <v>0</v>
      </c>
      <c r="S342" s="96">
        <v>0</v>
      </c>
      <c r="T342" s="96">
        <v>0</v>
      </c>
      <c r="U342" s="96">
        <v>0</v>
      </c>
      <c r="V342" s="96">
        <v>0</v>
      </c>
      <c r="W342" s="96">
        <v>0</v>
      </c>
      <c r="X342" s="96">
        <v>0</v>
      </c>
      <c r="Y342" s="96">
        <v>0</v>
      </c>
      <c r="Z342" s="102" t="s">
        <v>81</v>
      </c>
      <c r="AA342" s="96">
        <v>1</v>
      </c>
      <c r="AB342" s="102">
        <v>0</v>
      </c>
      <c r="AC342" s="96">
        <v>1</v>
      </c>
      <c r="AD342" s="102">
        <v>0</v>
      </c>
      <c r="AE342" s="102">
        <v>0</v>
      </c>
      <c r="AF342" s="102">
        <v>0</v>
      </c>
      <c r="AG342" s="102">
        <v>0</v>
      </c>
      <c r="AH342" s="102">
        <v>0</v>
      </c>
      <c r="AI342" s="102">
        <v>0</v>
      </c>
      <c r="AJ342" s="102">
        <v>0</v>
      </c>
      <c r="AK342" s="102">
        <v>0</v>
      </c>
      <c r="AL342" s="305">
        <v>1</v>
      </c>
      <c r="AM342" s="354"/>
      <c r="AN342" s="354"/>
      <c r="AO342" s="102">
        <f t="shared" si="283"/>
        <v>1</v>
      </c>
      <c r="AP342" s="305">
        <f t="shared" si="284"/>
        <v>1</v>
      </c>
      <c r="AQ342" s="354"/>
      <c r="AR342" s="354"/>
      <c r="AS342" s="75">
        <v>0</v>
      </c>
      <c r="AT342" s="96">
        <v>0</v>
      </c>
      <c r="AU342" s="96">
        <v>0</v>
      </c>
      <c r="AV342" s="96">
        <v>0</v>
      </c>
      <c r="AW342" s="102">
        <v>0</v>
      </c>
      <c r="AX342" s="102">
        <v>0</v>
      </c>
      <c r="AY342" s="102">
        <v>0</v>
      </c>
      <c r="AZ342" s="102">
        <v>0</v>
      </c>
      <c r="BA342" s="102">
        <v>0</v>
      </c>
      <c r="BB342" s="102">
        <v>0</v>
      </c>
      <c r="BC342" s="102">
        <v>0</v>
      </c>
      <c r="BD342" s="102">
        <v>0</v>
      </c>
      <c r="BE342" s="102">
        <v>0</v>
      </c>
      <c r="BF342" s="305" t="s">
        <v>81</v>
      </c>
      <c r="BG342" s="354"/>
      <c r="BH342" s="354"/>
      <c r="BI342" s="96">
        <f t="shared" si="276"/>
        <v>1</v>
      </c>
      <c r="BJ342" s="260">
        <f t="shared" si="288"/>
        <v>1</v>
      </c>
      <c r="BK342" s="354"/>
      <c r="BL342" s="354"/>
      <c r="BM342" s="220" t="s">
        <v>1017</v>
      </c>
      <c r="BN342" s="220" t="s">
        <v>112</v>
      </c>
      <c r="BO342" s="220"/>
      <c r="BP342" s="220"/>
      <c r="BQ342" s="220"/>
      <c r="BR342" s="220"/>
      <c r="BS342" s="220"/>
      <c r="BT342" s="220"/>
      <c r="BU342" s="220"/>
      <c r="BV342" s="220"/>
      <c r="BW342" s="220"/>
      <c r="BX342" s="220"/>
      <c r="BY342" s="220"/>
      <c r="BZ342" s="96">
        <v>0</v>
      </c>
      <c r="CA342" s="96">
        <v>0</v>
      </c>
      <c r="CB342" s="96">
        <v>0</v>
      </c>
      <c r="CC342" s="96">
        <v>0</v>
      </c>
      <c r="CD342" s="96">
        <v>0</v>
      </c>
      <c r="CE342" s="96">
        <v>0</v>
      </c>
      <c r="CF342" s="96">
        <v>0</v>
      </c>
      <c r="CG342" s="96">
        <v>0</v>
      </c>
      <c r="CH342" s="96">
        <v>0</v>
      </c>
      <c r="CI342" s="96">
        <v>0</v>
      </c>
      <c r="CJ342" s="96">
        <v>0</v>
      </c>
      <c r="CK342" s="96">
        <v>0</v>
      </c>
      <c r="CL342" s="96">
        <v>0</v>
      </c>
      <c r="CM342" s="96">
        <v>0</v>
      </c>
      <c r="CN342" s="305" t="s">
        <v>81</v>
      </c>
      <c r="CO342" s="354"/>
      <c r="CP342" s="354"/>
      <c r="CQ342" s="96">
        <f t="shared" si="277"/>
        <v>1</v>
      </c>
      <c r="CR342" s="221">
        <f t="shared" si="289"/>
        <v>1</v>
      </c>
      <c r="CS342" s="355"/>
      <c r="CT342" s="355"/>
      <c r="CU342" s="220" t="s">
        <v>1017</v>
      </c>
      <c r="CV342" s="220" t="s">
        <v>112</v>
      </c>
    </row>
    <row r="343" spans="1:100" ht="144.75" customHeight="1">
      <c r="A343" s="75" t="s">
        <v>1069</v>
      </c>
      <c r="B343" s="218" t="s">
        <v>95</v>
      </c>
      <c r="C343" s="75" t="s">
        <v>1070</v>
      </c>
      <c r="D343" s="119">
        <v>3</v>
      </c>
      <c r="E343" s="119">
        <v>3</v>
      </c>
      <c r="F343" s="75" t="s">
        <v>97</v>
      </c>
      <c r="G343" s="75" t="s">
        <v>1071</v>
      </c>
      <c r="H343" s="75" t="s">
        <v>1071</v>
      </c>
      <c r="I343" s="96">
        <v>0</v>
      </c>
      <c r="J343" s="119">
        <v>1</v>
      </c>
      <c r="K343" s="119">
        <v>2</v>
      </c>
      <c r="L343" s="305">
        <v>1</v>
      </c>
      <c r="M343" s="354">
        <f>SUBTOTAL(9,L343:L346)/2</f>
        <v>1</v>
      </c>
      <c r="N343" s="354">
        <v>0.3</v>
      </c>
      <c r="O343" s="354">
        <f>SUM(L343:L346)/2</f>
        <v>1</v>
      </c>
      <c r="P343" s="354"/>
      <c r="Q343" s="96">
        <v>0</v>
      </c>
      <c r="R343" s="96">
        <v>0</v>
      </c>
      <c r="S343" s="96">
        <v>0</v>
      </c>
      <c r="T343" s="96">
        <v>0</v>
      </c>
      <c r="U343" s="96">
        <v>0</v>
      </c>
      <c r="V343" s="96">
        <v>0</v>
      </c>
      <c r="W343" s="96">
        <v>0</v>
      </c>
      <c r="X343" s="96">
        <v>0</v>
      </c>
      <c r="Y343" s="96">
        <v>0</v>
      </c>
      <c r="Z343" s="102" t="s">
        <v>81</v>
      </c>
      <c r="AA343" s="96">
        <v>1</v>
      </c>
      <c r="AB343" s="102">
        <v>1</v>
      </c>
      <c r="AC343" s="96">
        <v>1</v>
      </c>
      <c r="AD343" s="102">
        <v>0</v>
      </c>
      <c r="AE343" s="102">
        <v>0</v>
      </c>
      <c r="AF343" s="102">
        <v>0</v>
      </c>
      <c r="AG343" s="102">
        <v>0</v>
      </c>
      <c r="AH343" s="102">
        <v>0</v>
      </c>
      <c r="AI343" s="102">
        <v>0</v>
      </c>
      <c r="AJ343" s="102">
        <v>0</v>
      </c>
      <c r="AK343" s="102">
        <v>0</v>
      </c>
      <c r="AL343" s="305">
        <v>1</v>
      </c>
      <c r="AM343" s="354">
        <f>SUM(AL343:AL346)/3</f>
        <v>1</v>
      </c>
      <c r="AN343" s="354">
        <v>0.15</v>
      </c>
      <c r="AO343" s="102">
        <f t="shared" si="283"/>
        <v>3</v>
      </c>
      <c r="AP343" s="305">
        <f t="shared" si="284"/>
        <v>1</v>
      </c>
      <c r="AQ343" s="354">
        <f>SUM(AP343:AP346)/4</f>
        <v>1</v>
      </c>
      <c r="AR343" s="354"/>
      <c r="AS343" s="75">
        <v>0</v>
      </c>
      <c r="AT343" s="96">
        <v>0</v>
      </c>
      <c r="AU343" s="96">
        <v>0</v>
      </c>
      <c r="AV343" s="96">
        <v>0</v>
      </c>
      <c r="AW343" s="102">
        <v>0</v>
      </c>
      <c r="AX343" s="102">
        <v>0</v>
      </c>
      <c r="AY343" s="102">
        <v>0</v>
      </c>
      <c r="AZ343" s="102">
        <v>0</v>
      </c>
      <c r="BA343" s="102">
        <v>0</v>
      </c>
      <c r="BB343" s="102">
        <v>0</v>
      </c>
      <c r="BC343" s="102">
        <v>0</v>
      </c>
      <c r="BD343" s="102">
        <v>0</v>
      </c>
      <c r="BE343" s="102">
        <v>0</v>
      </c>
      <c r="BF343" s="305" t="s">
        <v>81</v>
      </c>
      <c r="BG343" s="354" t="s">
        <v>81</v>
      </c>
      <c r="BH343" s="354">
        <v>0.15</v>
      </c>
      <c r="BI343" s="96">
        <f t="shared" si="276"/>
        <v>3</v>
      </c>
      <c r="BJ343" s="260">
        <f t="shared" si="288"/>
        <v>1</v>
      </c>
      <c r="BK343" s="354">
        <f>SUM(BJ343:BJ346)/4</f>
        <v>1</v>
      </c>
      <c r="BL343" s="354"/>
      <c r="BM343" s="220" t="s">
        <v>1017</v>
      </c>
      <c r="BN343" s="220" t="s">
        <v>101</v>
      </c>
      <c r="BO343" s="220"/>
      <c r="BP343" s="220"/>
      <c r="BQ343" s="220"/>
      <c r="BR343" s="220"/>
      <c r="BS343" s="220"/>
      <c r="BT343" s="220"/>
      <c r="BU343" s="220"/>
      <c r="BV343" s="220"/>
      <c r="BW343" s="220"/>
      <c r="BX343" s="220"/>
      <c r="BY343" s="220"/>
      <c r="BZ343" s="96">
        <v>0</v>
      </c>
      <c r="CA343" s="96">
        <v>0</v>
      </c>
      <c r="CB343" s="96">
        <v>0</v>
      </c>
      <c r="CC343" s="96">
        <v>0</v>
      </c>
      <c r="CD343" s="96">
        <v>0</v>
      </c>
      <c r="CE343" s="96">
        <v>0</v>
      </c>
      <c r="CF343" s="96">
        <v>0</v>
      </c>
      <c r="CG343" s="96">
        <v>0</v>
      </c>
      <c r="CH343" s="96">
        <v>0</v>
      </c>
      <c r="CI343" s="96">
        <v>0</v>
      </c>
      <c r="CJ343" s="96">
        <v>0</v>
      </c>
      <c r="CK343" s="96">
        <v>0</v>
      </c>
      <c r="CL343" s="96">
        <v>0</v>
      </c>
      <c r="CM343" s="96">
        <v>0</v>
      </c>
      <c r="CN343" s="305" t="s">
        <v>81</v>
      </c>
      <c r="CO343" s="354" t="s">
        <v>81</v>
      </c>
      <c r="CP343" s="354">
        <v>0.15</v>
      </c>
      <c r="CQ343" s="96">
        <f t="shared" si="277"/>
        <v>3</v>
      </c>
      <c r="CR343" s="221">
        <f t="shared" si="289"/>
        <v>1</v>
      </c>
      <c r="CS343" s="355">
        <f>SUM(CR343:CR346)/4</f>
        <v>1</v>
      </c>
      <c r="CT343" s="355"/>
      <c r="CU343" s="220" t="s">
        <v>1017</v>
      </c>
      <c r="CV343" s="220" t="s">
        <v>101</v>
      </c>
    </row>
    <row r="344" spans="1:100" ht="135">
      <c r="A344" s="75" t="s">
        <v>1069</v>
      </c>
      <c r="B344" s="218" t="s">
        <v>95</v>
      </c>
      <c r="C344" s="75" t="s">
        <v>1070</v>
      </c>
      <c r="D344" s="119">
        <v>4</v>
      </c>
      <c r="E344" s="119">
        <v>4</v>
      </c>
      <c r="F344" s="75" t="s">
        <v>97</v>
      </c>
      <c r="G344" s="75" t="s">
        <v>1072</v>
      </c>
      <c r="H344" s="75" t="s">
        <v>1072</v>
      </c>
      <c r="I344" s="96">
        <v>0</v>
      </c>
      <c r="J344" s="119">
        <v>1</v>
      </c>
      <c r="K344" s="119">
        <v>3</v>
      </c>
      <c r="L344" s="305">
        <v>1</v>
      </c>
      <c r="M344" s="354"/>
      <c r="N344" s="354"/>
      <c r="O344" s="354"/>
      <c r="P344" s="354"/>
      <c r="Q344" s="96">
        <v>0</v>
      </c>
      <c r="R344" s="96">
        <v>0</v>
      </c>
      <c r="S344" s="96">
        <v>0</v>
      </c>
      <c r="T344" s="96">
        <v>0</v>
      </c>
      <c r="U344" s="96">
        <v>0</v>
      </c>
      <c r="V344" s="96">
        <v>0</v>
      </c>
      <c r="W344" s="96">
        <v>0</v>
      </c>
      <c r="X344" s="96">
        <v>0</v>
      </c>
      <c r="Y344" s="96">
        <v>0</v>
      </c>
      <c r="Z344" s="102" t="s">
        <v>81</v>
      </c>
      <c r="AA344" s="96">
        <v>1</v>
      </c>
      <c r="AB344" s="102">
        <v>1</v>
      </c>
      <c r="AC344" s="96">
        <v>1</v>
      </c>
      <c r="AD344" s="102">
        <v>0</v>
      </c>
      <c r="AE344" s="102">
        <v>0</v>
      </c>
      <c r="AF344" s="102">
        <v>0</v>
      </c>
      <c r="AG344" s="102">
        <v>0</v>
      </c>
      <c r="AH344" s="102">
        <v>0</v>
      </c>
      <c r="AI344" s="102">
        <v>0</v>
      </c>
      <c r="AJ344" s="102">
        <v>0</v>
      </c>
      <c r="AK344" s="102">
        <v>0</v>
      </c>
      <c r="AL344" s="305">
        <v>1</v>
      </c>
      <c r="AM344" s="354"/>
      <c r="AN344" s="354"/>
      <c r="AO344" s="102">
        <f t="shared" si="283"/>
        <v>4</v>
      </c>
      <c r="AP344" s="305">
        <f t="shared" si="284"/>
        <v>1</v>
      </c>
      <c r="AQ344" s="354"/>
      <c r="AR344" s="354"/>
      <c r="AS344" s="75">
        <v>0</v>
      </c>
      <c r="AT344" s="96">
        <v>0</v>
      </c>
      <c r="AU344" s="96">
        <v>0</v>
      </c>
      <c r="AV344" s="96">
        <v>0</v>
      </c>
      <c r="AW344" s="102">
        <v>0</v>
      </c>
      <c r="AX344" s="102">
        <v>0</v>
      </c>
      <c r="AY344" s="102">
        <v>0</v>
      </c>
      <c r="AZ344" s="102">
        <v>0</v>
      </c>
      <c r="BA344" s="102">
        <v>0</v>
      </c>
      <c r="BB344" s="102">
        <v>0</v>
      </c>
      <c r="BC344" s="102">
        <v>0</v>
      </c>
      <c r="BD344" s="102">
        <v>0</v>
      </c>
      <c r="BE344" s="102">
        <v>0</v>
      </c>
      <c r="BF344" s="305" t="s">
        <v>81</v>
      </c>
      <c r="BG344" s="354"/>
      <c r="BH344" s="354"/>
      <c r="BI344" s="96">
        <f t="shared" si="276"/>
        <v>4</v>
      </c>
      <c r="BJ344" s="260">
        <f t="shared" si="288"/>
        <v>1</v>
      </c>
      <c r="BK344" s="354"/>
      <c r="BL344" s="354"/>
      <c r="BM344" s="220" t="s">
        <v>1017</v>
      </c>
      <c r="BN344" s="220" t="s">
        <v>101</v>
      </c>
      <c r="BO344" s="220"/>
      <c r="BP344" s="220"/>
      <c r="BQ344" s="220"/>
      <c r="BR344" s="220"/>
      <c r="BS344" s="220"/>
      <c r="BT344" s="220"/>
      <c r="BU344" s="220"/>
      <c r="BV344" s="220"/>
      <c r="BW344" s="220"/>
      <c r="BX344" s="220"/>
      <c r="BY344" s="220"/>
      <c r="BZ344" s="96">
        <v>0</v>
      </c>
      <c r="CA344" s="96">
        <v>0</v>
      </c>
      <c r="CB344" s="96">
        <v>0</v>
      </c>
      <c r="CC344" s="96">
        <v>0</v>
      </c>
      <c r="CD344" s="96">
        <v>0</v>
      </c>
      <c r="CE344" s="96">
        <v>0</v>
      </c>
      <c r="CF344" s="96">
        <v>0</v>
      </c>
      <c r="CG344" s="96">
        <v>0</v>
      </c>
      <c r="CH344" s="96">
        <v>0</v>
      </c>
      <c r="CI344" s="96">
        <v>0</v>
      </c>
      <c r="CJ344" s="96">
        <v>0</v>
      </c>
      <c r="CK344" s="96">
        <v>0</v>
      </c>
      <c r="CL344" s="96">
        <v>0</v>
      </c>
      <c r="CM344" s="96">
        <v>0</v>
      </c>
      <c r="CN344" s="305" t="s">
        <v>81</v>
      </c>
      <c r="CO344" s="354"/>
      <c r="CP344" s="354"/>
      <c r="CQ344" s="96">
        <f t="shared" si="277"/>
        <v>4</v>
      </c>
      <c r="CR344" s="221">
        <f t="shared" si="289"/>
        <v>1</v>
      </c>
      <c r="CS344" s="355"/>
      <c r="CT344" s="355"/>
      <c r="CU344" s="220" t="s">
        <v>1017</v>
      </c>
      <c r="CV344" s="220" t="s">
        <v>101</v>
      </c>
    </row>
    <row r="345" spans="1:100" ht="128.25" customHeight="1">
      <c r="A345" s="75" t="s">
        <v>1069</v>
      </c>
      <c r="B345" s="218" t="s">
        <v>95</v>
      </c>
      <c r="C345" s="75" t="s">
        <v>1070</v>
      </c>
      <c r="D345" s="119">
        <v>2</v>
      </c>
      <c r="E345" s="119">
        <v>2</v>
      </c>
      <c r="F345" s="75" t="s">
        <v>97</v>
      </c>
      <c r="G345" s="75" t="s">
        <v>1073</v>
      </c>
      <c r="H345" s="75" t="s">
        <v>1073</v>
      </c>
      <c r="I345" s="96">
        <v>0</v>
      </c>
      <c r="J345" s="119">
        <v>0</v>
      </c>
      <c r="K345" s="119">
        <v>2</v>
      </c>
      <c r="L345" s="305" t="s">
        <v>81</v>
      </c>
      <c r="M345" s="354"/>
      <c r="N345" s="354"/>
      <c r="O345" s="354"/>
      <c r="P345" s="354"/>
      <c r="Q345" s="96">
        <v>0</v>
      </c>
      <c r="R345" s="96">
        <v>0</v>
      </c>
      <c r="S345" s="96">
        <v>0</v>
      </c>
      <c r="T345" s="96">
        <v>0</v>
      </c>
      <c r="U345" s="96">
        <v>0</v>
      </c>
      <c r="V345" s="96">
        <v>0</v>
      </c>
      <c r="W345" s="96">
        <v>0</v>
      </c>
      <c r="X345" s="96">
        <v>0</v>
      </c>
      <c r="Y345" s="96">
        <v>0</v>
      </c>
      <c r="Z345" s="102" t="s">
        <v>81</v>
      </c>
      <c r="AA345" s="96">
        <v>0</v>
      </c>
      <c r="AB345" s="102">
        <v>0</v>
      </c>
      <c r="AC345" s="96">
        <v>0</v>
      </c>
      <c r="AD345" s="102">
        <v>0</v>
      </c>
      <c r="AE345" s="102">
        <v>0</v>
      </c>
      <c r="AF345" s="102">
        <v>0</v>
      </c>
      <c r="AG345" s="102">
        <v>0</v>
      </c>
      <c r="AH345" s="102">
        <v>0</v>
      </c>
      <c r="AI345" s="102">
        <v>0</v>
      </c>
      <c r="AJ345" s="102">
        <v>0</v>
      </c>
      <c r="AK345" s="102">
        <v>0</v>
      </c>
      <c r="AL345" s="305" t="s">
        <v>81</v>
      </c>
      <c r="AM345" s="354"/>
      <c r="AN345" s="354"/>
      <c r="AO345" s="102">
        <f t="shared" si="283"/>
        <v>2</v>
      </c>
      <c r="AP345" s="305">
        <f t="shared" si="284"/>
        <v>1</v>
      </c>
      <c r="AQ345" s="354"/>
      <c r="AR345" s="354"/>
      <c r="AS345" s="75">
        <v>0</v>
      </c>
      <c r="AT345" s="96">
        <v>0</v>
      </c>
      <c r="AU345" s="96">
        <v>0</v>
      </c>
      <c r="AV345" s="96">
        <v>0</v>
      </c>
      <c r="AW345" s="102">
        <v>0</v>
      </c>
      <c r="AX345" s="102">
        <v>0</v>
      </c>
      <c r="AY345" s="102">
        <v>0</v>
      </c>
      <c r="AZ345" s="102">
        <v>0</v>
      </c>
      <c r="BA345" s="102">
        <v>0</v>
      </c>
      <c r="BB345" s="102">
        <v>0</v>
      </c>
      <c r="BC345" s="102">
        <v>0</v>
      </c>
      <c r="BD345" s="102">
        <v>0</v>
      </c>
      <c r="BE345" s="102">
        <v>0</v>
      </c>
      <c r="BF345" s="305" t="s">
        <v>81</v>
      </c>
      <c r="BG345" s="354"/>
      <c r="BH345" s="354"/>
      <c r="BI345" s="96">
        <f t="shared" si="276"/>
        <v>2</v>
      </c>
      <c r="BJ345" s="260">
        <f t="shared" si="288"/>
        <v>1</v>
      </c>
      <c r="BK345" s="354"/>
      <c r="BL345" s="354"/>
      <c r="BM345" s="220" t="s">
        <v>1017</v>
      </c>
      <c r="BN345" s="220" t="s">
        <v>101</v>
      </c>
      <c r="BO345" s="220"/>
      <c r="BP345" s="220"/>
      <c r="BQ345" s="220"/>
      <c r="BR345" s="220"/>
      <c r="BS345" s="220"/>
      <c r="BT345" s="220"/>
      <c r="BU345" s="220"/>
      <c r="BV345" s="220"/>
      <c r="BW345" s="220"/>
      <c r="BX345" s="220"/>
      <c r="BY345" s="220"/>
      <c r="BZ345" s="96">
        <v>0</v>
      </c>
      <c r="CA345" s="96">
        <v>0</v>
      </c>
      <c r="CB345" s="96">
        <v>0</v>
      </c>
      <c r="CC345" s="96">
        <v>0</v>
      </c>
      <c r="CD345" s="96">
        <v>0</v>
      </c>
      <c r="CE345" s="96">
        <v>0</v>
      </c>
      <c r="CF345" s="96">
        <v>0</v>
      </c>
      <c r="CG345" s="96">
        <v>0</v>
      </c>
      <c r="CH345" s="96">
        <v>0</v>
      </c>
      <c r="CI345" s="96">
        <v>0</v>
      </c>
      <c r="CJ345" s="96">
        <v>0</v>
      </c>
      <c r="CK345" s="96">
        <v>0</v>
      </c>
      <c r="CL345" s="96">
        <v>0</v>
      </c>
      <c r="CM345" s="96">
        <v>0</v>
      </c>
      <c r="CN345" s="305" t="s">
        <v>81</v>
      </c>
      <c r="CO345" s="354"/>
      <c r="CP345" s="354"/>
      <c r="CQ345" s="96">
        <f t="shared" si="277"/>
        <v>2</v>
      </c>
      <c r="CR345" s="221">
        <f t="shared" si="289"/>
        <v>1</v>
      </c>
      <c r="CS345" s="355"/>
      <c r="CT345" s="355"/>
      <c r="CU345" s="220" t="s">
        <v>1017</v>
      </c>
      <c r="CV345" s="220" t="s">
        <v>101</v>
      </c>
    </row>
    <row r="346" spans="1:100" ht="87.75" customHeight="1">
      <c r="A346" s="75" t="s">
        <v>1069</v>
      </c>
      <c r="B346" s="218" t="s">
        <v>95</v>
      </c>
      <c r="C346" s="75" t="s">
        <v>1070</v>
      </c>
      <c r="D346" s="119">
        <v>2</v>
      </c>
      <c r="E346" s="119">
        <v>2</v>
      </c>
      <c r="F346" s="75" t="s">
        <v>97</v>
      </c>
      <c r="G346" s="75" t="s">
        <v>1074</v>
      </c>
      <c r="H346" s="75" t="s">
        <v>1074</v>
      </c>
      <c r="I346" s="96">
        <v>0</v>
      </c>
      <c r="J346" s="119">
        <v>0</v>
      </c>
      <c r="K346" s="119">
        <v>1</v>
      </c>
      <c r="L346" s="305" t="s">
        <v>81</v>
      </c>
      <c r="M346" s="354"/>
      <c r="N346" s="354"/>
      <c r="O346" s="354"/>
      <c r="P346" s="354"/>
      <c r="Q346" s="96">
        <v>0</v>
      </c>
      <c r="R346" s="96">
        <v>0</v>
      </c>
      <c r="S346" s="96">
        <v>0</v>
      </c>
      <c r="T346" s="96">
        <v>0</v>
      </c>
      <c r="U346" s="96">
        <v>0</v>
      </c>
      <c r="V346" s="96">
        <v>0</v>
      </c>
      <c r="W346" s="96">
        <v>0</v>
      </c>
      <c r="X346" s="96">
        <v>0</v>
      </c>
      <c r="Y346" s="96">
        <v>0</v>
      </c>
      <c r="Z346" s="102" t="s">
        <v>81</v>
      </c>
      <c r="AA346" s="96">
        <v>1</v>
      </c>
      <c r="AB346" s="102">
        <v>1</v>
      </c>
      <c r="AC346" s="96">
        <v>1</v>
      </c>
      <c r="AD346" s="102">
        <v>0</v>
      </c>
      <c r="AE346" s="102">
        <v>0</v>
      </c>
      <c r="AF346" s="102">
        <v>0</v>
      </c>
      <c r="AG346" s="102">
        <v>0</v>
      </c>
      <c r="AH346" s="102">
        <v>0</v>
      </c>
      <c r="AI346" s="102">
        <v>0</v>
      </c>
      <c r="AJ346" s="102">
        <v>0</v>
      </c>
      <c r="AK346" s="102">
        <v>0</v>
      </c>
      <c r="AL346" s="305">
        <v>1</v>
      </c>
      <c r="AM346" s="354"/>
      <c r="AN346" s="354"/>
      <c r="AO346" s="102">
        <f t="shared" si="283"/>
        <v>2</v>
      </c>
      <c r="AP346" s="305">
        <f t="shared" si="284"/>
        <v>1</v>
      </c>
      <c r="AQ346" s="354"/>
      <c r="AR346" s="354"/>
      <c r="AS346" s="75">
        <v>0</v>
      </c>
      <c r="AT346" s="96">
        <v>0</v>
      </c>
      <c r="AU346" s="96">
        <v>0</v>
      </c>
      <c r="AV346" s="96">
        <v>0</v>
      </c>
      <c r="AW346" s="102">
        <v>0</v>
      </c>
      <c r="AX346" s="102">
        <v>0</v>
      </c>
      <c r="AY346" s="102">
        <v>0</v>
      </c>
      <c r="AZ346" s="102">
        <v>0</v>
      </c>
      <c r="BA346" s="102">
        <v>0</v>
      </c>
      <c r="BB346" s="102">
        <v>0</v>
      </c>
      <c r="BC346" s="102">
        <v>0</v>
      </c>
      <c r="BD346" s="102">
        <v>0</v>
      </c>
      <c r="BE346" s="102">
        <v>0</v>
      </c>
      <c r="BF346" s="305" t="s">
        <v>81</v>
      </c>
      <c r="BG346" s="354"/>
      <c r="BH346" s="354"/>
      <c r="BI346" s="96">
        <f t="shared" si="276"/>
        <v>2</v>
      </c>
      <c r="BJ346" s="260">
        <f t="shared" si="288"/>
        <v>1</v>
      </c>
      <c r="BK346" s="354"/>
      <c r="BL346" s="354"/>
      <c r="BM346" s="220" t="s">
        <v>1017</v>
      </c>
      <c r="BN346" s="220" t="s">
        <v>101</v>
      </c>
      <c r="BO346" s="220"/>
      <c r="BP346" s="220"/>
      <c r="BQ346" s="220"/>
      <c r="BR346" s="220"/>
      <c r="BS346" s="220"/>
      <c r="BT346" s="220"/>
      <c r="BU346" s="220"/>
      <c r="BV346" s="220"/>
      <c r="BW346" s="220"/>
      <c r="BX346" s="220"/>
      <c r="BY346" s="220"/>
      <c r="BZ346" s="96">
        <v>0</v>
      </c>
      <c r="CA346" s="96">
        <v>0</v>
      </c>
      <c r="CB346" s="96">
        <v>0</v>
      </c>
      <c r="CC346" s="96">
        <v>0</v>
      </c>
      <c r="CD346" s="96">
        <v>0</v>
      </c>
      <c r="CE346" s="96">
        <v>0</v>
      </c>
      <c r="CF346" s="96">
        <v>0</v>
      </c>
      <c r="CG346" s="96">
        <v>0</v>
      </c>
      <c r="CH346" s="96">
        <v>0</v>
      </c>
      <c r="CI346" s="96">
        <v>0</v>
      </c>
      <c r="CJ346" s="96">
        <v>0</v>
      </c>
      <c r="CK346" s="96">
        <v>0</v>
      </c>
      <c r="CL346" s="96">
        <v>0</v>
      </c>
      <c r="CM346" s="96">
        <v>0</v>
      </c>
      <c r="CN346" s="305" t="s">
        <v>81</v>
      </c>
      <c r="CO346" s="354"/>
      <c r="CP346" s="354"/>
      <c r="CQ346" s="96">
        <f t="shared" si="277"/>
        <v>2</v>
      </c>
      <c r="CR346" s="221">
        <f t="shared" si="289"/>
        <v>1</v>
      </c>
      <c r="CS346" s="355"/>
      <c r="CT346" s="355"/>
      <c r="CU346" s="220" t="s">
        <v>1017</v>
      </c>
      <c r="CV346" s="220" t="s">
        <v>101</v>
      </c>
    </row>
    <row r="347" spans="1:100" ht="33.75">
      <c r="A347" s="214" t="s">
        <v>1075</v>
      </c>
      <c r="B347" s="313" t="s">
        <v>91</v>
      </c>
      <c r="C347" s="214" t="s">
        <v>1076</v>
      </c>
      <c r="D347" s="212">
        <v>0</v>
      </c>
      <c r="E347" s="212" t="s">
        <v>81</v>
      </c>
      <c r="F347" s="214" t="s">
        <v>79</v>
      </c>
      <c r="G347" s="214" t="s">
        <v>80</v>
      </c>
      <c r="H347" s="214" t="s">
        <v>80</v>
      </c>
      <c r="I347" s="212" t="s">
        <v>79</v>
      </c>
      <c r="J347" s="212">
        <v>8</v>
      </c>
      <c r="K347" s="212" t="s">
        <v>79</v>
      </c>
      <c r="L347" s="212" t="s">
        <v>79</v>
      </c>
      <c r="M347" s="212" t="s">
        <v>79</v>
      </c>
      <c r="N347" s="212" t="s">
        <v>79</v>
      </c>
      <c r="O347" s="212" t="s">
        <v>79</v>
      </c>
      <c r="P347" s="213">
        <f>+P348</f>
        <v>0.25</v>
      </c>
      <c r="Q347" s="212">
        <f>SUM(Q348:Q364)</f>
        <v>0</v>
      </c>
      <c r="R347" s="212">
        <f>SUM(R348:R364)</f>
        <v>0</v>
      </c>
      <c r="S347" s="212">
        <f t="shared" ref="S347:Y347" si="290">SUM(S348:S364)</f>
        <v>0</v>
      </c>
      <c r="T347" s="212">
        <f t="shared" si="290"/>
        <v>0</v>
      </c>
      <c r="U347" s="212">
        <f t="shared" si="290"/>
        <v>0</v>
      </c>
      <c r="V347" s="212">
        <f t="shared" si="290"/>
        <v>0</v>
      </c>
      <c r="W347" s="212">
        <f t="shared" si="290"/>
        <v>0</v>
      </c>
      <c r="X347" s="212">
        <f t="shared" si="290"/>
        <v>0</v>
      </c>
      <c r="Y347" s="212">
        <f t="shared" si="290"/>
        <v>0</v>
      </c>
      <c r="Z347" s="118" t="s">
        <v>81</v>
      </c>
      <c r="AA347" s="212">
        <v>11</v>
      </c>
      <c r="AB347" s="212" t="s">
        <v>79</v>
      </c>
      <c r="AC347" s="212" t="s">
        <v>79</v>
      </c>
      <c r="AD347" s="118">
        <f>SUM(AD348:AD364)</f>
        <v>0</v>
      </c>
      <c r="AE347" s="118">
        <f t="shared" ref="AE347:AK347" si="291">SUM(AE348:AE364)</f>
        <v>0</v>
      </c>
      <c r="AF347" s="118">
        <f t="shared" si="291"/>
        <v>0</v>
      </c>
      <c r="AG347" s="118">
        <f t="shared" si="291"/>
        <v>0</v>
      </c>
      <c r="AH347" s="118">
        <f t="shared" si="291"/>
        <v>0</v>
      </c>
      <c r="AI347" s="118">
        <f t="shared" si="291"/>
        <v>0</v>
      </c>
      <c r="AJ347" s="118">
        <f t="shared" si="291"/>
        <v>0</v>
      </c>
      <c r="AK347" s="118">
        <f t="shared" si="291"/>
        <v>0</v>
      </c>
      <c r="AL347" s="212" t="s">
        <v>79</v>
      </c>
      <c r="AM347" s="212" t="s">
        <v>79</v>
      </c>
      <c r="AN347" s="213">
        <f>+AN348</f>
        <v>0.53030303030303039</v>
      </c>
      <c r="AO347" s="214">
        <v>17</v>
      </c>
      <c r="AP347" s="212" t="s">
        <v>79</v>
      </c>
      <c r="AQ347" s="212" t="s">
        <v>79</v>
      </c>
      <c r="AR347" s="213">
        <f>+AR348</f>
        <v>0.1465686274509804</v>
      </c>
      <c r="AS347" s="212">
        <v>10</v>
      </c>
      <c r="AT347" s="212" t="s">
        <v>79</v>
      </c>
      <c r="AU347" s="212" t="s">
        <v>79</v>
      </c>
      <c r="AV347" s="212" t="s">
        <v>79</v>
      </c>
      <c r="AW347" s="118">
        <f>SUM(AW348:AW364)</f>
        <v>4319934500</v>
      </c>
      <c r="AX347" s="118">
        <f t="shared" ref="AX347:BE347" si="292">SUM(AX348:AX364)</f>
        <v>85000000</v>
      </c>
      <c r="AY347" s="118">
        <f t="shared" si="292"/>
        <v>0</v>
      </c>
      <c r="AZ347" s="118">
        <f t="shared" si="292"/>
        <v>4000000000</v>
      </c>
      <c r="BA347" s="118">
        <f t="shared" si="292"/>
        <v>0</v>
      </c>
      <c r="BB347" s="118">
        <f t="shared" si="292"/>
        <v>0</v>
      </c>
      <c r="BC347" s="118">
        <f t="shared" si="292"/>
        <v>0</v>
      </c>
      <c r="BD347" s="118">
        <f t="shared" si="292"/>
        <v>234934500</v>
      </c>
      <c r="BE347" s="118">
        <f t="shared" si="292"/>
        <v>0</v>
      </c>
      <c r="BF347" s="212" t="s">
        <v>79</v>
      </c>
      <c r="BG347" s="212" t="s">
        <v>79</v>
      </c>
      <c r="BH347" s="213">
        <f>+BH348</f>
        <v>0.95</v>
      </c>
      <c r="BI347" s="214">
        <v>13</v>
      </c>
      <c r="BJ347" s="212" t="s">
        <v>79</v>
      </c>
      <c r="BK347" s="212" t="s">
        <v>79</v>
      </c>
      <c r="BL347" s="213">
        <f>+BL348</f>
        <v>0.64102564102564097</v>
      </c>
      <c r="BM347" s="214" t="s">
        <v>898</v>
      </c>
      <c r="BN347" s="214" t="s">
        <v>81</v>
      </c>
      <c r="BO347" s="214"/>
      <c r="BP347" s="214"/>
      <c r="BQ347" s="214"/>
      <c r="BR347" s="214"/>
      <c r="BS347" s="214"/>
      <c r="BT347" s="214"/>
      <c r="BU347" s="214"/>
      <c r="BV347" s="214"/>
      <c r="BW347" s="214"/>
      <c r="BX347" s="214"/>
      <c r="BY347" s="214"/>
      <c r="BZ347" s="212">
        <v>8</v>
      </c>
      <c r="CA347" s="212" t="s">
        <v>79</v>
      </c>
      <c r="CB347" s="212" t="s">
        <v>79</v>
      </c>
      <c r="CC347" s="212" t="s">
        <v>79</v>
      </c>
      <c r="CD347" s="212" t="s">
        <v>79</v>
      </c>
      <c r="CE347" s="212">
        <f>SUM(CE348:CE364)</f>
        <v>9000000</v>
      </c>
      <c r="CF347" s="212">
        <f t="shared" ref="CF347:CM347" si="293">SUM(CF348:CF364)</f>
        <v>0</v>
      </c>
      <c r="CG347" s="212">
        <f t="shared" si="293"/>
        <v>0</v>
      </c>
      <c r="CH347" s="212">
        <f t="shared" si="293"/>
        <v>0</v>
      </c>
      <c r="CI347" s="212">
        <f t="shared" si="293"/>
        <v>0</v>
      </c>
      <c r="CJ347" s="212">
        <f t="shared" si="293"/>
        <v>0</v>
      </c>
      <c r="CK347" s="212">
        <f t="shared" si="293"/>
        <v>0</v>
      </c>
      <c r="CL347" s="212">
        <f t="shared" si="293"/>
        <v>234934500</v>
      </c>
      <c r="CM347" s="212">
        <f t="shared" si="293"/>
        <v>0</v>
      </c>
      <c r="CN347" s="212" t="s">
        <v>79</v>
      </c>
      <c r="CO347" s="212" t="s">
        <v>79</v>
      </c>
      <c r="CP347" s="213">
        <f>+CP348</f>
        <v>0.91666666666666663</v>
      </c>
      <c r="CQ347" s="214">
        <v>13</v>
      </c>
      <c r="CR347" s="211" t="s">
        <v>79</v>
      </c>
      <c r="CS347" s="211" t="s">
        <v>79</v>
      </c>
      <c r="CT347" s="215">
        <f>+CT348</f>
        <v>0.84615384615384615</v>
      </c>
      <c r="CU347" s="214" t="s">
        <v>898</v>
      </c>
      <c r="CV347" s="214" t="s">
        <v>81</v>
      </c>
    </row>
    <row r="348" spans="1:100" ht="54" customHeight="1">
      <c r="A348" s="75" t="s">
        <v>1077</v>
      </c>
      <c r="B348" s="218" t="s">
        <v>95</v>
      </c>
      <c r="C348" s="75" t="s">
        <v>1078</v>
      </c>
      <c r="D348" s="119">
        <v>8</v>
      </c>
      <c r="E348" s="119" t="s">
        <v>81</v>
      </c>
      <c r="F348" s="75" t="s">
        <v>97</v>
      </c>
      <c r="G348" s="75" t="s">
        <v>1079</v>
      </c>
      <c r="H348" s="75" t="s">
        <v>1079</v>
      </c>
      <c r="I348" s="96">
        <v>0</v>
      </c>
      <c r="J348" s="119">
        <v>2</v>
      </c>
      <c r="K348" s="119">
        <v>4</v>
      </c>
      <c r="L348" s="305">
        <v>1</v>
      </c>
      <c r="M348" s="354">
        <f>SUBTOTAL(9,L348:L356)/5</f>
        <v>0.4</v>
      </c>
      <c r="N348" s="354">
        <v>0.35</v>
      </c>
      <c r="O348" s="354">
        <f>SUM(L348:L356)/5</f>
        <v>0.4</v>
      </c>
      <c r="P348" s="354">
        <f>SUM(L348:L364)/8</f>
        <v>0.25</v>
      </c>
      <c r="Q348" s="96">
        <v>0</v>
      </c>
      <c r="R348" s="96">
        <v>0</v>
      </c>
      <c r="S348" s="96">
        <v>0</v>
      </c>
      <c r="T348" s="96">
        <v>0</v>
      </c>
      <c r="U348" s="96">
        <v>0</v>
      </c>
      <c r="V348" s="96">
        <v>0</v>
      </c>
      <c r="W348" s="96">
        <v>0</v>
      </c>
      <c r="X348" s="96">
        <v>0</v>
      </c>
      <c r="Y348" s="96">
        <v>0</v>
      </c>
      <c r="Z348" s="102" t="s">
        <v>81</v>
      </c>
      <c r="AA348" s="96">
        <v>2</v>
      </c>
      <c r="AB348" s="102">
        <v>2</v>
      </c>
      <c r="AC348" s="96">
        <v>11</v>
      </c>
      <c r="AD348" s="102">
        <v>0</v>
      </c>
      <c r="AE348" s="102">
        <v>0</v>
      </c>
      <c r="AF348" s="102">
        <v>0</v>
      </c>
      <c r="AG348" s="102">
        <v>0</v>
      </c>
      <c r="AH348" s="102">
        <v>0</v>
      </c>
      <c r="AI348" s="102">
        <v>0</v>
      </c>
      <c r="AJ348" s="102">
        <v>0</v>
      </c>
      <c r="AK348" s="102">
        <v>0</v>
      </c>
      <c r="AL348" s="305">
        <v>1</v>
      </c>
      <c r="AM348" s="354">
        <f>SUM(AL348:AL356)/6</f>
        <v>0.58333333333333337</v>
      </c>
      <c r="AN348" s="354">
        <f>SUM(AL348:AL364)/11</f>
        <v>0.53030303030303039</v>
      </c>
      <c r="AO348" s="102">
        <f t="shared" ref="AO348:AO364" si="294">SUM(AC348+K348)</f>
        <v>15</v>
      </c>
      <c r="AP348" s="305">
        <v>1</v>
      </c>
      <c r="AQ348" s="354">
        <f>SUM(AP348:AP356)/9</f>
        <v>0.20370370370370369</v>
      </c>
      <c r="AR348" s="354">
        <f>SUM(AP348:AP364)/17</f>
        <v>0.1465686274509804</v>
      </c>
      <c r="AS348" s="96">
        <v>0</v>
      </c>
      <c r="AT348" s="284">
        <v>0</v>
      </c>
      <c r="AU348" s="96">
        <v>0</v>
      </c>
      <c r="AV348" s="96">
        <v>0</v>
      </c>
      <c r="AW348" s="102">
        <v>0</v>
      </c>
      <c r="AX348" s="102">
        <v>0</v>
      </c>
      <c r="AY348" s="102">
        <v>0</v>
      </c>
      <c r="AZ348" s="102">
        <v>0</v>
      </c>
      <c r="BA348" s="102">
        <v>0</v>
      </c>
      <c r="BB348" s="102">
        <v>0</v>
      </c>
      <c r="BC348" s="102">
        <v>0</v>
      </c>
      <c r="BD348" s="102">
        <v>0</v>
      </c>
      <c r="BE348" s="102">
        <v>0</v>
      </c>
      <c r="BF348" s="305" t="s">
        <v>81</v>
      </c>
      <c r="BG348" s="354">
        <f>SUM(BF348:BF356)/4</f>
        <v>1</v>
      </c>
      <c r="BH348" s="354">
        <f>SUM(BF348:BF364)/AS347</f>
        <v>0.95</v>
      </c>
      <c r="BI348" s="96">
        <f t="shared" si="276"/>
        <v>15</v>
      </c>
      <c r="BJ348" s="260">
        <v>1</v>
      </c>
      <c r="BK348" s="354">
        <f>SUM(BJ348:BJ356)/7</f>
        <v>0.6785714285714286</v>
      </c>
      <c r="BL348" s="354">
        <f>SUM(BJ348:BJ364)/BI347</f>
        <v>0.64102564102564097</v>
      </c>
      <c r="BM348" s="220" t="s">
        <v>898</v>
      </c>
      <c r="BN348" s="220" t="s">
        <v>176</v>
      </c>
      <c r="BO348" s="220"/>
      <c r="BP348" s="220"/>
      <c r="BQ348" s="220"/>
      <c r="BR348" s="220"/>
      <c r="BS348" s="220"/>
      <c r="BT348" s="220"/>
      <c r="BU348" s="220"/>
      <c r="BV348" s="220"/>
      <c r="BW348" s="220"/>
      <c r="BX348" s="220"/>
      <c r="BY348" s="220"/>
      <c r="BZ348" s="96">
        <v>0</v>
      </c>
      <c r="CA348" s="96">
        <v>0</v>
      </c>
      <c r="CB348" s="96">
        <v>0</v>
      </c>
      <c r="CC348" s="96">
        <v>0</v>
      </c>
      <c r="CD348" s="96">
        <v>0</v>
      </c>
      <c r="CE348" s="96">
        <v>0</v>
      </c>
      <c r="CF348" s="96">
        <v>0</v>
      </c>
      <c r="CG348" s="96">
        <v>0</v>
      </c>
      <c r="CH348" s="96">
        <v>0</v>
      </c>
      <c r="CI348" s="96">
        <v>0</v>
      </c>
      <c r="CJ348" s="96">
        <v>0</v>
      </c>
      <c r="CK348" s="96">
        <v>0</v>
      </c>
      <c r="CL348" s="96">
        <v>0</v>
      </c>
      <c r="CM348" s="96">
        <v>0</v>
      </c>
      <c r="CN348" s="305" t="s">
        <v>81</v>
      </c>
      <c r="CO348" s="354">
        <f>SUM(CN348:CN356)/4</f>
        <v>0.33333333333333331</v>
      </c>
      <c r="CP348" s="354">
        <f>SUM(CN348:CN364)/BZ347</f>
        <v>0.91666666666666663</v>
      </c>
      <c r="CQ348" s="96">
        <f t="shared" si="277"/>
        <v>15</v>
      </c>
      <c r="CR348" s="221">
        <v>1</v>
      </c>
      <c r="CS348" s="355">
        <f>SUM(CR348:CR356)/7</f>
        <v>0.7142857142857143</v>
      </c>
      <c r="CT348" s="355">
        <f>SUM(CR348:CR364)/CQ347</f>
        <v>0.84615384615384615</v>
      </c>
      <c r="CU348" s="220" t="s">
        <v>898</v>
      </c>
      <c r="CV348" s="220" t="s">
        <v>176</v>
      </c>
    </row>
    <row r="349" spans="1:100" ht="42" customHeight="1">
      <c r="A349" s="75" t="s">
        <v>1080</v>
      </c>
      <c r="B349" s="218" t="s">
        <v>95</v>
      </c>
      <c r="C349" s="75" t="s">
        <v>1078</v>
      </c>
      <c r="D349" s="119">
        <v>6</v>
      </c>
      <c r="E349" s="119">
        <v>1</v>
      </c>
      <c r="F349" s="75" t="s">
        <v>97</v>
      </c>
      <c r="G349" s="75" t="s">
        <v>1081</v>
      </c>
      <c r="H349" s="75" t="s">
        <v>1081</v>
      </c>
      <c r="I349" s="96">
        <v>0</v>
      </c>
      <c r="J349" s="119">
        <v>1</v>
      </c>
      <c r="K349" s="119">
        <v>1</v>
      </c>
      <c r="L349" s="305">
        <v>1</v>
      </c>
      <c r="M349" s="354"/>
      <c r="N349" s="354"/>
      <c r="O349" s="354"/>
      <c r="P349" s="354"/>
      <c r="Q349" s="96">
        <v>0</v>
      </c>
      <c r="R349" s="96">
        <v>0</v>
      </c>
      <c r="S349" s="96">
        <v>0</v>
      </c>
      <c r="T349" s="96">
        <v>0</v>
      </c>
      <c r="U349" s="96">
        <v>0</v>
      </c>
      <c r="V349" s="96">
        <v>0</v>
      </c>
      <c r="W349" s="96">
        <v>0</v>
      </c>
      <c r="X349" s="96">
        <v>0</v>
      </c>
      <c r="Y349" s="96">
        <v>0</v>
      </c>
      <c r="Z349" s="102" t="s">
        <v>81</v>
      </c>
      <c r="AA349" s="96">
        <v>1</v>
      </c>
      <c r="AB349" s="102">
        <v>1</v>
      </c>
      <c r="AC349" s="96">
        <v>1</v>
      </c>
      <c r="AD349" s="102">
        <v>0</v>
      </c>
      <c r="AE349" s="307">
        <v>0</v>
      </c>
      <c r="AF349" s="102">
        <v>0</v>
      </c>
      <c r="AG349" s="102">
        <v>0</v>
      </c>
      <c r="AH349" s="102">
        <v>0</v>
      </c>
      <c r="AI349" s="102">
        <v>0</v>
      </c>
      <c r="AJ349" s="102">
        <v>0</v>
      </c>
      <c r="AK349" s="102">
        <v>0</v>
      </c>
      <c r="AL349" s="305">
        <v>1</v>
      </c>
      <c r="AM349" s="354"/>
      <c r="AN349" s="354"/>
      <c r="AO349" s="102">
        <f t="shared" si="294"/>
        <v>2</v>
      </c>
      <c r="AP349" s="305">
        <f t="shared" ref="AP349:AP364" si="295">SUM(AO349/D349)</f>
        <v>0.33333333333333331</v>
      </c>
      <c r="AQ349" s="354"/>
      <c r="AR349" s="354"/>
      <c r="AS349" s="96">
        <v>1</v>
      </c>
      <c r="AT349" s="284">
        <v>0</v>
      </c>
      <c r="AU349" s="96">
        <v>0</v>
      </c>
      <c r="AV349" s="96">
        <v>1</v>
      </c>
      <c r="AW349" s="282">
        <f t="shared" ref="AW349" si="296">BE349+BD349+BB349+BA349+AZ349+AX349</f>
        <v>5000000</v>
      </c>
      <c r="AX349" s="307">
        <v>0</v>
      </c>
      <c r="AY349" s="102">
        <v>0</v>
      </c>
      <c r="AZ349" s="102">
        <v>0</v>
      </c>
      <c r="BA349" s="102">
        <v>0</v>
      </c>
      <c r="BB349" s="102">
        <v>0</v>
      </c>
      <c r="BC349" s="102">
        <v>0</v>
      </c>
      <c r="BD349" s="282">
        <v>5000000</v>
      </c>
      <c r="BE349" s="102">
        <v>0</v>
      </c>
      <c r="BF349" s="305">
        <f t="shared" ref="BF349:BF364" si="297">+AV349/AS349</f>
        <v>1</v>
      </c>
      <c r="BG349" s="354"/>
      <c r="BH349" s="354"/>
      <c r="BI349" s="96">
        <f t="shared" si="276"/>
        <v>3</v>
      </c>
      <c r="BJ349" s="260">
        <v>1</v>
      </c>
      <c r="BK349" s="354"/>
      <c r="BL349" s="354"/>
      <c r="BM349" s="220" t="s">
        <v>898</v>
      </c>
      <c r="BN349" s="220" t="s">
        <v>268</v>
      </c>
      <c r="BO349" s="220"/>
      <c r="BP349" s="220"/>
      <c r="BQ349" s="220"/>
      <c r="BR349" s="220"/>
      <c r="BS349" s="220"/>
      <c r="BT349" s="220"/>
      <c r="BU349" s="220"/>
      <c r="BV349" s="220"/>
      <c r="BW349" s="220"/>
      <c r="BX349" s="220"/>
      <c r="BY349" s="220"/>
      <c r="BZ349" s="96">
        <v>0</v>
      </c>
      <c r="CA349" s="96">
        <v>0</v>
      </c>
      <c r="CB349" s="96">
        <v>0</v>
      </c>
      <c r="CC349" s="96">
        <v>0</v>
      </c>
      <c r="CD349" s="96">
        <v>0</v>
      </c>
      <c r="CE349" s="283">
        <v>0</v>
      </c>
      <c r="CF349" s="119">
        <v>0</v>
      </c>
      <c r="CG349" s="96">
        <v>0</v>
      </c>
      <c r="CH349" s="96">
        <v>0</v>
      </c>
      <c r="CI349" s="96">
        <v>0</v>
      </c>
      <c r="CJ349" s="96">
        <v>0</v>
      </c>
      <c r="CK349" s="96">
        <v>0</v>
      </c>
      <c r="CL349" s="283">
        <v>5000000</v>
      </c>
      <c r="CM349" s="96">
        <v>0</v>
      </c>
      <c r="CN349" s="305" t="s">
        <v>81</v>
      </c>
      <c r="CO349" s="354"/>
      <c r="CP349" s="354"/>
      <c r="CQ349" s="96">
        <f t="shared" si="277"/>
        <v>3</v>
      </c>
      <c r="CR349" s="221">
        <v>1</v>
      </c>
      <c r="CS349" s="355"/>
      <c r="CT349" s="355"/>
      <c r="CU349" s="220" t="s">
        <v>898</v>
      </c>
      <c r="CV349" s="220" t="s">
        <v>268</v>
      </c>
    </row>
    <row r="350" spans="1:100" ht="54" customHeight="1">
      <c r="A350" s="75" t="s">
        <v>1077</v>
      </c>
      <c r="B350" s="218" t="s">
        <v>95</v>
      </c>
      <c r="C350" s="75" t="s">
        <v>1078</v>
      </c>
      <c r="D350" s="119">
        <v>3</v>
      </c>
      <c r="E350" s="119">
        <v>2</v>
      </c>
      <c r="F350" s="75" t="s">
        <v>97</v>
      </c>
      <c r="G350" s="75" t="s">
        <v>1082</v>
      </c>
      <c r="H350" s="75" t="s">
        <v>1082</v>
      </c>
      <c r="I350" s="96">
        <v>0</v>
      </c>
      <c r="J350" s="119">
        <v>0</v>
      </c>
      <c r="K350" s="96">
        <v>0</v>
      </c>
      <c r="L350" s="305" t="s">
        <v>81</v>
      </c>
      <c r="M350" s="354"/>
      <c r="N350" s="354"/>
      <c r="O350" s="354"/>
      <c r="P350" s="354"/>
      <c r="Q350" s="96">
        <v>0</v>
      </c>
      <c r="R350" s="96">
        <v>0</v>
      </c>
      <c r="S350" s="96">
        <v>0</v>
      </c>
      <c r="T350" s="96">
        <v>0</v>
      </c>
      <c r="U350" s="96">
        <v>0</v>
      </c>
      <c r="V350" s="96">
        <v>0</v>
      </c>
      <c r="W350" s="96">
        <v>0</v>
      </c>
      <c r="X350" s="96">
        <v>0</v>
      </c>
      <c r="Y350" s="96">
        <v>0</v>
      </c>
      <c r="Z350" s="102" t="s">
        <v>81</v>
      </c>
      <c r="AA350" s="96">
        <v>1</v>
      </c>
      <c r="AB350" s="102">
        <v>1</v>
      </c>
      <c r="AC350" s="96">
        <v>1</v>
      </c>
      <c r="AD350" s="102">
        <v>0</v>
      </c>
      <c r="AE350" s="102">
        <v>0</v>
      </c>
      <c r="AF350" s="102">
        <v>0</v>
      </c>
      <c r="AG350" s="102">
        <v>0</v>
      </c>
      <c r="AH350" s="102">
        <v>0</v>
      </c>
      <c r="AI350" s="102">
        <v>0</v>
      </c>
      <c r="AJ350" s="102">
        <v>0</v>
      </c>
      <c r="AK350" s="102">
        <v>0</v>
      </c>
      <c r="AL350" s="305">
        <v>1</v>
      </c>
      <c r="AM350" s="354"/>
      <c r="AN350" s="354"/>
      <c r="AO350" s="102">
        <f t="shared" si="294"/>
        <v>1</v>
      </c>
      <c r="AP350" s="305">
        <f t="shared" si="295"/>
        <v>0.33333333333333331</v>
      </c>
      <c r="AQ350" s="354"/>
      <c r="AR350" s="354"/>
      <c r="AS350" s="96">
        <v>1</v>
      </c>
      <c r="AT350" s="284">
        <v>0</v>
      </c>
      <c r="AU350" s="96">
        <v>0</v>
      </c>
      <c r="AV350" s="96">
        <v>1</v>
      </c>
      <c r="AW350" s="282">
        <v>85000000</v>
      </c>
      <c r="AX350" s="282">
        <v>85000000</v>
      </c>
      <c r="AY350" s="102">
        <v>0</v>
      </c>
      <c r="AZ350" s="102">
        <v>0</v>
      </c>
      <c r="BA350" s="102">
        <v>0</v>
      </c>
      <c r="BB350" s="102">
        <v>0</v>
      </c>
      <c r="BC350" s="102">
        <v>0</v>
      </c>
      <c r="BD350" s="102">
        <v>0</v>
      </c>
      <c r="BE350" s="102">
        <v>0</v>
      </c>
      <c r="BF350" s="305">
        <f t="shared" si="297"/>
        <v>1</v>
      </c>
      <c r="BG350" s="354"/>
      <c r="BH350" s="354"/>
      <c r="BI350" s="96">
        <f t="shared" si="276"/>
        <v>2</v>
      </c>
      <c r="BJ350" s="260">
        <v>1</v>
      </c>
      <c r="BK350" s="354"/>
      <c r="BL350" s="354"/>
      <c r="BM350" s="220" t="s">
        <v>898</v>
      </c>
      <c r="BN350" s="220" t="s">
        <v>268</v>
      </c>
      <c r="BO350" s="220"/>
      <c r="BP350" s="220"/>
      <c r="BQ350" s="220"/>
      <c r="BR350" s="220"/>
      <c r="BS350" s="220"/>
      <c r="BT350" s="220"/>
      <c r="BU350" s="220"/>
      <c r="BV350" s="220"/>
      <c r="BW350" s="220"/>
      <c r="BX350" s="220"/>
      <c r="BY350" s="220"/>
      <c r="BZ350" s="96">
        <v>0</v>
      </c>
      <c r="CA350" s="96">
        <v>0</v>
      </c>
      <c r="CB350" s="96">
        <v>0</v>
      </c>
      <c r="CC350" s="96">
        <v>0</v>
      </c>
      <c r="CD350" s="96">
        <v>0</v>
      </c>
      <c r="CE350" s="283">
        <v>0</v>
      </c>
      <c r="CF350" s="283">
        <v>0</v>
      </c>
      <c r="CG350" s="96">
        <v>0</v>
      </c>
      <c r="CH350" s="96">
        <v>0</v>
      </c>
      <c r="CI350" s="96">
        <v>0</v>
      </c>
      <c r="CJ350" s="96">
        <v>0</v>
      </c>
      <c r="CK350" s="96">
        <v>0</v>
      </c>
      <c r="CL350" s="96">
        <v>0</v>
      </c>
      <c r="CM350" s="96">
        <v>0</v>
      </c>
      <c r="CN350" s="305" t="s">
        <v>81</v>
      </c>
      <c r="CO350" s="354"/>
      <c r="CP350" s="354"/>
      <c r="CQ350" s="96">
        <f t="shared" si="277"/>
        <v>2</v>
      </c>
      <c r="CR350" s="221">
        <f>+CQ350/E350</f>
        <v>1</v>
      </c>
      <c r="CS350" s="355"/>
      <c r="CT350" s="355"/>
      <c r="CU350" s="220" t="s">
        <v>898</v>
      </c>
      <c r="CV350" s="220" t="s">
        <v>268</v>
      </c>
    </row>
    <row r="351" spans="1:100" ht="42.75" customHeight="1">
      <c r="A351" s="75" t="s">
        <v>1077</v>
      </c>
      <c r="B351" s="218" t="s">
        <v>95</v>
      </c>
      <c r="C351" s="75" t="s">
        <v>1078</v>
      </c>
      <c r="D351" s="119">
        <v>2</v>
      </c>
      <c r="E351" s="119">
        <v>2</v>
      </c>
      <c r="F351" s="75" t="s">
        <v>97</v>
      </c>
      <c r="G351" s="75" t="s">
        <v>1083</v>
      </c>
      <c r="H351" s="75" t="s">
        <v>1083</v>
      </c>
      <c r="I351" s="96">
        <v>0</v>
      </c>
      <c r="J351" s="119">
        <v>0</v>
      </c>
      <c r="K351" s="119">
        <v>0</v>
      </c>
      <c r="L351" s="305" t="s">
        <v>81</v>
      </c>
      <c r="M351" s="354"/>
      <c r="N351" s="354"/>
      <c r="O351" s="354"/>
      <c r="P351" s="354"/>
      <c r="Q351" s="96">
        <v>0</v>
      </c>
      <c r="R351" s="96">
        <v>0</v>
      </c>
      <c r="S351" s="96">
        <v>0</v>
      </c>
      <c r="T351" s="96">
        <v>0</v>
      </c>
      <c r="U351" s="96">
        <v>0</v>
      </c>
      <c r="V351" s="96">
        <v>0</v>
      </c>
      <c r="W351" s="96">
        <v>0</v>
      </c>
      <c r="X351" s="96">
        <v>0</v>
      </c>
      <c r="Y351" s="96">
        <v>0</v>
      </c>
      <c r="Z351" s="102" t="s">
        <v>81</v>
      </c>
      <c r="AA351" s="96">
        <v>0</v>
      </c>
      <c r="AB351" s="102">
        <v>0</v>
      </c>
      <c r="AC351" s="96">
        <v>0</v>
      </c>
      <c r="AD351" s="102">
        <v>0</v>
      </c>
      <c r="AE351" s="102">
        <v>0</v>
      </c>
      <c r="AF351" s="102">
        <v>0</v>
      </c>
      <c r="AG351" s="102">
        <v>0</v>
      </c>
      <c r="AH351" s="102">
        <v>0</v>
      </c>
      <c r="AI351" s="102">
        <v>0</v>
      </c>
      <c r="AJ351" s="102">
        <v>0</v>
      </c>
      <c r="AK351" s="102">
        <v>0</v>
      </c>
      <c r="AL351" s="305" t="s">
        <v>81</v>
      </c>
      <c r="AM351" s="354"/>
      <c r="AN351" s="354"/>
      <c r="AO351" s="102">
        <f t="shared" si="294"/>
        <v>0</v>
      </c>
      <c r="AP351" s="305">
        <f t="shared" si="295"/>
        <v>0</v>
      </c>
      <c r="AQ351" s="354"/>
      <c r="AR351" s="354"/>
      <c r="AS351" s="96">
        <v>1</v>
      </c>
      <c r="AT351" s="284">
        <v>0</v>
      </c>
      <c r="AU351" s="96">
        <v>0</v>
      </c>
      <c r="AV351" s="96">
        <v>1</v>
      </c>
      <c r="AW351" s="282">
        <v>4000000000</v>
      </c>
      <c r="AX351" s="102">
        <v>0</v>
      </c>
      <c r="AY351" s="102">
        <v>0</v>
      </c>
      <c r="AZ351" s="282">
        <v>4000000000</v>
      </c>
      <c r="BA351" s="102">
        <v>0</v>
      </c>
      <c r="BB351" s="102">
        <v>0</v>
      </c>
      <c r="BC351" s="102">
        <v>0</v>
      </c>
      <c r="BD351" s="102">
        <v>0</v>
      </c>
      <c r="BE351" s="102">
        <v>0</v>
      </c>
      <c r="BF351" s="305">
        <f t="shared" si="297"/>
        <v>1</v>
      </c>
      <c r="BG351" s="354"/>
      <c r="BH351" s="354"/>
      <c r="BI351" s="96">
        <f t="shared" si="276"/>
        <v>1</v>
      </c>
      <c r="BJ351" s="260">
        <f t="shared" ref="BJ351:BJ362" si="298">+BI351/D351</f>
        <v>0.5</v>
      </c>
      <c r="BK351" s="354"/>
      <c r="BL351" s="354"/>
      <c r="BM351" s="220" t="s">
        <v>898</v>
      </c>
      <c r="BN351" s="220" t="s">
        <v>101</v>
      </c>
      <c r="BO351" s="220"/>
      <c r="BP351" s="220"/>
      <c r="BQ351" s="220"/>
      <c r="BR351" s="220"/>
      <c r="BS351" s="220"/>
      <c r="BT351" s="220"/>
      <c r="BU351" s="220"/>
      <c r="BV351" s="220"/>
      <c r="BW351" s="220"/>
      <c r="BX351" s="220"/>
      <c r="BY351" s="220"/>
      <c r="BZ351" s="96">
        <v>1</v>
      </c>
      <c r="CA351" s="96">
        <v>0</v>
      </c>
      <c r="CB351" s="96">
        <v>0</v>
      </c>
      <c r="CC351" s="96">
        <v>0</v>
      </c>
      <c r="CD351" s="96">
        <v>0</v>
      </c>
      <c r="CE351" s="96">
        <v>0</v>
      </c>
      <c r="CF351" s="96">
        <v>0</v>
      </c>
      <c r="CG351" s="96">
        <v>0</v>
      </c>
      <c r="CH351" s="283">
        <v>0</v>
      </c>
      <c r="CI351" s="96">
        <v>0</v>
      </c>
      <c r="CJ351" s="96">
        <v>0</v>
      </c>
      <c r="CK351" s="96">
        <v>0</v>
      </c>
      <c r="CL351" s="96">
        <v>0</v>
      </c>
      <c r="CM351" s="96">
        <v>0</v>
      </c>
      <c r="CN351" s="305">
        <f>+CD351/BZ351</f>
        <v>0</v>
      </c>
      <c r="CO351" s="354"/>
      <c r="CP351" s="354"/>
      <c r="CQ351" s="96">
        <f t="shared" si="277"/>
        <v>1</v>
      </c>
      <c r="CR351" s="221">
        <f>+CQ351/E351</f>
        <v>0.5</v>
      </c>
      <c r="CS351" s="355"/>
      <c r="CT351" s="355"/>
      <c r="CU351" s="220" t="s">
        <v>898</v>
      </c>
      <c r="CV351" s="220" t="s">
        <v>101</v>
      </c>
    </row>
    <row r="352" spans="1:100" ht="33.75">
      <c r="A352" s="75" t="s">
        <v>1077</v>
      </c>
      <c r="B352" s="218" t="s">
        <v>95</v>
      </c>
      <c r="C352" s="75" t="s">
        <v>1078</v>
      </c>
      <c r="D352" s="119">
        <v>40</v>
      </c>
      <c r="E352" s="119" t="s">
        <v>81</v>
      </c>
      <c r="F352" s="75" t="s">
        <v>97</v>
      </c>
      <c r="G352" s="75" t="s">
        <v>1084</v>
      </c>
      <c r="H352" s="75" t="s">
        <v>1084</v>
      </c>
      <c r="I352" s="96">
        <v>0</v>
      </c>
      <c r="J352" s="119">
        <v>10</v>
      </c>
      <c r="K352" s="119">
        <v>0</v>
      </c>
      <c r="L352" s="305">
        <v>0</v>
      </c>
      <c r="M352" s="354"/>
      <c r="N352" s="354"/>
      <c r="O352" s="354"/>
      <c r="P352" s="354"/>
      <c r="Q352" s="96">
        <v>0</v>
      </c>
      <c r="R352" s="96">
        <v>0</v>
      </c>
      <c r="S352" s="96">
        <v>0</v>
      </c>
      <c r="T352" s="96">
        <v>0</v>
      </c>
      <c r="U352" s="96">
        <v>0</v>
      </c>
      <c r="V352" s="96">
        <v>0</v>
      </c>
      <c r="W352" s="96">
        <v>0</v>
      </c>
      <c r="X352" s="96">
        <v>0</v>
      </c>
      <c r="Y352" s="96">
        <v>0</v>
      </c>
      <c r="Z352" s="102" t="s">
        <v>81</v>
      </c>
      <c r="AA352" s="96">
        <v>10</v>
      </c>
      <c r="AB352" s="102">
        <v>0</v>
      </c>
      <c r="AC352" s="96">
        <v>0</v>
      </c>
      <c r="AD352" s="102">
        <v>0</v>
      </c>
      <c r="AE352" s="102">
        <v>0</v>
      </c>
      <c r="AF352" s="102">
        <v>0</v>
      </c>
      <c r="AG352" s="102">
        <v>0</v>
      </c>
      <c r="AH352" s="102">
        <v>0</v>
      </c>
      <c r="AI352" s="102">
        <v>0</v>
      </c>
      <c r="AJ352" s="102">
        <v>0</v>
      </c>
      <c r="AK352" s="102">
        <v>0</v>
      </c>
      <c r="AL352" s="305">
        <v>0</v>
      </c>
      <c r="AM352" s="354"/>
      <c r="AN352" s="354"/>
      <c r="AO352" s="102">
        <f t="shared" si="294"/>
        <v>0</v>
      </c>
      <c r="AP352" s="305">
        <f t="shared" si="295"/>
        <v>0</v>
      </c>
      <c r="AQ352" s="354"/>
      <c r="AR352" s="354"/>
      <c r="AS352" s="96">
        <v>0</v>
      </c>
      <c r="AT352" s="284">
        <v>0</v>
      </c>
      <c r="AU352" s="96">
        <v>0</v>
      </c>
      <c r="AV352" s="96">
        <v>0</v>
      </c>
      <c r="AW352" s="102">
        <v>0</v>
      </c>
      <c r="AX352" s="102">
        <v>0</v>
      </c>
      <c r="AY352" s="102">
        <v>0</v>
      </c>
      <c r="AZ352" s="102">
        <v>0</v>
      </c>
      <c r="BA352" s="102">
        <v>0</v>
      </c>
      <c r="BB352" s="102">
        <v>0</v>
      </c>
      <c r="BC352" s="102">
        <v>0</v>
      </c>
      <c r="BD352" s="102">
        <v>0</v>
      </c>
      <c r="BE352" s="102">
        <v>0</v>
      </c>
      <c r="BF352" s="305" t="s">
        <v>81</v>
      </c>
      <c r="BG352" s="354"/>
      <c r="BH352" s="354"/>
      <c r="BI352" s="96" t="s">
        <v>81</v>
      </c>
      <c r="BJ352" s="260" t="s">
        <v>81</v>
      </c>
      <c r="BK352" s="354"/>
      <c r="BL352" s="354"/>
      <c r="BM352" s="220" t="s">
        <v>898</v>
      </c>
      <c r="BN352" s="220" t="s">
        <v>176</v>
      </c>
      <c r="BO352" s="220"/>
      <c r="BP352" s="220"/>
      <c r="BQ352" s="220"/>
      <c r="BR352" s="220"/>
      <c r="BS352" s="220"/>
      <c r="BT352" s="220"/>
      <c r="BU352" s="220"/>
      <c r="BV352" s="220"/>
      <c r="BW352" s="220"/>
      <c r="BX352" s="220"/>
      <c r="BY352" s="220"/>
      <c r="BZ352" s="96" t="s">
        <v>81</v>
      </c>
      <c r="CA352" s="96">
        <v>0</v>
      </c>
      <c r="CB352" s="96">
        <v>0</v>
      </c>
      <c r="CC352" s="96">
        <v>0</v>
      </c>
      <c r="CD352" s="96" t="s">
        <v>81</v>
      </c>
      <c r="CE352" s="96">
        <v>0</v>
      </c>
      <c r="CF352" s="96">
        <v>0</v>
      </c>
      <c r="CG352" s="96">
        <v>0</v>
      </c>
      <c r="CH352" s="96">
        <v>0</v>
      </c>
      <c r="CI352" s="96">
        <v>0</v>
      </c>
      <c r="CJ352" s="96">
        <v>0</v>
      </c>
      <c r="CK352" s="96">
        <v>0</v>
      </c>
      <c r="CL352" s="96">
        <v>0</v>
      </c>
      <c r="CM352" s="96">
        <v>0</v>
      </c>
      <c r="CN352" s="305" t="s">
        <v>81</v>
      </c>
      <c r="CO352" s="354"/>
      <c r="CP352" s="354"/>
      <c r="CQ352" s="96" t="s">
        <v>81</v>
      </c>
      <c r="CR352" s="221" t="s">
        <v>81</v>
      </c>
      <c r="CS352" s="355"/>
      <c r="CT352" s="355"/>
      <c r="CU352" s="220" t="s">
        <v>898</v>
      </c>
      <c r="CV352" s="220" t="s">
        <v>176</v>
      </c>
    </row>
    <row r="353" spans="1:100" ht="38.25" customHeight="1">
      <c r="A353" s="75" t="s">
        <v>1077</v>
      </c>
      <c r="B353" s="218" t="s">
        <v>95</v>
      </c>
      <c r="C353" s="75" t="s">
        <v>1078</v>
      </c>
      <c r="D353" s="119">
        <v>2</v>
      </c>
      <c r="E353" s="119">
        <v>2</v>
      </c>
      <c r="F353" s="75" t="s">
        <v>97</v>
      </c>
      <c r="G353" s="75" t="s">
        <v>1085</v>
      </c>
      <c r="H353" s="75" t="s">
        <v>1085</v>
      </c>
      <c r="I353" s="96">
        <v>0</v>
      </c>
      <c r="J353" s="119">
        <v>0</v>
      </c>
      <c r="K353" s="119">
        <v>0</v>
      </c>
      <c r="L353" s="305" t="s">
        <v>81</v>
      </c>
      <c r="M353" s="354"/>
      <c r="N353" s="354"/>
      <c r="O353" s="354"/>
      <c r="P353" s="354"/>
      <c r="Q353" s="96">
        <v>0</v>
      </c>
      <c r="R353" s="96">
        <v>0</v>
      </c>
      <c r="S353" s="96">
        <v>0</v>
      </c>
      <c r="T353" s="96">
        <v>0</v>
      </c>
      <c r="U353" s="96">
        <v>0</v>
      </c>
      <c r="V353" s="96">
        <v>0</v>
      </c>
      <c r="W353" s="96">
        <v>0</v>
      </c>
      <c r="X353" s="96">
        <v>0</v>
      </c>
      <c r="Y353" s="96">
        <v>0</v>
      </c>
      <c r="Z353" s="102" t="s">
        <v>81</v>
      </c>
      <c r="AA353" s="96">
        <v>0</v>
      </c>
      <c r="AB353" s="102">
        <v>0</v>
      </c>
      <c r="AC353" s="96">
        <v>0</v>
      </c>
      <c r="AD353" s="102">
        <v>0</v>
      </c>
      <c r="AE353" s="102">
        <v>0</v>
      </c>
      <c r="AF353" s="102">
        <v>0</v>
      </c>
      <c r="AG353" s="102">
        <v>0</v>
      </c>
      <c r="AH353" s="102">
        <v>0</v>
      </c>
      <c r="AI353" s="102">
        <v>0</v>
      </c>
      <c r="AJ353" s="102">
        <v>0</v>
      </c>
      <c r="AK353" s="102">
        <v>0</v>
      </c>
      <c r="AL353" s="305" t="s">
        <v>81</v>
      </c>
      <c r="AM353" s="354"/>
      <c r="AN353" s="354"/>
      <c r="AO353" s="102">
        <f t="shared" si="294"/>
        <v>0</v>
      </c>
      <c r="AP353" s="305">
        <f t="shared" si="295"/>
        <v>0</v>
      </c>
      <c r="AQ353" s="354"/>
      <c r="AR353" s="354"/>
      <c r="AS353" s="96">
        <v>0</v>
      </c>
      <c r="AT353" s="284">
        <v>0</v>
      </c>
      <c r="AU353" s="96">
        <v>0</v>
      </c>
      <c r="AV353" s="96">
        <v>0</v>
      </c>
      <c r="AW353" s="102">
        <v>0</v>
      </c>
      <c r="AX353" s="102">
        <v>0</v>
      </c>
      <c r="AY353" s="102">
        <v>0</v>
      </c>
      <c r="AZ353" s="102">
        <v>0</v>
      </c>
      <c r="BA353" s="102">
        <v>0</v>
      </c>
      <c r="BB353" s="102">
        <v>0</v>
      </c>
      <c r="BC353" s="102">
        <v>0</v>
      </c>
      <c r="BD353" s="102">
        <v>0</v>
      </c>
      <c r="BE353" s="102">
        <v>0</v>
      </c>
      <c r="BF353" s="305" t="s">
        <v>81</v>
      </c>
      <c r="BG353" s="354"/>
      <c r="BH353" s="354"/>
      <c r="BI353" s="96">
        <f t="shared" si="276"/>
        <v>0</v>
      </c>
      <c r="BJ353" s="260">
        <f t="shared" si="298"/>
        <v>0</v>
      </c>
      <c r="BK353" s="354"/>
      <c r="BL353" s="354"/>
      <c r="BM353" s="220" t="s">
        <v>898</v>
      </c>
      <c r="BN353" s="220" t="s">
        <v>101</v>
      </c>
      <c r="BO353" s="220"/>
      <c r="BP353" s="220"/>
      <c r="BQ353" s="220"/>
      <c r="BR353" s="220"/>
      <c r="BS353" s="220"/>
      <c r="BT353" s="220"/>
      <c r="BU353" s="220"/>
      <c r="BV353" s="220"/>
      <c r="BW353" s="220"/>
      <c r="BX353" s="220"/>
      <c r="BY353" s="220"/>
      <c r="BZ353" s="96">
        <v>2</v>
      </c>
      <c r="CA353" s="96">
        <v>0</v>
      </c>
      <c r="CB353" s="96">
        <v>0</v>
      </c>
      <c r="CC353" s="96">
        <v>0</v>
      </c>
      <c r="CD353" s="96">
        <v>0</v>
      </c>
      <c r="CE353" s="96">
        <v>0</v>
      </c>
      <c r="CF353" s="96">
        <v>0</v>
      </c>
      <c r="CG353" s="96">
        <v>0</v>
      </c>
      <c r="CH353" s="96">
        <v>0</v>
      </c>
      <c r="CI353" s="96">
        <v>0</v>
      </c>
      <c r="CJ353" s="96">
        <v>0</v>
      </c>
      <c r="CK353" s="96">
        <v>0</v>
      </c>
      <c r="CL353" s="96">
        <v>0</v>
      </c>
      <c r="CM353" s="96">
        <v>0</v>
      </c>
      <c r="CN353" s="305">
        <f>+CD353/BZ353</f>
        <v>0</v>
      </c>
      <c r="CO353" s="354"/>
      <c r="CP353" s="354"/>
      <c r="CQ353" s="96">
        <f t="shared" si="277"/>
        <v>0</v>
      </c>
      <c r="CR353" s="221">
        <f>+CQ353/E353</f>
        <v>0</v>
      </c>
      <c r="CS353" s="355"/>
      <c r="CT353" s="355"/>
      <c r="CU353" s="220" t="s">
        <v>898</v>
      </c>
      <c r="CV353" s="220" t="s">
        <v>101</v>
      </c>
    </row>
    <row r="354" spans="1:100" ht="47.25" customHeight="1">
      <c r="A354" s="75" t="s">
        <v>1077</v>
      </c>
      <c r="B354" s="218" t="s">
        <v>95</v>
      </c>
      <c r="C354" s="75" t="s">
        <v>1078</v>
      </c>
      <c r="D354" s="119">
        <v>30</v>
      </c>
      <c r="E354" s="119" t="s">
        <v>81</v>
      </c>
      <c r="F354" s="75" t="s">
        <v>97</v>
      </c>
      <c r="G354" s="75" t="s">
        <v>1086</v>
      </c>
      <c r="H354" s="75" t="s">
        <v>1086</v>
      </c>
      <c r="I354" s="96">
        <v>0</v>
      </c>
      <c r="J354" s="119">
        <v>10</v>
      </c>
      <c r="K354" s="119">
        <v>0</v>
      </c>
      <c r="L354" s="305">
        <v>0</v>
      </c>
      <c r="M354" s="354"/>
      <c r="N354" s="354"/>
      <c r="O354" s="354"/>
      <c r="P354" s="354"/>
      <c r="Q354" s="96">
        <v>0</v>
      </c>
      <c r="R354" s="96">
        <v>0</v>
      </c>
      <c r="S354" s="96">
        <v>0</v>
      </c>
      <c r="T354" s="96">
        <v>0</v>
      </c>
      <c r="U354" s="96">
        <v>0</v>
      </c>
      <c r="V354" s="96">
        <v>0</v>
      </c>
      <c r="W354" s="96">
        <v>0</v>
      </c>
      <c r="X354" s="96">
        <v>0</v>
      </c>
      <c r="Y354" s="96">
        <v>0</v>
      </c>
      <c r="Z354" s="102" t="s">
        <v>81</v>
      </c>
      <c r="AA354" s="96">
        <v>10</v>
      </c>
      <c r="AB354" s="102">
        <v>0</v>
      </c>
      <c r="AC354" s="96">
        <v>0</v>
      </c>
      <c r="AD354" s="102">
        <v>0</v>
      </c>
      <c r="AE354" s="102">
        <v>0</v>
      </c>
      <c r="AF354" s="102">
        <v>0</v>
      </c>
      <c r="AG354" s="102">
        <v>0</v>
      </c>
      <c r="AH354" s="102">
        <v>0</v>
      </c>
      <c r="AI354" s="102">
        <v>0</v>
      </c>
      <c r="AJ354" s="102">
        <v>0</v>
      </c>
      <c r="AK354" s="102">
        <v>0</v>
      </c>
      <c r="AL354" s="305">
        <v>0</v>
      </c>
      <c r="AM354" s="354"/>
      <c r="AN354" s="354"/>
      <c r="AO354" s="102">
        <f t="shared" si="294"/>
        <v>0</v>
      </c>
      <c r="AP354" s="305">
        <f t="shared" si="295"/>
        <v>0</v>
      </c>
      <c r="AQ354" s="354"/>
      <c r="AR354" s="354"/>
      <c r="AS354" s="96">
        <v>0</v>
      </c>
      <c r="AT354" s="284">
        <v>0</v>
      </c>
      <c r="AU354" s="96">
        <v>0</v>
      </c>
      <c r="AV354" s="96">
        <v>0</v>
      </c>
      <c r="AW354" s="102">
        <v>0</v>
      </c>
      <c r="AX354" s="102">
        <v>0</v>
      </c>
      <c r="AY354" s="102">
        <v>0</v>
      </c>
      <c r="AZ354" s="102">
        <v>0</v>
      </c>
      <c r="BA354" s="102">
        <v>0</v>
      </c>
      <c r="BB354" s="102">
        <v>0</v>
      </c>
      <c r="BC354" s="102">
        <v>0</v>
      </c>
      <c r="BD354" s="102">
        <v>0</v>
      </c>
      <c r="BE354" s="102">
        <v>0</v>
      </c>
      <c r="BF354" s="305" t="s">
        <v>81</v>
      </c>
      <c r="BG354" s="354"/>
      <c r="BH354" s="354"/>
      <c r="BI354" s="96" t="s">
        <v>81</v>
      </c>
      <c r="BJ354" s="260" t="s">
        <v>81</v>
      </c>
      <c r="BK354" s="354"/>
      <c r="BL354" s="354"/>
      <c r="BM354" s="220" t="s">
        <v>898</v>
      </c>
      <c r="BN354" s="220" t="s">
        <v>176</v>
      </c>
      <c r="BO354" s="220"/>
      <c r="BP354" s="220"/>
      <c r="BQ354" s="220"/>
      <c r="BR354" s="220"/>
      <c r="BS354" s="220"/>
      <c r="BT354" s="220"/>
      <c r="BU354" s="220"/>
      <c r="BV354" s="220"/>
      <c r="BW354" s="220"/>
      <c r="BX354" s="220"/>
      <c r="BY354" s="220"/>
      <c r="BZ354" s="96" t="s">
        <v>81</v>
      </c>
      <c r="CA354" s="96">
        <v>0</v>
      </c>
      <c r="CB354" s="96">
        <v>0</v>
      </c>
      <c r="CC354" s="96">
        <v>0</v>
      </c>
      <c r="CD354" s="96">
        <v>0</v>
      </c>
      <c r="CE354" s="96">
        <v>0</v>
      </c>
      <c r="CF354" s="96">
        <v>0</v>
      </c>
      <c r="CG354" s="96">
        <v>0</v>
      </c>
      <c r="CH354" s="96">
        <v>0</v>
      </c>
      <c r="CI354" s="96">
        <v>0</v>
      </c>
      <c r="CJ354" s="96">
        <v>0</v>
      </c>
      <c r="CK354" s="96">
        <v>0</v>
      </c>
      <c r="CL354" s="96">
        <v>0</v>
      </c>
      <c r="CM354" s="96">
        <v>0</v>
      </c>
      <c r="CN354" s="305" t="s">
        <v>81</v>
      </c>
      <c r="CO354" s="354"/>
      <c r="CP354" s="354"/>
      <c r="CQ354" s="96" t="s">
        <v>81</v>
      </c>
      <c r="CR354" s="221" t="s">
        <v>81</v>
      </c>
      <c r="CS354" s="355"/>
      <c r="CT354" s="355"/>
      <c r="CU354" s="220" t="s">
        <v>898</v>
      </c>
      <c r="CV354" s="220" t="s">
        <v>176</v>
      </c>
    </row>
    <row r="355" spans="1:100" ht="65.25" customHeight="1">
      <c r="A355" s="75" t="s">
        <v>1077</v>
      </c>
      <c r="B355" s="218" t="s">
        <v>95</v>
      </c>
      <c r="C355" s="75" t="s">
        <v>1078</v>
      </c>
      <c r="D355" s="119">
        <v>1</v>
      </c>
      <c r="E355" s="119">
        <v>1</v>
      </c>
      <c r="F355" s="75" t="s">
        <v>97</v>
      </c>
      <c r="G355" s="75" t="s">
        <v>1087</v>
      </c>
      <c r="H355" s="75" t="s">
        <v>1088</v>
      </c>
      <c r="I355" s="96">
        <v>0</v>
      </c>
      <c r="J355" s="119">
        <v>0</v>
      </c>
      <c r="K355" s="119">
        <v>0</v>
      </c>
      <c r="L355" s="305" t="s">
        <v>81</v>
      </c>
      <c r="M355" s="354"/>
      <c r="N355" s="354"/>
      <c r="O355" s="354"/>
      <c r="P355" s="354"/>
      <c r="Q355" s="96">
        <v>0</v>
      </c>
      <c r="R355" s="96">
        <v>0</v>
      </c>
      <c r="S355" s="96">
        <v>0</v>
      </c>
      <c r="T355" s="96">
        <v>0</v>
      </c>
      <c r="U355" s="96">
        <v>0</v>
      </c>
      <c r="V355" s="96">
        <v>0</v>
      </c>
      <c r="W355" s="96">
        <v>0</v>
      </c>
      <c r="X355" s="96">
        <v>0</v>
      </c>
      <c r="Y355" s="96">
        <v>0</v>
      </c>
      <c r="Z355" s="102" t="s">
        <v>81</v>
      </c>
      <c r="AA355" s="96">
        <v>0</v>
      </c>
      <c r="AB355" s="102">
        <v>0</v>
      </c>
      <c r="AC355" s="96">
        <v>0</v>
      </c>
      <c r="AD355" s="102">
        <v>0</v>
      </c>
      <c r="AE355" s="102">
        <v>0</v>
      </c>
      <c r="AF355" s="102">
        <v>0</v>
      </c>
      <c r="AG355" s="102">
        <v>0</v>
      </c>
      <c r="AH355" s="102">
        <v>0</v>
      </c>
      <c r="AI355" s="102">
        <v>0</v>
      </c>
      <c r="AJ355" s="102">
        <v>0</v>
      </c>
      <c r="AK355" s="102">
        <v>0</v>
      </c>
      <c r="AL355" s="305" t="s">
        <v>81</v>
      </c>
      <c r="AM355" s="354"/>
      <c r="AN355" s="354"/>
      <c r="AO355" s="102">
        <f t="shared" si="294"/>
        <v>0</v>
      </c>
      <c r="AP355" s="305">
        <f t="shared" si="295"/>
        <v>0</v>
      </c>
      <c r="AQ355" s="354"/>
      <c r="AR355" s="354"/>
      <c r="AS355" s="96">
        <v>2</v>
      </c>
      <c r="AT355" s="284">
        <v>0</v>
      </c>
      <c r="AU355" s="96">
        <v>0</v>
      </c>
      <c r="AV355" s="96">
        <v>2</v>
      </c>
      <c r="AW355" s="282">
        <f t="shared" ref="AW355:AW357" si="299">BE355+BD355+BB355+BA355+AZ355+AX355</f>
        <v>108000000</v>
      </c>
      <c r="AX355" s="102">
        <v>0</v>
      </c>
      <c r="AY355" s="102">
        <v>0</v>
      </c>
      <c r="AZ355" s="102">
        <v>0</v>
      </c>
      <c r="BA355" s="102">
        <v>0</v>
      </c>
      <c r="BB355" s="102">
        <v>0</v>
      </c>
      <c r="BC355" s="102">
        <v>0</v>
      </c>
      <c r="BD355" s="282">
        <v>108000000</v>
      </c>
      <c r="BE355" s="102">
        <v>0</v>
      </c>
      <c r="BF355" s="305">
        <f t="shared" si="297"/>
        <v>1</v>
      </c>
      <c r="BG355" s="354"/>
      <c r="BH355" s="354"/>
      <c r="BI355" s="96">
        <f t="shared" si="276"/>
        <v>2</v>
      </c>
      <c r="BJ355" s="260">
        <v>1</v>
      </c>
      <c r="BK355" s="354"/>
      <c r="BL355" s="354"/>
      <c r="BM355" s="220" t="s">
        <v>898</v>
      </c>
      <c r="BN355" s="220" t="s">
        <v>101</v>
      </c>
      <c r="BO355" s="220"/>
      <c r="BP355" s="220"/>
      <c r="BQ355" s="220"/>
      <c r="BR355" s="220"/>
      <c r="BS355" s="220"/>
      <c r="BT355" s="220"/>
      <c r="BU355" s="220"/>
      <c r="BV355" s="220"/>
      <c r="BW355" s="220"/>
      <c r="BX355" s="220"/>
      <c r="BY355" s="220"/>
      <c r="BZ355" s="96">
        <v>1</v>
      </c>
      <c r="CA355" s="96">
        <v>0</v>
      </c>
      <c r="CB355" s="96">
        <v>0</v>
      </c>
      <c r="CC355" s="96">
        <v>0</v>
      </c>
      <c r="CD355" s="96">
        <v>1</v>
      </c>
      <c r="CE355" s="96">
        <v>0</v>
      </c>
      <c r="CF355" s="96">
        <v>0</v>
      </c>
      <c r="CG355" s="96">
        <v>0</v>
      </c>
      <c r="CH355" s="96">
        <v>0</v>
      </c>
      <c r="CI355" s="96">
        <v>0</v>
      </c>
      <c r="CJ355" s="96">
        <v>0</v>
      </c>
      <c r="CK355" s="96">
        <v>0</v>
      </c>
      <c r="CL355" s="283">
        <v>108000000</v>
      </c>
      <c r="CM355" s="96">
        <v>0</v>
      </c>
      <c r="CN355" s="305">
        <f>+CD355/BZ355</f>
        <v>1</v>
      </c>
      <c r="CO355" s="354"/>
      <c r="CP355" s="354"/>
      <c r="CQ355" s="96">
        <f t="shared" si="277"/>
        <v>3</v>
      </c>
      <c r="CR355" s="221">
        <v>1</v>
      </c>
      <c r="CS355" s="355"/>
      <c r="CT355" s="355"/>
      <c r="CU355" s="220" t="s">
        <v>898</v>
      </c>
      <c r="CV355" s="220" t="s">
        <v>101</v>
      </c>
    </row>
    <row r="356" spans="1:100" ht="39" customHeight="1">
      <c r="A356" s="75" t="s">
        <v>1077</v>
      </c>
      <c r="B356" s="218" t="s">
        <v>95</v>
      </c>
      <c r="C356" s="75" t="s">
        <v>1078</v>
      </c>
      <c r="D356" s="119">
        <v>6</v>
      </c>
      <c r="E356" s="119">
        <v>4</v>
      </c>
      <c r="F356" s="75" t="s">
        <v>97</v>
      </c>
      <c r="G356" s="75" t="s">
        <v>1089</v>
      </c>
      <c r="H356" s="75" t="s">
        <v>1089</v>
      </c>
      <c r="I356" s="96">
        <v>0</v>
      </c>
      <c r="J356" s="119">
        <v>1</v>
      </c>
      <c r="K356" s="119">
        <v>0</v>
      </c>
      <c r="L356" s="305">
        <v>0</v>
      </c>
      <c r="M356" s="354"/>
      <c r="N356" s="354"/>
      <c r="O356" s="354"/>
      <c r="P356" s="354"/>
      <c r="Q356" s="96">
        <v>0</v>
      </c>
      <c r="R356" s="96">
        <v>0</v>
      </c>
      <c r="S356" s="96">
        <v>0</v>
      </c>
      <c r="T356" s="96">
        <v>0</v>
      </c>
      <c r="U356" s="96">
        <v>0</v>
      </c>
      <c r="V356" s="96">
        <v>0</v>
      </c>
      <c r="W356" s="96">
        <v>0</v>
      </c>
      <c r="X356" s="96">
        <v>0</v>
      </c>
      <c r="Y356" s="96">
        <v>0</v>
      </c>
      <c r="Z356" s="102" t="s">
        <v>81</v>
      </c>
      <c r="AA356" s="96">
        <v>2</v>
      </c>
      <c r="AB356" s="102">
        <v>1</v>
      </c>
      <c r="AC356" s="96">
        <v>1</v>
      </c>
      <c r="AD356" s="102">
        <v>0</v>
      </c>
      <c r="AE356" s="102">
        <v>0</v>
      </c>
      <c r="AF356" s="102">
        <v>0</v>
      </c>
      <c r="AG356" s="102">
        <v>0</v>
      </c>
      <c r="AH356" s="102">
        <v>0</v>
      </c>
      <c r="AI356" s="102">
        <v>0</v>
      </c>
      <c r="AJ356" s="102">
        <v>0</v>
      </c>
      <c r="AK356" s="102">
        <v>0</v>
      </c>
      <c r="AL356" s="305">
        <v>0.5</v>
      </c>
      <c r="AM356" s="354"/>
      <c r="AN356" s="354"/>
      <c r="AO356" s="102">
        <f t="shared" si="294"/>
        <v>1</v>
      </c>
      <c r="AP356" s="305">
        <f t="shared" si="295"/>
        <v>0.16666666666666666</v>
      </c>
      <c r="AQ356" s="354"/>
      <c r="AR356" s="354"/>
      <c r="AS356" s="96">
        <v>0</v>
      </c>
      <c r="AT356" s="284">
        <v>0</v>
      </c>
      <c r="AU356" s="96">
        <v>0</v>
      </c>
      <c r="AV356" s="96">
        <v>0</v>
      </c>
      <c r="AW356" s="102">
        <f t="shared" si="299"/>
        <v>0</v>
      </c>
      <c r="AX356" s="102">
        <v>0</v>
      </c>
      <c r="AY356" s="102">
        <v>0</v>
      </c>
      <c r="AZ356" s="102">
        <v>0</v>
      </c>
      <c r="BA356" s="102">
        <v>0</v>
      </c>
      <c r="BB356" s="102">
        <v>0</v>
      </c>
      <c r="BC356" s="102">
        <v>0</v>
      </c>
      <c r="BD356" s="102">
        <v>0</v>
      </c>
      <c r="BE356" s="102">
        <v>0</v>
      </c>
      <c r="BF356" s="305" t="s">
        <v>81</v>
      </c>
      <c r="BG356" s="354"/>
      <c r="BH356" s="354"/>
      <c r="BI356" s="96">
        <f t="shared" si="276"/>
        <v>1</v>
      </c>
      <c r="BJ356" s="260">
        <f>+BI356/E356</f>
        <v>0.25</v>
      </c>
      <c r="BK356" s="354"/>
      <c r="BL356" s="354"/>
      <c r="BM356" s="220" t="s">
        <v>898</v>
      </c>
      <c r="BN356" s="220" t="s">
        <v>268</v>
      </c>
      <c r="BO356" s="220"/>
      <c r="BP356" s="220"/>
      <c r="BQ356" s="220"/>
      <c r="BR356" s="220"/>
      <c r="BS356" s="220"/>
      <c r="BT356" s="220"/>
      <c r="BU356" s="220"/>
      <c r="BV356" s="220"/>
      <c r="BW356" s="220"/>
      <c r="BX356" s="220"/>
      <c r="BY356" s="220"/>
      <c r="BZ356" s="96">
        <v>3</v>
      </c>
      <c r="CA356" s="96">
        <v>0</v>
      </c>
      <c r="CB356" s="96">
        <v>0</v>
      </c>
      <c r="CC356" s="96">
        <v>0</v>
      </c>
      <c r="CD356" s="96">
        <v>1</v>
      </c>
      <c r="CE356" s="96">
        <f t="shared" ref="CE356:CE357" si="300">CM356+CL356+CJ356+CI356+CH356+CF356</f>
        <v>0</v>
      </c>
      <c r="CF356" s="96">
        <v>0</v>
      </c>
      <c r="CG356" s="96">
        <v>0</v>
      </c>
      <c r="CH356" s="96">
        <v>0</v>
      </c>
      <c r="CI356" s="96">
        <v>0</v>
      </c>
      <c r="CJ356" s="96">
        <v>0</v>
      </c>
      <c r="CK356" s="96">
        <v>0</v>
      </c>
      <c r="CL356" s="96">
        <v>0</v>
      </c>
      <c r="CM356" s="96">
        <v>0</v>
      </c>
      <c r="CN356" s="305">
        <f>+CD356/BZ356</f>
        <v>0.33333333333333331</v>
      </c>
      <c r="CO356" s="354"/>
      <c r="CP356" s="354"/>
      <c r="CQ356" s="96">
        <f t="shared" si="277"/>
        <v>2</v>
      </c>
      <c r="CR356" s="221">
        <f>+CQ356/E356</f>
        <v>0.5</v>
      </c>
      <c r="CS356" s="355"/>
      <c r="CT356" s="355"/>
      <c r="CU356" s="220" t="s">
        <v>898</v>
      </c>
      <c r="CV356" s="220" t="s">
        <v>268</v>
      </c>
    </row>
    <row r="357" spans="1:100" ht="48.75" customHeight="1">
      <c r="A357" s="75" t="s">
        <v>1090</v>
      </c>
      <c r="B357" s="218" t="s">
        <v>95</v>
      </c>
      <c r="C357" s="75" t="s">
        <v>1091</v>
      </c>
      <c r="D357" s="119">
        <v>8</v>
      </c>
      <c r="E357" s="119">
        <v>4</v>
      </c>
      <c r="F357" s="75" t="s">
        <v>97</v>
      </c>
      <c r="G357" s="75" t="s">
        <v>1092</v>
      </c>
      <c r="H357" s="75" t="s">
        <v>1092</v>
      </c>
      <c r="I357" s="96">
        <v>0</v>
      </c>
      <c r="J357" s="119">
        <v>2</v>
      </c>
      <c r="K357" s="119">
        <v>0</v>
      </c>
      <c r="L357" s="305">
        <v>0</v>
      </c>
      <c r="M357" s="305">
        <f>SUBTOTAL(9,L357)</f>
        <v>0</v>
      </c>
      <c r="N357" s="305">
        <v>0.35</v>
      </c>
      <c r="O357" s="305">
        <f>+L357</f>
        <v>0</v>
      </c>
      <c r="P357" s="354"/>
      <c r="Q357" s="96">
        <v>0</v>
      </c>
      <c r="R357" s="96">
        <v>0</v>
      </c>
      <c r="S357" s="96">
        <v>0</v>
      </c>
      <c r="T357" s="96">
        <v>0</v>
      </c>
      <c r="U357" s="96">
        <v>0</v>
      </c>
      <c r="V357" s="96">
        <v>0</v>
      </c>
      <c r="W357" s="96">
        <v>0</v>
      </c>
      <c r="X357" s="96">
        <v>0</v>
      </c>
      <c r="Y357" s="96">
        <v>0</v>
      </c>
      <c r="Z357" s="102" t="s">
        <v>81</v>
      </c>
      <c r="AA357" s="96">
        <v>3</v>
      </c>
      <c r="AB357" s="102">
        <v>2</v>
      </c>
      <c r="AC357" s="96">
        <v>1</v>
      </c>
      <c r="AD357" s="102">
        <v>0</v>
      </c>
      <c r="AE357" s="102">
        <v>0</v>
      </c>
      <c r="AF357" s="102">
        <v>0</v>
      </c>
      <c r="AG357" s="102">
        <v>0</v>
      </c>
      <c r="AH357" s="102">
        <v>0</v>
      </c>
      <c r="AI357" s="102">
        <v>0</v>
      </c>
      <c r="AJ357" s="102">
        <v>0</v>
      </c>
      <c r="AK357" s="102">
        <v>0</v>
      </c>
      <c r="AL357" s="305">
        <v>0.33333333333333331</v>
      </c>
      <c r="AM357" s="305">
        <f>+AL357</f>
        <v>0.33333333333333331</v>
      </c>
      <c r="AN357" s="354">
        <v>0</v>
      </c>
      <c r="AO357" s="102">
        <f t="shared" si="294"/>
        <v>1</v>
      </c>
      <c r="AP357" s="305">
        <f t="shared" si="295"/>
        <v>0.125</v>
      </c>
      <c r="AQ357" s="305">
        <f>+AP357</f>
        <v>0.125</v>
      </c>
      <c r="AR357" s="354"/>
      <c r="AS357" s="96">
        <v>2</v>
      </c>
      <c r="AT357" s="284">
        <v>0</v>
      </c>
      <c r="AU357" s="96">
        <v>0</v>
      </c>
      <c r="AV357" s="96">
        <v>2</v>
      </c>
      <c r="AW357" s="282">
        <f t="shared" si="299"/>
        <v>9000000</v>
      </c>
      <c r="AX357" s="102">
        <v>0</v>
      </c>
      <c r="AY357" s="102">
        <v>0</v>
      </c>
      <c r="AZ357" s="102">
        <v>0</v>
      </c>
      <c r="BA357" s="102">
        <v>0</v>
      </c>
      <c r="BB357" s="102">
        <v>0</v>
      </c>
      <c r="BC357" s="102">
        <v>0</v>
      </c>
      <c r="BD357" s="282">
        <v>9000000</v>
      </c>
      <c r="BE357" s="102">
        <v>0</v>
      </c>
      <c r="BF357" s="305">
        <f t="shared" si="297"/>
        <v>1</v>
      </c>
      <c r="BG357" s="305">
        <f>+BF357</f>
        <v>1</v>
      </c>
      <c r="BH357" s="354">
        <v>0</v>
      </c>
      <c r="BI357" s="96">
        <f t="shared" si="276"/>
        <v>3</v>
      </c>
      <c r="BJ357" s="260">
        <f>+BI357/E357</f>
        <v>0.75</v>
      </c>
      <c r="BK357" s="305">
        <f>+BJ357</f>
        <v>0.75</v>
      </c>
      <c r="BL357" s="354"/>
      <c r="BM357" s="220" t="s">
        <v>898</v>
      </c>
      <c r="BN357" s="220" t="s">
        <v>268</v>
      </c>
      <c r="BO357" s="220"/>
      <c r="BP357" s="220"/>
      <c r="BQ357" s="220"/>
      <c r="BR357" s="220"/>
      <c r="BS357" s="220"/>
      <c r="BT357" s="220"/>
      <c r="BU357" s="220"/>
      <c r="BV357" s="220"/>
      <c r="BW357" s="220"/>
      <c r="BX357" s="220"/>
      <c r="BY357" s="220"/>
      <c r="BZ357" s="96">
        <v>1</v>
      </c>
      <c r="CA357" s="96">
        <v>0</v>
      </c>
      <c r="CB357" s="96">
        <v>0</v>
      </c>
      <c r="CC357" s="96">
        <v>0</v>
      </c>
      <c r="CD357" s="96">
        <v>2</v>
      </c>
      <c r="CE357" s="96">
        <f t="shared" si="300"/>
        <v>9000000</v>
      </c>
      <c r="CF357" s="96">
        <v>0</v>
      </c>
      <c r="CG357" s="96">
        <v>0</v>
      </c>
      <c r="CH357" s="96">
        <v>0</v>
      </c>
      <c r="CI357" s="96">
        <v>0</v>
      </c>
      <c r="CJ357" s="96">
        <v>0</v>
      </c>
      <c r="CK357" s="96">
        <v>0</v>
      </c>
      <c r="CL357" s="283">
        <v>9000000</v>
      </c>
      <c r="CM357" s="96">
        <v>0</v>
      </c>
      <c r="CN357" s="305">
        <v>1</v>
      </c>
      <c r="CO357" s="305">
        <f>+CN357</f>
        <v>1</v>
      </c>
      <c r="CP357" s="354">
        <v>0</v>
      </c>
      <c r="CQ357" s="96">
        <f t="shared" si="277"/>
        <v>5</v>
      </c>
      <c r="CR357" s="221">
        <v>1</v>
      </c>
      <c r="CS357" s="306">
        <f>+CR357</f>
        <v>1</v>
      </c>
      <c r="CT357" s="355"/>
      <c r="CU357" s="220" t="s">
        <v>898</v>
      </c>
      <c r="CV357" s="220" t="s">
        <v>268</v>
      </c>
    </row>
    <row r="358" spans="1:100" ht="64.5" customHeight="1">
      <c r="A358" s="75" t="s">
        <v>1093</v>
      </c>
      <c r="B358" s="218" t="s">
        <v>95</v>
      </c>
      <c r="C358" s="75" t="s">
        <v>1094</v>
      </c>
      <c r="D358" s="119">
        <v>40</v>
      </c>
      <c r="E358" s="119" t="s">
        <v>81</v>
      </c>
      <c r="F358" s="75" t="s">
        <v>97</v>
      </c>
      <c r="G358" s="75" t="s">
        <v>1095</v>
      </c>
      <c r="H358" s="75" t="s">
        <v>1095</v>
      </c>
      <c r="I358" s="96">
        <v>0</v>
      </c>
      <c r="J358" s="119">
        <v>10</v>
      </c>
      <c r="K358" s="119">
        <v>0</v>
      </c>
      <c r="L358" s="305">
        <v>0</v>
      </c>
      <c r="M358" s="354">
        <f>SUBTOTAL(9,L358:L360)</f>
        <v>0</v>
      </c>
      <c r="N358" s="354">
        <v>0.15</v>
      </c>
      <c r="O358" s="354">
        <f>SUM(L358:L360)/2</f>
        <v>0</v>
      </c>
      <c r="P358" s="354"/>
      <c r="Q358" s="96">
        <v>0</v>
      </c>
      <c r="R358" s="96">
        <v>0</v>
      </c>
      <c r="S358" s="96">
        <v>0</v>
      </c>
      <c r="T358" s="96">
        <v>0</v>
      </c>
      <c r="U358" s="96">
        <v>0</v>
      </c>
      <c r="V358" s="96">
        <v>0</v>
      </c>
      <c r="W358" s="96">
        <v>0</v>
      </c>
      <c r="X358" s="96">
        <v>0</v>
      </c>
      <c r="Y358" s="96">
        <v>0</v>
      </c>
      <c r="Z358" s="102" t="s">
        <v>81</v>
      </c>
      <c r="AA358" s="96">
        <v>10</v>
      </c>
      <c r="AB358" s="102">
        <v>0</v>
      </c>
      <c r="AC358" s="96">
        <v>0</v>
      </c>
      <c r="AD358" s="102">
        <v>0</v>
      </c>
      <c r="AE358" s="102">
        <v>0</v>
      </c>
      <c r="AF358" s="102">
        <v>0</v>
      </c>
      <c r="AG358" s="102">
        <v>0</v>
      </c>
      <c r="AH358" s="102">
        <v>0</v>
      </c>
      <c r="AI358" s="102">
        <v>0</v>
      </c>
      <c r="AJ358" s="102">
        <v>0</v>
      </c>
      <c r="AK358" s="102">
        <v>0</v>
      </c>
      <c r="AL358" s="305">
        <v>0</v>
      </c>
      <c r="AM358" s="354">
        <f>SUM(AL358:AL360)/2</f>
        <v>0</v>
      </c>
      <c r="AN358" s="354">
        <v>0</v>
      </c>
      <c r="AO358" s="102">
        <f t="shared" si="294"/>
        <v>0</v>
      </c>
      <c r="AP358" s="305">
        <f t="shared" si="295"/>
        <v>0</v>
      </c>
      <c r="AQ358" s="354">
        <f>SUM(AP358:AP360)/3</f>
        <v>0</v>
      </c>
      <c r="AR358" s="354"/>
      <c r="AS358" s="96">
        <v>0</v>
      </c>
      <c r="AT358" s="284">
        <v>0</v>
      </c>
      <c r="AU358" s="96">
        <v>0</v>
      </c>
      <c r="AV358" s="96">
        <v>0</v>
      </c>
      <c r="AW358" s="102">
        <v>0</v>
      </c>
      <c r="AX358" s="102">
        <v>0</v>
      </c>
      <c r="AY358" s="102">
        <v>0</v>
      </c>
      <c r="AZ358" s="102">
        <v>0</v>
      </c>
      <c r="BA358" s="102">
        <v>0</v>
      </c>
      <c r="BB358" s="102">
        <v>0</v>
      </c>
      <c r="BC358" s="102">
        <v>0</v>
      </c>
      <c r="BD358" s="102">
        <v>0</v>
      </c>
      <c r="BE358" s="102">
        <v>0</v>
      </c>
      <c r="BF358" s="305" t="s">
        <v>81</v>
      </c>
      <c r="BG358" s="354">
        <f>SUM(BF358:BF360)/2</f>
        <v>0.75</v>
      </c>
      <c r="BH358" s="354">
        <v>0</v>
      </c>
      <c r="BI358" s="96" t="s">
        <v>81</v>
      </c>
      <c r="BJ358" s="260" t="s">
        <v>81</v>
      </c>
      <c r="BK358" s="354">
        <f>SUM(BJ358:BJ360)/2</f>
        <v>0.41666666666666663</v>
      </c>
      <c r="BL358" s="354"/>
      <c r="BM358" s="220" t="s">
        <v>898</v>
      </c>
      <c r="BN358" s="220" t="s">
        <v>176</v>
      </c>
      <c r="BO358" s="220"/>
      <c r="BP358" s="220"/>
      <c r="BQ358" s="220"/>
      <c r="BR358" s="220"/>
      <c r="BS358" s="220"/>
      <c r="BT358" s="220"/>
      <c r="BU358" s="220"/>
      <c r="BV358" s="220"/>
      <c r="BW358" s="220"/>
      <c r="BX358" s="220"/>
      <c r="BY358" s="220"/>
      <c r="BZ358" s="96" t="s">
        <v>81</v>
      </c>
      <c r="CA358" s="96">
        <v>0</v>
      </c>
      <c r="CB358" s="96" t="s">
        <v>81</v>
      </c>
      <c r="CC358" s="96" t="s">
        <v>81</v>
      </c>
      <c r="CD358" s="96" t="s">
        <v>81</v>
      </c>
      <c r="CE358" s="96">
        <v>0</v>
      </c>
      <c r="CF358" s="96">
        <v>0</v>
      </c>
      <c r="CG358" s="96">
        <v>0</v>
      </c>
      <c r="CH358" s="96">
        <v>0</v>
      </c>
      <c r="CI358" s="96">
        <v>0</v>
      </c>
      <c r="CJ358" s="96">
        <v>0</v>
      </c>
      <c r="CK358" s="96">
        <v>0</v>
      </c>
      <c r="CL358" s="96">
        <v>0</v>
      </c>
      <c r="CM358" s="96">
        <v>0</v>
      </c>
      <c r="CN358" s="305" t="s">
        <v>81</v>
      </c>
      <c r="CO358" s="354">
        <f>SUM(CN358:CN360)/2</f>
        <v>1</v>
      </c>
      <c r="CP358" s="354">
        <v>0</v>
      </c>
      <c r="CQ358" s="96" t="s">
        <v>81</v>
      </c>
      <c r="CR358" s="221" t="s">
        <v>81</v>
      </c>
      <c r="CS358" s="355">
        <f>SUM(CR358:CR360)/2</f>
        <v>1</v>
      </c>
      <c r="CT358" s="355"/>
      <c r="CU358" s="220" t="s">
        <v>898</v>
      </c>
      <c r="CV358" s="220" t="s">
        <v>176</v>
      </c>
    </row>
    <row r="359" spans="1:100" ht="55.5" customHeight="1">
      <c r="A359" s="75" t="s">
        <v>1093</v>
      </c>
      <c r="B359" s="218" t="s">
        <v>95</v>
      </c>
      <c r="C359" s="75" t="s">
        <v>1094</v>
      </c>
      <c r="D359" s="119">
        <v>2</v>
      </c>
      <c r="E359" s="119">
        <v>2</v>
      </c>
      <c r="F359" s="75" t="s">
        <v>97</v>
      </c>
      <c r="G359" s="75" t="s">
        <v>1096</v>
      </c>
      <c r="H359" s="75" t="s">
        <v>1096</v>
      </c>
      <c r="I359" s="96">
        <v>0</v>
      </c>
      <c r="J359" s="119">
        <v>0</v>
      </c>
      <c r="K359" s="96">
        <v>0</v>
      </c>
      <c r="L359" s="305" t="s">
        <v>81</v>
      </c>
      <c r="M359" s="354"/>
      <c r="N359" s="354"/>
      <c r="O359" s="354"/>
      <c r="P359" s="354"/>
      <c r="Q359" s="96">
        <v>0</v>
      </c>
      <c r="R359" s="96">
        <v>0</v>
      </c>
      <c r="S359" s="96">
        <v>0</v>
      </c>
      <c r="T359" s="96">
        <v>0</v>
      </c>
      <c r="U359" s="96">
        <v>0</v>
      </c>
      <c r="V359" s="96">
        <v>0</v>
      </c>
      <c r="W359" s="96">
        <v>0</v>
      </c>
      <c r="X359" s="96">
        <v>0</v>
      </c>
      <c r="Y359" s="96">
        <v>0</v>
      </c>
      <c r="Z359" s="102" t="s">
        <v>81</v>
      </c>
      <c r="AA359" s="96">
        <v>0</v>
      </c>
      <c r="AB359" s="102">
        <v>0</v>
      </c>
      <c r="AC359" s="96">
        <v>0</v>
      </c>
      <c r="AD359" s="102">
        <v>0</v>
      </c>
      <c r="AE359" s="102">
        <v>0</v>
      </c>
      <c r="AF359" s="102">
        <v>0</v>
      </c>
      <c r="AG359" s="102">
        <v>0</v>
      </c>
      <c r="AH359" s="102">
        <v>0</v>
      </c>
      <c r="AI359" s="102">
        <v>0</v>
      </c>
      <c r="AJ359" s="102">
        <v>0</v>
      </c>
      <c r="AK359" s="102">
        <v>0</v>
      </c>
      <c r="AL359" s="305" t="s">
        <v>81</v>
      </c>
      <c r="AM359" s="354"/>
      <c r="AN359" s="354"/>
      <c r="AO359" s="102">
        <f t="shared" si="294"/>
        <v>0</v>
      </c>
      <c r="AP359" s="305">
        <f t="shared" si="295"/>
        <v>0</v>
      </c>
      <c r="AQ359" s="354"/>
      <c r="AR359" s="354"/>
      <c r="AS359" s="96">
        <v>1</v>
      </c>
      <c r="AT359" s="284">
        <v>0</v>
      </c>
      <c r="AU359" s="96">
        <v>0</v>
      </c>
      <c r="AV359" s="96">
        <v>1</v>
      </c>
      <c r="AW359" s="282">
        <f t="shared" ref="AW359:AW360" si="301">BE359+BD359+BB359+BA359+AZ359+AX359</f>
        <v>9000000</v>
      </c>
      <c r="AX359" s="102">
        <v>0</v>
      </c>
      <c r="AY359" s="102">
        <v>0</v>
      </c>
      <c r="AZ359" s="102">
        <v>0</v>
      </c>
      <c r="BA359" s="102">
        <v>0</v>
      </c>
      <c r="BB359" s="102">
        <v>0</v>
      </c>
      <c r="BC359" s="102">
        <v>0</v>
      </c>
      <c r="BD359" s="282">
        <v>9000000</v>
      </c>
      <c r="BE359" s="102">
        <v>0</v>
      </c>
      <c r="BF359" s="305">
        <f t="shared" si="297"/>
        <v>1</v>
      </c>
      <c r="BG359" s="354"/>
      <c r="BH359" s="354"/>
      <c r="BI359" s="96">
        <f t="shared" si="276"/>
        <v>1</v>
      </c>
      <c r="BJ359" s="260">
        <f t="shared" si="298"/>
        <v>0.5</v>
      </c>
      <c r="BK359" s="354"/>
      <c r="BL359" s="354"/>
      <c r="BM359" s="220" t="s">
        <v>898</v>
      </c>
      <c r="BN359" s="220" t="s">
        <v>101</v>
      </c>
      <c r="BO359" s="220"/>
      <c r="BP359" s="220"/>
      <c r="BQ359" s="220"/>
      <c r="BR359" s="220"/>
      <c r="BS359" s="220"/>
      <c r="BT359" s="220"/>
      <c r="BU359" s="220"/>
      <c r="BV359" s="220"/>
      <c r="BW359" s="220"/>
      <c r="BX359" s="220"/>
      <c r="BY359" s="220"/>
      <c r="BZ359" s="96">
        <v>1</v>
      </c>
      <c r="CA359" s="96">
        <v>0</v>
      </c>
      <c r="CB359" s="96">
        <v>0</v>
      </c>
      <c r="CC359" s="96">
        <v>0</v>
      </c>
      <c r="CD359" s="96">
        <v>1</v>
      </c>
      <c r="CE359" s="96">
        <v>0</v>
      </c>
      <c r="CF359" s="96">
        <v>0</v>
      </c>
      <c r="CG359" s="96">
        <v>0</v>
      </c>
      <c r="CH359" s="96">
        <v>0</v>
      </c>
      <c r="CI359" s="96">
        <v>0</v>
      </c>
      <c r="CJ359" s="96">
        <v>0</v>
      </c>
      <c r="CK359" s="96">
        <v>0</v>
      </c>
      <c r="CL359" s="283">
        <v>9000000</v>
      </c>
      <c r="CM359" s="96">
        <v>0</v>
      </c>
      <c r="CN359" s="305">
        <f>+CD359/BZ359</f>
        <v>1</v>
      </c>
      <c r="CO359" s="354"/>
      <c r="CP359" s="354"/>
      <c r="CQ359" s="96">
        <f t="shared" si="277"/>
        <v>2</v>
      </c>
      <c r="CR359" s="221">
        <f>+CQ359/E359</f>
        <v>1</v>
      </c>
      <c r="CS359" s="355"/>
      <c r="CT359" s="355"/>
      <c r="CU359" s="220" t="s">
        <v>898</v>
      </c>
      <c r="CV359" s="220" t="s">
        <v>101</v>
      </c>
    </row>
    <row r="360" spans="1:100" ht="60.75" customHeight="1">
      <c r="A360" s="75" t="s">
        <v>1093</v>
      </c>
      <c r="B360" s="218" t="s">
        <v>95</v>
      </c>
      <c r="C360" s="75" t="s">
        <v>1094</v>
      </c>
      <c r="D360" s="119">
        <v>100</v>
      </c>
      <c r="E360" s="119">
        <v>60</v>
      </c>
      <c r="F360" s="75" t="s">
        <v>97</v>
      </c>
      <c r="G360" s="75" t="s">
        <v>1097</v>
      </c>
      <c r="H360" s="75" t="s">
        <v>1097</v>
      </c>
      <c r="I360" s="96">
        <v>0</v>
      </c>
      <c r="J360" s="119">
        <v>25</v>
      </c>
      <c r="K360" s="119">
        <v>0</v>
      </c>
      <c r="L360" s="305">
        <v>0</v>
      </c>
      <c r="M360" s="354"/>
      <c r="N360" s="354"/>
      <c r="O360" s="354"/>
      <c r="P360" s="354"/>
      <c r="Q360" s="96">
        <v>0</v>
      </c>
      <c r="R360" s="96">
        <v>0</v>
      </c>
      <c r="S360" s="96">
        <v>0</v>
      </c>
      <c r="T360" s="96">
        <v>0</v>
      </c>
      <c r="U360" s="96">
        <v>0</v>
      </c>
      <c r="V360" s="96">
        <v>0</v>
      </c>
      <c r="W360" s="96">
        <v>0</v>
      </c>
      <c r="X360" s="96">
        <v>0</v>
      </c>
      <c r="Y360" s="96">
        <v>0</v>
      </c>
      <c r="Z360" s="102" t="s">
        <v>81</v>
      </c>
      <c r="AA360" s="96">
        <v>25</v>
      </c>
      <c r="AB360" s="102">
        <v>0</v>
      </c>
      <c r="AC360" s="96">
        <v>0</v>
      </c>
      <c r="AD360" s="102">
        <v>0</v>
      </c>
      <c r="AE360" s="102">
        <v>0</v>
      </c>
      <c r="AF360" s="102">
        <v>0</v>
      </c>
      <c r="AG360" s="102">
        <v>0</v>
      </c>
      <c r="AH360" s="102">
        <v>0</v>
      </c>
      <c r="AI360" s="102">
        <v>0</v>
      </c>
      <c r="AJ360" s="102">
        <v>0</v>
      </c>
      <c r="AK360" s="102">
        <v>0</v>
      </c>
      <c r="AL360" s="305">
        <v>0</v>
      </c>
      <c r="AM360" s="354"/>
      <c r="AN360" s="354"/>
      <c r="AO360" s="102">
        <f t="shared" si="294"/>
        <v>0</v>
      </c>
      <c r="AP360" s="305">
        <f t="shared" si="295"/>
        <v>0</v>
      </c>
      <c r="AQ360" s="354"/>
      <c r="AR360" s="354"/>
      <c r="AS360" s="96">
        <v>40</v>
      </c>
      <c r="AT360" s="284">
        <v>0</v>
      </c>
      <c r="AU360" s="96">
        <v>0</v>
      </c>
      <c r="AV360" s="96">
        <v>20</v>
      </c>
      <c r="AW360" s="282">
        <f t="shared" si="301"/>
        <v>1000000</v>
      </c>
      <c r="AX360" s="102">
        <v>0</v>
      </c>
      <c r="AY360" s="102">
        <v>0</v>
      </c>
      <c r="AZ360" s="102">
        <v>0</v>
      </c>
      <c r="BA360" s="102">
        <v>0</v>
      </c>
      <c r="BB360" s="102">
        <v>0</v>
      </c>
      <c r="BC360" s="102">
        <v>0</v>
      </c>
      <c r="BD360" s="282">
        <v>1000000</v>
      </c>
      <c r="BE360" s="102">
        <v>0</v>
      </c>
      <c r="BF360" s="305">
        <f t="shared" si="297"/>
        <v>0.5</v>
      </c>
      <c r="BG360" s="354"/>
      <c r="BH360" s="354"/>
      <c r="BI360" s="96">
        <f t="shared" si="276"/>
        <v>20</v>
      </c>
      <c r="BJ360" s="260">
        <f>+BI360/E360</f>
        <v>0.33333333333333331</v>
      </c>
      <c r="BK360" s="354"/>
      <c r="BL360" s="354"/>
      <c r="BM360" s="220" t="s">
        <v>898</v>
      </c>
      <c r="BN360" s="220" t="s">
        <v>268</v>
      </c>
      <c r="BO360" s="220"/>
      <c r="BP360" s="220"/>
      <c r="BQ360" s="220"/>
      <c r="BR360" s="220"/>
      <c r="BS360" s="220"/>
      <c r="BT360" s="220"/>
      <c r="BU360" s="220"/>
      <c r="BV360" s="220"/>
      <c r="BW360" s="220"/>
      <c r="BX360" s="220"/>
      <c r="BY360" s="220"/>
      <c r="BZ360" s="96">
        <v>40</v>
      </c>
      <c r="CA360" s="96">
        <v>0</v>
      </c>
      <c r="CB360" s="96">
        <v>0</v>
      </c>
      <c r="CC360" s="96">
        <v>0</v>
      </c>
      <c r="CD360" s="96">
        <v>210</v>
      </c>
      <c r="CE360" s="96">
        <v>0</v>
      </c>
      <c r="CF360" s="96">
        <v>0</v>
      </c>
      <c r="CG360" s="96">
        <v>0</v>
      </c>
      <c r="CH360" s="96">
        <v>0</v>
      </c>
      <c r="CI360" s="96">
        <v>0</v>
      </c>
      <c r="CJ360" s="96">
        <v>0</v>
      </c>
      <c r="CK360" s="96">
        <v>0</v>
      </c>
      <c r="CL360" s="283">
        <v>1000000</v>
      </c>
      <c r="CM360" s="96">
        <v>0</v>
      </c>
      <c r="CN360" s="305">
        <v>1</v>
      </c>
      <c r="CO360" s="354"/>
      <c r="CP360" s="354"/>
      <c r="CQ360" s="96">
        <f t="shared" si="277"/>
        <v>230</v>
      </c>
      <c r="CR360" s="221">
        <v>1</v>
      </c>
      <c r="CS360" s="355"/>
      <c r="CT360" s="355"/>
      <c r="CU360" s="220" t="s">
        <v>898</v>
      </c>
      <c r="CV360" s="220" t="s">
        <v>268</v>
      </c>
    </row>
    <row r="361" spans="1:100" ht="75" customHeight="1">
      <c r="A361" s="75" t="s">
        <v>1098</v>
      </c>
      <c r="B361" s="218" t="s">
        <v>95</v>
      </c>
      <c r="C361" s="75" t="s">
        <v>1099</v>
      </c>
      <c r="D361" s="119">
        <v>3</v>
      </c>
      <c r="E361" s="119" t="s">
        <v>81</v>
      </c>
      <c r="F361" s="75" t="s">
        <v>97</v>
      </c>
      <c r="G361" s="75" t="s">
        <v>1100</v>
      </c>
      <c r="H361" s="75" t="s">
        <v>1100</v>
      </c>
      <c r="I361" s="96">
        <v>0</v>
      </c>
      <c r="J361" s="119">
        <v>0</v>
      </c>
      <c r="K361" s="119">
        <v>0</v>
      </c>
      <c r="L361" s="305" t="s">
        <v>81</v>
      </c>
      <c r="M361" s="354" t="str">
        <f>+L361</f>
        <v>NA</v>
      </c>
      <c r="N361" s="354">
        <v>0.15</v>
      </c>
      <c r="O361" s="354">
        <f>SUM(L361:L364)</f>
        <v>0</v>
      </c>
      <c r="P361" s="354"/>
      <c r="Q361" s="96">
        <v>0</v>
      </c>
      <c r="R361" s="96">
        <v>0</v>
      </c>
      <c r="S361" s="96">
        <v>0</v>
      </c>
      <c r="T361" s="96">
        <v>0</v>
      </c>
      <c r="U361" s="96">
        <v>0</v>
      </c>
      <c r="V361" s="96">
        <v>0</v>
      </c>
      <c r="W361" s="96">
        <v>0</v>
      </c>
      <c r="X361" s="96">
        <v>0</v>
      </c>
      <c r="Y361" s="96">
        <v>0</v>
      </c>
      <c r="Z361" s="102" t="s">
        <v>81</v>
      </c>
      <c r="AA361" s="96">
        <v>1</v>
      </c>
      <c r="AB361" s="102">
        <v>0</v>
      </c>
      <c r="AC361" s="96">
        <v>1</v>
      </c>
      <c r="AD361" s="102">
        <v>0</v>
      </c>
      <c r="AE361" s="102">
        <v>0</v>
      </c>
      <c r="AF361" s="102">
        <v>0</v>
      </c>
      <c r="AG361" s="102">
        <v>0</v>
      </c>
      <c r="AH361" s="102">
        <v>0</v>
      </c>
      <c r="AI361" s="102">
        <v>0</v>
      </c>
      <c r="AJ361" s="102">
        <v>0</v>
      </c>
      <c r="AK361" s="102">
        <v>0</v>
      </c>
      <c r="AL361" s="305">
        <v>1</v>
      </c>
      <c r="AM361" s="354">
        <f>SUM(AL361:AL364)/2</f>
        <v>1</v>
      </c>
      <c r="AN361" s="354" t="s">
        <v>81</v>
      </c>
      <c r="AO361" s="102">
        <f t="shared" si="294"/>
        <v>1</v>
      </c>
      <c r="AP361" s="305">
        <f t="shared" si="295"/>
        <v>0.33333333333333331</v>
      </c>
      <c r="AQ361" s="354">
        <f>SUM(AP361:AP364)/4</f>
        <v>0.13333333333333333</v>
      </c>
      <c r="AR361" s="354"/>
      <c r="AS361" s="96">
        <v>0</v>
      </c>
      <c r="AT361" s="284">
        <v>0</v>
      </c>
      <c r="AU361" s="96">
        <v>0</v>
      </c>
      <c r="AV361" s="96">
        <v>0</v>
      </c>
      <c r="AW361" s="102">
        <v>0</v>
      </c>
      <c r="AX361" s="102">
        <v>0</v>
      </c>
      <c r="AY361" s="102">
        <v>0</v>
      </c>
      <c r="AZ361" s="102">
        <v>0</v>
      </c>
      <c r="BA361" s="102">
        <v>0</v>
      </c>
      <c r="BB361" s="102">
        <v>0</v>
      </c>
      <c r="BC361" s="102">
        <v>0</v>
      </c>
      <c r="BD361" s="102">
        <v>0</v>
      </c>
      <c r="BE361" s="102">
        <v>0</v>
      </c>
      <c r="BF361" s="305" t="s">
        <v>81</v>
      </c>
      <c r="BG361" s="354">
        <f>SUM(BF361:BF364)/3</f>
        <v>1</v>
      </c>
      <c r="BH361" s="354" t="s">
        <v>81</v>
      </c>
      <c r="BI361" s="96" t="s">
        <v>81</v>
      </c>
      <c r="BJ361" s="260" t="s">
        <v>81</v>
      </c>
      <c r="BK361" s="354">
        <f>SUM(BJ361:BJ364)/3</f>
        <v>0.66666666666666663</v>
      </c>
      <c r="BL361" s="354"/>
      <c r="BM361" s="220" t="s">
        <v>898</v>
      </c>
      <c r="BN361" s="220" t="s">
        <v>176</v>
      </c>
      <c r="BO361" s="220"/>
      <c r="BP361" s="220"/>
      <c r="BQ361" s="220"/>
      <c r="BR361" s="220"/>
      <c r="BS361" s="220"/>
      <c r="BT361" s="220"/>
      <c r="BU361" s="220"/>
      <c r="BV361" s="220"/>
      <c r="BW361" s="220"/>
      <c r="BX361" s="220"/>
      <c r="BY361" s="220"/>
      <c r="BZ361" s="96" t="s">
        <v>81</v>
      </c>
      <c r="CA361" s="96">
        <v>0</v>
      </c>
      <c r="CB361" s="96">
        <v>0</v>
      </c>
      <c r="CC361" s="96">
        <v>0</v>
      </c>
      <c r="CD361" s="96" t="s">
        <v>81</v>
      </c>
      <c r="CE361" s="96">
        <v>0</v>
      </c>
      <c r="CF361" s="96">
        <v>0</v>
      </c>
      <c r="CG361" s="96">
        <v>0</v>
      </c>
      <c r="CH361" s="96">
        <v>0</v>
      </c>
      <c r="CI361" s="96">
        <v>0</v>
      </c>
      <c r="CJ361" s="96">
        <v>0</v>
      </c>
      <c r="CK361" s="96">
        <v>0</v>
      </c>
      <c r="CL361" s="96">
        <v>0</v>
      </c>
      <c r="CM361" s="96">
        <v>0</v>
      </c>
      <c r="CN361" s="305" t="s">
        <v>81</v>
      </c>
      <c r="CO361" s="354">
        <f>SUM(CN361:CN364)/3</f>
        <v>1</v>
      </c>
      <c r="CP361" s="354" t="s">
        <v>81</v>
      </c>
      <c r="CQ361" s="96" t="s">
        <v>81</v>
      </c>
      <c r="CR361" s="221" t="s">
        <v>81</v>
      </c>
      <c r="CS361" s="355">
        <f>SUM(CR361:CR364)/3</f>
        <v>1</v>
      </c>
      <c r="CT361" s="355"/>
      <c r="CU361" s="220" t="s">
        <v>898</v>
      </c>
      <c r="CV361" s="220" t="s">
        <v>176</v>
      </c>
    </row>
    <row r="362" spans="1:100" ht="66.75" customHeight="1">
      <c r="A362" s="75" t="s">
        <v>1098</v>
      </c>
      <c r="B362" s="218" t="s">
        <v>95</v>
      </c>
      <c r="C362" s="75" t="s">
        <v>1099</v>
      </c>
      <c r="D362" s="119">
        <v>1</v>
      </c>
      <c r="E362" s="119">
        <v>1</v>
      </c>
      <c r="F362" s="75" t="s">
        <v>97</v>
      </c>
      <c r="G362" s="75" t="s">
        <v>1101</v>
      </c>
      <c r="H362" s="75" t="s">
        <v>1101</v>
      </c>
      <c r="I362" s="96">
        <v>0</v>
      </c>
      <c r="J362" s="119">
        <v>0</v>
      </c>
      <c r="K362" s="119">
        <v>0</v>
      </c>
      <c r="L362" s="305" t="s">
        <v>81</v>
      </c>
      <c r="M362" s="354"/>
      <c r="N362" s="354"/>
      <c r="O362" s="354"/>
      <c r="P362" s="354"/>
      <c r="Q362" s="96">
        <v>0</v>
      </c>
      <c r="R362" s="96">
        <v>0</v>
      </c>
      <c r="S362" s="96">
        <v>0</v>
      </c>
      <c r="T362" s="96">
        <v>0</v>
      </c>
      <c r="U362" s="96">
        <v>0</v>
      </c>
      <c r="V362" s="96">
        <v>0</v>
      </c>
      <c r="W362" s="96">
        <v>0</v>
      </c>
      <c r="X362" s="96">
        <v>0</v>
      </c>
      <c r="Y362" s="96">
        <v>0</v>
      </c>
      <c r="Z362" s="102" t="s">
        <v>81</v>
      </c>
      <c r="AA362" s="96">
        <v>0</v>
      </c>
      <c r="AB362" s="102">
        <v>0</v>
      </c>
      <c r="AC362" s="96">
        <v>0</v>
      </c>
      <c r="AD362" s="102">
        <v>0</v>
      </c>
      <c r="AE362" s="102">
        <v>0</v>
      </c>
      <c r="AF362" s="102">
        <v>0</v>
      </c>
      <c r="AG362" s="102">
        <v>0</v>
      </c>
      <c r="AH362" s="102">
        <v>0</v>
      </c>
      <c r="AI362" s="102">
        <v>0</v>
      </c>
      <c r="AJ362" s="102">
        <v>0</v>
      </c>
      <c r="AK362" s="102">
        <v>0</v>
      </c>
      <c r="AL362" s="305" t="s">
        <v>81</v>
      </c>
      <c r="AM362" s="354"/>
      <c r="AN362" s="354"/>
      <c r="AO362" s="102">
        <f t="shared" si="294"/>
        <v>0</v>
      </c>
      <c r="AP362" s="305">
        <f t="shared" si="295"/>
        <v>0</v>
      </c>
      <c r="AQ362" s="354"/>
      <c r="AR362" s="354"/>
      <c r="AS362" s="96">
        <v>1</v>
      </c>
      <c r="AT362" s="284">
        <v>0</v>
      </c>
      <c r="AU362" s="96">
        <v>0</v>
      </c>
      <c r="AV362" s="96">
        <v>1</v>
      </c>
      <c r="AW362" s="282">
        <f t="shared" ref="AW362:AW364" si="302">BE362+BD362+BB362+BA362+AZ362+AX362</f>
        <v>34311500</v>
      </c>
      <c r="AX362" s="102">
        <v>0</v>
      </c>
      <c r="AY362" s="102">
        <v>0</v>
      </c>
      <c r="AZ362" s="102">
        <v>0</v>
      </c>
      <c r="BA362" s="102">
        <v>0</v>
      </c>
      <c r="BB362" s="102">
        <v>0</v>
      </c>
      <c r="BC362" s="102">
        <v>0</v>
      </c>
      <c r="BD362" s="282">
        <v>34311500</v>
      </c>
      <c r="BE362" s="102">
        <v>0</v>
      </c>
      <c r="BF362" s="305">
        <f t="shared" si="297"/>
        <v>1</v>
      </c>
      <c r="BG362" s="354"/>
      <c r="BH362" s="354"/>
      <c r="BI362" s="96">
        <f t="shared" si="276"/>
        <v>1</v>
      </c>
      <c r="BJ362" s="260">
        <f t="shared" si="298"/>
        <v>1</v>
      </c>
      <c r="BK362" s="354"/>
      <c r="BL362" s="354"/>
      <c r="BM362" s="220" t="s">
        <v>898</v>
      </c>
      <c r="BN362" s="220" t="s">
        <v>101</v>
      </c>
      <c r="BO362" s="220"/>
      <c r="BP362" s="220"/>
      <c r="BQ362" s="220"/>
      <c r="BR362" s="220"/>
      <c r="BS362" s="220"/>
      <c r="BT362" s="220"/>
      <c r="BU362" s="220"/>
      <c r="BV362" s="220"/>
      <c r="BW362" s="220"/>
      <c r="BX362" s="220"/>
      <c r="BY362" s="220"/>
      <c r="BZ362" s="96">
        <v>1</v>
      </c>
      <c r="CA362" s="96">
        <v>0</v>
      </c>
      <c r="CB362" s="96">
        <v>0</v>
      </c>
      <c r="CC362" s="96">
        <v>0</v>
      </c>
      <c r="CD362" s="96">
        <v>1</v>
      </c>
      <c r="CE362" s="96">
        <v>0</v>
      </c>
      <c r="CF362" s="96">
        <v>0</v>
      </c>
      <c r="CG362" s="96">
        <v>0</v>
      </c>
      <c r="CH362" s="96">
        <v>0</v>
      </c>
      <c r="CI362" s="96">
        <v>0</v>
      </c>
      <c r="CJ362" s="96">
        <v>0</v>
      </c>
      <c r="CK362" s="96">
        <v>0</v>
      </c>
      <c r="CL362" s="283">
        <v>34311500</v>
      </c>
      <c r="CM362" s="96">
        <v>0</v>
      </c>
      <c r="CN362" s="305">
        <v>1</v>
      </c>
      <c r="CO362" s="354"/>
      <c r="CP362" s="354"/>
      <c r="CQ362" s="96">
        <f t="shared" si="277"/>
        <v>2</v>
      </c>
      <c r="CR362" s="221">
        <v>1</v>
      </c>
      <c r="CS362" s="355"/>
      <c r="CT362" s="355"/>
      <c r="CU362" s="220" t="s">
        <v>898</v>
      </c>
      <c r="CV362" s="220" t="s">
        <v>101</v>
      </c>
    </row>
    <row r="363" spans="1:100" ht="54.75" customHeight="1">
      <c r="A363" s="75" t="s">
        <v>1098</v>
      </c>
      <c r="B363" s="218" t="s">
        <v>95</v>
      </c>
      <c r="C363" s="75" t="s">
        <v>1099</v>
      </c>
      <c r="D363" s="119">
        <v>1</v>
      </c>
      <c r="E363" s="119">
        <v>2</v>
      </c>
      <c r="F363" s="75" t="s">
        <v>97</v>
      </c>
      <c r="G363" s="75" t="s">
        <v>1102</v>
      </c>
      <c r="H363" s="75" t="s">
        <v>1102</v>
      </c>
      <c r="I363" s="96">
        <v>0</v>
      </c>
      <c r="J363" s="119">
        <v>0</v>
      </c>
      <c r="K363" s="119">
        <v>0</v>
      </c>
      <c r="L363" s="305" t="s">
        <v>81</v>
      </c>
      <c r="M363" s="354"/>
      <c r="N363" s="354"/>
      <c r="O363" s="354"/>
      <c r="P363" s="354"/>
      <c r="Q363" s="96">
        <v>0</v>
      </c>
      <c r="R363" s="96">
        <v>0</v>
      </c>
      <c r="S363" s="96">
        <v>0</v>
      </c>
      <c r="T363" s="96">
        <v>0</v>
      </c>
      <c r="U363" s="96">
        <v>0</v>
      </c>
      <c r="V363" s="96">
        <v>0</v>
      </c>
      <c r="W363" s="96">
        <v>0</v>
      </c>
      <c r="X363" s="96">
        <v>0</v>
      </c>
      <c r="Y363" s="96">
        <v>0</v>
      </c>
      <c r="Z363" s="102" t="s">
        <v>81</v>
      </c>
      <c r="AA363" s="96">
        <v>0</v>
      </c>
      <c r="AB363" s="102">
        <v>0</v>
      </c>
      <c r="AC363" s="96">
        <v>0</v>
      </c>
      <c r="AD363" s="102">
        <v>0</v>
      </c>
      <c r="AE363" s="102">
        <v>0</v>
      </c>
      <c r="AF363" s="102">
        <v>0</v>
      </c>
      <c r="AG363" s="102">
        <v>0</v>
      </c>
      <c r="AH363" s="102">
        <v>0</v>
      </c>
      <c r="AI363" s="102">
        <v>0</v>
      </c>
      <c r="AJ363" s="102">
        <v>0</v>
      </c>
      <c r="AK363" s="102">
        <v>0</v>
      </c>
      <c r="AL363" s="305" t="s">
        <v>81</v>
      </c>
      <c r="AM363" s="354"/>
      <c r="AN363" s="354"/>
      <c r="AO363" s="102">
        <f t="shared" si="294"/>
        <v>0</v>
      </c>
      <c r="AP363" s="305">
        <f t="shared" si="295"/>
        <v>0</v>
      </c>
      <c r="AQ363" s="354"/>
      <c r="AR363" s="354"/>
      <c r="AS363" s="96">
        <v>1</v>
      </c>
      <c r="AT363" s="284">
        <v>0</v>
      </c>
      <c r="AU363" s="96">
        <v>0</v>
      </c>
      <c r="AV363" s="96">
        <v>1</v>
      </c>
      <c r="AW363" s="282">
        <f t="shared" si="302"/>
        <v>34311500</v>
      </c>
      <c r="AX363" s="102">
        <v>0</v>
      </c>
      <c r="AY363" s="102">
        <v>0</v>
      </c>
      <c r="AZ363" s="102">
        <v>0</v>
      </c>
      <c r="BA363" s="102">
        <v>0</v>
      </c>
      <c r="BB363" s="102">
        <v>0</v>
      </c>
      <c r="BC363" s="102">
        <v>0</v>
      </c>
      <c r="BD363" s="282">
        <v>34311500</v>
      </c>
      <c r="BE363" s="102">
        <v>0</v>
      </c>
      <c r="BF363" s="305">
        <f t="shared" si="297"/>
        <v>1</v>
      </c>
      <c r="BG363" s="354"/>
      <c r="BH363" s="354"/>
      <c r="BI363" s="96">
        <f t="shared" si="276"/>
        <v>1</v>
      </c>
      <c r="BJ363" s="260">
        <f>+BI363/E363</f>
        <v>0.5</v>
      </c>
      <c r="BK363" s="354"/>
      <c r="BL363" s="354"/>
      <c r="BM363" s="220" t="s">
        <v>898</v>
      </c>
      <c r="BN363" s="220" t="s">
        <v>934</v>
      </c>
      <c r="BO363" s="220"/>
      <c r="BP363" s="220"/>
      <c r="BQ363" s="220"/>
      <c r="BR363" s="220"/>
      <c r="BS363" s="220"/>
      <c r="BT363" s="220"/>
      <c r="BU363" s="220"/>
      <c r="BV363" s="220"/>
      <c r="BW363" s="220"/>
      <c r="BX363" s="220"/>
      <c r="BY363" s="220"/>
      <c r="BZ363" s="96">
        <v>1</v>
      </c>
      <c r="CA363" s="96">
        <v>0</v>
      </c>
      <c r="CB363" s="96">
        <v>1</v>
      </c>
      <c r="CC363" s="96">
        <v>1</v>
      </c>
      <c r="CD363" s="96">
        <v>1</v>
      </c>
      <c r="CE363" s="96">
        <v>0</v>
      </c>
      <c r="CF363" s="96">
        <v>0</v>
      </c>
      <c r="CG363" s="96">
        <v>0</v>
      </c>
      <c r="CH363" s="96">
        <v>0</v>
      </c>
      <c r="CI363" s="96">
        <v>0</v>
      </c>
      <c r="CJ363" s="96">
        <v>0</v>
      </c>
      <c r="CK363" s="96">
        <v>0</v>
      </c>
      <c r="CL363" s="283">
        <v>34311500</v>
      </c>
      <c r="CM363" s="96">
        <v>0</v>
      </c>
      <c r="CN363" s="305">
        <f t="shared" ref="CN363:CN364" si="303">+CD363/BZ363</f>
        <v>1</v>
      </c>
      <c r="CO363" s="354"/>
      <c r="CP363" s="354"/>
      <c r="CQ363" s="96">
        <f t="shared" si="277"/>
        <v>2</v>
      </c>
      <c r="CR363" s="221">
        <f>+CQ363/E363</f>
        <v>1</v>
      </c>
      <c r="CS363" s="355"/>
      <c r="CT363" s="355"/>
      <c r="CU363" s="220" t="s">
        <v>898</v>
      </c>
      <c r="CV363" s="220" t="s">
        <v>934</v>
      </c>
    </row>
    <row r="364" spans="1:100" ht="53.25" customHeight="1">
      <c r="A364" s="75" t="s">
        <v>1098</v>
      </c>
      <c r="B364" s="218" t="s">
        <v>95</v>
      </c>
      <c r="C364" s="75" t="s">
        <v>1099</v>
      </c>
      <c r="D364" s="119">
        <v>5</v>
      </c>
      <c r="E364" s="119">
        <v>4</v>
      </c>
      <c r="F364" s="75" t="s">
        <v>97</v>
      </c>
      <c r="G364" s="75" t="s">
        <v>1103</v>
      </c>
      <c r="H364" s="75" t="s">
        <v>1103</v>
      </c>
      <c r="I364" s="96">
        <v>0</v>
      </c>
      <c r="J364" s="119">
        <v>0</v>
      </c>
      <c r="K364" s="119">
        <v>0</v>
      </c>
      <c r="L364" s="305" t="s">
        <v>81</v>
      </c>
      <c r="M364" s="354"/>
      <c r="N364" s="354"/>
      <c r="O364" s="354"/>
      <c r="P364" s="354"/>
      <c r="Q364" s="96">
        <v>0</v>
      </c>
      <c r="R364" s="96">
        <v>0</v>
      </c>
      <c r="S364" s="96">
        <v>0</v>
      </c>
      <c r="T364" s="96">
        <v>0</v>
      </c>
      <c r="U364" s="96">
        <v>0</v>
      </c>
      <c r="V364" s="96">
        <v>0</v>
      </c>
      <c r="W364" s="96">
        <v>0</v>
      </c>
      <c r="X364" s="96">
        <v>0</v>
      </c>
      <c r="Y364" s="96">
        <v>0</v>
      </c>
      <c r="Z364" s="102" t="s">
        <v>81</v>
      </c>
      <c r="AA364" s="96">
        <v>1</v>
      </c>
      <c r="AB364" s="102">
        <v>1</v>
      </c>
      <c r="AC364" s="96">
        <v>1</v>
      </c>
      <c r="AD364" s="102">
        <v>0</v>
      </c>
      <c r="AE364" s="102">
        <v>0</v>
      </c>
      <c r="AF364" s="102">
        <v>0</v>
      </c>
      <c r="AG364" s="102">
        <v>0</v>
      </c>
      <c r="AH364" s="102">
        <v>0</v>
      </c>
      <c r="AI364" s="102">
        <v>0</v>
      </c>
      <c r="AJ364" s="102">
        <v>0</v>
      </c>
      <c r="AK364" s="102">
        <v>0</v>
      </c>
      <c r="AL364" s="305">
        <v>1</v>
      </c>
      <c r="AM364" s="354"/>
      <c r="AN364" s="354"/>
      <c r="AO364" s="102">
        <f t="shared" si="294"/>
        <v>1</v>
      </c>
      <c r="AP364" s="305">
        <f t="shared" si="295"/>
        <v>0.2</v>
      </c>
      <c r="AQ364" s="354"/>
      <c r="AR364" s="354"/>
      <c r="AS364" s="96">
        <v>1</v>
      </c>
      <c r="AT364" s="284">
        <v>0</v>
      </c>
      <c r="AU364" s="96">
        <v>0</v>
      </c>
      <c r="AV364" s="96">
        <v>1</v>
      </c>
      <c r="AW364" s="282">
        <f t="shared" si="302"/>
        <v>34311500</v>
      </c>
      <c r="AX364" s="102">
        <v>0</v>
      </c>
      <c r="AY364" s="102">
        <v>0</v>
      </c>
      <c r="AZ364" s="102">
        <v>0</v>
      </c>
      <c r="BA364" s="102">
        <v>0</v>
      </c>
      <c r="BB364" s="102">
        <v>0</v>
      </c>
      <c r="BC364" s="102">
        <v>0</v>
      </c>
      <c r="BD364" s="282">
        <v>34311500</v>
      </c>
      <c r="BE364" s="102">
        <v>0</v>
      </c>
      <c r="BF364" s="305">
        <f t="shared" si="297"/>
        <v>1</v>
      </c>
      <c r="BG364" s="354"/>
      <c r="BH364" s="354"/>
      <c r="BI364" s="96">
        <f t="shared" si="276"/>
        <v>2</v>
      </c>
      <c r="BJ364" s="260">
        <f>+BI364/E364</f>
        <v>0.5</v>
      </c>
      <c r="BK364" s="354"/>
      <c r="BL364" s="354"/>
      <c r="BM364" s="220" t="s">
        <v>898</v>
      </c>
      <c r="BN364" s="220" t="s">
        <v>268</v>
      </c>
      <c r="BO364" s="220"/>
      <c r="BP364" s="220"/>
      <c r="BQ364" s="220"/>
      <c r="BR364" s="220"/>
      <c r="BS364" s="220"/>
      <c r="BT364" s="220"/>
      <c r="BU364" s="220"/>
      <c r="BV364" s="220"/>
      <c r="BW364" s="220"/>
      <c r="BX364" s="220"/>
      <c r="BY364" s="220"/>
      <c r="BZ364" s="96">
        <v>2</v>
      </c>
      <c r="CA364" s="96">
        <v>0</v>
      </c>
      <c r="CB364" s="96">
        <v>1</v>
      </c>
      <c r="CC364" s="96">
        <v>1</v>
      </c>
      <c r="CD364" s="96">
        <v>2</v>
      </c>
      <c r="CE364" s="96">
        <v>0</v>
      </c>
      <c r="CF364" s="96">
        <v>0</v>
      </c>
      <c r="CG364" s="96">
        <v>0</v>
      </c>
      <c r="CH364" s="96">
        <v>0</v>
      </c>
      <c r="CI364" s="96">
        <v>0</v>
      </c>
      <c r="CJ364" s="96">
        <v>0</v>
      </c>
      <c r="CK364" s="96">
        <v>0</v>
      </c>
      <c r="CL364" s="283">
        <v>34311500</v>
      </c>
      <c r="CM364" s="96">
        <v>0</v>
      </c>
      <c r="CN364" s="305">
        <f t="shared" si="303"/>
        <v>1</v>
      </c>
      <c r="CO364" s="354"/>
      <c r="CP364" s="354"/>
      <c r="CQ364" s="96">
        <f t="shared" si="277"/>
        <v>4</v>
      </c>
      <c r="CR364" s="221">
        <f>+CQ364/E364</f>
        <v>1</v>
      </c>
      <c r="CS364" s="355"/>
      <c r="CT364" s="355"/>
      <c r="CU364" s="220" t="s">
        <v>898</v>
      </c>
      <c r="CV364" s="220" t="s">
        <v>268</v>
      </c>
    </row>
    <row r="365" spans="1:100" ht="33.75">
      <c r="A365" s="214" t="s">
        <v>1104</v>
      </c>
      <c r="B365" s="313" t="s">
        <v>91</v>
      </c>
      <c r="C365" s="214" t="s">
        <v>1105</v>
      </c>
      <c r="D365" s="212" t="s">
        <v>79</v>
      </c>
      <c r="E365" s="212" t="s">
        <v>79</v>
      </c>
      <c r="F365" s="212" t="s">
        <v>79</v>
      </c>
      <c r="G365" s="214" t="s">
        <v>80</v>
      </c>
      <c r="H365" s="214" t="s">
        <v>80</v>
      </c>
      <c r="I365" s="212" t="s">
        <v>79</v>
      </c>
      <c r="J365" s="212">
        <v>5</v>
      </c>
      <c r="K365" s="212" t="s">
        <v>79</v>
      </c>
      <c r="L365" s="212" t="s">
        <v>79</v>
      </c>
      <c r="M365" s="212" t="s">
        <v>79</v>
      </c>
      <c r="N365" s="212" t="s">
        <v>79</v>
      </c>
      <c r="O365" s="212" t="s">
        <v>79</v>
      </c>
      <c r="P365" s="213">
        <f>+P366</f>
        <v>0</v>
      </c>
      <c r="Q365" s="212">
        <f>SUM(Q366:Q373)</f>
        <v>0</v>
      </c>
      <c r="R365" s="212">
        <f>SUM(R366:R373)</f>
        <v>0</v>
      </c>
      <c r="S365" s="212">
        <f t="shared" ref="S365:Y365" si="304">SUM(S366:S373)</f>
        <v>0</v>
      </c>
      <c r="T365" s="212">
        <f t="shared" si="304"/>
        <v>0</v>
      </c>
      <c r="U365" s="212">
        <f t="shared" si="304"/>
        <v>0</v>
      </c>
      <c r="V365" s="212">
        <f t="shared" si="304"/>
        <v>0</v>
      </c>
      <c r="W365" s="212">
        <f t="shared" si="304"/>
        <v>0</v>
      </c>
      <c r="X365" s="212">
        <f t="shared" si="304"/>
        <v>0</v>
      </c>
      <c r="Y365" s="212">
        <f t="shared" si="304"/>
        <v>0</v>
      </c>
      <c r="Z365" s="212" t="s">
        <v>79</v>
      </c>
      <c r="AA365" s="212">
        <v>6</v>
      </c>
      <c r="AB365" s="212" t="s">
        <v>79</v>
      </c>
      <c r="AC365" s="212" t="s">
        <v>79</v>
      </c>
      <c r="AD365" s="118">
        <f>SUM(AD366:AD373)</f>
        <v>100374880</v>
      </c>
      <c r="AE365" s="118">
        <f t="shared" ref="AE365:AK365" si="305">SUM(AE366:AE373)</f>
        <v>80000000</v>
      </c>
      <c r="AF365" s="118">
        <f t="shared" si="305"/>
        <v>0</v>
      </c>
      <c r="AG365" s="118">
        <f t="shared" si="305"/>
        <v>0</v>
      </c>
      <c r="AH365" s="118">
        <f t="shared" si="305"/>
        <v>0</v>
      </c>
      <c r="AI365" s="118">
        <f t="shared" si="305"/>
        <v>20249880</v>
      </c>
      <c r="AJ365" s="118">
        <f t="shared" si="305"/>
        <v>0</v>
      </c>
      <c r="AK365" s="118">
        <f t="shared" si="305"/>
        <v>0</v>
      </c>
      <c r="AL365" s="212" t="s">
        <v>79</v>
      </c>
      <c r="AM365" s="212" t="s">
        <v>79</v>
      </c>
      <c r="AN365" s="213">
        <f>+AN366</f>
        <v>0.83333333333333337</v>
      </c>
      <c r="AO365" s="214">
        <v>8</v>
      </c>
      <c r="AP365" s="212" t="s">
        <v>79</v>
      </c>
      <c r="AQ365" s="212" t="s">
        <v>79</v>
      </c>
      <c r="AR365" s="213">
        <f>+AR366</f>
        <v>0.37425595238095238</v>
      </c>
      <c r="AS365" s="212">
        <v>5</v>
      </c>
      <c r="AT365" s="212" t="s">
        <v>79</v>
      </c>
      <c r="AU365" s="212" t="s">
        <v>79</v>
      </c>
      <c r="AV365" s="212" t="s">
        <v>79</v>
      </c>
      <c r="AW365" s="118">
        <f>SUM(AW366:AW373)</f>
        <v>191342000</v>
      </c>
      <c r="AX365" s="118">
        <f t="shared" ref="AX365:BE365" si="306">SUM(AX366:AX373)</f>
        <v>191342000</v>
      </c>
      <c r="AY365" s="118">
        <f t="shared" si="306"/>
        <v>0</v>
      </c>
      <c r="AZ365" s="118">
        <f t="shared" si="306"/>
        <v>0</v>
      </c>
      <c r="BA365" s="118">
        <f t="shared" si="306"/>
        <v>0</v>
      </c>
      <c r="BB365" s="118">
        <f t="shared" si="306"/>
        <v>20249880</v>
      </c>
      <c r="BC365" s="118">
        <f t="shared" si="306"/>
        <v>0</v>
      </c>
      <c r="BD365" s="118">
        <f t="shared" si="306"/>
        <v>0</v>
      </c>
      <c r="BE365" s="118">
        <f t="shared" si="306"/>
        <v>0</v>
      </c>
      <c r="BF365" s="212" t="s">
        <v>79</v>
      </c>
      <c r="BG365" s="212" t="s">
        <v>79</v>
      </c>
      <c r="BH365" s="213">
        <f>+BH366</f>
        <v>0.73333333333333328</v>
      </c>
      <c r="BI365" s="214">
        <v>8</v>
      </c>
      <c r="BJ365" s="212" t="s">
        <v>79</v>
      </c>
      <c r="BK365" s="212" t="s">
        <v>79</v>
      </c>
      <c r="BL365" s="213">
        <f>+BL366</f>
        <v>0.61979166666666663</v>
      </c>
      <c r="BM365" s="214" t="s">
        <v>93</v>
      </c>
      <c r="BN365" s="214" t="s">
        <v>81</v>
      </c>
      <c r="BO365" s="214"/>
      <c r="BP365" s="214"/>
      <c r="BQ365" s="214"/>
      <c r="BR365" s="214"/>
      <c r="BS365" s="214"/>
      <c r="BT365" s="214"/>
      <c r="BU365" s="214"/>
      <c r="BV365" s="214"/>
      <c r="BW365" s="214"/>
      <c r="BX365" s="214"/>
      <c r="BY365" s="214"/>
      <c r="BZ365" s="212">
        <v>7</v>
      </c>
      <c r="CA365" s="212" t="s">
        <v>79</v>
      </c>
      <c r="CB365" s="212" t="s">
        <v>79</v>
      </c>
      <c r="CC365" s="212" t="s">
        <v>79</v>
      </c>
      <c r="CD365" s="212" t="s">
        <v>79</v>
      </c>
      <c r="CE365" s="212">
        <f>SUM(CE366:CE373)</f>
        <v>0</v>
      </c>
      <c r="CF365" s="212">
        <f t="shared" ref="CF365:CM365" si="307">SUM(CF366:CF373)</f>
        <v>0</v>
      </c>
      <c r="CG365" s="212">
        <f t="shared" si="307"/>
        <v>0</v>
      </c>
      <c r="CH365" s="212">
        <f t="shared" si="307"/>
        <v>0</v>
      </c>
      <c r="CI365" s="212">
        <f t="shared" si="307"/>
        <v>0</v>
      </c>
      <c r="CJ365" s="212">
        <f t="shared" si="307"/>
        <v>0</v>
      </c>
      <c r="CK365" s="212">
        <f t="shared" si="307"/>
        <v>0</v>
      </c>
      <c r="CL365" s="212">
        <f t="shared" si="307"/>
        <v>0</v>
      </c>
      <c r="CM365" s="212">
        <f t="shared" si="307"/>
        <v>0</v>
      </c>
      <c r="CN365" s="212" t="s">
        <v>79</v>
      </c>
      <c r="CO365" s="212" t="s">
        <v>79</v>
      </c>
      <c r="CP365" s="213">
        <f>+CP366</f>
        <v>0.43492063492063487</v>
      </c>
      <c r="CQ365" s="214">
        <v>8</v>
      </c>
      <c r="CR365" s="211" t="s">
        <v>79</v>
      </c>
      <c r="CS365" s="211" t="s">
        <v>79</v>
      </c>
      <c r="CT365" s="215">
        <f>+CT366</f>
        <v>0.65104166666666663</v>
      </c>
      <c r="CU365" s="214" t="s">
        <v>93</v>
      </c>
      <c r="CV365" s="214" t="s">
        <v>81</v>
      </c>
    </row>
    <row r="366" spans="1:100" ht="33.75">
      <c r="A366" s="75" t="s">
        <v>1106</v>
      </c>
      <c r="B366" s="218" t="s">
        <v>95</v>
      </c>
      <c r="C366" s="75" t="s">
        <v>1107</v>
      </c>
      <c r="D366" s="119">
        <v>1</v>
      </c>
      <c r="E366" s="119">
        <v>1</v>
      </c>
      <c r="F366" s="75" t="s">
        <v>97</v>
      </c>
      <c r="G366" s="75" t="s">
        <v>1108</v>
      </c>
      <c r="H366" s="75" t="s">
        <v>1108</v>
      </c>
      <c r="I366" s="96">
        <v>0</v>
      </c>
      <c r="J366" s="119">
        <v>0</v>
      </c>
      <c r="K366" s="119">
        <v>0</v>
      </c>
      <c r="L366" s="305" t="s">
        <v>81</v>
      </c>
      <c r="M366" s="354">
        <f>SUBTOTAL(9,L366:L369)</f>
        <v>0</v>
      </c>
      <c r="N366" s="354">
        <v>0.33</v>
      </c>
      <c r="O366" s="354">
        <f>SUM(L366:L369)/3</f>
        <v>0</v>
      </c>
      <c r="P366" s="354">
        <f>SUM(L366:L373)/5</f>
        <v>0</v>
      </c>
      <c r="Q366" s="96">
        <v>0</v>
      </c>
      <c r="R366" s="96">
        <v>0</v>
      </c>
      <c r="S366" s="96">
        <v>0</v>
      </c>
      <c r="T366" s="96">
        <v>0</v>
      </c>
      <c r="U366" s="96">
        <v>0</v>
      </c>
      <c r="V366" s="96">
        <v>0</v>
      </c>
      <c r="W366" s="96">
        <v>0</v>
      </c>
      <c r="X366" s="96">
        <v>0</v>
      </c>
      <c r="Y366" s="96">
        <v>0</v>
      </c>
      <c r="Z366" s="102" t="s">
        <v>81</v>
      </c>
      <c r="AA366" s="96">
        <v>0</v>
      </c>
      <c r="AB366" s="102">
        <v>0</v>
      </c>
      <c r="AC366" s="96">
        <v>0</v>
      </c>
      <c r="AD366" s="102">
        <v>0</v>
      </c>
      <c r="AE366" s="102">
        <v>0</v>
      </c>
      <c r="AF366" s="102">
        <v>0</v>
      </c>
      <c r="AG366" s="102">
        <v>0</v>
      </c>
      <c r="AH366" s="102">
        <v>0</v>
      </c>
      <c r="AI366" s="102">
        <v>0</v>
      </c>
      <c r="AJ366" s="102">
        <v>0</v>
      </c>
      <c r="AK366" s="102">
        <v>0</v>
      </c>
      <c r="AL366" s="305" t="s">
        <v>81</v>
      </c>
      <c r="AM366" s="354">
        <f>SUM(AL366:AL369)/3</f>
        <v>1</v>
      </c>
      <c r="AN366" s="354">
        <f>SUM(AL366:AL373)/6</f>
        <v>0.83333333333333337</v>
      </c>
      <c r="AO366" s="102">
        <f t="shared" ref="AO366:AO382" si="308">SUM(AC366+K366)</f>
        <v>0</v>
      </c>
      <c r="AP366" s="305">
        <f t="shared" ref="AP366:AP382" si="309">SUM(AO366/D366)</f>
        <v>0</v>
      </c>
      <c r="AQ366" s="354">
        <f>SUM(AP366:AP369)/4</f>
        <v>0.40476190476190477</v>
      </c>
      <c r="AR366" s="354">
        <f>SUM(AP366:AP373)/8</f>
        <v>0.37425595238095238</v>
      </c>
      <c r="AS366" s="96">
        <v>0</v>
      </c>
      <c r="AT366" s="102">
        <v>0</v>
      </c>
      <c r="AU366" s="96">
        <v>0</v>
      </c>
      <c r="AV366" s="96">
        <v>0</v>
      </c>
      <c r="AW366" s="102">
        <v>0</v>
      </c>
      <c r="AX366" s="102">
        <v>0</v>
      </c>
      <c r="AY366" s="102">
        <v>0</v>
      </c>
      <c r="AZ366" s="102">
        <v>0</v>
      </c>
      <c r="BA366" s="102">
        <v>0</v>
      </c>
      <c r="BB366" s="102">
        <v>0</v>
      </c>
      <c r="BC366" s="102">
        <v>0</v>
      </c>
      <c r="BD366" s="102">
        <v>0</v>
      </c>
      <c r="BE366" s="102">
        <v>0</v>
      </c>
      <c r="BF366" s="305" t="s">
        <v>81</v>
      </c>
      <c r="BG366" s="354">
        <f>SUM(BF366:BF369)/2</f>
        <v>1</v>
      </c>
      <c r="BH366" s="354">
        <f>SUM(BF366:BF373)/AS365</f>
        <v>0.73333333333333328</v>
      </c>
      <c r="BI366" s="96">
        <f t="shared" si="276"/>
        <v>0</v>
      </c>
      <c r="BJ366" s="260">
        <f>+BI366/D366</f>
        <v>0</v>
      </c>
      <c r="BK366" s="354">
        <f>SUM(BJ366:BJ369)/4</f>
        <v>0.58333333333333326</v>
      </c>
      <c r="BL366" s="354">
        <f>SUM(BJ366:BJ373)/BI365</f>
        <v>0.61979166666666663</v>
      </c>
      <c r="BM366" s="220" t="s">
        <v>93</v>
      </c>
      <c r="BN366" s="220" t="s">
        <v>101</v>
      </c>
      <c r="BO366" s="228"/>
      <c r="BP366" s="228"/>
      <c r="BQ366" s="228"/>
      <c r="BR366" s="228"/>
      <c r="BS366" s="228"/>
      <c r="BT366" s="228"/>
      <c r="BU366" s="228"/>
      <c r="BV366" s="228"/>
      <c r="BW366" s="228"/>
      <c r="BX366" s="228"/>
      <c r="BY366" s="228"/>
      <c r="BZ366" s="96">
        <v>1</v>
      </c>
      <c r="CA366" s="96">
        <v>0</v>
      </c>
      <c r="CB366" s="96">
        <v>0</v>
      </c>
      <c r="CC366" s="96">
        <v>0</v>
      </c>
      <c r="CD366" s="96">
        <v>0</v>
      </c>
      <c r="CE366" s="96">
        <v>0</v>
      </c>
      <c r="CF366" s="96">
        <v>0</v>
      </c>
      <c r="CG366" s="96">
        <v>0</v>
      </c>
      <c r="CH366" s="96">
        <v>0</v>
      </c>
      <c r="CI366" s="96">
        <v>0</v>
      </c>
      <c r="CJ366" s="96">
        <v>0</v>
      </c>
      <c r="CK366" s="96">
        <v>0</v>
      </c>
      <c r="CL366" s="96">
        <v>0</v>
      </c>
      <c r="CM366" s="96">
        <v>0</v>
      </c>
      <c r="CN366" s="305">
        <f>+CD366/BZ366</f>
        <v>0</v>
      </c>
      <c r="CO366" s="354">
        <f>SUM(CN366:CN369)/4</f>
        <v>0.5</v>
      </c>
      <c r="CP366" s="354">
        <f>SUM(CN366:CN373)/BZ365</f>
        <v>0.43492063492063487</v>
      </c>
      <c r="CQ366" s="96">
        <f t="shared" si="277"/>
        <v>0</v>
      </c>
      <c r="CR366" s="221">
        <f>+CQ366/E366</f>
        <v>0</v>
      </c>
      <c r="CS366" s="355">
        <f>SUM(CR366:CR369)/4</f>
        <v>0.58333333333333326</v>
      </c>
      <c r="CT366" s="355">
        <f>SUM(CR366:CR373)/CQ365</f>
        <v>0.65104166666666663</v>
      </c>
      <c r="CU366" s="220" t="s">
        <v>93</v>
      </c>
      <c r="CV366" s="220" t="s">
        <v>101</v>
      </c>
    </row>
    <row r="367" spans="1:100" ht="33.75">
      <c r="A367" s="75" t="s">
        <v>1106</v>
      </c>
      <c r="B367" s="218" t="s">
        <v>95</v>
      </c>
      <c r="C367" s="75" t="s">
        <v>1107</v>
      </c>
      <c r="D367" s="119">
        <v>9</v>
      </c>
      <c r="E367" s="119">
        <v>9</v>
      </c>
      <c r="F367" s="75" t="s">
        <v>97</v>
      </c>
      <c r="G367" s="75" t="s">
        <v>1109</v>
      </c>
      <c r="H367" s="75" t="s">
        <v>1109</v>
      </c>
      <c r="I367" s="96">
        <v>0</v>
      </c>
      <c r="J367" s="119">
        <v>2</v>
      </c>
      <c r="K367" s="96">
        <v>0</v>
      </c>
      <c r="L367" s="305">
        <v>0</v>
      </c>
      <c r="M367" s="354"/>
      <c r="N367" s="354"/>
      <c r="O367" s="354"/>
      <c r="P367" s="354"/>
      <c r="Q367" s="96">
        <v>0</v>
      </c>
      <c r="R367" s="96">
        <v>0</v>
      </c>
      <c r="S367" s="96">
        <v>0</v>
      </c>
      <c r="T367" s="96">
        <v>0</v>
      </c>
      <c r="U367" s="96">
        <v>0</v>
      </c>
      <c r="V367" s="96">
        <v>0</v>
      </c>
      <c r="W367" s="96">
        <v>0</v>
      </c>
      <c r="X367" s="96">
        <v>0</v>
      </c>
      <c r="Y367" s="96">
        <v>0</v>
      </c>
      <c r="Z367" s="102" t="s">
        <v>81</v>
      </c>
      <c r="AA367" s="96">
        <v>3</v>
      </c>
      <c r="AB367" s="102">
        <v>3</v>
      </c>
      <c r="AC367" s="96">
        <v>3</v>
      </c>
      <c r="AD367" s="102">
        <v>0</v>
      </c>
      <c r="AE367" s="307">
        <v>0</v>
      </c>
      <c r="AF367" s="102">
        <v>0</v>
      </c>
      <c r="AG367" s="102">
        <v>0</v>
      </c>
      <c r="AH367" s="102">
        <v>0</v>
      </c>
      <c r="AI367" s="102">
        <v>0</v>
      </c>
      <c r="AJ367" s="102">
        <v>0</v>
      </c>
      <c r="AK367" s="102">
        <v>0</v>
      </c>
      <c r="AL367" s="305">
        <v>1</v>
      </c>
      <c r="AM367" s="354"/>
      <c r="AN367" s="354"/>
      <c r="AO367" s="102">
        <f t="shared" si="308"/>
        <v>3</v>
      </c>
      <c r="AP367" s="305">
        <f t="shared" si="309"/>
        <v>0.33333333333333331</v>
      </c>
      <c r="AQ367" s="354"/>
      <c r="AR367" s="354"/>
      <c r="AS367" s="96">
        <v>0</v>
      </c>
      <c r="AT367" s="102">
        <v>0</v>
      </c>
      <c r="AU367" s="96">
        <v>0</v>
      </c>
      <c r="AV367" s="96">
        <v>0</v>
      </c>
      <c r="AW367" s="102">
        <v>0</v>
      </c>
      <c r="AX367" s="307">
        <v>0</v>
      </c>
      <c r="AY367" s="102">
        <v>0</v>
      </c>
      <c r="AZ367" s="102">
        <v>0</v>
      </c>
      <c r="BA367" s="102">
        <v>0</v>
      </c>
      <c r="BB367" s="102">
        <v>0</v>
      </c>
      <c r="BC367" s="102">
        <v>0</v>
      </c>
      <c r="BD367" s="102">
        <v>0</v>
      </c>
      <c r="BE367" s="102">
        <v>0</v>
      </c>
      <c r="BF367" s="305" t="s">
        <v>81</v>
      </c>
      <c r="BG367" s="354"/>
      <c r="BH367" s="354"/>
      <c r="BI367" s="96">
        <f t="shared" si="276"/>
        <v>3</v>
      </c>
      <c r="BJ367" s="260">
        <f>+BI367/D367</f>
        <v>0.33333333333333331</v>
      </c>
      <c r="BK367" s="354"/>
      <c r="BL367" s="354"/>
      <c r="BM367" s="220" t="s">
        <v>93</v>
      </c>
      <c r="BN367" s="220" t="s">
        <v>101</v>
      </c>
      <c r="BO367" s="228"/>
      <c r="BP367" s="228"/>
      <c r="BQ367" s="228"/>
      <c r="BR367" s="228"/>
      <c r="BS367" s="228"/>
      <c r="BT367" s="228"/>
      <c r="BU367" s="228"/>
      <c r="BV367" s="228"/>
      <c r="BW367" s="228"/>
      <c r="BX367" s="228"/>
      <c r="BY367" s="228"/>
      <c r="BZ367" s="96">
        <v>6</v>
      </c>
      <c r="CA367" s="96">
        <v>0</v>
      </c>
      <c r="CB367" s="96">
        <v>0</v>
      </c>
      <c r="CC367" s="96">
        <v>0</v>
      </c>
      <c r="CD367" s="96">
        <v>0</v>
      </c>
      <c r="CE367" s="96">
        <v>0</v>
      </c>
      <c r="CF367" s="96">
        <v>0</v>
      </c>
      <c r="CG367" s="96">
        <v>0</v>
      </c>
      <c r="CH367" s="96">
        <v>0</v>
      </c>
      <c r="CI367" s="96">
        <v>0</v>
      </c>
      <c r="CJ367" s="96">
        <v>0</v>
      </c>
      <c r="CK367" s="96">
        <v>0</v>
      </c>
      <c r="CL367" s="96">
        <v>0</v>
      </c>
      <c r="CM367" s="96">
        <v>0</v>
      </c>
      <c r="CN367" s="305">
        <f t="shared" ref="CN367:CN373" si="310">+CD367/BZ367</f>
        <v>0</v>
      </c>
      <c r="CO367" s="354"/>
      <c r="CP367" s="354"/>
      <c r="CQ367" s="96">
        <f t="shared" si="277"/>
        <v>3</v>
      </c>
      <c r="CR367" s="221">
        <f>+CQ367/E367</f>
        <v>0.33333333333333331</v>
      </c>
      <c r="CS367" s="355"/>
      <c r="CT367" s="355"/>
      <c r="CU367" s="220" t="s">
        <v>93</v>
      </c>
      <c r="CV367" s="220" t="s">
        <v>101</v>
      </c>
    </row>
    <row r="368" spans="1:100" ht="38.25" customHeight="1">
      <c r="A368" s="75" t="s">
        <v>1106</v>
      </c>
      <c r="B368" s="218" t="s">
        <v>95</v>
      </c>
      <c r="C368" s="75" t="s">
        <v>1107</v>
      </c>
      <c r="D368" s="119">
        <v>6</v>
      </c>
      <c r="E368" s="119">
        <v>6</v>
      </c>
      <c r="F368" s="75" t="s">
        <v>97</v>
      </c>
      <c r="G368" s="75" t="s">
        <v>1110</v>
      </c>
      <c r="H368" s="75" t="s">
        <v>1110</v>
      </c>
      <c r="I368" s="96">
        <v>0</v>
      </c>
      <c r="J368" s="119">
        <v>1</v>
      </c>
      <c r="K368" s="96">
        <v>0</v>
      </c>
      <c r="L368" s="305">
        <v>0</v>
      </c>
      <c r="M368" s="354"/>
      <c r="N368" s="354"/>
      <c r="O368" s="354"/>
      <c r="P368" s="354"/>
      <c r="Q368" s="96">
        <v>0</v>
      </c>
      <c r="R368" s="96">
        <v>0</v>
      </c>
      <c r="S368" s="96">
        <v>0</v>
      </c>
      <c r="T368" s="96">
        <v>0</v>
      </c>
      <c r="U368" s="96">
        <v>0</v>
      </c>
      <c r="V368" s="96">
        <v>0</v>
      </c>
      <c r="W368" s="96">
        <v>0</v>
      </c>
      <c r="X368" s="96">
        <v>0</v>
      </c>
      <c r="Y368" s="96">
        <v>0</v>
      </c>
      <c r="Z368" s="102" t="s">
        <v>81</v>
      </c>
      <c r="AA368" s="96">
        <v>2</v>
      </c>
      <c r="AB368" s="102">
        <v>36</v>
      </c>
      <c r="AC368" s="96">
        <v>36</v>
      </c>
      <c r="AD368" s="102">
        <v>18875000</v>
      </c>
      <c r="AE368" s="102">
        <v>0</v>
      </c>
      <c r="AF368" s="102">
        <v>0</v>
      </c>
      <c r="AG368" s="102">
        <v>0</v>
      </c>
      <c r="AH368" s="102">
        <v>0</v>
      </c>
      <c r="AI368" s="102">
        <v>18750000</v>
      </c>
      <c r="AJ368" s="102">
        <v>0</v>
      </c>
      <c r="AK368" s="102">
        <v>0</v>
      </c>
      <c r="AL368" s="305">
        <v>1</v>
      </c>
      <c r="AM368" s="354"/>
      <c r="AN368" s="354"/>
      <c r="AO368" s="102">
        <f t="shared" si="308"/>
        <v>36</v>
      </c>
      <c r="AP368" s="305">
        <v>1</v>
      </c>
      <c r="AQ368" s="354"/>
      <c r="AR368" s="354"/>
      <c r="AS368" s="96">
        <v>32</v>
      </c>
      <c r="AT368" s="102">
        <v>32</v>
      </c>
      <c r="AU368" s="96">
        <v>32</v>
      </c>
      <c r="AV368" s="96">
        <v>32</v>
      </c>
      <c r="AW368" s="102">
        <v>191342000</v>
      </c>
      <c r="AX368" s="102">
        <v>191342000</v>
      </c>
      <c r="AY368" s="102">
        <v>0</v>
      </c>
      <c r="AZ368" s="102">
        <v>0</v>
      </c>
      <c r="BA368" s="102">
        <v>0</v>
      </c>
      <c r="BB368" s="102">
        <v>18750000</v>
      </c>
      <c r="BC368" s="102">
        <v>0</v>
      </c>
      <c r="BD368" s="102">
        <v>0</v>
      </c>
      <c r="BE368" s="102">
        <v>0</v>
      </c>
      <c r="BF368" s="305">
        <f t="shared" ref="BF368:BF373" si="311">+AV368/AS368</f>
        <v>1</v>
      </c>
      <c r="BG368" s="354"/>
      <c r="BH368" s="354"/>
      <c r="BI368" s="96">
        <f t="shared" si="276"/>
        <v>68</v>
      </c>
      <c r="BJ368" s="260">
        <v>1</v>
      </c>
      <c r="BK368" s="354"/>
      <c r="BL368" s="354"/>
      <c r="BM368" s="220" t="s">
        <v>93</v>
      </c>
      <c r="BN368" s="220" t="s">
        <v>101</v>
      </c>
      <c r="BO368" s="228"/>
      <c r="BP368" s="228"/>
      <c r="BQ368" s="228"/>
      <c r="BR368" s="228"/>
      <c r="BS368" s="228"/>
      <c r="BT368" s="228"/>
      <c r="BU368" s="228"/>
      <c r="BV368" s="228"/>
      <c r="BW368" s="228"/>
      <c r="BX368" s="228"/>
      <c r="BY368" s="228"/>
      <c r="BZ368" s="96">
        <v>32</v>
      </c>
      <c r="CA368" s="96">
        <v>32</v>
      </c>
      <c r="CB368" s="96">
        <v>32</v>
      </c>
      <c r="CC368" s="96">
        <v>32</v>
      </c>
      <c r="CD368" s="96">
        <v>32</v>
      </c>
      <c r="CE368" s="96">
        <v>0</v>
      </c>
      <c r="CF368" s="96">
        <v>0</v>
      </c>
      <c r="CG368" s="96">
        <v>0</v>
      </c>
      <c r="CH368" s="96">
        <v>0</v>
      </c>
      <c r="CI368" s="96">
        <v>0</v>
      </c>
      <c r="CJ368" s="96">
        <v>0</v>
      </c>
      <c r="CK368" s="96">
        <v>0</v>
      </c>
      <c r="CL368" s="96">
        <v>0</v>
      </c>
      <c r="CM368" s="96">
        <v>0</v>
      </c>
      <c r="CN368" s="305">
        <f t="shared" si="310"/>
        <v>1</v>
      </c>
      <c r="CO368" s="354"/>
      <c r="CP368" s="354"/>
      <c r="CQ368" s="96">
        <f t="shared" si="277"/>
        <v>100</v>
      </c>
      <c r="CR368" s="221">
        <v>1</v>
      </c>
      <c r="CS368" s="355"/>
      <c r="CT368" s="355"/>
      <c r="CU368" s="220" t="s">
        <v>93</v>
      </c>
      <c r="CV368" s="220" t="s">
        <v>101</v>
      </c>
    </row>
    <row r="369" spans="1:100" ht="41.25" customHeight="1">
      <c r="A369" s="75" t="s">
        <v>1106</v>
      </c>
      <c r="B369" s="218" t="s">
        <v>95</v>
      </c>
      <c r="C369" s="75" t="s">
        <v>1107</v>
      </c>
      <c r="D369" s="119">
        <v>7</v>
      </c>
      <c r="E369" s="119">
        <v>7</v>
      </c>
      <c r="F369" s="75" t="s">
        <v>97</v>
      </c>
      <c r="G369" s="75" t="s">
        <v>1111</v>
      </c>
      <c r="H369" s="75" t="s">
        <v>1111</v>
      </c>
      <c r="I369" s="96">
        <v>0</v>
      </c>
      <c r="J369" s="119">
        <v>1</v>
      </c>
      <c r="K369" s="96">
        <v>0</v>
      </c>
      <c r="L369" s="305">
        <v>0</v>
      </c>
      <c r="M369" s="354"/>
      <c r="N369" s="354"/>
      <c r="O369" s="354"/>
      <c r="P369" s="354"/>
      <c r="Q369" s="96">
        <v>0</v>
      </c>
      <c r="R369" s="96">
        <v>0</v>
      </c>
      <c r="S369" s="96">
        <v>0</v>
      </c>
      <c r="T369" s="96">
        <v>0</v>
      </c>
      <c r="U369" s="96">
        <v>0</v>
      </c>
      <c r="V369" s="96">
        <v>0</v>
      </c>
      <c r="W369" s="96">
        <v>0</v>
      </c>
      <c r="X369" s="96">
        <v>0</v>
      </c>
      <c r="Y369" s="96">
        <v>0</v>
      </c>
      <c r="Z369" s="102" t="s">
        <v>81</v>
      </c>
      <c r="AA369" s="96">
        <v>2</v>
      </c>
      <c r="AB369" s="102">
        <v>2</v>
      </c>
      <c r="AC369" s="96">
        <v>2</v>
      </c>
      <c r="AD369" s="102">
        <v>0</v>
      </c>
      <c r="AE369" s="102">
        <v>0</v>
      </c>
      <c r="AF369" s="102">
        <v>0</v>
      </c>
      <c r="AG369" s="102">
        <v>0</v>
      </c>
      <c r="AH369" s="102">
        <v>0</v>
      </c>
      <c r="AI369" s="102">
        <v>0</v>
      </c>
      <c r="AJ369" s="102">
        <v>0</v>
      </c>
      <c r="AK369" s="102">
        <v>0</v>
      </c>
      <c r="AL369" s="305">
        <v>1</v>
      </c>
      <c r="AM369" s="354"/>
      <c r="AN369" s="354"/>
      <c r="AO369" s="102">
        <f t="shared" si="308"/>
        <v>2</v>
      </c>
      <c r="AP369" s="305">
        <f t="shared" si="309"/>
        <v>0.2857142857142857</v>
      </c>
      <c r="AQ369" s="354"/>
      <c r="AR369" s="354"/>
      <c r="AS369" s="96">
        <v>67</v>
      </c>
      <c r="AT369" s="102">
        <v>67</v>
      </c>
      <c r="AU369" s="96">
        <v>67</v>
      </c>
      <c r="AV369" s="96">
        <v>67</v>
      </c>
      <c r="AW369" s="102">
        <v>0</v>
      </c>
      <c r="AX369" s="102">
        <v>0</v>
      </c>
      <c r="AY369" s="102">
        <v>0</v>
      </c>
      <c r="AZ369" s="102">
        <v>0</v>
      </c>
      <c r="BA369" s="102">
        <v>0</v>
      </c>
      <c r="BB369" s="102">
        <v>0</v>
      </c>
      <c r="BC369" s="102">
        <v>0</v>
      </c>
      <c r="BD369" s="102">
        <v>0</v>
      </c>
      <c r="BE369" s="102">
        <v>0</v>
      </c>
      <c r="BF369" s="305">
        <f t="shared" si="311"/>
        <v>1</v>
      </c>
      <c r="BG369" s="354"/>
      <c r="BH369" s="354"/>
      <c r="BI369" s="96">
        <f t="shared" si="276"/>
        <v>69</v>
      </c>
      <c r="BJ369" s="260">
        <v>1</v>
      </c>
      <c r="BK369" s="354"/>
      <c r="BL369" s="354"/>
      <c r="BM369" s="220" t="s">
        <v>93</v>
      </c>
      <c r="BN369" s="220" t="s">
        <v>101</v>
      </c>
      <c r="BO369" s="228"/>
      <c r="BP369" s="228"/>
      <c r="BQ369" s="228"/>
      <c r="BR369" s="228"/>
      <c r="BS369" s="228"/>
      <c r="BT369" s="228"/>
      <c r="BU369" s="228"/>
      <c r="BV369" s="228"/>
      <c r="BW369" s="228"/>
      <c r="BX369" s="228"/>
      <c r="BY369" s="228"/>
      <c r="BZ369" s="96">
        <v>67</v>
      </c>
      <c r="CA369" s="96">
        <v>67</v>
      </c>
      <c r="CB369" s="96">
        <v>67</v>
      </c>
      <c r="CC369" s="96">
        <v>67</v>
      </c>
      <c r="CD369" s="96">
        <v>67</v>
      </c>
      <c r="CE369" s="96">
        <v>0</v>
      </c>
      <c r="CF369" s="96">
        <v>0</v>
      </c>
      <c r="CG369" s="96">
        <v>0</v>
      </c>
      <c r="CH369" s="96">
        <v>0</v>
      </c>
      <c r="CI369" s="96">
        <v>0</v>
      </c>
      <c r="CJ369" s="96">
        <v>0</v>
      </c>
      <c r="CK369" s="96">
        <v>0</v>
      </c>
      <c r="CL369" s="96">
        <v>0</v>
      </c>
      <c r="CM369" s="96">
        <v>0</v>
      </c>
      <c r="CN369" s="305">
        <f t="shared" si="310"/>
        <v>1</v>
      </c>
      <c r="CO369" s="354"/>
      <c r="CP369" s="354"/>
      <c r="CQ369" s="96">
        <f t="shared" si="277"/>
        <v>136</v>
      </c>
      <c r="CR369" s="221">
        <v>1</v>
      </c>
      <c r="CS369" s="355"/>
      <c r="CT369" s="355"/>
      <c r="CU369" s="220" t="s">
        <v>93</v>
      </c>
      <c r="CV369" s="220" t="s">
        <v>101</v>
      </c>
    </row>
    <row r="370" spans="1:100" ht="35.25" customHeight="1">
      <c r="A370" s="75" t="s">
        <v>1112</v>
      </c>
      <c r="B370" s="218" t="s">
        <v>95</v>
      </c>
      <c r="C370" s="75" t="s">
        <v>1113</v>
      </c>
      <c r="D370" s="119">
        <v>1</v>
      </c>
      <c r="E370" s="119">
        <v>1</v>
      </c>
      <c r="F370" s="75" t="s">
        <v>97</v>
      </c>
      <c r="G370" s="75" t="s">
        <v>1114</v>
      </c>
      <c r="H370" s="75" t="s">
        <v>1114</v>
      </c>
      <c r="I370" s="96">
        <v>0</v>
      </c>
      <c r="J370" s="119">
        <v>0</v>
      </c>
      <c r="K370" s="96">
        <v>0</v>
      </c>
      <c r="L370" s="305" t="s">
        <v>81</v>
      </c>
      <c r="M370" s="370" t="s">
        <v>81</v>
      </c>
      <c r="N370" s="354">
        <v>0.34</v>
      </c>
      <c r="O370" s="354" t="s">
        <v>81</v>
      </c>
      <c r="P370" s="354"/>
      <c r="Q370" s="96">
        <v>0</v>
      </c>
      <c r="R370" s="96">
        <v>0</v>
      </c>
      <c r="S370" s="96">
        <v>0</v>
      </c>
      <c r="T370" s="96">
        <v>0</v>
      </c>
      <c r="U370" s="96">
        <v>0</v>
      </c>
      <c r="V370" s="96">
        <v>0</v>
      </c>
      <c r="W370" s="96">
        <v>0</v>
      </c>
      <c r="X370" s="96">
        <v>0</v>
      </c>
      <c r="Y370" s="96">
        <v>0</v>
      </c>
      <c r="Z370" s="102" t="s">
        <v>81</v>
      </c>
      <c r="AA370" s="96">
        <v>1</v>
      </c>
      <c r="AB370" s="102">
        <v>1</v>
      </c>
      <c r="AC370" s="96">
        <v>1</v>
      </c>
      <c r="AD370" s="102">
        <v>1499880</v>
      </c>
      <c r="AE370" s="102">
        <v>0</v>
      </c>
      <c r="AF370" s="102">
        <v>0</v>
      </c>
      <c r="AG370" s="102">
        <v>0</v>
      </c>
      <c r="AH370" s="102">
        <v>0</v>
      </c>
      <c r="AI370" s="102">
        <v>1499880</v>
      </c>
      <c r="AJ370" s="102">
        <v>0</v>
      </c>
      <c r="AK370" s="102">
        <v>0</v>
      </c>
      <c r="AL370" s="305">
        <v>1</v>
      </c>
      <c r="AM370" s="354">
        <f>SUM(AL370:AL371)</f>
        <v>1</v>
      </c>
      <c r="AN370" s="354" t="s">
        <v>81</v>
      </c>
      <c r="AO370" s="102">
        <f t="shared" si="308"/>
        <v>1</v>
      </c>
      <c r="AP370" s="305">
        <f t="shared" si="309"/>
        <v>1</v>
      </c>
      <c r="AQ370" s="354">
        <f>SUM(AP370:AP371)/2</f>
        <v>0.5</v>
      </c>
      <c r="AR370" s="354"/>
      <c r="AS370" s="96">
        <v>0</v>
      </c>
      <c r="AT370" s="102">
        <v>0</v>
      </c>
      <c r="AU370" s="96">
        <v>0</v>
      </c>
      <c r="AV370" s="96">
        <v>0</v>
      </c>
      <c r="AW370" s="102">
        <v>0</v>
      </c>
      <c r="AX370" s="102">
        <v>0</v>
      </c>
      <c r="AY370" s="102">
        <v>0</v>
      </c>
      <c r="AZ370" s="102">
        <v>0</v>
      </c>
      <c r="BA370" s="102">
        <v>0</v>
      </c>
      <c r="BB370" s="102">
        <v>1499880</v>
      </c>
      <c r="BC370" s="102">
        <v>0</v>
      </c>
      <c r="BD370" s="102">
        <v>0</v>
      </c>
      <c r="BE370" s="102">
        <v>0</v>
      </c>
      <c r="BF370" s="305" t="s">
        <v>81</v>
      </c>
      <c r="BG370" s="354">
        <f>SUM(BF370:BF371)/1</f>
        <v>1</v>
      </c>
      <c r="BH370" s="354" t="s">
        <v>81</v>
      </c>
      <c r="BI370" s="96">
        <f t="shared" si="276"/>
        <v>1</v>
      </c>
      <c r="BJ370" s="260">
        <f>+BI370/D370</f>
        <v>1</v>
      </c>
      <c r="BK370" s="354">
        <f>SUM(BJ370:BJ371)/2</f>
        <v>1</v>
      </c>
      <c r="BL370" s="354"/>
      <c r="BM370" s="220" t="s">
        <v>93</v>
      </c>
      <c r="BN370" s="220" t="s">
        <v>101</v>
      </c>
      <c r="BO370" s="228"/>
      <c r="BP370" s="228"/>
      <c r="BQ370" s="228"/>
      <c r="BR370" s="228"/>
      <c r="BS370" s="228"/>
      <c r="BT370" s="228"/>
      <c r="BU370" s="228"/>
      <c r="BV370" s="228"/>
      <c r="BW370" s="228"/>
      <c r="BX370" s="228"/>
      <c r="BY370" s="228"/>
      <c r="BZ370" s="96">
        <v>0</v>
      </c>
      <c r="CA370" s="96">
        <v>0</v>
      </c>
      <c r="CB370" s="96">
        <v>0</v>
      </c>
      <c r="CC370" s="96">
        <v>0</v>
      </c>
      <c r="CD370" s="96">
        <v>0</v>
      </c>
      <c r="CE370" s="96">
        <v>0</v>
      </c>
      <c r="CF370" s="96">
        <v>0</v>
      </c>
      <c r="CG370" s="96">
        <v>0</v>
      </c>
      <c r="CH370" s="96">
        <v>0</v>
      </c>
      <c r="CI370" s="96">
        <v>0</v>
      </c>
      <c r="CJ370" s="96">
        <v>0</v>
      </c>
      <c r="CK370" s="96">
        <v>0</v>
      </c>
      <c r="CL370" s="96">
        <v>0</v>
      </c>
      <c r="CM370" s="96">
        <v>0</v>
      </c>
      <c r="CN370" s="305" t="s">
        <v>81</v>
      </c>
      <c r="CO370" s="354">
        <f>SUM(CN370:CN371)/1</f>
        <v>1</v>
      </c>
      <c r="CP370" s="354" t="s">
        <v>81</v>
      </c>
      <c r="CQ370" s="96">
        <f t="shared" si="277"/>
        <v>1</v>
      </c>
      <c r="CR370" s="221">
        <f>+CQ370/E370</f>
        <v>1</v>
      </c>
      <c r="CS370" s="355">
        <f>SUM(CR370:CR371)/2</f>
        <v>1</v>
      </c>
      <c r="CT370" s="355"/>
      <c r="CU370" s="220" t="s">
        <v>93</v>
      </c>
      <c r="CV370" s="220" t="s">
        <v>101</v>
      </c>
    </row>
    <row r="371" spans="1:100" ht="37.5" customHeight="1">
      <c r="A371" s="75" t="s">
        <v>1112</v>
      </c>
      <c r="B371" s="218" t="s">
        <v>95</v>
      </c>
      <c r="C371" s="75" t="s">
        <v>1113</v>
      </c>
      <c r="D371" s="119">
        <v>1</v>
      </c>
      <c r="E371" s="119">
        <v>1</v>
      </c>
      <c r="F371" s="75" t="s">
        <v>97</v>
      </c>
      <c r="G371" s="75" t="s">
        <v>1115</v>
      </c>
      <c r="H371" s="75" t="s">
        <v>1115</v>
      </c>
      <c r="I371" s="96">
        <v>0</v>
      </c>
      <c r="J371" s="119">
        <v>0</v>
      </c>
      <c r="K371" s="96">
        <v>0</v>
      </c>
      <c r="L371" s="305" t="s">
        <v>81</v>
      </c>
      <c r="M371" s="370"/>
      <c r="N371" s="354"/>
      <c r="O371" s="354"/>
      <c r="P371" s="354"/>
      <c r="Q371" s="96">
        <v>0</v>
      </c>
      <c r="R371" s="96">
        <v>0</v>
      </c>
      <c r="S371" s="96">
        <v>0</v>
      </c>
      <c r="T371" s="96">
        <v>0</v>
      </c>
      <c r="U371" s="96">
        <v>0</v>
      </c>
      <c r="V371" s="96">
        <v>0</v>
      </c>
      <c r="W371" s="96">
        <v>0</v>
      </c>
      <c r="X371" s="96">
        <v>0</v>
      </c>
      <c r="Y371" s="96">
        <v>0</v>
      </c>
      <c r="Z371" s="102" t="s">
        <v>81</v>
      </c>
      <c r="AA371" s="96">
        <v>0</v>
      </c>
      <c r="AB371" s="102">
        <v>0</v>
      </c>
      <c r="AC371" s="96">
        <v>0</v>
      </c>
      <c r="AD371" s="102">
        <v>0</v>
      </c>
      <c r="AE371" s="102">
        <v>0</v>
      </c>
      <c r="AF371" s="102">
        <v>0</v>
      </c>
      <c r="AG371" s="102">
        <v>0</v>
      </c>
      <c r="AH371" s="102">
        <v>0</v>
      </c>
      <c r="AI371" s="102">
        <v>0</v>
      </c>
      <c r="AJ371" s="102">
        <v>0</v>
      </c>
      <c r="AK371" s="102">
        <v>0</v>
      </c>
      <c r="AL371" s="305" t="s">
        <v>81</v>
      </c>
      <c r="AM371" s="354"/>
      <c r="AN371" s="354"/>
      <c r="AO371" s="102">
        <f t="shared" si="308"/>
        <v>0</v>
      </c>
      <c r="AP371" s="305">
        <f t="shared" si="309"/>
        <v>0</v>
      </c>
      <c r="AQ371" s="354"/>
      <c r="AR371" s="354"/>
      <c r="AS371" s="96">
        <v>1</v>
      </c>
      <c r="AT371" s="102">
        <v>1</v>
      </c>
      <c r="AU371" s="96">
        <v>1</v>
      </c>
      <c r="AV371" s="96">
        <v>1</v>
      </c>
      <c r="AW371" s="102">
        <v>0</v>
      </c>
      <c r="AX371" s="102">
        <v>0</v>
      </c>
      <c r="AY371" s="102">
        <v>0</v>
      </c>
      <c r="AZ371" s="102">
        <v>0</v>
      </c>
      <c r="BA371" s="102">
        <v>0</v>
      </c>
      <c r="BB371" s="102">
        <v>0</v>
      </c>
      <c r="BC371" s="102">
        <v>0</v>
      </c>
      <c r="BD371" s="102">
        <v>0</v>
      </c>
      <c r="BE371" s="102">
        <v>0</v>
      </c>
      <c r="BF371" s="305">
        <f t="shared" si="311"/>
        <v>1</v>
      </c>
      <c r="BG371" s="354"/>
      <c r="BH371" s="354"/>
      <c r="BI371" s="96">
        <f t="shared" si="276"/>
        <v>1</v>
      </c>
      <c r="BJ371" s="260">
        <f>+BI371/D371</f>
        <v>1</v>
      </c>
      <c r="BK371" s="354"/>
      <c r="BL371" s="354"/>
      <c r="BM371" s="220" t="s">
        <v>93</v>
      </c>
      <c r="BN371" s="220" t="s">
        <v>176</v>
      </c>
      <c r="BO371" s="228"/>
      <c r="BP371" s="228"/>
      <c r="BQ371" s="228"/>
      <c r="BR371" s="228"/>
      <c r="BS371" s="228"/>
      <c r="BT371" s="228"/>
      <c r="BU371" s="228"/>
      <c r="BV371" s="228"/>
      <c r="BW371" s="228"/>
      <c r="BX371" s="228"/>
      <c r="BY371" s="228"/>
      <c r="BZ371" s="96">
        <v>1</v>
      </c>
      <c r="CA371" s="96">
        <v>1</v>
      </c>
      <c r="CB371" s="96">
        <v>1</v>
      </c>
      <c r="CC371" s="96">
        <v>1</v>
      </c>
      <c r="CD371" s="96">
        <v>1</v>
      </c>
      <c r="CE371" s="96">
        <v>0</v>
      </c>
      <c r="CF371" s="96">
        <v>0</v>
      </c>
      <c r="CG371" s="96">
        <v>0</v>
      </c>
      <c r="CH371" s="96">
        <v>0</v>
      </c>
      <c r="CI371" s="96">
        <v>0</v>
      </c>
      <c r="CJ371" s="96">
        <v>0</v>
      </c>
      <c r="CK371" s="96">
        <v>0</v>
      </c>
      <c r="CL371" s="96">
        <v>0</v>
      </c>
      <c r="CM371" s="96">
        <v>0</v>
      </c>
      <c r="CN371" s="305">
        <f t="shared" si="310"/>
        <v>1</v>
      </c>
      <c r="CO371" s="354"/>
      <c r="CP371" s="354"/>
      <c r="CQ371" s="96">
        <f t="shared" si="277"/>
        <v>2</v>
      </c>
      <c r="CR371" s="221">
        <v>1</v>
      </c>
      <c r="CS371" s="355"/>
      <c r="CT371" s="355"/>
      <c r="CU371" s="220" t="s">
        <v>93</v>
      </c>
      <c r="CV371" s="220" t="s">
        <v>176</v>
      </c>
    </row>
    <row r="372" spans="1:100" ht="51" customHeight="1">
      <c r="A372" s="75" t="s">
        <v>1116</v>
      </c>
      <c r="B372" s="218" t="s">
        <v>95</v>
      </c>
      <c r="C372" s="75" t="s">
        <v>1117</v>
      </c>
      <c r="D372" s="119">
        <v>8</v>
      </c>
      <c r="E372" s="119">
        <v>8</v>
      </c>
      <c r="F372" s="75" t="s">
        <v>97</v>
      </c>
      <c r="G372" s="75" t="s">
        <v>1118</v>
      </c>
      <c r="H372" s="75" t="s">
        <v>1119</v>
      </c>
      <c r="I372" s="96">
        <v>0</v>
      </c>
      <c r="J372" s="119">
        <v>2</v>
      </c>
      <c r="K372" s="119">
        <v>0</v>
      </c>
      <c r="L372" s="305">
        <v>0</v>
      </c>
      <c r="M372" s="354">
        <f>SUBTOTAL(9,L372:L373)</f>
        <v>0</v>
      </c>
      <c r="N372" s="354">
        <v>0.33</v>
      </c>
      <c r="O372" s="354">
        <f>SUM(L372:L373)/2</f>
        <v>0</v>
      </c>
      <c r="P372" s="354"/>
      <c r="Q372" s="96">
        <v>0</v>
      </c>
      <c r="R372" s="96">
        <v>0</v>
      </c>
      <c r="S372" s="96">
        <v>0</v>
      </c>
      <c r="T372" s="96">
        <v>0</v>
      </c>
      <c r="U372" s="96">
        <v>0</v>
      </c>
      <c r="V372" s="96">
        <v>0</v>
      </c>
      <c r="W372" s="96">
        <v>0</v>
      </c>
      <c r="X372" s="96">
        <v>0</v>
      </c>
      <c r="Y372" s="96">
        <v>0</v>
      </c>
      <c r="Z372" s="102" t="s">
        <v>81</v>
      </c>
      <c r="AA372" s="96">
        <v>3</v>
      </c>
      <c r="AB372" s="102">
        <v>3</v>
      </c>
      <c r="AC372" s="96">
        <v>3</v>
      </c>
      <c r="AD372" s="102">
        <v>80000000</v>
      </c>
      <c r="AE372" s="102">
        <v>80000000</v>
      </c>
      <c r="AF372" s="102">
        <v>0</v>
      </c>
      <c r="AG372" s="102">
        <v>0</v>
      </c>
      <c r="AH372" s="102">
        <v>0</v>
      </c>
      <c r="AI372" s="102">
        <v>0</v>
      </c>
      <c r="AJ372" s="102">
        <v>0</v>
      </c>
      <c r="AK372" s="102">
        <v>0</v>
      </c>
      <c r="AL372" s="305">
        <v>1</v>
      </c>
      <c r="AM372" s="354">
        <f>SUM(AL372:AL373)/2</f>
        <v>0.5</v>
      </c>
      <c r="AN372" s="354">
        <v>0</v>
      </c>
      <c r="AO372" s="102">
        <f t="shared" si="308"/>
        <v>3</v>
      </c>
      <c r="AP372" s="305">
        <f t="shared" si="309"/>
        <v>0.375</v>
      </c>
      <c r="AQ372" s="354">
        <f>SUM(AP372:AP373)/2</f>
        <v>0.1875</v>
      </c>
      <c r="AR372" s="354"/>
      <c r="AS372" s="96">
        <v>3</v>
      </c>
      <c r="AT372" s="102">
        <v>2</v>
      </c>
      <c r="AU372" s="96">
        <v>2</v>
      </c>
      <c r="AV372" s="96">
        <v>2</v>
      </c>
      <c r="AW372" s="102">
        <v>0</v>
      </c>
      <c r="AX372" s="102">
        <v>0</v>
      </c>
      <c r="AY372" s="102">
        <v>0</v>
      </c>
      <c r="AZ372" s="102">
        <v>0</v>
      </c>
      <c r="BA372" s="102">
        <v>0</v>
      </c>
      <c r="BB372" s="102">
        <v>0</v>
      </c>
      <c r="BC372" s="102">
        <v>0</v>
      </c>
      <c r="BD372" s="102">
        <v>0</v>
      </c>
      <c r="BE372" s="102">
        <v>0</v>
      </c>
      <c r="BF372" s="305">
        <f t="shared" si="311"/>
        <v>0.66666666666666663</v>
      </c>
      <c r="BG372" s="354">
        <f>SUM(BF372:BF373)/2</f>
        <v>0.33333333333333331</v>
      </c>
      <c r="BH372" s="354">
        <v>0</v>
      </c>
      <c r="BI372" s="96">
        <f t="shared" si="276"/>
        <v>5</v>
      </c>
      <c r="BJ372" s="260">
        <f>+BI372/D372</f>
        <v>0.625</v>
      </c>
      <c r="BK372" s="354">
        <f>SUM(BJ372:BJ373)/2</f>
        <v>0.3125</v>
      </c>
      <c r="BL372" s="354"/>
      <c r="BM372" s="220" t="s">
        <v>93</v>
      </c>
      <c r="BN372" s="220" t="s">
        <v>112</v>
      </c>
      <c r="BO372" s="228"/>
      <c r="BP372" s="228"/>
      <c r="BQ372" s="228"/>
      <c r="BR372" s="228"/>
      <c r="BS372" s="228"/>
      <c r="BT372" s="228"/>
      <c r="BU372" s="228"/>
      <c r="BV372" s="228"/>
      <c r="BW372" s="228"/>
      <c r="BX372" s="228"/>
      <c r="BY372" s="228"/>
      <c r="BZ372" s="96">
        <v>45</v>
      </c>
      <c r="CA372" s="96">
        <v>2</v>
      </c>
      <c r="CB372" s="96">
        <v>2</v>
      </c>
      <c r="CC372" s="96">
        <v>2</v>
      </c>
      <c r="CD372" s="96">
        <v>2</v>
      </c>
      <c r="CE372" s="96">
        <v>0</v>
      </c>
      <c r="CF372" s="96">
        <v>0</v>
      </c>
      <c r="CG372" s="96">
        <v>0</v>
      </c>
      <c r="CH372" s="96">
        <v>0</v>
      </c>
      <c r="CI372" s="96">
        <v>0</v>
      </c>
      <c r="CJ372" s="96">
        <v>0</v>
      </c>
      <c r="CK372" s="96">
        <v>0</v>
      </c>
      <c r="CL372" s="96">
        <v>0</v>
      </c>
      <c r="CM372" s="96">
        <v>0</v>
      </c>
      <c r="CN372" s="305">
        <f t="shared" si="310"/>
        <v>4.4444444444444446E-2</v>
      </c>
      <c r="CO372" s="354">
        <f>SUM(CN372:CN373)/2</f>
        <v>2.2222222222222223E-2</v>
      </c>
      <c r="CP372" s="354">
        <v>0</v>
      </c>
      <c r="CQ372" s="96">
        <f t="shared" si="277"/>
        <v>7</v>
      </c>
      <c r="CR372" s="221">
        <f>+CQ372/D372</f>
        <v>0.875</v>
      </c>
      <c r="CS372" s="355">
        <f>SUM(CR372:CR373)/2</f>
        <v>0.4375</v>
      </c>
      <c r="CT372" s="355"/>
      <c r="CU372" s="220" t="s">
        <v>93</v>
      </c>
      <c r="CV372" s="220" t="s">
        <v>112</v>
      </c>
    </row>
    <row r="373" spans="1:100" ht="49.5" customHeight="1">
      <c r="A373" s="75" t="s">
        <v>1116</v>
      </c>
      <c r="B373" s="218" t="s">
        <v>95</v>
      </c>
      <c r="C373" s="75" t="s">
        <v>1117</v>
      </c>
      <c r="D373" s="119">
        <v>4</v>
      </c>
      <c r="E373" s="119">
        <v>45</v>
      </c>
      <c r="F373" s="75" t="s">
        <v>97</v>
      </c>
      <c r="G373" s="75" t="s">
        <v>1120</v>
      </c>
      <c r="H373" s="75" t="s">
        <v>1121</v>
      </c>
      <c r="I373" s="96">
        <v>0</v>
      </c>
      <c r="J373" s="119">
        <v>1</v>
      </c>
      <c r="K373" s="119">
        <v>0</v>
      </c>
      <c r="L373" s="305">
        <v>0</v>
      </c>
      <c r="M373" s="354"/>
      <c r="N373" s="354"/>
      <c r="O373" s="354"/>
      <c r="P373" s="354"/>
      <c r="Q373" s="96">
        <v>0</v>
      </c>
      <c r="R373" s="96">
        <v>0</v>
      </c>
      <c r="S373" s="96">
        <v>0</v>
      </c>
      <c r="T373" s="96">
        <v>0</v>
      </c>
      <c r="U373" s="96">
        <v>0</v>
      </c>
      <c r="V373" s="96">
        <v>0</v>
      </c>
      <c r="W373" s="96">
        <v>0</v>
      </c>
      <c r="X373" s="96">
        <v>0</v>
      </c>
      <c r="Y373" s="96">
        <v>0</v>
      </c>
      <c r="Z373" s="102" t="s">
        <v>81</v>
      </c>
      <c r="AA373" s="96">
        <v>1</v>
      </c>
      <c r="AB373" s="102">
        <v>0</v>
      </c>
      <c r="AC373" s="96">
        <v>0</v>
      </c>
      <c r="AD373" s="102">
        <v>0</v>
      </c>
      <c r="AE373" s="102">
        <v>0</v>
      </c>
      <c r="AF373" s="102">
        <v>0</v>
      </c>
      <c r="AG373" s="102">
        <v>0</v>
      </c>
      <c r="AH373" s="102">
        <v>0</v>
      </c>
      <c r="AI373" s="102">
        <v>0</v>
      </c>
      <c r="AJ373" s="102">
        <v>0</v>
      </c>
      <c r="AK373" s="102">
        <v>0</v>
      </c>
      <c r="AL373" s="305">
        <v>0</v>
      </c>
      <c r="AM373" s="354"/>
      <c r="AN373" s="354"/>
      <c r="AO373" s="102">
        <f t="shared" si="308"/>
        <v>0</v>
      </c>
      <c r="AP373" s="305">
        <f t="shared" si="309"/>
        <v>0</v>
      </c>
      <c r="AQ373" s="354"/>
      <c r="AR373" s="354"/>
      <c r="AS373" s="96">
        <v>1</v>
      </c>
      <c r="AT373" s="102">
        <v>0</v>
      </c>
      <c r="AU373" s="96">
        <v>0</v>
      </c>
      <c r="AV373" s="96">
        <v>0</v>
      </c>
      <c r="AW373" s="102">
        <v>0</v>
      </c>
      <c r="AX373" s="102">
        <v>0</v>
      </c>
      <c r="AY373" s="102">
        <v>0</v>
      </c>
      <c r="AZ373" s="102">
        <v>0</v>
      </c>
      <c r="BA373" s="102">
        <v>0</v>
      </c>
      <c r="BB373" s="102">
        <v>0</v>
      </c>
      <c r="BC373" s="102">
        <v>0</v>
      </c>
      <c r="BD373" s="102">
        <v>0</v>
      </c>
      <c r="BE373" s="102">
        <v>0</v>
      </c>
      <c r="BF373" s="305">
        <f t="shared" si="311"/>
        <v>0</v>
      </c>
      <c r="BG373" s="354"/>
      <c r="BH373" s="354"/>
      <c r="BI373" s="96">
        <f t="shared" si="276"/>
        <v>0</v>
      </c>
      <c r="BJ373" s="260">
        <f>+BI373/D373</f>
        <v>0</v>
      </c>
      <c r="BK373" s="354"/>
      <c r="BL373" s="354"/>
      <c r="BM373" s="220" t="s">
        <v>93</v>
      </c>
      <c r="BN373" s="220" t="s">
        <v>112</v>
      </c>
      <c r="BO373" s="228"/>
      <c r="BP373" s="228"/>
      <c r="BQ373" s="228"/>
      <c r="BR373" s="228"/>
      <c r="BS373" s="228"/>
      <c r="BT373" s="228"/>
      <c r="BU373" s="228"/>
      <c r="BV373" s="228"/>
      <c r="BW373" s="228"/>
      <c r="BX373" s="228"/>
      <c r="BY373" s="228"/>
      <c r="BZ373" s="96">
        <v>45</v>
      </c>
      <c r="CA373" s="96">
        <v>0</v>
      </c>
      <c r="CB373" s="96">
        <v>0</v>
      </c>
      <c r="CC373" s="96">
        <v>0</v>
      </c>
      <c r="CD373" s="96">
        <v>0</v>
      </c>
      <c r="CE373" s="96">
        <v>0</v>
      </c>
      <c r="CF373" s="96">
        <v>0</v>
      </c>
      <c r="CG373" s="96">
        <v>0</v>
      </c>
      <c r="CH373" s="96">
        <v>0</v>
      </c>
      <c r="CI373" s="96">
        <v>0</v>
      </c>
      <c r="CJ373" s="96">
        <v>0</v>
      </c>
      <c r="CK373" s="96">
        <v>0</v>
      </c>
      <c r="CL373" s="96">
        <v>0</v>
      </c>
      <c r="CM373" s="96">
        <v>0</v>
      </c>
      <c r="CN373" s="305">
        <f t="shared" si="310"/>
        <v>0</v>
      </c>
      <c r="CO373" s="354"/>
      <c r="CP373" s="354"/>
      <c r="CQ373" s="96">
        <f t="shared" si="277"/>
        <v>0</v>
      </c>
      <c r="CR373" s="221">
        <f>+CQ373/E373</f>
        <v>0</v>
      </c>
      <c r="CS373" s="355"/>
      <c r="CT373" s="355"/>
      <c r="CU373" s="220" t="s">
        <v>93</v>
      </c>
      <c r="CV373" s="220" t="s">
        <v>112</v>
      </c>
    </row>
    <row r="374" spans="1:100" ht="33.75">
      <c r="A374" s="214" t="s">
        <v>1122</v>
      </c>
      <c r="B374" s="313" t="s">
        <v>91</v>
      </c>
      <c r="C374" s="214" t="s">
        <v>1123</v>
      </c>
      <c r="D374" s="212" t="s">
        <v>79</v>
      </c>
      <c r="E374" s="212" t="s">
        <v>79</v>
      </c>
      <c r="F374" s="212" t="s">
        <v>79</v>
      </c>
      <c r="G374" s="214" t="s">
        <v>80</v>
      </c>
      <c r="H374" s="214" t="s">
        <v>80</v>
      </c>
      <c r="I374" s="212" t="s">
        <v>79</v>
      </c>
      <c r="J374" s="212">
        <v>0</v>
      </c>
      <c r="K374" s="212" t="s">
        <v>79</v>
      </c>
      <c r="L374" s="212" t="s">
        <v>79</v>
      </c>
      <c r="M374" s="212" t="s">
        <v>79</v>
      </c>
      <c r="N374" s="212" t="s">
        <v>79</v>
      </c>
      <c r="O374" s="212" t="s">
        <v>79</v>
      </c>
      <c r="P374" s="213" t="str">
        <f>+P375</f>
        <v>NA</v>
      </c>
      <c r="Q374" s="212">
        <f>SUM(Q375:Q382)</f>
        <v>0</v>
      </c>
      <c r="R374" s="212">
        <f>SUM(R375:R382)</f>
        <v>0</v>
      </c>
      <c r="S374" s="212">
        <f t="shared" ref="S374:Y374" si="312">SUM(S375:S382)</f>
        <v>0</v>
      </c>
      <c r="T374" s="212">
        <f t="shared" si="312"/>
        <v>0</v>
      </c>
      <c r="U374" s="212">
        <f t="shared" si="312"/>
        <v>0</v>
      </c>
      <c r="V374" s="212">
        <f t="shared" si="312"/>
        <v>0</v>
      </c>
      <c r="W374" s="212">
        <f t="shared" si="312"/>
        <v>0</v>
      </c>
      <c r="X374" s="212">
        <f t="shared" si="312"/>
        <v>0</v>
      </c>
      <c r="Y374" s="212">
        <f t="shared" si="312"/>
        <v>0</v>
      </c>
      <c r="Z374" s="212" t="s">
        <v>79</v>
      </c>
      <c r="AA374" s="212">
        <v>4</v>
      </c>
      <c r="AB374" s="212" t="s">
        <v>79</v>
      </c>
      <c r="AC374" s="212" t="s">
        <v>79</v>
      </c>
      <c r="AD374" s="118">
        <f>SUM(AD375:AD382)</f>
        <v>3544020000</v>
      </c>
      <c r="AE374" s="118">
        <f t="shared" ref="AE374:AK374" si="313">SUM(AE375:AE382)</f>
        <v>0</v>
      </c>
      <c r="AF374" s="118">
        <f t="shared" si="313"/>
        <v>0</v>
      </c>
      <c r="AG374" s="118">
        <f t="shared" si="313"/>
        <v>0</v>
      </c>
      <c r="AH374" s="118">
        <f t="shared" si="313"/>
        <v>0</v>
      </c>
      <c r="AI374" s="118">
        <f t="shared" si="313"/>
        <v>3544020000</v>
      </c>
      <c r="AJ374" s="118">
        <f t="shared" si="313"/>
        <v>0</v>
      </c>
      <c r="AK374" s="118">
        <f t="shared" si="313"/>
        <v>0</v>
      </c>
      <c r="AL374" s="212" t="s">
        <v>79</v>
      </c>
      <c r="AM374" s="212" t="s">
        <v>79</v>
      </c>
      <c r="AN374" s="213">
        <f>+AN375</f>
        <v>1</v>
      </c>
      <c r="AO374" s="351">
        <v>7</v>
      </c>
      <c r="AP374" s="212" t="s">
        <v>79</v>
      </c>
      <c r="AQ374" s="212" t="s">
        <v>79</v>
      </c>
      <c r="AR374" s="213">
        <f>+AR375</f>
        <v>0.4642857142857143</v>
      </c>
      <c r="AS374" s="212">
        <v>4</v>
      </c>
      <c r="AT374" s="212" t="s">
        <v>79</v>
      </c>
      <c r="AU374" s="212" t="s">
        <v>79</v>
      </c>
      <c r="AV374" s="212" t="s">
        <v>79</v>
      </c>
      <c r="AW374" s="118">
        <f>SUM(AW375:AW382)</f>
        <v>3556020000</v>
      </c>
      <c r="AX374" s="118">
        <f t="shared" ref="AX374:BE374" si="314">SUM(AX375:AX382)</f>
        <v>12000000</v>
      </c>
      <c r="AY374" s="118">
        <f t="shared" si="314"/>
        <v>0</v>
      </c>
      <c r="AZ374" s="118">
        <f t="shared" si="314"/>
        <v>0</v>
      </c>
      <c r="BA374" s="118">
        <f t="shared" si="314"/>
        <v>0</v>
      </c>
      <c r="BB374" s="118">
        <f t="shared" si="314"/>
        <v>3544020000</v>
      </c>
      <c r="BC374" s="118">
        <f t="shared" si="314"/>
        <v>0</v>
      </c>
      <c r="BD374" s="118">
        <f t="shared" si="314"/>
        <v>0</v>
      </c>
      <c r="BE374" s="118">
        <f t="shared" si="314"/>
        <v>49000000</v>
      </c>
      <c r="BF374" s="212" t="s">
        <v>79</v>
      </c>
      <c r="BG374" s="212" t="s">
        <v>79</v>
      </c>
      <c r="BH374" s="213">
        <f>+BH375</f>
        <v>0.75</v>
      </c>
      <c r="BI374" s="212">
        <v>6</v>
      </c>
      <c r="BJ374" s="212" t="s">
        <v>79</v>
      </c>
      <c r="BK374" s="212" t="s">
        <v>79</v>
      </c>
      <c r="BL374" s="213">
        <f>+BL375</f>
        <v>0.66666666666666663</v>
      </c>
      <c r="BM374" s="214" t="s">
        <v>1124</v>
      </c>
      <c r="BN374" s="214" t="s">
        <v>81</v>
      </c>
      <c r="BO374" s="214"/>
      <c r="BP374" s="214"/>
      <c r="BQ374" s="214"/>
      <c r="BR374" s="214"/>
      <c r="BS374" s="214"/>
      <c r="BT374" s="214"/>
      <c r="BU374" s="214"/>
      <c r="BV374" s="214"/>
      <c r="BW374" s="214"/>
      <c r="BX374" s="214"/>
      <c r="BY374" s="214"/>
      <c r="BZ374" s="212">
        <v>4</v>
      </c>
      <c r="CA374" s="212" t="s">
        <v>79</v>
      </c>
      <c r="CB374" s="212" t="s">
        <v>79</v>
      </c>
      <c r="CC374" s="212" t="s">
        <v>79</v>
      </c>
      <c r="CD374" s="212" t="s">
        <v>79</v>
      </c>
      <c r="CE374" s="212">
        <f>SUM(CE375:CE382)</f>
        <v>3938020000</v>
      </c>
      <c r="CF374" s="212">
        <f t="shared" ref="CF374:CM374" si="315">SUM(CF375:CF382)</f>
        <v>394000000</v>
      </c>
      <c r="CG374" s="212">
        <f t="shared" si="315"/>
        <v>0</v>
      </c>
      <c r="CH374" s="212">
        <f t="shared" si="315"/>
        <v>0</v>
      </c>
      <c r="CI374" s="212">
        <f t="shared" si="315"/>
        <v>0</v>
      </c>
      <c r="CJ374" s="212">
        <f t="shared" si="315"/>
        <v>3544020000</v>
      </c>
      <c r="CK374" s="212">
        <f t="shared" si="315"/>
        <v>0</v>
      </c>
      <c r="CL374" s="212">
        <f t="shared" si="315"/>
        <v>0</v>
      </c>
      <c r="CM374" s="212">
        <f t="shared" si="315"/>
        <v>49000000</v>
      </c>
      <c r="CN374" s="212" t="s">
        <v>79</v>
      </c>
      <c r="CO374" s="212" t="s">
        <v>79</v>
      </c>
      <c r="CP374" s="213">
        <f>+CP375</f>
        <v>0.25</v>
      </c>
      <c r="CQ374" s="212">
        <v>7</v>
      </c>
      <c r="CR374" s="211" t="s">
        <v>79</v>
      </c>
      <c r="CS374" s="211" t="s">
        <v>79</v>
      </c>
      <c r="CT374" s="215">
        <f>+CT375</f>
        <v>0.7142857142857143</v>
      </c>
      <c r="CU374" s="214" t="s">
        <v>1124</v>
      </c>
      <c r="CV374" s="214" t="s">
        <v>81</v>
      </c>
    </row>
    <row r="375" spans="1:100" ht="45">
      <c r="A375" s="75" t="s">
        <v>1125</v>
      </c>
      <c r="B375" s="218" t="s">
        <v>95</v>
      </c>
      <c r="C375" s="75" t="s">
        <v>1126</v>
      </c>
      <c r="D375" s="119">
        <v>1</v>
      </c>
      <c r="E375" s="119">
        <v>1</v>
      </c>
      <c r="F375" s="75" t="s">
        <v>97</v>
      </c>
      <c r="G375" s="75" t="s">
        <v>1127</v>
      </c>
      <c r="H375" s="75" t="s">
        <v>1127</v>
      </c>
      <c r="I375" s="96">
        <v>0</v>
      </c>
      <c r="J375" s="119">
        <v>0</v>
      </c>
      <c r="K375" s="119">
        <v>0</v>
      </c>
      <c r="L375" s="305" t="s">
        <v>81</v>
      </c>
      <c r="M375" s="370" t="s">
        <v>81</v>
      </c>
      <c r="N375" s="354">
        <v>0.3</v>
      </c>
      <c r="O375" s="354" t="s">
        <v>81</v>
      </c>
      <c r="P375" s="354" t="str">
        <f>+M375</f>
        <v>NA</v>
      </c>
      <c r="Q375" s="96">
        <v>0</v>
      </c>
      <c r="R375" s="96">
        <v>0</v>
      </c>
      <c r="S375" s="96">
        <v>0</v>
      </c>
      <c r="T375" s="96">
        <v>0</v>
      </c>
      <c r="U375" s="96">
        <v>0</v>
      </c>
      <c r="V375" s="96">
        <v>0</v>
      </c>
      <c r="W375" s="96">
        <v>0</v>
      </c>
      <c r="X375" s="96">
        <v>0</v>
      </c>
      <c r="Y375" s="96">
        <v>0</v>
      </c>
      <c r="Z375" s="102" t="s">
        <v>81</v>
      </c>
      <c r="AA375" s="96">
        <v>0</v>
      </c>
      <c r="AB375" s="102">
        <v>0</v>
      </c>
      <c r="AC375" s="96">
        <v>0</v>
      </c>
      <c r="AD375" s="102">
        <v>0</v>
      </c>
      <c r="AE375" s="102">
        <v>0</v>
      </c>
      <c r="AF375" s="102">
        <v>0</v>
      </c>
      <c r="AG375" s="102">
        <v>0</v>
      </c>
      <c r="AH375" s="102">
        <v>0</v>
      </c>
      <c r="AI375" s="102">
        <v>0</v>
      </c>
      <c r="AJ375" s="102">
        <v>0</v>
      </c>
      <c r="AK375" s="102">
        <v>0</v>
      </c>
      <c r="AL375" s="305" t="s">
        <v>81</v>
      </c>
      <c r="AM375" s="354" t="s">
        <v>81</v>
      </c>
      <c r="AN375" s="354">
        <f>SUM(AL375:AL382)/4</f>
        <v>1</v>
      </c>
      <c r="AO375" s="102">
        <f t="shared" si="308"/>
        <v>0</v>
      </c>
      <c r="AP375" s="305">
        <f t="shared" si="309"/>
        <v>0</v>
      </c>
      <c r="AQ375" s="354">
        <v>0</v>
      </c>
      <c r="AR375" s="354">
        <f>SUM(AP375:AP382)/7</f>
        <v>0.4642857142857143</v>
      </c>
      <c r="AS375" s="96">
        <v>1</v>
      </c>
      <c r="AT375" s="102">
        <v>0</v>
      </c>
      <c r="AU375" s="96">
        <v>0</v>
      </c>
      <c r="AV375" s="96">
        <v>0</v>
      </c>
      <c r="AW375" s="102">
        <v>0</v>
      </c>
      <c r="AX375" s="102">
        <v>0</v>
      </c>
      <c r="AY375" s="102">
        <v>0</v>
      </c>
      <c r="AZ375" s="102">
        <v>0</v>
      </c>
      <c r="BA375" s="102">
        <v>0</v>
      </c>
      <c r="BB375" s="102">
        <v>0</v>
      </c>
      <c r="BC375" s="102">
        <v>0</v>
      </c>
      <c r="BD375" s="102">
        <v>0</v>
      </c>
      <c r="BE375" s="102">
        <v>0</v>
      </c>
      <c r="BF375" s="305">
        <f>+AV375/AS375</f>
        <v>0</v>
      </c>
      <c r="BG375" s="356">
        <f>SUM(BF375:BF377)/2</f>
        <v>0.5</v>
      </c>
      <c r="BH375" s="354">
        <f>SUM(BF375:BF382)/AS374</f>
        <v>0.75</v>
      </c>
      <c r="BI375" s="96">
        <f t="shared" si="276"/>
        <v>0</v>
      </c>
      <c r="BJ375" s="260">
        <f>+BI375/D375</f>
        <v>0</v>
      </c>
      <c r="BK375" s="356">
        <v>0</v>
      </c>
      <c r="BL375" s="354">
        <f>SUM(BJ375:BJ382)/BI374</f>
        <v>0.66666666666666663</v>
      </c>
      <c r="BM375" s="220" t="s">
        <v>1128</v>
      </c>
      <c r="BN375" s="220" t="s">
        <v>101</v>
      </c>
      <c r="BO375" s="220"/>
      <c r="BP375" s="220"/>
      <c r="BQ375" s="220"/>
      <c r="BR375" s="220"/>
      <c r="BS375" s="220"/>
      <c r="BT375" s="220"/>
      <c r="BU375" s="220"/>
      <c r="BV375" s="220"/>
      <c r="BW375" s="220"/>
      <c r="BX375" s="220"/>
      <c r="BY375" s="220"/>
      <c r="BZ375" s="96">
        <v>1</v>
      </c>
      <c r="CA375" s="96">
        <v>0</v>
      </c>
      <c r="CB375" s="96">
        <v>0</v>
      </c>
      <c r="CC375" s="96">
        <v>0</v>
      </c>
      <c r="CD375" s="96">
        <v>0</v>
      </c>
      <c r="CE375" s="96">
        <v>0</v>
      </c>
      <c r="CF375" s="96">
        <v>0</v>
      </c>
      <c r="CG375" s="96">
        <v>0</v>
      </c>
      <c r="CH375" s="96">
        <v>0</v>
      </c>
      <c r="CI375" s="96">
        <v>0</v>
      </c>
      <c r="CJ375" s="96">
        <v>0</v>
      </c>
      <c r="CK375" s="96">
        <v>0</v>
      </c>
      <c r="CL375" s="96">
        <v>0</v>
      </c>
      <c r="CM375" s="96">
        <v>0</v>
      </c>
      <c r="CN375" s="305">
        <f>+CD375/BZ375</f>
        <v>0</v>
      </c>
      <c r="CO375" s="356">
        <f>SUM(CN375:CN377)/3</f>
        <v>0</v>
      </c>
      <c r="CP375" s="354">
        <f>SUM(CN375:CN382)/BZ374</f>
        <v>0.25</v>
      </c>
      <c r="CQ375" s="96">
        <f t="shared" ref="CQ375" si="316">SUM(K375+AC375+AV375+CD375)</f>
        <v>0</v>
      </c>
      <c r="CR375" s="221">
        <f>+CQ375/E375</f>
        <v>0</v>
      </c>
      <c r="CS375" s="361">
        <f>SUM(CR375:CR377)/3</f>
        <v>0.33333333333333331</v>
      </c>
      <c r="CT375" s="355">
        <f>SUM(CR375:CR382)/CQ374</f>
        <v>0.7142857142857143</v>
      </c>
      <c r="CU375" s="220" t="s">
        <v>1128</v>
      </c>
      <c r="CV375" s="220" t="s">
        <v>101</v>
      </c>
    </row>
    <row r="376" spans="1:100" ht="45">
      <c r="A376" s="75" t="s">
        <v>1125</v>
      </c>
      <c r="B376" s="218" t="s">
        <v>95</v>
      </c>
      <c r="C376" s="75" t="s">
        <v>1126</v>
      </c>
      <c r="D376" s="119">
        <v>6</v>
      </c>
      <c r="E376" s="119">
        <v>1</v>
      </c>
      <c r="F376" s="75" t="s">
        <v>97</v>
      </c>
      <c r="G376" s="75" t="s">
        <v>1129</v>
      </c>
      <c r="H376" s="75" t="s">
        <v>1129</v>
      </c>
      <c r="I376" s="96">
        <v>1</v>
      </c>
      <c r="J376" s="119">
        <v>0</v>
      </c>
      <c r="K376" s="119">
        <v>0</v>
      </c>
      <c r="L376" s="305" t="s">
        <v>81</v>
      </c>
      <c r="M376" s="370"/>
      <c r="N376" s="354"/>
      <c r="O376" s="354"/>
      <c r="P376" s="354"/>
      <c r="Q376" s="96">
        <v>0</v>
      </c>
      <c r="R376" s="96">
        <v>0</v>
      </c>
      <c r="S376" s="96">
        <v>0</v>
      </c>
      <c r="T376" s="96">
        <v>0</v>
      </c>
      <c r="U376" s="96">
        <v>0</v>
      </c>
      <c r="V376" s="96">
        <v>0</v>
      </c>
      <c r="W376" s="96">
        <v>0</v>
      </c>
      <c r="X376" s="96">
        <v>0</v>
      </c>
      <c r="Y376" s="96">
        <v>0</v>
      </c>
      <c r="Z376" s="102" t="s">
        <v>81</v>
      </c>
      <c r="AA376" s="96">
        <v>0</v>
      </c>
      <c r="AB376" s="102">
        <v>0</v>
      </c>
      <c r="AC376" s="96">
        <v>0</v>
      </c>
      <c r="AD376" s="102">
        <v>0</v>
      </c>
      <c r="AE376" s="102">
        <v>0</v>
      </c>
      <c r="AF376" s="102">
        <v>0</v>
      </c>
      <c r="AG376" s="102">
        <v>0</v>
      </c>
      <c r="AH376" s="102">
        <v>0</v>
      </c>
      <c r="AI376" s="102">
        <v>0</v>
      </c>
      <c r="AJ376" s="102">
        <v>0</v>
      </c>
      <c r="AK376" s="102">
        <v>0</v>
      </c>
      <c r="AL376" s="305" t="s">
        <v>81</v>
      </c>
      <c r="AM376" s="354"/>
      <c r="AN376" s="354"/>
      <c r="AO376" s="102">
        <f t="shared" si="308"/>
        <v>0</v>
      </c>
      <c r="AP376" s="305">
        <f t="shared" si="309"/>
        <v>0</v>
      </c>
      <c r="AQ376" s="354"/>
      <c r="AR376" s="354"/>
      <c r="AS376" s="96">
        <v>0</v>
      </c>
      <c r="AT376" s="102">
        <v>0</v>
      </c>
      <c r="AU376" s="96">
        <v>0</v>
      </c>
      <c r="AV376" s="96">
        <v>0</v>
      </c>
      <c r="AW376" s="102">
        <v>0</v>
      </c>
      <c r="AX376" s="102">
        <v>0</v>
      </c>
      <c r="AY376" s="102">
        <v>0</v>
      </c>
      <c r="AZ376" s="102">
        <v>0</v>
      </c>
      <c r="BA376" s="102">
        <v>0</v>
      </c>
      <c r="BB376" s="102">
        <v>0</v>
      </c>
      <c r="BC376" s="102">
        <v>0</v>
      </c>
      <c r="BD376" s="102">
        <v>0</v>
      </c>
      <c r="BE376" s="102">
        <v>0</v>
      </c>
      <c r="BF376" s="305" t="s">
        <v>81</v>
      </c>
      <c r="BG376" s="357"/>
      <c r="BH376" s="354"/>
      <c r="BI376" s="96">
        <f t="shared" ref="BI376:BI399" si="317">+K376+AC376+AV376</f>
        <v>0</v>
      </c>
      <c r="BJ376" s="260">
        <f>+BI376/D376</f>
        <v>0</v>
      </c>
      <c r="BK376" s="357"/>
      <c r="BL376" s="354"/>
      <c r="BM376" s="220" t="s">
        <v>1128</v>
      </c>
      <c r="BN376" s="220" t="s">
        <v>268</v>
      </c>
      <c r="BO376" s="220"/>
      <c r="BP376" s="220"/>
      <c r="BQ376" s="220"/>
      <c r="BR376" s="220"/>
      <c r="BS376" s="220"/>
      <c r="BT376" s="220"/>
      <c r="BU376" s="220"/>
      <c r="BV376" s="220"/>
      <c r="BW376" s="220"/>
      <c r="BX376" s="220"/>
      <c r="BY376" s="220"/>
      <c r="BZ376" s="96">
        <v>1</v>
      </c>
      <c r="CA376" s="96">
        <v>0</v>
      </c>
      <c r="CB376" s="96">
        <v>0</v>
      </c>
      <c r="CC376" s="96">
        <v>0</v>
      </c>
      <c r="CD376" s="96">
        <v>0</v>
      </c>
      <c r="CE376" s="96">
        <v>0</v>
      </c>
      <c r="CF376" s="96">
        <v>0</v>
      </c>
      <c r="CG376" s="96">
        <v>0</v>
      </c>
      <c r="CH376" s="96">
        <v>0</v>
      </c>
      <c r="CI376" s="96">
        <v>0</v>
      </c>
      <c r="CJ376" s="96">
        <v>0</v>
      </c>
      <c r="CK376" s="96">
        <v>0</v>
      </c>
      <c r="CL376" s="96">
        <v>0</v>
      </c>
      <c r="CM376" s="96">
        <v>0</v>
      </c>
      <c r="CN376" s="305">
        <f t="shared" ref="CN376:CN377" si="318">+CD376/BZ376</f>
        <v>0</v>
      </c>
      <c r="CO376" s="357"/>
      <c r="CP376" s="354"/>
      <c r="CQ376" s="96">
        <f t="shared" ref="CQ376:CQ382" si="319">SUM(K376+AC376+AV376+CD376)</f>
        <v>0</v>
      </c>
      <c r="CR376" s="221">
        <f>+CQ376/E376</f>
        <v>0</v>
      </c>
      <c r="CS376" s="366"/>
      <c r="CT376" s="355"/>
      <c r="CU376" s="220" t="s">
        <v>1128</v>
      </c>
      <c r="CV376" s="220" t="s">
        <v>268</v>
      </c>
    </row>
    <row r="377" spans="1:100" ht="52.5" customHeight="1">
      <c r="A377" s="75" t="s">
        <v>1125</v>
      </c>
      <c r="B377" s="218" t="s">
        <v>95</v>
      </c>
      <c r="C377" s="75" t="s">
        <v>1126</v>
      </c>
      <c r="D377" s="119" t="s">
        <v>81</v>
      </c>
      <c r="E377" s="119">
        <v>1</v>
      </c>
      <c r="F377" s="75" t="s">
        <v>97</v>
      </c>
      <c r="G377" s="188" t="s">
        <v>81</v>
      </c>
      <c r="H377" s="75" t="s">
        <v>1130</v>
      </c>
      <c r="I377" s="119" t="s">
        <v>107</v>
      </c>
      <c r="J377" s="119" t="s">
        <v>81</v>
      </c>
      <c r="K377" s="119" t="s">
        <v>81</v>
      </c>
      <c r="L377" s="227" t="s">
        <v>81</v>
      </c>
      <c r="M377" s="227" t="s">
        <v>81</v>
      </c>
      <c r="N377" s="227" t="s">
        <v>81</v>
      </c>
      <c r="O377" s="227" t="s">
        <v>81</v>
      </c>
      <c r="P377" s="354"/>
      <c r="Q377" s="227" t="s">
        <v>81</v>
      </c>
      <c r="R377" s="227" t="s">
        <v>81</v>
      </c>
      <c r="S377" s="227" t="s">
        <v>81</v>
      </c>
      <c r="T377" s="227" t="s">
        <v>81</v>
      </c>
      <c r="U377" s="227" t="s">
        <v>81</v>
      </c>
      <c r="V377" s="227" t="s">
        <v>81</v>
      </c>
      <c r="W377" s="227" t="s">
        <v>81</v>
      </c>
      <c r="X377" s="227" t="s">
        <v>81</v>
      </c>
      <c r="Y377" s="227" t="s">
        <v>81</v>
      </c>
      <c r="Z377" s="227" t="s">
        <v>81</v>
      </c>
      <c r="AA377" s="119" t="s">
        <v>81</v>
      </c>
      <c r="AB377" s="227" t="s">
        <v>81</v>
      </c>
      <c r="AC377" s="119" t="s">
        <v>81</v>
      </c>
      <c r="AD377" s="227" t="s">
        <v>81</v>
      </c>
      <c r="AE377" s="227" t="s">
        <v>81</v>
      </c>
      <c r="AF377" s="227" t="s">
        <v>81</v>
      </c>
      <c r="AG377" s="227" t="s">
        <v>81</v>
      </c>
      <c r="AH377" s="227" t="s">
        <v>81</v>
      </c>
      <c r="AI377" s="227" t="s">
        <v>81</v>
      </c>
      <c r="AJ377" s="227" t="s">
        <v>81</v>
      </c>
      <c r="AK377" s="227" t="s">
        <v>81</v>
      </c>
      <c r="AL377" s="227" t="s">
        <v>81</v>
      </c>
      <c r="AM377" s="227" t="s">
        <v>81</v>
      </c>
      <c r="AN377" s="354"/>
      <c r="AO377" s="227" t="s">
        <v>81</v>
      </c>
      <c r="AP377" s="227" t="s">
        <v>81</v>
      </c>
      <c r="AQ377" s="227" t="s">
        <v>81</v>
      </c>
      <c r="AR377" s="354"/>
      <c r="AS377" s="119">
        <v>1</v>
      </c>
      <c r="AT377" s="227" t="s">
        <v>81</v>
      </c>
      <c r="AU377" s="119" t="s">
        <v>81</v>
      </c>
      <c r="AV377" s="119">
        <v>1</v>
      </c>
      <c r="AW377" s="119">
        <v>0</v>
      </c>
      <c r="AX377" s="119">
        <v>0</v>
      </c>
      <c r="AY377" s="119">
        <v>0</v>
      </c>
      <c r="AZ377" s="119">
        <v>0</v>
      </c>
      <c r="BA377" s="119">
        <v>0</v>
      </c>
      <c r="BB377" s="119">
        <v>0</v>
      </c>
      <c r="BC377" s="119">
        <v>0</v>
      </c>
      <c r="BD377" s="119">
        <v>0</v>
      </c>
      <c r="BE377" s="102">
        <v>40000000</v>
      </c>
      <c r="BF377" s="305">
        <f>+AV377/AS377</f>
        <v>1</v>
      </c>
      <c r="BG377" s="358"/>
      <c r="BH377" s="354"/>
      <c r="BI377" s="96" t="s">
        <v>81</v>
      </c>
      <c r="BJ377" s="260" t="s">
        <v>81</v>
      </c>
      <c r="BK377" s="358"/>
      <c r="BL377" s="354"/>
      <c r="BM377" s="220" t="s">
        <v>1128</v>
      </c>
      <c r="BN377" s="220" t="s">
        <v>402</v>
      </c>
      <c r="BO377" s="220"/>
      <c r="BP377" s="220"/>
      <c r="BQ377" s="220"/>
      <c r="BR377" s="220"/>
      <c r="BS377" s="220"/>
      <c r="BT377" s="220"/>
      <c r="BU377" s="220"/>
      <c r="BV377" s="220"/>
      <c r="BW377" s="220"/>
      <c r="BX377" s="220"/>
      <c r="BY377" s="220"/>
      <c r="BZ377" s="96">
        <v>1</v>
      </c>
      <c r="CA377" s="96">
        <v>0</v>
      </c>
      <c r="CB377" s="96">
        <v>0</v>
      </c>
      <c r="CC377" s="96">
        <v>0</v>
      </c>
      <c r="CD377" s="96">
        <v>0</v>
      </c>
      <c r="CE377" s="119">
        <v>0</v>
      </c>
      <c r="CF377" s="119">
        <v>0</v>
      </c>
      <c r="CG377" s="119">
        <v>0</v>
      </c>
      <c r="CH377" s="119">
        <v>0</v>
      </c>
      <c r="CI377" s="119">
        <v>0</v>
      </c>
      <c r="CJ377" s="119">
        <v>0</v>
      </c>
      <c r="CK377" s="119">
        <v>0</v>
      </c>
      <c r="CL377" s="119">
        <v>0</v>
      </c>
      <c r="CM377" s="96">
        <v>40000000</v>
      </c>
      <c r="CN377" s="305">
        <f t="shared" si="318"/>
        <v>0</v>
      </c>
      <c r="CO377" s="358"/>
      <c r="CP377" s="354"/>
      <c r="CQ377" s="96">
        <f>+AV377</f>
        <v>1</v>
      </c>
      <c r="CR377" s="221">
        <f>+CQ377/E377</f>
        <v>1</v>
      </c>
      <c r="CS377" s="362"/>
      <c r="CT377" s="355"/>
      <c r="CU377" s="220" t="s">
        <v>1128</v>
      </c>
      <c r="CV377" s="220" t="s">
        <v>402</v>
      </c>
    </row>
    <row r="378" spans="1:100" ht="45">
      <c r="A378" s="75" t="s">
        <v>1131</v>
      </c>
      <c r="B378" s="218" t="s">
        <v>95</v>
      </c>
      <c r="C378" s="75" t="s">
        <v>1132</v>
      </c>
      <c r="D378" s="119">
        <v>4</v>
      </c>
      <c r="E378" s="119">
        <v>1</v>
      </c>
      <c r="F378" s="75" t="s">
        <v>97</v>
      </c>
      <c r="G378" s="75" t="s">
        <v>1133</v>
      </c>
      <c r="H378" s="75" t="s">
        <v>1133</v>
      </c>
      <c r="I378" s="96">
        <v>0</v>
      </c>
      <c r="J378" s="119">
        <v>0</v>
      </c>
      <c r="K378" s="119">
        <v>0</v>
      </c>
      <c r="L378" s="305" t="s">
        <v>81</v>
      </c>
      <c r="M378" s="307" t="s">
        <v>81</v>
      </c>
      <c r="N378" s="305">
        <v>0.1</v>
      </c>
      <c r="O378" s="305" t="s">
        <v>81</v>
      </c>
      <c r="P378" s="354"/>
      <c r="Q378" s="96">
        <v>0</v>
      </c>
      <c r="R378" s="96">
        <v>0</v>
      </c>
      <c r="S378" s="96">
        <v>0</v>
      </c>
      <c r="T378" s="96">
        <v>0</v>
      </c>
      <c r="U378" s="96">
        <v>0</v>
      </c>
      <c r="V378" s="96">
        <v>0</v>
      </c>
      <c r="W378" s="96">
        <v>0</v>
      </c>
      <c r="X378" s="96">
        <v>0</v>
      </c>
      <c r="Y378" s="96">
        <v>0</v>
      </c>
      <c r="Z378" s="102" t="s">
        <v>81</v>
      </c>
      <c r="AA378" s="96">
        <v>1</v>
      </c>
      <c r="AB378" s="102">
        <v>0</v>
      </c>
      <c r="AC378" s="96">
        <v>1</v>
      </c>
      <c r="AD378" s="102">
        <v>0</v>
      </c>
      <c r="AE378" s="102">
        <v>0</v>
      </c>
      <c r="AF378" s="102">
        <v>0</v>
      </c>
      <c r="AG378" s="102">
        <v>0</v>
      </c>
      <c r="AH378" s="102">
        <v>0</v>
      </c>
      <c r="AI378" s="102">
        <v>0</v>
      </c>
      <c r="AJ378" s="102">
        <v>0</v>
      </c>
      <c r="AK378" s="102">
        <v>0</v>
      </c>
      <c r="AL378" s="305">
        <v>1</v>
      </c>
      <c r="AM378" s="305">
        <f>+AL378</f>
        <v>1</v>
      </c>
      <c r="AN378" s="354" t="s">
        <v>81</v>
      </c>
      <c r="AO378" s="102">
        <f t="shared" si="308"/>
        <v>1</v>
      </c>
      <c r="AP378" s="305">
        <f t="shared" si="309"/>
        <v>0.25</v>
      </c>
      <c r="AQ378" s="305">
        <f>+AP378</f>
        <v>0.25</v>
      </c>
      <c r="AR378" s="354"/>
      <c r="AS378" s="96">
        <v>2</v>
      </c>
      <c r="AT378" s="102">
        <v>0</v>
      </c>
      <c r="AU378" s="96">
        <v>0</v>
      </c>
      <c r="AV378" s="96">
        <v>2</v>
      </c>
      <c r="AW378" s="102">
        <v>12000000</v>
      </c>
      <c r="AX378" s="102">
        <v>12000000</v>
      </c>
      <c r="AY378" s="102">
        <v>0</v>
      </c>
      <c r="AZ378" s="102">
        <v>0</v>
      </c>
      <c r="BA378" s="102">
        <v>0</v>
      </c>
      <c r="BB378" s="102">
        <v>0</v>
      </c>
      <c r="BC378" s="102">
        <v>0</v>
      </c>
      <c r="BD378" s="102">
        <v>0</v>
      </c>
      <c r="BE378" s="102">
        <v>9000000</v>
      </c>
      <c r="BF378" s="305">
        <f t="shared" ref="BF378:BF382" si="320">+AV378/AS378</f>
        <v>1</v>
      </c>
      <c r="BG378" s="305">
        <f>+BF378</f>
        <v>1</v>
      </c>
      <c r="BH378" s="354" t="s">
        <v>81</v>
      </c>
      <c r="BI378" s="96">
        <f t="shared" si="317"/>
        <v>3</v>
      </c>
      <c r="BJ378" s="260">
        <v>1</v>
      </c>
      <c r="BK378" s="305">
        <f>+BJ378</f>
        <v>1</v>
      </c>
      <c r="BL378" s="354"/>
      <c r="BM378" s="220" t="s">
        <v>1128</v>
      </c>
      <c r="BN378" s="220" t="s">
        <v>268</v>
      </c>
      <c r="BO378" s="220"/>
      <c r="BP378" s="220"/>
      <c r="BQ378" s="220"/>
      <c r="BR378" s="220"/>
      <c r="BS378" s="220"/>
      <c r="BT378" s="220"/>
      <c r="BU378" s="220"/>
      <c r="BV378" s="220"/>
      <c r="BW378" s="220"/>
      <c r="BX378" s="220"/>
      <c r="BY378" s="220"/>
      <c r="BZ378" s="96">
        <v>2</v>
      </c>
      <c r="CA378" s="96">
        <v>0</v>
      </c>
      <c r="CB378" s="96">
        <v>2</v>
      </c>
      <c r="CC378" s="96">
        <v>2</v>
      </c>
      <c r="CD378" s="96">
        <v>2</v>
      </c>
      <c r="CE378" s="96">
        <v>394000000</v>
      </c>
      <c r="CF378" s="96">
        <v>394000000</v>
      </c>
      <c r="CG378" s="96">
        <v>0</v>
      </c>
      <c r="CH378" s="96">
        <v>0</v>
      </c>
      <c r="CI378" s="96">
        <v>0</v>
      </c>
      <c r="CJ378" s="96">
        <v>0</v>
      </c>
      <c r="CK378" s="96">
        <v>0</v>
      </c>
      <c r="CL378" s="96">
        <v>0</v>
      </c>
      <c r="CM378" s="96">
        <v>9000000</v>
      </c>
      <c r="CN378" s="305">
        <f>+CD378/BZ378</f>
        <v>1</v>
      </c>
      <c r="CO378" s="305">
        <f>+CN378</f>
        <v>1</v>
      </c>
      <c r="CP378" s="354" t="s">
        <v>81</v>
      </c>
      <c r="CQ378" s="96">
        <f t="shared" si="319"/>
        <v>5</v>
      </c>
      <c r="CR378" s="221">
        <v>1</v>
      </c>
      <c r="CS378" s="306">
        <f>+CR378</f>
        <v>1</v>
      </c>
      <c r="CT378" s="355"/>
      <c r="CU378" s="220" t="s">
        <v>1128</v>
      </c>
      <c r="CV378" s="220" t="s">
        <v>268</v>
      </c>
    </row>
    <row r="379" spans="1:100" ht="45">
      <c r="A379" s="75" t="s">
        <v>1134</v>
      </c>
      <c r="B379" s="218" t="s">
        <v>95</v>
      </c>
      <c r="C379" s="75" t="s">
        <v>1135</v>
      </c>
      <c r="D379" s="119">
        <v>4</v>
      </c>
      <c r="E379" s="119" t="s">
        <v>81</v>
      </c>
      <c r="F379" s="75" t="s">
        <v>97</v>
      </c>
      <c r="G379" s="75" t="s">
        <v>1136</v>
      </c>
      <c r="H379" s="75" t="s">
        <v>1136</v>
      </c>
      <c r="I379" s="96">
        <v>0</v>
      </c>
      <c r="J379" s="119">
        <v>0</v>
      </c>
      <c r="K379" s="119">
        <v>0</v>
      </c>
      <c r="L379" s="305" t="s">
        <v>81</v>
      </c>
      <c r="M379" s="307" t="s">
        <v>81</v>
      </c>
      <c r="N379" s="305">
        <v>0.1</v>
      </c>
      <c r="O379" s="305" t="s">
        <v>81</v>
      </c>
      <c r="P379" s="354"/>
      <c r="Q379" s="96">
        <v>0</v>
      </c>
      <c r="R379" s="96">
        <v>0</v>
      </c>
      <c r="S379" s="96">
        <v>0</v>
      </c>
      <c r="T379" s="96">
        <v>0</v>
      </c>
      <c r="U379" s="96">
        <v>0</v>
      </c>
      <c r="V379" s="96">
        <v>0</v>
      </c>
      <c r="W379" s="96">
        <v>0</v>
      </c>
      <c r="X379" s="96">
        <v>0</v>
      </c>
      <c r="Y379" s="96">
        <v>0</v>
      </c>
      <c r="Z379" s="102" t="s">
        <v>81</v>
      </c>
      <c r="AA379" s="96">
        <v>0</v>
      </c>
      <c r="AB379" s="102">
        <v>0</v>
      </c>
      <c r="AC379" s="96">
        <v>0</v>
      </c>
      <c r="AD379" s="102">
        <v>0</v>
      </c>
      <c r="AE379" s="102">
        <v>0</v>
      </c>
      <c r="AF379" s="102">
        <v>0</v>
      </c>
      <c r="AG379" s="102">
        <v>0</v>
      </c>
      <c r="AH379" s="102">
        <v>0</v>
      </c>
      <c r="AI379" s="102">
        <v>0</v>
      </c>
      <c r="AJ379" s="102">
        <v>0</v>
      </c>
      <c r="AK379" s="102">
        <v>0</v>
      </c>
      <c r="AL379" s="305" t="s">
        <v>81</v>
      </c>
      <c r="AM379" s="305" t="s">
        <v>81</v>
      </c>
      <c r="AN379" s="354" t="s">
        <v>81</v>
      </c>
      <c r="AO379" s="102">
        <f t="shared" si="308"/>
        <v>0</v>
      </c>
      <c r="AP379" s="305">
        <f t="shared" si="309"/>
        <v>0</v>
      </c>
      <c r="AQ379" s="305">
        <f>+AP379</f>
        <v>0</v>
      </c>
      <c r="AR379" s="354"/>
      <c r="AS379" s="96">
        <v>0</v>
      </c>
      <c r="AT379" s="102">
        <v>0</v>
      </c>
      <c r="AU379" s="96">
        <v>0</v>
      </c>
      <c r="AV379" s="96">
        <v>0</v>
      </c>
      <c r="AW379" s="102">
        <v>0</v>
      </c>
      <c r="AX379" s="102">
        <v>0</v>
      </c>
      <c r="AY379" s="102">
        <v>0</v>
      </c>
      <c r="AZ379" s="102">
        <v>0</v>
      </c>
      <c r="BA379" s="102">
        <v>0</v>
      </c>
      <c r="BB379" s="102">
        <v>0</v>
      </c>
      <c r="BC379" s="102">
        <v>0</v>
      </c>
      <c r="BD379" s="102">
        <v>0</v>
      </c>
      <c r="BE379" s="102">
        <v>0</v>
      </c>
      <c r="BF379" s="305" t="s">
        <v>81</v>
      </c>
      <c r="BG379" s="305" t="s">
        <v>81</v>
      </c>
      <c r="BH379" s="354" t="s">
        <v>81</v>
      </c>
      <c r="BI379" s="96" t="s">
        <v>81</v>
      </c>
      <c r="BJ379" s="260" t="s">
        <v>81</v>
      </c>
      <c r="BK379" s="305" t="str">
        <f>+BJ379</f>
        <v>NA</v>
      </c>
      <c r="BL379" s="354"/>
      <c r="BM379" s="220" t="s">
        <v>1128</v>
      </c>
      <c r="BN379" s="220" t="s">
        <v>176</v>
      </c>
      <c r="BO379" s="220"/>
      <c r="BP379" s="220"/>
      <c r="BQ379" s="220"/>
      <c r="BR379" s="220"/>
      <c r="BS379" s="220"/>
      <c r="BT379" s="220"/>
      <c r="BU379" s="220"/>
      <c r="BV379" s="220"/>
      <c r="BW379" s="220"/>
      <c r="BX379" s="220"/>
      <c r="BY379" s="220"/>
      <c r="BZ379" s="96" t="s">
        <v>81</v>
      </c>
      <c r="CA379" s="96">
        <v>0</v>
      </c>
      <c r="CB379" s="96">
        <v>0</v>
      </c>
      <c r="CC379" s="96">
        <v>0</v>
      </c>
      <c r="CD379" s="96">
        <v>0</v>
      </c>
      <c r="CE379" s="96">
        <v>0</v>
      </c>
      <c r="CF379" s="96">
        <v>0</v>
      </c>
      <c r="CG379" s="96">
        <v>0</v>
      </c>
      <c r="CH379" s="96">
        <v>0</v>
      </c>
      <c r="CI379" s="96">
        <v>0</v>
      </c>
      <c r="CJ379" s="96">
        <v>0</v>
      </c>
      <c r="CK379" s="96">
        <v>0</v>
      </c>
      <c r="CL379" s="96">
        <v>0</v>
      </c>
      <c r="CM379" s="96">
        <v>0</v>
      </c>
      <c r="CN379" s="305" t="s">
        <v>81</v>
      </c>
      <c r="CO379" s="305" t="s">
        <v>81</v>
      </c>
      <c r="CP379" s="354" t="s">
        <v>81</v>
      </c>
      <c r="CQ379" s="96" t="s">
        <v>81</v>
      </c>
      <c r="CR379" s="221" t="s">
        <v>81</v>
      </c>
      <c r="CS379" s="306" t="str">
        <f>+CR379</f>
        <v>NA</v>
      </c>
      <c r="CT379" s="355"/>
      <c r="CU379" s="220" t="s">
        <v>1128</v>
      </c>
      <c r="CV379" s="220" t="s">
        <v>176</v>
      </c>
    </row>
    <row r="380" spans="1:100" ht="60" customHeight="1">
      <c r="A380" s="75" t="s">
        <v>1137</v>
      </c>
      <c r="B380" s="218" t="s">
        <v>95</v>
      </c>
      <c r="C380" s="75" t="s">
        <v>1138</v>
      </c>
      <c r="D380" s="119">
        <v>1</v>
      </c>
      <c r="E380" s="119">
        <v>1</v>
      </c>
      <c r="F380" s="75" t="s">
        <v>97</v>
      </c>
      <c r="G380" s="75" t="s">
        <v>1139</v>
      </c>
      <c r="H380" s="75" t="s">
        <v>1139</v>
      </c>
      <c r="I380" s="96">
        <v>0</v>
      </c>
      <c r="J380" s="119">
        <v>0</v>
      </c>
      <c r="K380" s="119">
        <v>0</v>
      </c>
      <c r="L380" s="305" t="s">
        <v>81</v>
      </c>
      <c r="M380" s="307" t="s">
        <v>81</v>
      </c>
      <c r="N380" s="305">
        <v>0.1</v>
      </c>
      <c r="O380" s="305" t="s">
        <v>81</v>
      </c>
      <c r="P380" s="354"/>
      <c r="Q380" s="96">
        <v>0</v>
      </c>
      <c r="R380" s="96">
        <v>0</v>
      </c>
      <c r="S380" s="96">
        <v>0</v>
      </c>
      <c r="T380" s="96">
        <v>0</v>
      </c>
      <c r="U380" s="96">
        <v>0</v>
      </c>
      <c r="V380" s="96">
        <v>0</v>
      </c>
      <c r="W380" s="96">
        <v>0</v>
      </c>
      <c r="X380" s="96">
        <v>0</v>
      </c>
      <c r="Y380" s="96">
        <v>0</v>
      </c>
      <c r="Z380" s="102" t="s">
        <v>81</v>
      </c>
      <c r="AA380" s="96">
        <v>2</v>
      </c>
      <c r="AB380" s="102">
        <v>0</v>
      </c>
      <c r="AC380" s="96">
        <v>2</v>
      </c>
      <c r="AD380" s="102">
        <v>0</v>
      </c>
      <c r="AE380" s="102">
        <v>0</v>
      </c>
      <c r="AF380" s="102">
        <v>0</v>
      </c>
      <c r="AG380" s="102">
        <v>0</v>
      </c>
      <c r="AH380" s="102">
        <v>0</v>
      </c>
      <c r="AI380" s="102">
        <v>0</v>
      </c>
      <c r="AJ380" s="102">
        <v>0</v>
      </c>
      <c r="AK380" s="102">
        <v>0</v>
      </c>
      <c r="AL380" s="305">
        <v>1</v>
      </c>
      <c r="AM380" s="305">
        <f>+AL380</f>
        <v>1</v>
      </c>
      <c r="AN380" s="354" t="s">
        <v>81</v>
      </c>
      <c r="AO380" s="102">
        <f t="shared" si="308"/>
        <v>2</v>
      </c>
      <c r="AP380" s="305">
        <v>1</v>
      </c>
      <c r="AQ380" s="305">
        <f>+AP380</f>
        <v>1</v>
      </c>
      <c r="AR380" s="354"/>
      <c r="AS380" s="96">
        <v>0</v>
      </c>
      <c r="AT380" s="102">
        <v>0</v>
      </c>
      <c r="AU380" s="96">
        <v>0</v>
      </c>
      <c r="AV380" s="96">
        <v>0</v>
      </c>
      <c r="AW380" s="102">
        <v>0</v>
      </c>
      <c r="AX380" s="102">
        <v>0</v>
      </c>
      <c r="AY380" s="102">
        <v>0</v>
      </c>
      <c r="AZ380" s="102">
        <v>0</v>
      </c>
      <c r="BA380" s="102">
        <v>0</v>
      </c>
      <c r="BB380" s="102">
        <v>0</v>
      </c>
      <c r="BC380" s="102">
        <v>0</v>
      </c>
      <c r="BD380" s="102">
        <v>0</v>
      </c>
      <c r="BE380" s="102">
        <v>0</v>
      </c>
      <c r="BF380" s="305" t="s">
        <v>81</v>
      </c>
      <c r="BG380" s="305" t="str">
        <f>+BF380</f>
        <v>NA</v>
      </c>
      <c r="BH380" s="354" t="s">
        <v>81</v>
      </c>
      <c r="BI380" s="96">
        <f t="shared" si="317"/>
        <v>2</v>
      </c>
      <c r="BJ380" s="260">
        <v>1</v>
      </c>
      <c r="BK380" s="305">
        <f>+BJ380</f>
        <v>1</v>
      </c>
      <c r="BL380" s="354"/>
      <c r="BM380" s="220" t="s">
        <v>1128</v>
      </c>
      <c r="BN380" s="220" t="s">
        <v>101</v>
      </c>
      <c r="BO380" s="220"/>
      <c r="BP380" s="220"/>
      <c r="BQ380" s="220"/>
      <c r="BR380" s="220"/>
      <c r="BS380" s="220"/>
      <c r="BT380" s="220"/>
      <c r="BU380" s="220"/>
      <c r="BV380" s="220"/>
      <c r="BW380" s="220"/>
      <c r="BX380" s="220"/>
      <c r="BY380" s="220"/>
      <c r="BZ380" s="96">
        <v>0</v>
      </c>
      <c r="CA380" s="96">
        <v>0</v>
      </c>
      <c r="CB380" s="96">
        <v>0</v>
      </c>
      <c r="CC380" s="96">
        <v>0</v>
      </c>
      <c r="CD380" s="96">
        <v>0</v>
      </c>
      <c r="CE380" s="96">
        <v>0</v>
      </c>
      <c r="CF380" s="96">
        <v>0</v>
      </c>
      <c r="CG380" s="96">
        <v>0</v>
      </c>
      <c r="CH380" s="96">
        <v>0</v>
      </c>
      <c r="CI380" s="96">
        <v>0</v>
      </c>
      <c r="CJ380" s="96">
        <v>0</v>
      </c>
      <c r="CK380" s="96">
        <v>0</v>
      </c>
      <c r="CL380" s="96">
        <v>0</v>
      </c>
      <c r="CM380" s="96">
        <v>0</v>
      </c>
      <c r="CN380" s="305" t="s">
        <v>81</v>
      </c>
      <c r="CO380" s="305" t="str">
        <f>+CN380</f>
        <v>NA</v>
      </c>
      <c r="CP380" s="354" t="s">
        <v>81</v>
      </c>
      <c r="CQ380" s="96">
        <f t="shared" si="319"/>
        <v>2</v>
      </c>
      <c r="CR380" s="221">
        <v>1</v>
      </c>
      <c r="CS380" s="306">
        <f>+CR380</f>
        <v>1</v>
      </c>
      <c r="CT380" s="355"/>
      <c r="CU380" s="220" t="s">
        <v>1128</v>
      </c>
      <c r="CV380" s="220" t="s">
        <v>101</v>
      </c>
    </row>
    <row r="381" spans="1:100" ht="45">
      <c r="A381" s="75" t="s">
        <v>1140</v>
      </c>
      <c r="B381" s="218" t="s">
        <v>95</v>
      </c>
      <c r="C381" s="75" t="s">
        <v>1141</v>
      </c>
      <c r="D381" s="119">
        <v>1</v>
      </c>
      <c r="E381" s="119">
        <v>1</v>
      </c>
      <c r="F381" s="75" t="s">
        <v>97</v>
      </c>
      <c r="G381" s="75" t="s">
        <v>1142</v>
      </c>
      <c r="H381" s="75" t="s">
        <v>1142</v>
      </c>
      <c r="I381" s="96">
        <v>0</v>
      </c>
      <c r="J381" s="119">
        <v>0</v>
      </c>
      <c r="K381" s="119">
        <v>0</v>
      </c>
      <c r="L381" s="305" t="s">
        <v>81</v>
      </c>
      <c r="M381" s="370" t="s">
        <v>81</v>
      </c>
      <c r="N381" s="354">
        <v>0.4</v>
      </c>
      <c r="O381" s="354" t="s">
        <v>81</v>
      </c>
      <c r="P381" s="354"/>
      <c r="Q381" s="96">
        <v>0</v>
      </c>
      <c r="R381" s="96">
        <v>0</v>
      </c>
      <c r="S381" s="96">
        <v>0</v>
      </c>
      <c r="T381" s="96">
        <v>0</v>
      </c>
      <c r="U381" s="96">
        <v>0</v>
      </c>
      <c r="V381" s="96">
        <v>0</v>
      </c>
      <c r="W381" s="96">
        <v>0</v>
      </c>
      <c r="X381" s="96">
        <v>0</v>
      </c>
      <c r="Y381" s="96">
        <v>0</v>
      </c>
      <c r="Z381" s="102" t="s">
        <v>81</v>
      </c>
      <c r="AA381" s="96">
        <v>1</v>
      </c>
      <c r="AB381" s="102">
        <v>0</v>
      </c>
      <c r="AC381" s="96">
        <v>1</v>
      </c>
      <c r="AD381" s="102">
        <v>0</v>
      </c>
      <c r="AE381" s="102">
        <v>0</v>
      </c>
      <c r="AF381" s="102">
        <v>0</v>
      </c>
      <c r="AG381" s="102">
        <v>0</v>
      </c>
      <c r="AH381" s="102">
        <v>0</v>
      </c>
      <c r="AI381" s="102">
        <v>0</v>
      </c>
      <c r="AJ381" s="102">
        <v>0</v>
      </c>
      <c r="AK381" s="102">
        <v>0</v>
      </c>
      <c r="AL381" s="305">
        <v>1</v>
      </c>
      <c r="AM381" s="354">
        <f>SUM(AL381:AL382)/2</f>
        <v>1</v>
      </c>
      <c r="AN381" s="354" t="s">
        <v>81</v>
      </c>
      <c r="AO381" s="102">
        <f t="shared" si="308"/>
        <v>1</v>
      </c>
      <c r="AP381" s="305">
        <f t="shared" si="309"/>
        <v>1</v>
      </c>
      <c r="AQ381" s="354">
        <f>SUM(AP381:AP382)/2</f>
        <v>1</v>
      </c>
      <c r="AR381" s="354"/>
      <c r="AS381" s="96">
        <v>0</v>
      </c>
      <c r="AT381" s="102">
        <v>0</v>
      </c>
      <c r="AU381" s="96">
        <v>0</v>
      </c>
      <c r="AV381" s="96">
        <v>0</v>
      </c>
      <c r="AW381" s="102">
        <v>0</v>
      </c>
      <c r="AX381" s="102">
        <v>0</v>
      </c>
      <c r="AY381" s="102">
        <v>0</v>
      </c>
      <c r="AZ381" s="102">
        <v>0</v>
      </c>
      <c r="BA381" s="102">
        <v>0</v>
      </c>
      <c r="BB381" s="102">
        <v>0</v>
      </c>
      <c r="BC381" s="102">
        <v>0</v>
      </c>
      <c r="BD381" s="102">
        <v>0</v>
      </c>
      <c r="BE381" s="102">
        <v>0</v>
      </c>
      <c r="BF381" s="305" t="s">
        <v>81</v>
      </c>
      <c r="BG381" s="354">
        <f>SUM(BF381:BF382)</f>
        <v>1</v>
      </c>
      <c r="BH381" s="354" t="s">
        <v>81</v>
      </c>
      <c r="BI381" s="96">
        <f t="shared" si="317"/>
        <v>1</v>
      </c>
      <c r="BJ381" s="260">
        <f>+BI381/D381</f>
        <v>1</v>
      </c>
      <c r="BK381" s="354">
        <f>SUM(BJ381:BJ382)/2</f>
        <v>1</v>
      </c>
      <c r="BL381" s="354"/>
      <c r="BM381" s="220" t="s">
        <v>1128</v>
      </c>
      <c r="BN381" s="220" t="s">
        <v>176</v>
      </c>
      <c r="BO381" s="220"/>
      <c r="BP381" s="220"/>
      <c r="BQ381" s="220"/>
      <c r="BR381" s="220"/>
      <c r="BS381" s="220"/>
      <c r="BT381" s="220"/>
      <c r="BU381" s="220"/>
      <c r="BV381" s="220"/>
      <c r="BW381" s="220"/>
      <c r="BX381" s="220"/>
      <c r="BY381" s="220"/>
      <c r="BZ381" s="96">
        <v>0</v>
      </c>
      <c r="CA381" s="96">
        <v>0</v>
      </c>
      <c r="CB381" s="96">
        <v>0</v>
      </c>
      <c r="CC381" s="96">
        <v>0</v>
      </c>
      <c r="CD381" s="96">
        <v>0</v>
      </c>
      <c r="CE381" s="96">
        <v>0</v>
      </c>
      <c r="CF381" s="96">
        <v>0</v>
      </c>
      <c r="CG381" s="96">
        <v>0</v>
      </c>
      <c r="CH381" s="96">
        <v>0</v>
      </c>
      <c r="CI381" s="96">
        <v>0</v>
      </c>
      <c r="CJ381" s="96">
        <v>0</v>
      </c>
      <c r="CK381" s="96">
        <v>0</v>
      </c>
      <c r="CL381" s="96">
        <v>0</v>
      </c>
      <c r="CM381" s="96">
        <v>0</v>
      </c>
      <c r="CN381" s="305" t="s">
        <v>81</v>
      </c>
      <c r="CO381" s="354" t="s">
        <v>81</v>
      </c>
      <c r="CP381" s="354" t="s">
        <v>81</v>
      </c>
      <c r="CQ381" s="96">
        <f t="shared" si="319"/>
        <v>1</v>
      </c>
      <c r="CR381" s="221">
        <f>+CQ381/E381</f>
        <v>1</v>
      </c>
      <c r="CS381" s="355">
        <f>SUM(CR381:CR382)/2</f>
        <v>1</v>
      </c>
      <c r="CT381" s="355"/>
      <c r="CU381" s="220" t="s">
        <v>1128</v>
      </c>
      <c r="CV381" s="220" t="s">
        <v>176</v>
      </c>
    </row>
    <row r="382" spans="1:100" ht="45">
      <c r="A382" s="75" t="s">
        <v>1140</v>
      </c>
      <c r="B382" s="218" t="s">
        <v>95</v>
      </c>
      <c r="C382" s="75" t="s">
        <v>1141</v>
      </c>
      <c r="D382" s="119">
        <v>1</v>
      </c>
      <c r="E382" s="119">
        <v>1</v>
      </c>
      <c r="F382" s="75" t="s">
        <v>97</v>
      </c>
      <c r="G382" s="75" t="s">
        <v>1143</v>
      </c>
      <c r="H382" s="75" t="s">
        <v>1144</v>
      </c>
      <c r="I382" s="96">
        <v>0</v>
      </c>
      <c r="J382" s="119">
        <v>0</v>
      </c>
      <c r="K382" s="119">
        <v>0</v>
      </c>
      <c r="L382" s="305" t="s">
        <v>81</v>
      </c>
      <c r="M382" s="370"/>
      <c r="N382" s="354"/>
      <c r="O382" s="354"/>
      <c r="P382" s="354"/>
      <c r="Q382" s="96">
        <v>0</v>
      </c>
      <c r="R382" s="96">
        <v>0</v>
      </c>
      <c r="S382" s="96">
        <v>0</v>
      </c>
      <c r="T382" s="96">
        <v>0</v>
      </c>
      <c r="U382" s="96">
        <v>0</v>
      </c>
      <c r="V382" s="96">
        <v>0</v>
      </c>
      <c r="W382" s="96">
        <v>0</v>
      </c>
      <c r="X382" s="96">
        <v>0</v>
      </c>
      <c r="Y382" s="96">
        <v>0</v>
      </c>
      <c r="Z382" s="102" t="s">
        <v>81</v>
      </c>
      <c r="AA382" s="96">
        <v>1</v>
      </c>
      <c r="AB382" s="102">
        <v>0</v>
      </c>
      <c r="AC382" s="96">
        <v>1</v>
      </c>
      <c r="AD382" s="102">
        <v>3544020000</v>
      </c>
      <c r="AE382" s="102">
        <v>0</v>
      </c>
      <c r="AF382" s="102">
        <v>0</v>
      </c>
      <c r="AG382" s="102">
        <v>0</v>
      </c>
      <c r="AH382" s="102">
        <v>0</v>
      </c>
      <c r="AI382" s="102">
        <v>3544020000</v>
      </c>
      <c r="AJ382" s="102">
        <v>0</v>
      </c>
      <c r="AK382" s="102">
        <v>0</v>
      </c>
      <c r="AL382" s="305">
        <v>1</v>
      </c>
      <c r="AM382" s="354"/>
      <c r="AN382" s="354"/>
      <c r="AO382" s="102">
        <f t="shared" si="308"/>
        <v>1</v>
      </c>
      <c r="AP382" s="305">
        <f t="shared" si="309"/>
        <v>1</v>
      </c>
      <c r="AQ382" s="354"/>
      <c r="AR382" s="354"/>
      <c r="AS382" s="96">
        <v>1</v>
      </c>
      <c r="AT382" s="102">
        <v>0</v>
      </c>
      <c r="AU382" s="96">
        <v>0</v>
      </c>
      <c r="AV382" s="96">
        <v>1</v>
      </c>
      <c r="AW382" s="102">
        <v>3544020000</v>
      </c>
      <c r="AX382" s="102">
        <v>0</v>
      </c>
      <c r="AY382" s="102">
        <v>0</v>
      </c>
      <c r="AZ382" s="102">
        <v>0</v>
      </c>
      <c r="BA382" s="102">
        <v>0</v>
      </c>
      <c r="BB382" s="102">
        <v>3544020000</v>
      </c>
      <c r="BC382" s="102">
        <v>0</v>
      </c>
      <c r="BD382" s="102">
        <v>0</v>
      </c>
      <c r="BE382" s="102">
        <v>0</v>
      </c>
      <c r="BF382" s="305">
        <f t="shared" si="320"/>
        <v>1</v>
      </c>
      <c r="BG382" s="354"/>
      <c r="BH382" s="354"/>
      <c r="BI382" s="96">
        <f t="shared" si="317"/>
        <v>2</v>
      </c>
      <c r="BJ382" s="260">
        <v>1</v>
      </c>
      <c r="BK382" s="354"/>
      <c r="BL382" s="354"/>
      <c r="BM382" s="220" t="s">
        <v>1128</v>
      </c>
      <c r="BN382" s="220" t="s">
        <v>101</v>
      </c>
      <c r="BO382" s="220"/>
      <c r="BP382" s="220"/>
      <c r="BQ382" s="220"/>
      <c r="BR382" s="220"/>
      <c r="BS382" s="220"/>
      <c r="BT382" s="220"/>
      <c r="BU382" s="220"/>
      <c r="BV382" s="220"/>
      <c r="BW382" s="220"/>
      <c r="BX382" s="220"/>
      <c r="BY382" s="220"/>
      <c r="BZ382" s="96">
        <v>0</v>
      </c>
      <c r="CA382" s="96">
        <v>0</v>
      </c>
      <c r="CB382" s="96">
        <v>0</v>
      </c>
      <c r="CC382" s="96">
        <v>0</v>
      </c>
      <c r="CD382" s="96">
        <v>0</v>
      </c>
      <c r="CE382" s="96">
        <v>3544020000</v>
      </c>
      <c r="CF382" s="96">
        <v>0</v>
      </c>
      <c r="CG382" s="96">
        <v>0</v>
      </c>
      <c r="CH382" s="96">
        <v>0</v>
      </c>
      <c r="CI382" s="96">
        <v>0</v>
      </c>
      <c r="CJ382" s="96">
        <v>3544020000</v>
      </c>
      <c r="CK382" s="96">
        <v>0</v>
      </c>
      <c r="CL382" s="96">
        <v>0</v>
      </c>
      <c r="CM382" s="96">
        <v>0</v>
      </c>
      <c r="CN382" s="305" t="s">
        <v>81</v>
      </c>
      <c r="CO382" s="354"/>
      <c r="CP382" s="354"/>
      <c r="CQ382" s="96">
        <f t="shared" si="319"/>
        <v>2</v>
      </c>
      <c r="CR382" s="221">
        <v>1</v>
      </c>
      <c r="CS382" s="355"/>
      <c r="CT382" s="355"/>
      <c r="CU382" s="220" t="s">
        <v>1128</v>
      </c>
      <c r="CV382" s="220" t="s">
        <v>101</v>
      </c>
    </row>
    <row r="383" spans="1:100" ht="33.75">
      <c r="A383" s="214" t="s">
        <v>1145</v>
      </c>
      <c r="B383" s="313" t="s">
        <v>91</v>
      </c>
      <c r="C383" s="214" t="s">
        <v>1146</v>
      </c>
      <c r="D383" s="212" t="s">
        <v>79</v>
      </c>
      <c r="E383" s="212" t="s">
        <v>79</v>
      </c>
      <c r="F383" s="212" t="s">
        <v>79</v>
      </c>
      <c r="G383" s="214" t="s">
        <v>80</v>
      </c>
      <c r="H383" s="214" t="s">
        <v>80</v>
      </c>
      <c r="I383" s="212" t="s">
        <v>79</v>
      </c>
      <c r="J383" s="212">
        <v>0</v>
      </c>
      <c r="K383" s="212" t="s">
        <v>79</v>
      </c>
      <c r="L383" s="212" t="s">
        <v>79</v>
      </c>
      <c r="M383" s="212" t="s">
        <v>79</v>
      </c>
      <c r="N383" s="212" t="s">
        <v>79</v>
      </c>
      <c r="O383" s="212" t="s">
        <v>79</v>
      </c>
      <c r="P383" s="213">
        <f>+P384</f>
        <v>0</v>
      </c>
      <c r="Q383" s="212">
        <f>SUM(Q384:Q399)</f>
        <v>0</v>
      </c>
      <c r="R383" s="212">
        <f>SUM(R384:R399)</f>
        <v>0</v>
      </c>
      <c r="S383" s="212">
        <f t="shared" ref="S383:Y383" si="321">SUM(S384:S399)</f>
        <v>0</v>
      </c>
      <c r="T383" s="212">
        <f t="shared" si="321"/>
        <v>0</v>
      </c>
      <c r="U383" s="212">
        <f t="shared" si="321"/>
        <v>0</v>
      </c>
      <c r="V383" s="212">
        <f t="shared" si="321"/>
        <v>0</v>
      </c>
      <c r="W383" s="212">
        <f t="shared" si="321"/>
        <v>0</v>
      </c>
      <c r="X383" s="212">
        <f t="shared" si="321"/>
        <v>0</v>
      </c>
      <c r="Y383" s="212">
        <f t="shared" si="321"/>
        <v>0</v>
      </c>
      <c r="Z383" s="118"/>
      <c r="AA383" s="212">
        <v>6</v>
      </c>
      <c r="AB383" s="212" t="s">
        <v>79</v>
      </c>
      <c r="AC383" s="212" t="s">
        <v>79</v>
      </c>
      <c r="AD383" s="118">
        <f>SUM(AD384:AD399)</f>
        <v>707156640</v>
      </c>
      <c r="AE383" s="118">
        <f t="shared" ref="AE383:AK383" si="322">SUM(AE384:AE399)</f>
        <v>0</v>
      </c>
      <c r="AF383" s="118">
        <f t="shared" si="322"/>
        <v>0</v>
      </c>
      <c r="AG383" s="118">
        <f t="shared" si="322"/>
        <v>0</v>
      </c>
      <c r="AH383" s="118">
        <f t="shared" si="322"/>
        <v>0</v>
      </c>
      <c r="AI383" s="118">
        <f t="shared" si="322"/>
        <v>707156640</v>
      </c>
      <c r="AJ383" s="118">
        <f t="shared" si="322"/>
        <v>0</v>
      </c>
      <c r="AK383" s="118">
        <f t="shared" si="322"/>
        <v>0</v>
      </c>
      <c r="AL383" s="212" t="s">
        <v>79</v>
      </c>
      <c r="AM383" s="212" t="s">
        <v>79</v>
      </c>
      <c r="AN383" s="213">
        <f>+AN384</f>
        <v>0.39999999999999997</v>
      </c>
      <c r="AO383" s="214">
        <v>16</v>
      </c>
      <c r="AP383" s="212" t="s">
        <v>79</v>
      </c>
      <c r="AQ383" s="212" t="s">
        <v>79</v>
      </c>
      <c r="AR383" s="213">
        <f>+AR384</f>
        <v>7.9166666666666677E-2</v>
      </c>
      <c r="AS383" s="212">
        <v>7</v>
      </c>
      <c r="AT383" s="212" t="s">
        <v>79</v>
      </c>
      <c r="AU383" s="212" t="s">
        <v>79</v>
      </c>
      <c r="AV383" s="212" t="s">
        <v>79</v>
      </c>
      <c r="AW383" s="118">
        <f>SUM(AW384:AW399)</f>
        <v>36578648388</v>
      </c>
      <c r="AX383" s="118">
        <f t="shared" ref="AX383:BE383" si="323">SUM(AX384:AX399)</f>
        <v>208000000</v>
      </c>
      <c r="AY383" s="118">
        <f t="shared" si="323"/>
        <v>0</v>
      </c>
      <c r="AZ383" s="118">
        <f t="shared" si="323"/>
        <v>0</v>
      </c>
      <c r="BA383" s="118">
        <f t="shared" si="323"/>
        <v>0</v>
      </c>
      <c r="BB383" s="118">
        <f t="shared" si="323"/>
        <v>37077805028</v>
      </c>
      <c r="BC383" s="118">
        <f t="shared" si="323"/>
        <v>0</v>
      </c>
      <c r="BD383" s="118">
        <f t="shared" si="323"/>
        <v>0</v>
      </c>
      <c r="BE383" s="118">
        <f t="shared" si="323"/>
        <v>150000000</v>
      </c>
      <c r="BF383" s="212" t="s">
        <v>79</v>
      </c>
      <c r="BG383" s="212" t="s">
        <v>79</v>
      </c>
      <c r="BH383" s="213">
        <f>+BH384</f>
        <v>0.51238095238095238</v>
      </c>
      <c r="BI383" s="214">
        <v>8</v>
      </c>
      <c r="BJ383" s="212" t="s">
        <v>79</v>
      </c>
      <c r="BK383" s="212" t="s">
        <v>79</v>
      </c>
      <c r="BL383" s="213">
        <f>+BL384</f>
        <v>0.40625</v>
      </c>
      <c r="BM383" s="214" t="s">
        <v>1124</v>
      </c>
      <c r="BN383" s="214" t="s">
        <v>81</v>
      </c>
      <c r="BO383" s="214"/>
      <c r="BP383" s="214"/>
      <c r="BQ383" s="214"/>
      <c r="BR383" s="214"/>
      <c r="BS383" s="214"/>
      <c r="BT383" s="214"/>
      <c r="BU383" s="214"/>
      <c r="BV383" s="214"/>
      <c r="BW383" s="214"/>
      <c r="BX383" s="214"/>
      <c r="BY383" s="214"/>
      <c r="BZ383" s="212">
        <v>7</v>
      </c>
      <c r="CA383" s="212" t="s">
        <v>79</v>
      </c>
      <c r="CB383" s="212" t="s">
        <v>79</v>
      </c>
      <c r="CC383" s="212" t="s">
        <v>79</v>
      </c>
      <c r="CD383" s="212" t="s">
        <v>79</v>
      </c>
      <c r="CE383" s="212">
        <f>SUM(CE384:CE399)</f>
        <v>36578648388</v>
      </c>
      <c r="CF383" s="212">
        <f t="shared" ref="CF383:CM383" si="324">SUM(CF384:CF399)</f>
        <v>208000000</v>
      </c>
      <c r="CG383" s="212">
        <f t="shared" si="324"/>
        <v>0</v>
      </c>
      <c r="CH383" s="212">
        <f t="shared" si="324"/>
        <v>0</v>
      </c>
      <c r="CI383" s="212">
        <f t="shared" si="324"/>
        <v>0</v>
      </c>
      <c r="CJ383" s="212">
        <f t="shared" si="324"/>
        <v>37077805028</v>
      </c>
      <c r="CK383" s="212">
        <f t="shared" si="324"/>
        <v>0</v>
      </c>
      <c r="CL383" s="212">
        <f t="shared" si="324"/>
        <v>50000000</v>
      </c>
      <c r="CM383" s="212">
        <f t="shared" si="324"/>
        <v>100000000</v>
      </c>
      <c r="CN383" s="212" t="s">
        <v>79</v>
      </c>
      <c r="CO383" s="212" t="s">
        <v>79</v>
      </c>
      <c r="CP383" s="213">
        <f>+CP384</f>
        <v>0.4732142857142857</v>
      </c>
      <c r="CQ383" s="214">
        <v>8</v>
      </c>
      <c r="CR383" s="211" t="s">
        <v>79</v>
      </c>
      <c r="CS383" s="211" t="s">
        <v>79</v>
      </c>
      <c r="CT383" s="215">
        <f>+CT384</f>
        <v>0.60624999999999996</v>
      </c>
      <c r="CU383" s="214" t="s">
        <v>1124</v>
      </c>
      <c r="CV383" s="214" t="s">
        <v>81</v>
      </c>
    </row>
    <row r="384" spans="1:100" ht="43.5" customHeight="1">
      <c r="A384" s="75" t="s">
        <v>1147</v>
      </c>
      <c r="B384" s="218" t="s">
        <v>95</v>
      </c>
      <c r="C384" s="75" t="s">
        <v>1148</v>
      </c>
      <c r="D384" s="119">
        <v>20</v>
      </c>
      <c r="E384" s="119">
        <v>20</v>
      </c>
      <c r="F384" s="75" t="s">
        <v>97</v>
      </c>
      <c r="G384" s="75" t="s">
        <v>1149</v>
      </c>
      <c r="H384" s="75" t="s">
        <v>1149</v>
      </c>
      <c r="I384" s="96">
        <v>0</v>
      </c>
      <c r="J384" s="119">
        <v>5</v>
      </c>
      <c r="K384" s="119">
        <v>0</v>
      </c>
      <c r="L384" s="305">
        <v>0</v>
      </c>
      <c r="M384" s="354">
        <f>SUBTOTAL(9,L384:L386)</f>
        <v>0</v>
      </c>
      <c r="N384" s="354">
        <v>0.1</v>
      </c>
      <c r="O384" s="354">
        <v>0</v>
      </c>
      <c r="P384" s="354">
        <f>SUBTOTAL(9,L384:L399)</f>
        <v>0</v>
      </c>
      <c r="Q384" s="96">
        <v>0</v>
      </c>
      <c r="R384" s="96">
        <v>0</v>
      </c>
      <c r="S384" s="96">
        <v>0</v>
      </c>
      <c r="T384" s="96">
        <v>0</v>
      </c>
      <c r="U384" s="96">
        <v>0</v>
      </c>
      <c r="V384" s="96">
        <v>0</v>
      </c>
      <c r="W384" s="96">
        <v>0</v>
      </c>
      <c r="X384" s="96">
        <v>0</v>
      </c>
      <c r="Y384" s="96">
        <v>0</v>
      </c>
      <c r="Z384" s="102" t="s">
        <v>81</v>
      </c>
      <c r="AA384" s="96">
        <v>5</v>
      </c>
      <c r="AB384" s="102">
        <v>0</v>
      </c>
      <c r="AC384" s="96">
        <v>2</v>
      </c>
      <c r="AD384" s="102">
        <v>707156640</v>
      </c>
      <c r="AE384" s="102">
        <v>0</v>
      </c>
      <c r="AF384" s="102">
        <v>0</v>
      </c>
      <c r="AG384" s="102">
        <v>0</v>
      </c>
      <c r="AH384" s="102">
        <v>0</v>
      </c>
      <c r="AI384" s="102">
        <v>707156640</v>
      </c>
      <c r="AJ384" s="102">
        <v>0</v>
      </c>
      <c r="AK384" s="102">
        <v>0</v>
      </c>
      <c r="AL384" s="305">
        <v>0.4</v>
      </c>
      <c r="AM384" s="354">
        <f>SUM(AL384:AL386)/3</f>
        <v>0.46666666666666662</v>
      </c>
      <c r="AN384" s="354">
        <f>SUM(AL384:AL399)/6</f>
        <v>0.39999999999999997</v>
      </c>
      <c r="AO384" s="102">
        <f t="shared" ref="AO384:AO399" si="325">SUM(AC384+K384)</f>
        <v>2</v>
      </c>
      <c r="AP384" s="305">
        <f t="shared" ref="AP384:AP399" si="326">SUM(AO384/D384)</f>
        <v>0.1</v>
      </c>
      <c r="AQ384" s="354">
        <f>SUM(AP384:AP386)/3</f>
        <v>0.3666666666666667</v>
      </c>
      <c r="AR384" s="354">
        <f>SUM(AP384:AP399)/16</f>
        <v>7.9166666666666677E-2</v>
      </c>
      <c r="AS384" s="96">
        <v>3</v>
      </c>
      <c r="AT384" s="102">
        <v>1</v>
      </c>
      <c r="AU384" s="96">
        <v>1</v>
      </c>
      <c r="AV384" s="96">
        <v>0</v>
      </c>
      <c r="AW384" s="102">
        <v>0</v>
      </c>
      <c r="AX384" s="102">
        <v>0</v>
      </c>
      <c r="AY384" s="102">
        <v>0</v>
      </c>
      <c r="AZ384" s="102">
        <v>0</v>
      </c>
      <c r="BA384" s="102">
        <v>0</v>
      </c>
      <c r="BB384" s="102">
        <v>707156640</v>
      </c>
      <c r="BC384" s="102">
        <v>0</v>
      </c>
      <c r="BD384" s="102">
        <v>0</v>
      </c>
      <c r="BE384" s="102">
        <v>0</v>
      </c>
      <c r="BF384" s="305">
        <f>+AV384/AS384</f>
        <v>0</v>
      </c>
      <c r="BG384" s="354">
        <f>SUM(BF384:BF386)/3</f>
        <v>0.66666666666666663</v>
      </c>
      <c r="BH384" s="354">
        <f>SUM(BF384:BF399)/AS383</f>
        <v>0.51238095238095238</v>
      </c>
      <c r="BI384" s="96">
        <f t="shared" si="317"/>
        <v>2</v>
      </c>
      <c r="BJ384" s="260">
        <f>+BI384/D384</f>
        <v>0.1</v>
      </c>
      <c r="BK384" s="354">
        <f>SUM(BJ384:BJ386)/3</f>
        <v>0.70000000000000007</v>
      </c>
      <c r="BL384" s="354">
        <f>SUM(BJ384:BJ399)/BI383</f>
        <v>0.40625</v>
      </c>
      <c r="BM384" s="220" t="s">
        <v>1128</v>
      </c>
      <c r="BN384" s="220" t="s">
        <v>101</v>
      </c>
      <c r="BO384" s="220"/>
      <c r="BP384" s="220"/>
      <c r="BQ384" s="220"/>
      <c r="BR384" s="220"/>
      <c r="BS384" s="220"/>
      <c r="BT384" s="220"/>
      <c r="BU384" s="220"/>
      <c r="BV384" s="220"/>
      <c r="BW384" s="220"/>
      <c r="BX384" s="220"/>
      <c r="BY384" s="220"/>
      <c r="BZ384" s="96">
        <v>18</v>
      </c>
      <c r="CA384" s="96">
        <v>0</v>
      </c>
      <c r="CB384" s="96">
        <v>0</v>
      </c>
      <c r="CC384" s="96">
        <v>0</v>
      </c>
      <c r="CD384" s="96">
        <v>0</v>
      </c>
      <c r="CE384" s="96">
        <v>0</v>
      </c>
      <c r="CF384" s="96">
        <v>0</v>
      </c>
      <c r="CG384" s="96">
        <v>0</v>
      </c>
      <c r="CH384" s="96">
        <v>0</v>
      </c>
      <c r="CI384" s="96">
        <v>0</v>
      </c>
      <c r="CJ384" s="96">
        <v>707156640</v>
      </c>
      <c r="CK384" s="96">
        <v>0</v>
      </c>
      <c r="CL384" s="96">
        <v>0</v>
      </c>
      <c r="CM384" s="96">
        <v>0</v>
      </c>
      <c r="CN384" s="305">
        <f>+CD384/BZ384</f>
        <v>0</v>
      </c>
      <c r="CO384" s="354">
        <f>SUM(CN384:CN386)/2</f>
        <v>0.5</v>
      </c>
      <c r="CP384" s="354">
        <f>SUM(CN384:CN399)/BZ383</f>
        <v>0.4732142857142857</v>
      </c>
      <c r="CQ384" s="96">
        <f t="shared" ref="CQ384:CQ399" si="327">SUM(K384+AC384+AV384+CD384)</f>
        <v>2</v>
      </c>
      <c r="CR384" s="221">
        <f>+CQ384/E384</f>
        <v>0.1</v>
      </c>
      <c r="CS384" s="355">
        <f>SUM(CR384:CR386)/3</f>
        <v>0.70000000000000007</v>
      </c>
      <c r="CT384" s="355">
        <f>SUM(CR384:CR399)/CQ383</f>
        <v>0.60624999999999996</v>
      </c>
      <c r="CU384" s="220" t="s">
        <v>1128</v>
      </c>
      <c r="CV384" s="220" t="s">
        <v>101</v>
      </c>
    </row>
    <row r="385" spans="1:100" ht="49.5" customHeight="1">
      <c r="A385" s="75" t="s">
        <v>1147</v>
      </c>
      <c r="B385" s="218" t="s">
        <v>95</v>
      </c>
      <c r="C385" s="75" t="s">
        <v>1148</v>
      </c>
      <c r="D385" s="119">
        <v>1000</v>
      </c>
      <c r="E385" s="119">
        <v>10000</v>
      </c>
      <c r="F385" s="75" t="s">
        <v>97</v>
      </c>
      <c r="G385" s="75" t="s">
        <v>1150</v>
      </c>
      <c r="H385" s="75" t="s">
        <v>1150</v>
      </c>
      <c r="I385" s="96">
        <v>0</v>
      </c>
      <c r="J385" s="119">
        <v>250</v>
      </c>
      <c r="K385" s="96">
        <v>0</v>
      </c>
      <c r="L385" s="305">
        <v>0</v>
      </c>
      <c r="M385" s="354"/>
      <c r="N385" s="354"/>
      <c r="O385" s="354"/>
      <c r="P385" s="354"/>
      <c r="Q385" s="96">
        <v>0</v>
      </c>
      <c r="R385" s="96">
        <v>0</v>
      </c>
      <c r="S385" s="96">
        <v>0</v>
      </c>
      <c r="T385" s="96">
        <v>0</v>
      </c>
      <c r="U385" s="96">
        <v>0</v>
      </c>
      <c r="V385" s="96">
        <v>0</v>
      </c>
      <c r="W385" s="96">
        <v>0</v>
      </c>
      <c r="X385" s="96">
        <v>0</v>
      </c>
      <c r="Y385" s="96">
        <v>0</v>
      </c>
      <c r="Z385" s="102" t="s">
        <v>81</v>
      </c>
      <c r="AA385" s="96">
        <v>250</v>
      </c>
      <c r="AB385" s="102">
        <v>0</v>
      </c>
      <c r="AC385" s="96">
        <v>2000</v>
      </c>
      <c r="AD385" s="102">
        <v>0</v>
      </c>
      <c r="AE385" s="102">
        <v>0</v>
      </c>
      <c r="AF385" s="102">
        <v>0</v>
      </c>
      <c r="AG385" s="102">
        <v>0</v>
      </c>
      <c r="AH385" s="102">
        <v>0</v>
      </c>
      <c r="AI385" s="102">
        <v>0</v>
      </c>
      <c r="AJ385" s="102">
        <v>0</v>
      </c>
      <c r="AK385" s="102">
        <v>0</v>
      </c>
      <c r="AL385" s="305">
        <v>1</v>
      </c>
      <c r="AM385" s="354"/>
      <c r="AN385" s="354"/>
      <c r="AO385" s="102">
        <f t="shared" si="325"/>
        <v>2000</v>
      </c>
      <c r="AP385" s="305">
        <v>1</v>
      </c>
      <c r="AQ385" s="354"/>
      <c r="AR385" s="354"/>
      <c r="AS385" s="96">
        <v>8000</v>
      </c>
      <c r="AT385" s="102">
        <v>0</v>
      </c>
      <c r="AU385" s="96">
        <v>0</v>
      </c>
      <c r="AV385" s="96">
        <v>8000</v>
      </c>
      <c r="AW385" s="102">
        <v>0</v>
      </c>
      <c r="AX385" s="102">
        <v>0</v>
      </c>
      <c r="AY385" s="102">
        <v>0</v>
      </c>
      <c r="AZ385" s="102">
        <v>0</v>
      </c>
      <c r="BA385" s="102">
        <v>0</v>
      </c>
      <c r="BB385" s="102">
        <v>0</v>
      </c>
      <c r="BC385" s="102">
        <v>0</v>
      </c>
      <c r="BD385" s="102">
        <v>0</v>
      </c>
      <c r="BE385" s="102">
        <v>0</v>
      </c>
      <c r="BF385" s="305">
        <f t="shared" ref="BF385:BF398" si="328">+AV385/AS385</f>
        <v>1</v>
      </c>
      <c r="BG385" s="354"/>
      <c r="BH385" s="354"/>
      <c r="BI385" s="96">
        <f t="shared" si="317"/>
        <v>10000</v>
      </c>
      <c r="BJ385" s="260">
        <v>1</v>
      </c>
      <c r="BK385" s="354"/>
      <c r="BL385" s="354"/>
      <c r="BM385" s="220" t="s">
        <v>1128</v>
      </c>
      <c r="BN385" s="220" t="s">
        <v>934</v>
      </c>
      <c r="BO385" s="220"/>
      <c r="BP385" s="220"/>
      <c r="BQ385" s="220"/>
      <c r="BR385" s="220"/>
      <c r="BS385" s="220"/>
      <c r="BT385" s="220"/>
      <c r="BU385" s="220"/>
      <c r="BV385" s="220"/>
      <c r="BW385" s="220"/>
      <c r="BX385" s="220"/>
      <c r="BY385" s="220"/>
      <c r="BZ385" s="96">
        <v>0</v>
      </c>
      <c r="CA385" s="96">
        <v>0</v>
      </c>
      <c r="CB385" s="96">
        <v>0</v>
      </c>
      <c r="CC385" s="96">
        <v>0</v>
      </c>
      <c r="CD385" s="96">
        <v>0</v>
      </c>
      <c r="CE385" s="96">
        <v>0</v>
      </c>
      <c r="CF385" s="96">
        <v>0</v>
      </c>
      <c r="CG385" s="96">
        <v>0</v>
      </c>
      <c r="CH385" s="96">
        <v>0</v>
      </c>
      <c r="CI385" s="96">
        <v>0</v>
      </c>
      <c r="CJ385" s="96">
        <v>0</v>
      </c>
      <c r="CK385" s="96">
        <v>0</v>
      </c>
      <c r="CL385" s="96">
        <v>0</v>
      </c>
      <c r="CM385" s="96">
        <v>0</v>
      </c>
      <c r="CN385" s="305" t="s">
        <v>81</v>
      </c>
      <c r="CO385" s="354"/>
      <c r="CP385" s="354"/>
      <c r="CQ385" s="96">
        <f t="shared" si="327"/>
        <v>10000</v>
      </c>
      <c r="CR385" s="221">
        <f>+CQ385/E385</f>
        <v>1</v>
      </c>
      <c r="CS385" s="355"/>
      <c r="CT385" s="355"/>
      <c r="CU385" s="220" t="s">
        <v>1128</v>
      </c>
      <c r="CV385" s="220" t="s">
        <v>934</v>
      </c>
    </row>
    <row r="386" spans="1:100" ht="72.75" customHeight="1">
      <c r="A386" s="75" t="s">
        <v>1147</v>
      </c>
      <c r="B386" s="218" t="s">
        <v>95</v>
      </c>
      <c r="C386" s="75" t="s">
        <v>1148</v>
      </c>
      <c r="D386" s="119">
        <v>20</v>
      </c>
      <c r="E386" s="119">
        <v>20</v>
      </c>
      <c r="F386" s="75" t="s">
        <v>97</v>
      </c>
      <c r="G386" s="75" t="s">
        <v>1151</v>
      </c>
      <c r="H386" s="75" t="s">
        <v>1151</v>
      </c>
      <c r="I386" s="96">
        <v>0</v>
      </c>
      <c r="J386" s="119">
        <v>5</v>
      </c>
      <c r="K386" s="96">
        <v>0</v>
      </c>
      <c r="L386" s="305">
        <v>0</v>
      </c>
      <c r="M386" s="354"/>
      <c r="N386" s="354"/>
      <c r="O386" s="354"/>
      <c r="P386" s="354"/>
      <c r="Q386" s="96">
        <v>0</v>
      </c>
      <c r="R386" s="96">
        <v>0</v>
      </c>
      <c r="S386" s="96">
        <v>0</v>
      </c>
      <c r="T386" s="96">
        <v>0</v>
      </c>
      <c r="U386" s="96">
        <v>0</v>
      </c>
      <c r="V386" s="96">
        <v>0</v>
      </c>
      <c r="W386" s="96">
        <v>0</v>
      </c>
      <c r="X386" s="96">
        <v>0</v>
      </c>
      <c r="Y386" s="96">
        <v>0</v>
      </c>
      <c r="Z386" s="102" t="s">
        <v>81</v>
      </c>
      <c r="AA386" s="96">
        <v>5</v>
      </c>
      <c r="AB386" s="102">
        <v>0</v>
      </c>
      <c r="AC386" s="96">
        <v>0</v>
      </c>
      <c r="AD386" s="102">
        <v>0</v>
      </c>
      <c r="AE386" s="102">
        <v>0</v>
      </c>
      <c r="AF386" s="102">
        <v>0</v>
      </c>
      <c r="AG386" s="102">
        <v>0</v>
      </c>
      <c r="AH386" s="102">
        <v>0</v>
      </c>
      <c r="AI386" s="102">
        <v>0</v>
      </c>
      <c r="AJ386" s="102">
        <v>0</v>
      </c>
      <c r="AK386" s="102">
        <v>0</v>
      </c>
      <c r="AL386" s="305">
        <v>0</v>
      </c>
      <c r="AM386" s="354"/>
      <c r="AN386" s="354"/>
      <c r="AO386" s="102">
        <f t="shared" si="325"/>
        <v>0</v>
      </c>
      <c r="AP386" s="305">
        <f t="shared" si="326"/>
        <v>0</v>
      </c>
      <c r="AQ386" s="354"/>
      <c r="AR386" s="354"/>
      <c r="AS386" s="96">
        <v>20</v>
      </c>
      <c r="AT386" s="102">
        <v>0</v>
      </c>
      <c r="AU386" s="96">
        <v>0</v>
      </c>
      <c r="AV386" s="96">
        <v>20</v>
      </c>
      <c r="AW386" s="102">
        <v>0</v>
      </c>
      <c r="AX386" s="102">
        <v>0</v>
      </c>
      <c r="AY386" s="102">
        <v>0</v>
      </c>
      <c r="AZ386" s="102">
        <v>0</v>
      </c>
      <c r="BA386" s="102">
        <v>0</v>
      </c>
      <c r="BB386" s="102">
        <v>0</v>
      </c>
      <c r="BC386" s="102">
        <v>0</v>
      </c>
      <c r="BD386" s="102">
        <v>0</v>
      </c>
      <c r="BE386" s="102">
        <v>0</v>
      </c>
      <c r="BF386" s="305">
        <f t="shared" si="328"/>
        <v>1</v>
      </c>
      <c r="BG386" s="354"/>
      <c r="BH386" s="354"/>
      <c r="BI386" s="96">
        <f t="shared" si="317"/>
        <v>20</v>
      </c>
      <c r="BJ386" s="260">
        <f t="shared" ref="BJ386:BJ395" si="329">+BI386/D386</f>
        <v>1</v>
      </c>
      <c r="BK386" s="354"/>
      <c r="BL386" s="354"/>
      <c r="BM386" s="220" t="s">
        <v>1128</v>
      </c>
      <c r="BN386" s="220" t="s">
        <v>101</v>
      </c>
      <c r="BO386" s="220"/>
      <c r="BP386" s="220"/>
      <c r="BQ386" s="220"/>
      <c r="BR386" s="220"/>
      <c r="BS386" s="220"/>
      <c r="BT386" s="220"/>
      <c r="BU386" s="220"/>
      <c r="BV386" s="220"/>
      <c r="BW386" s="220"/>
      <c r="BX386" s="220"/>
      <c r="BY386" s="220"/>
      <c r="BZ386" s="96">
        <v>20</v>
      </c>
      <c r="CA386" s="96">
        <v>20</v>
      </c>
      <c r="CB386" s="96">
        <v>20</v>
      </c>
      <c r="CC386" s="96">
        <v>20</v>
      </c>
      <c r="CD386" s="96">
        <v>20</v>
      </c>
      <c r="CE386" s="96">
        <v>0</v>
      </c>
      <c r="CF386" s="96">
        <v>0</v>
      </c>
      <c r="CG386" s="96">
        <v>0</v>
      </c>
      <c r="CH386" s="96">
        <v>0</v>
      </c>
      <c r="CI386" s="96">
        <v>0</v>
      </c>
      <c r="CJ386" s="96">
        <v>0</v>
      </c>
      <c r="CK386" s="96">
        <v>0</v>
      </c>
      <c r="CL386" s="96">
        <v>0</v>
      </c>
      <c r="CM386" s="96">
        <v>0</v>
      </c>
      <c r="CN386" s="305">
        <f>+CD386/BZ386</f>
        <v>1</v>
      </c>
      <c r="CO386" s="354"/>
      <c r="CP386" s="354"/>
      <c r="CQ386" s="96">
        <f t="shared" si="327"/>
        <v>40</v>
      </c>
      <c r="CR386" s="221">
        <v>1</v>
      </c>
      <c r="CS386" s="355"/>
      <c r="CT386" s="355"/>
      <c r="CU386" s="220" t="s">
        <v>1128</v>
      </c>
      <c r="CV386" s="220" t="s">
        <v>101</v>
      </c>
    </row>
    <row r="387" spans="1:100" ht="42" customHeight="1">
      <c r="A387" s="75" t="s">
        <v>1152</v>
      </c>
      <c r="B387" s="218" t="s">
        <v>95</v>
      </c>
      <c r="C387" s="75" t="s">
        <v>1153</v>
      </c>
      <c r="D387" s="119">
        <v>10</v>
      </c>
      <c r="E387" s="119" t="s">
        <v>81</v>
      </c>
      <c r="F387" s="75" t="s">
        <v>97</v>
      </c>
      <c r="G387" s="75" t="s">
        <v>1154</v>
      </c>
      <c r="H387" s="75" t="s">
        <v>1154</v>
      </c>
      <c r="I387" s="96">
        <v>0</v>
      </c>
      <c r="J387" s="119">
        <v>2</v>
      </c>
      <c r="K387" s="96">
        <v>0</v>
      </c>
      <c r="L387" s="305">
        <v>0</v>
      </c>
      <c r="M387" s="354">
        <f>SUBTOTAL(9,L387:L389)</f>
        <v>0</v>
      </c>
      <c r="N387" s="354">
        <v>0.1</v>
      </c>
      <c r="O387" s="354">
        <v>0</v>
      </c>
      <c r="P387" s="354"/>
      <c r="Q387" s="96">
        <v>0</v>
      </c>
      <c r="R387" s="96">
        <v>0</v>
      </c>
      <c r="S387" s="96">
        <v>0</v>
      </c>
      <c r="T387" s="96">
        <v>0</v>
      </c>
      <c r="U387" s="96">
        <v>0</v>
      </c>
      <c r="V387" s="96">
        <v>0</v>
      </c>
      <c r="W387" s="96">
        <v>0</v>
      </c>
      <c r="X387" s="96">
        <v>0</v>
      </c>
      <c r="Y387" s="96">
        <v>0</v>
      </c>
      <c r="Z387" s="102" t="s">
        <v>81</v>
      </c>
      <c r="AA387" s="96">
        <v>3</v>
      </c>
      <c r="AB387" s="102">
        <v>0</v>
      </c>
      <c r="AC387" s="96">
        <v>0</v>
      </c>
      <c r="AD387" s="102">
        <v>0</v>
      </c>
      <c r="AE387" s="102">
        <v>0</v>
      </c>
      <c r="AF387" s="102">
        <v>0</v>
      </c>
      <c r="AG387" s="102">
        <v>0</v>
      </c>
      <c r="AH387" s="102">
        <v>0</v>
      </c>
      <c r="AI387" s="102">
        <v>0</v>
      </c>
      <c r="AJ387" s="102">
        <v>0</v>
      </c>
      <c r="AK387" s="102">
        <v>0</v>
      </c>
      <c r="AL387" s="305">
        <v>0</v>
      </c>
      <c r="AM387" s="354">
        <f>SUM(AL387:AL389)/2</f>
        <v>0</v>
      </c>
      <c r="AN387" s="354">
        <v>0</v>
      </c>
      <c r="AO387" s="102">
        <f t="shared" si="325"/>
        <v>0</v>
      </c>
      <c r="AP387" s="305">
        <f t="shared" si="326"/>
        <v>0</v>
      </c>
      <c r="AQ387" s="354">
        <f>SUM(AP387:AP389)/3</f>
        <v>0</v>
      </c>
      <c r="AR387" s="354"/>
      <c r="AS387" s="96">
        <v>0</v>
      </c>
      <c r="AT387" s="102">
        <v>0</v>
      </c>
      <c r="AU387" s="96">
        <v>0</v>
      </c>
      <c r="AV387" s="96">
        <v>0</v>
      </c>
      <c r="AW387" s="102">
        <v>0</v>
      </c>
      <c r="AX387" s="102">
        <v>0</v>
      </c>
      <c r="AY387" s="102">
        <v>0</v>
      </c>
      <c r="AZ387" s="102">
        <v>0</v>
      </c>
      <c r="BA387" s="102">
        <v>0</v>
      </c>
      <c r="BB387" s="102">
        <v>0</v>
      </c>
      <c r="BC387" s="102">
        <v>0</v>
      </c>
      <c r="BD387" s="102">
        <v>0</v>
      </c>
      <c r="BE387" s="102">
        <v>0</v>
      </c>
      <c r="BF387" s="305" t="s">
        <v>81</v>
      </c>
      <c r="BG387" s="354" t="s">
        <v>81</v>
      </c>
      <c r="BH387" s="354">
        <v>0</v>
      </c>
      <c r="BI387" s="96" t="s">
        <v>81</v>
      </c>
      <c r="BJ387" s="260" t="s">
        <v>81</v>
      </c>
      <c r="BK387" s="354" t="s">
        <v>81</v>
      </c>
      <c r="BL387" s="354"/>
      <c r="BM387" s="220" t="s">
        <v>1128</v>
      </c>
      <c r="BN387" s="220" t="s">
        <v>176</v>
      </c>
      <c r="BO387" s="220"/>
      <c r="BP387" s="220"/>
      <c r="BQ387" s="220"/>
      <c r="BR387" s="220"/>
      <c r="BS387" s="220"/>
      <c r="BT387" s="220"/>
      <c r="BU387" s="220"/>
      <c r="BV387" s="220"/>
      <c r="BW387" s="220"/>
      <c r="BX387" s="220"/>
      <c r="BY387" s="220"/>
      <c r="BZ387" s="96" t="s">
        <v>81</v>
      </c>
      <c r="CA387" s="96">
        <v>0</v>
      </c>
      <c r="CB387" s="96" t="s">
        <v>81</v>
      </c>
      <c r="CC387" s="96" t="s">
        <v>81</v>
      </c>
      <c r="CD387" s="96" t="s">
        <v>81</v>
      </c>
      <c r="CE387" s="96">
        <v>0</v>
      </c>
      <c r="CF387" s="96">
        <v>0</v>
      </c>
      <c r="CG387" s="96">
        <v>0</v>
      </c>
      <c r="CH387" s="96">
        <v>0</v>
      </c>
      <c r="CI387" s="96">
        <v>0</v>
      </c>
      <c r="CJ387" s="96">
        <v>0</v>
      </c>
      <c r="CK387" s="96">
        <v>0</v>
      </c>
      <c r="CL387" s="96">
        <v>0</v>
      </c>
      <c r="CM387" s="96">
        <v>0</v>
      </c>
      <c r="CN387" s="305" t="s">
        <v>81</v>
      </c>
      <c r="CO387" s="354" t="s">
        <v>81</v>
      </c>
      <c r="CP387" s="354">
        <v>0</v>
      </c>
      <c r="CQ387" s="96" t="s">
        <v>81</v>
      </c>
      <c r="CR387" s="221" t="s">
        <v>81</v>
      </c>
      <c r="CS387" s="355" t="s">
        <v>81</v>
      </c>
      <c r="CT387" s="355"/>
      <c r="CU387" s="220" t="s">
        <v>1128</v>
      </c>
      <c r="CV387" s="220" t="s">
        <v>176</v>
      </c>
    </row>
    <row r="388" spans="1:100" ht="45">
      <c r="A388" s="75" t="s">
        <v>1152</v>
      </c>
      <c r="B388" s="218" t="s">
        <v>95</v>
      </c>
      <c r="C388" s="75" t="s">
        <v>1153</v>
      </c>
      <c r="D388" s="119">
        <v>40</v>
      </c>
      <c r="E388" s="119" t="s">
        <v>81</v>
      </c>
      <c r="F388" s="75" t="s">
        <v>97</v>
      </c>
      <c r="G388" s="75" t="s">
        <v>1155</v>
      </c>
      <c r="H388" s="75" t="s">
        <v>1155</v>
      </c>
      <c r="I388" s="96">
        <v>0</v>
      </c>
      <c r="J388" s="119">
        <v>10</v>
      </c>
      <c r="K388" s="119">
        <v>0</v>
      </c>
      <c r="L388" s="305">
        <v>0</v>
      </c>
      <c r="M388" s="354"/>
      <c r="N388" s="354"/>
      <c r="O388" s="354"/>
      <c r="P388" s="354"/>
      <c r="Q388" s="96">
        <v>0</v>
      </c>
      <c r="R388" s="96">
        <v>0</v>
      </c>
      <c r="S388" s="96">
        <v>0</v>
      </c>
      <c r="T388" s="96">
        <v>0</v>
      </c>
      <c r="U388" s="96">
        <v>0</v>
      </c>
      <c r="V388" s="96">
        <v>0</v>
      </c>
      <c r="W388" s="96">
        <v>0</v>
      </c>
      <c r="X388" s="96">
        <v>0</v>
      </c>
      <c r="Y388" s="96">
        <v>0</v>
      </c>
      <c r="Z388" s="102" t="s">
        <v>81</v>
      </c>
      <c r="AA388" s="96">
        <v>10</v>
      </c>
      <c r="AB388" s="102">
        <v>0</v>
      </c>
      <c r="AC388" s="96">
        <v>0</v>
      </c>
      <c r="AD388" s="102">
        <v>0</v>
      </c>
      <c r="AE388" s="102">
        <v>0</v>
      </c>
      <c r="AF388" s="102">
        <v>0</v>
      </c>
      <c r="AG388" s="102">
        <v>0</v>
      </c>
      <c r="AH388" s="102">
        <v>0</v>
      </c>
      <c r="AI388" s="102">
        <v>0</v>
      </c>
      <c r="AJ388" s="102">
        <v>0</v>
      </c>
      <c r="AK388" s="102">
        <v>0</v>
      </c>
      <c r="AL388" s="305">
        <v>0</v>
      </c>
      <c r="AM388" s="354"/>
      <c r="AN388" s="354"/>
      <c r="AO388" s="102">
        <f t="shared" si="325"/>
        <v>0</v>
      </c>
      <c r="AP388" s="305">
        <f t="shared" si="326"/>
        <v>0</v>
      </c>
      <c r="AQ388" s="354"/>
      <c r="AR388" s="354"/>
      <c r="AS388" s="96">
        <v>0</v>
      </c>
      <c r="AT388" s="102">
        <v>0</v>
      </c>
      <c r="AU388" s="96">
        <v>0</v>
      </c>
      <c r="AV388" s="96">
        <v>0</v>
      </c>
      <c r="AW388" s="102">
        <v>0</v>
      </c>
      <c r="AX388" s="102">
        <v>0</v>
      </c>
      <c r="AY388" s="102">
        <v>0</v>
      </c>
      <c r="AZ388" s="102">
        <v>0</v>
      </c>
      <c r="BA388" s="102">
        <v>0</v>
      </c>
      <c r="BB388" s="102">
        <v>0</v>
      </c>
      <c r="BC388" s="102">
        <v>0</v>
      </c>
      <c r="BD388" s="102">
        <v>0</v>
      </c>
      <c r="BE388" s="102">
        <v>0</v>
      </c>
      <c r="BF388" s="305" t="s">
        <v>81</v>
      </c>
      <c r="BG388" s="354"/>
      <c r="BH388" s="354"/>
      <c r="BI388" s="96" t="s">
        <v>81</v>
      </c>
      <c r="BJ388" s="260" t="s">
        <v>81</v>
      </c>
      <c r="BK388" s="354"/>
      <c r="BL388" s="354"/>
      <c r="BM388" s="220" t="s">
        <v>1128</v>
      </c>
      <c r="BN388" s="220" t="s">
        <v>176</v>
      </c>
      <c r="BO388" s="220"/>
      <c r="BP388" s="220"/>
      <c r="BQ388" s="220"/>
      <c r="BR388" s="220"/>
      <c r="BS388" s="220"/>
      <c r="BT388" s="220"/>
      <c r="BU388" s="220"/>
      <c r="BV388" s="220"/>
      <c r="BW388" s="220"/>
      <c r="BX388" s="220"/>
      <c r="BY388" s="220"/>
      <c r="BZ388" s="96" t="s">
        <v>81</v>
      </c>
      <c r="CA388" s="96">
        <v>0</v>
      </c>
      <c r="CB388" s="96" t="s">
        <v>81</v>
      </c>
      <c r="CC388" s="96" t="s">
        <v>81</v>
      </c>
      <c r="CD388" s="96" t="s">
        <v>81</v>
      </c>
      <c r="CE388" s="96">
        <v>0</v>
      </c>
      <c r="CF388" s="96">
        <v>0</v>
      </c>
      <c r="CG388" s="96">
        <v>0</v>
      </c>
      <c r="CH388" s="96">
        <v>0</v>
      </c>
      <c r="CI388" s="96">
        <v>0</v>
      </c>
      <c r="CJ388" s="96">
        <v>0</v>
      </c>
      <c r="CK388" s="96">
        <v>0</v>
      </c>
      <c r="CL388" s="96">
        <v>0</v>
      </c>
      <c r="CM388" s="96">
        <v>0</v>
      </c>
      <c r="CN388" s="305" t="s">
        <v>81</v>
      </c>
      <c r="CO388" s="354"/>
      <c r="CP388" s="354"/>
      <c r="CQ388" s="96" t="s">
        <v>81</v>
      </c>
      <c r="CR388" s="221" t="s">
        <v>81</v>
      </c>
      <c r="CS388" s="355"/>
      <c r="CT388" s="355"/>
      <c r="CU388" s="220" t="s">
        <v>1128</v>
      </c>
      <c r="CV388" s="220" t="s">
        <v>176</v>
      </c>
    </row>
    <row r="389" spans="1:100" ht="62.25" customHeight="1">
      <c r="A389" s="75" t="s">
        <v>1152</v>
      </c>
      <c r="B389" s="218" t="s">
        <v>95</v>
      </c>
      <c r="C389" s="75" t="s">
        <v>1153</v>
      </c>
      <c r="D389" s="119">
        <v>1</v>
      </c>
      <c r="E389" s="119" t="s">
        <v>81</v>
      </c>
      <c r="F389" s="75" t="s">
        <v>97</v>
      </c>
      <c r="G389" s="75" t="s">
        <v>1156</v>
      </c>
      <c r="H389" s="75" t="s">
        <v>1156</v>
      </c>
      <c r="I389" s="96">
        <v>0</v>
      </c>
      <c r="J389" s="119">
        <v>0</v>
      </c>
      <c r="K389" s="119">
        <v>0</v>
      </c>
      <c r="L389" s="305" t="s">
        <v>81</v>
      </c>
      <c r="M389" s="354"/>
      <c r="N389" s="354"/>
      <c r="O389" s="354"/>
      <c r="P389" s="354"/>
      <c r="Q389" s="96">
        <v>0</v>
      </c>
      <c r="R389" s="96">
        <v>0</v>
      </c>
      <c r="S389" s="96">
        <v>0</v>
      </c>
      <c r="T389" s="96">
        <v>0</v>
      </c>
      <c r="U389" s="96">
        <v>0</v>
      </c>
      <c r="V389" s="96">
        <v>0</v>
      </c>
      <c r="W389" s="96">
        <v>0</v>
      </c>
      <c r="X389" s="96">
        <v>0</v>
      </c>
      <c r="Y389" s="96">
        <v>0</v>
      </c>
      <c r="Z389" s="102" t="s">
        <v>81</v>
      </c>
      <c r="AA389" s="96">
        <v>0</v>
      </c>
      <c r="AB389" s="102">
        <v>0</v>
      </c>
      <c r="AC389" s="96">
        <v>0</v>
      </c>
      <c r="AD389" s="102">
        <v>0</v>
      </c>
      <c r="AE389" s="102">
        <v>0</v>
      </c>
      <c r="AF389" s="102">
        <v>0</v>
      </c>
      <c r="AG389" s="102">
        <v>0</v>
      </c>
      <c r="AH389" s="102">
        <v>0</v>
      </c>
      <c r="AI389" s="102">
        <v>0</v>
      </c>
      <c r="AJ389" s="102">
        <v>0</v>
      </c>
      <c r="AK389" s="102">
        <v>0</v>
      </c>
      <c r="AL389" s="305" t="s">
        <v>81</v>
      </c>
      <c r="AM389" s="354"/>
      <c r="AN389" s="354"/>
      <c r="AO389" s="102">
        <f t="shared" si="325"/>
        <v>0</v>
      </c>
      <c r="AP389" s="305">
        <f t="shared" si="326"/>
        <v>0</v>
      </c>
      <c r="AQ389" s="354"/>
      <c r="AR389" s="354"/>
      <c r="AS389" s="96">
        <v>0</v>
      </c>
      <c r="AT389" s="102">
        <v>0</v>
      </c>
      <c r="AU389" s="96">
        <v>0</v>
      </c>
      <c r="AV389" s="96">
        <v>0</v>
      </c>
      <c r="AW389" s="102">
        <v>0</v>
      </c>
      <c r="AX389" s="102">
        <v>0</v>
      </c>
      <c r="AY389" s="102">
        <v>0</v>
      </c>
      <c r="AZ389" s="102">
        <v>0</v>
      </c>
      <c r="BA389" s="102">
        <v>0</v>
      </c>
      <c r="BB389" s="102">
        <v>0</v>
      </c>
      <c r="BC389" s="102">
        <v>0</v>
      </c>
      <c r="BD389" s="102">
        <v>0</v>
      </c>
      <c r="BE389" s="102">
        <v>0</v>
      </c>
      <c r="BF389" s="305" t="s">
        <v>81</v>
      </c>
      <c r="BG389" s="354"/>
      <c r="BH389" s="354"/>
      <c r="BI389" s="96" t="s">
        <v>81</v>
      </c>
      <c r="BJ389" s="260" t="s">
        <v>81</v>
      </c>
      <c r="BK389" s="354"/>
      <c r="BL389" s="354"/>
      <c r="BM389" s="220" t="s">
        <v>1128</v>
      </c>
      <c r="BN389" s="220" t="s">
        <v>176</v>
      </c>
      <c r="BO389" s="220"/>
      <c r="BP389" s="220"/>
      <c r="BQ389" s="220"/>
      <c r="BR389" s="220"/>
      <c r="BS389" s="220"/>
      <c r="BT389" s="220"/>
      <c r="BU389" s="220"/>
      <c r="BV389" s="220"/>
      <c r="BW389" s="220"/>
      <c r="BX389" s="220"/>
      <c r="BY389" s="220"/>
      <c r="BZ389" s="96" t="s">
        <v>81</v>
      </c>
      <c r="CA389" s="96">
        <v>0</v>
      </c>
      <c r="CB389" s="96" t="s">
        <v>81</v>
      </c>
      <c r="CC389" s="96" t="s">
        <v>81</v>
      </c>
      <c r="CD389" s="96" t="s">
        <v>81</v>
      </c>
      <c r="CE389" s="96">
        <v>0</v>
      </c>
      <c r="CF389" s="96">
        <v>0</v>
      </c>
      <c r="CG389" s="96">
        <v>0</v>
      </c>
      <c r="CH389" s="96">
        <v>0</v>
      </c>
      <c r="CI389" s="96">
        <v>0</v>
      </c>
      <c r="CJ389" s="96">
        <v>0</v>
      </c>
      <c r="CK389" s="96">
        <v>0</v>
      </c>
      <c r="CL389" s="96">
        <v>0</v>
      </c>
      <c r="CM389" s="96">
        <v>0</v>
      </c>
      <c r="CN389" s="305" t="s">
        <v>81</v>
      </c>
      <c r="CO389" s="354"/>
      <c r="CP389" s="354"/>
      <c r="CQ389" s="96" t="s">
        <v>81</v>
      </c>
      <c r="CR389" s="221" t="s">
        <v>81</v>
      </c>
      <c r="CS389" s="355"/>
      <c r="CT389" s="355"/>
      <c r="CU389" s="220" t="s">
        <v>1128</v>
      </c>
      <c r="CV389" s="220" t="s">
        <v>176</v>
      </c>
    </row>
    <row r="390" spans="1:100" ht="59.25" customHeight="1">
      <c r="A390" s="75" t="s">
        <v>1157</v>
      </c>
      <c r="B390" s="218" t="s">
        <v>95</v>
      </c>
      <c r="C390" s="75" t="s">
        <v>1158</v>
      </c>
      <c r="D390" s="119">
        <v>1</v>
      </c>
      <c r="E390" s="119" t="s">
        <v>81</v>
      </c>
      <c r="F390" s="75" t="s">
        <v>97</v>
      </c>
      <c r="G390" s="75" t="s">
        <v>1159</v>
      </c>
      <c r="H390" s="75" t="s">
        <v>1159</v>
      </c>
      <c r="I390" s="96">
        <v>0</v>
      </c>
      <c r="J390" s="119">
        <v>0</v>
      </c>
      <c r="K390" s="119">
        <v>0</v>
      </c>
      <c r="L390" s="305" t="s">
        <v>81</v>
      </c>
      <c r="M390" s="354">
        <f>SUBTOTAL(9,L390:L393)</f>
        <v>0</v>
      </c>
      <c r="N390" s="354">
        <v>0.7</v>
      </c>
      <c r="O390" s="354">
        <v>0</v>
      </c>
      <c r="P390" s="354"/>
      <c r="Q390" s="96">
        <v>0</v>
      </c>
      <c r="R390" s="96">
        <v>0</v>
      </c>
      <c r="S390" s="96">
        <v>0</v>
      </c>
      <c r="T390" s="96">
        <v>0</v>
      </c>
      <c r="U390" s="96">
        <v>0</v>
      </c>
      <c r="V390" s="96">
        <v>0</v>
      </c>
      <c r="W390" s="96">
        <v>0</v>
      </c>
      <c r="X390" s="96">
        <v>0</v>
      </c>
      <c r="Y390" s="96">
        <v>0</v>
      </c>
      <c r="Z390" s="102" t="s">
        <v>81</v>
      </c>
      <c r="AA390" s="96">
        <v>0</v>
      </c>
      <c r="AB390" s="102">
        <v>0</v>
      </c>
      <c r="AC390" s="96">
        <v>0</v>
      </c>
      <c r="AD390" s="102">
        <v>0</v>
      </c>
      <c r="AE390" s="102">
        <v>0</v>
      </c>
      <c r="AF390" s="102">
        <v>0</v>
      </c>
      <c r="AG390" s="102">
        <v>0</v>
      </c>
      <c r="AH390" s="102">
        <v>0</v>
      </c>
      <c r="AI390" s="102">
        <v>0</v>
      </c>
      <c r="AJ390" s="102">
        <v>0</v>
      </c>
      <c r="AK390" s="102">
        <v>0</v>
      </c>
      <c r="AL390" s="305" t="s">
        <v>81</v>
      </c>
      <c r="AM390" s="354">
        <f>SUM(AL390:AL393)</f>
        <v>1</v>
      </c>
      <c r="AN390" s="354">
        <v>0</v>
      </c>
      <c r="AO390" s="102">
        <f t="shared" si="325"/>
        <v>0</v>
      </c>
      <c r="AP390" s="305">
        <f t="shared" si="326"/>
        <v>0</v>
      </c>
      <c r="AQ390" s="354">
        <f>SUM(AP390:AP393)/4</f>
        <v>4.1666666666666664E-2</v>
      </c>
      <c r="AR390" s="354"/>
      <c r="AS390" s="96">
        <v>0</v>
      </c>
      <c r="AT390" s="102">
        <v>0</v>
      </c>
      <c r="AU390" s="96">
        <v>0</v>
      </c>
      <c r="AV390" s="96">
        <v>0</v>
      </c>
      <c r="AW390" s="102">
        <v>0</v>
      </c>
      <c r="AX390" s="102">
        <v>0</v>
      </c>
      <c r="AY390" s="102">
        <v>0</v>
      </c>
      <c r="AZ390" s="102">
        <v>0</v>
      </c>
      <c r="BA390" s="102">
        <v>0</v>
      </c>
      <c r="BB390" s="102">
        <v>0</v>
      </c>
      <c r="BC390" s="102">
        <v>0</v>
      </c>
      <c r="BD390" s="102">
        <v>0</v>
      </c>
      <c r="BE390" s="102">
        <v>0</v>
      </c>
      <c r="BF390" s="305" t="s">
        <v>81</v>
      </c>
      <c r="BG390" s="354">
        <f>SUM(BF390:BF393)</f>
        <v>0.4</v>
      </c>
      <c r="BH390" s="354">
        <v>0</v>
      </c>
      <c r="BI390" s="96" t="s">
        <v>81</v>
      </c>
      <c r="BJ390" s="260" t="s">
        <v>81</v>
      </c>
      <c r="BK390" s="354">
        <f>SUM(BJ390:BJ393)</f>
        <v>0.33333333333333331</v>
      </c>
      <c r="BL390" s="354"/>
      <c r="BM390" s="220" t="s">
        <v>1160</v>
      </c>
      <c r="BN390" s="220" t="s">
        <v>176</v>
      </c>
      <c r="BO390" s="220"/>
      <c r="BP390" s="220"/>
      <c r="BQ390" s="220"/>
      <c r="BR390" s="220"/>
      <c r="BS390" s="220"/>
      <c r="BT390" s="220"/>
      <c r="BU390" s="220"/>
      <c r="BV390" s="220"/>
      <c r="BW390" s="220"/>
      <c r="BX390" s="220"/>
      <c r="BY390" s="220"/>
      <c r="BZ390" s="96" t="s">
        <v>81</v>
      </c>
      <c r="CA390" s="96">
        <v>0</v>
      </c>
      <c r="CB390" s="96" t="s">
        <v>81</v>
      </c>
      <c r="CC390" s="96" t="s">
        <v>81</v>
      </c>
      <c r="CD390" s="96" t="s">
        <v>81</v>
      </c>
      <c r="CE390" s="96">
        <v>0</v>
      </c>
      <c r="CF390" s="96">
        <v>0</v>
      </c>
      <c r="CG390" s="96">
        <v>0</v>
      </c>
      <c r="CH390" s="96">
        <v>0</v>
      </c>
      <c r="CI390" s="96">
        <v>0</v>
      </c>
      <c r="CJ390" s="96">
        <v>0</v>
      </c>
      <c r="CK390" s="96">
        <v>0</v>
      </c>
      <c r="CL390" s="96">
        <v>0</v>
      </c>
      <c r="CM390" s="96">
        <v>0</v>
      </c>
      <c r="CN390" s="305" t="s">
        <v>81</v>
      </c>
      <c r="CO390" s="354">
        <f>SUM(CN390:CN393)</f>
        <v>0.3125</v>
      </c>
      <c r="CP390" s="354">
        <v>0</v>
      </c>
      <c r="CQ390" s="96" t="s">
        <v>81</v>
      </c>
      <c r="CR390" s="221" t="s">
        <v>81</v>
      </c>
      <c r="CS390" s="355">
        <f>SUM(CR390:CR393)</f>
        <v>0.75</v>
      </c>
      <c r="CT390" s="355"/>
      <c r="CU390" s="220" t="s">
        <v>1160</v>
      </c>
      <c r="CV390" s="220" t="s">
        <v>176</v>
      </c>
    </row>
    <row r="391" spans="1:100" ht="56.25">
      <c r="A391" s="75" t="s">
        <v>1157</v>
      </c>
      <c r="B391" s="218" t="s">
        <v>95</v>
      </c>
      <c r="C391" s="75" t="s">
        <v>1158</v>
      </c>
      <c r="D391" s="119">
        <v>3</v>
      </c>
      <c r="E391" s="119" t="s">
        <v>81</v>
      </c>
      <c r="F391" s="75" t="s">
        <v>97</v>
      </c>
      <c r="G391" s="75" t="s">
        <v>1161</v>
      </c>
      <c r="H391" s="75" t="s">
        <v>1161</v>
      </c>
      <c r="I391" s="96">
        <v>2</v>
      </c>
      <c r="J391" s="119">
        <v>0</v>
      </c>
      <c r="K391" s="119">
        <v>0</v>
      </c>
      <c r="L391" s="305" t="s">
        <v>81</v>
      </c>
      <c r="M391" s="354"/>
      <c r="N391" s="354"/>
      <c r="O391" s="354"/>
      <c r="P391" s="354"/>
      <c r="Q391" s="96">
        <v>0</v>
      </c>
      <c r="R391" s="96">
        <v>0</v>
      </c>
      <c r="S391" s="96">
        <v>0</v>
      </c>
      <c r="T391" s="96">
        <v>0</v>
      </c>
      <c r="U391" s="96">
        <v>0</v>
      </c>
      <c r="V391" s="96">
        <v>0</v>
      </c>
      <c r="W391" s="96">
        <v>0</v>
      </c>
      <c r="X391" s="96">
        <v>0</v>
      </c>
      <c r="Y391" s="96">
        <v>0</v>
      </c>
      <c r="Z391" s="102" t="s">
        <v>81</v>
      </c>
      <c r="AA391" s="96">
        <v>0</v>
      </c>
      <c r="AB391" s="102">
        <v>0</v>
      </c>
      <c r="AC391" s="96">
        <v>0</v>
      </c>
      <c r="AD391" s="102">
        <v>0</v>
      </c>
      <c r="AE391" s="102">
        <v>0</v>
      </c>
      <c r="AF391" s="102">
        <v>0</v>
      </c>
      <c r="AG391" s="102">
        <v>0</v>
      </c>
      <c r="AH391" s="102">
        <v>0</v>
      </c>
      <c r="AI391" s="102">
        <v>0</v>
      </c>
      <c r="AJ391" s="102">
        <v>0</v>
      </c>
      <c r="AK391" s="102">
        <v>0</v>
      </c>
      <c r="AL391" s="305" t="s">
        <v>81</v>
      </c>
      <c r="AM391" s="354"/>
      <c r="AN391" s="354"/>
      <c r="AO391" s="102">
        <f t="shared" si="325"/>
        <v>0</v>
      </c>
      <c r="AP391" s="305">
        <f t="shared" si="326"/>
        <v>0</v>
      </c>
      <c r="AQ391" s="354"/>
      <c r="AR391" s="354"/>
      <c r="AS391" s="96">
        <v>0</v>
      </c>
      <c r="AT391" s="102">
        <v>0</v>
      </c>
      <c r="AU391" s="96">
        <v>0</v>
      </c>
      <c r="AV391" s="96">
        <v>0</v>
      </c>
      <c r="AW391" s="102">
        <v>0</v>
      </c>
      <c r="AX391" s="102">
        <v>0</v>
      </c>
      <c r="AY391" s="102">
        <v>0</v>
      </c>
      <c r="AZ391" s="102">
        <v>0</v>
      </c>
      <c r="BA391" s="102">
        <v>0</v>
      </c>
      <c r="BB391" s="102">
        <v>0</v>
      </c>
      <c r="BC391" s="102">
        <v>0</v>
      </c>
      <c r="BD391" s="102">
        <v>0</v>
      </c>
      <c r="BE391" s="102">
        <v>0</v>
      </c>
      <c r="BF391" s="305" t="s">
        <v>81</v>
      </c>
      <c r="BG391" s="354"/>
      <c r="BH391" s="354"/>
      <c r="BI391" s="96" t="s">
        <v>81</v>
      </c>
      <c r="BJ391" s="260" t="s">
        <v>81</v>
      </c>
      <c r="BK391" s="354"/>
      <c r="BL391" s="354"/>
      <c r="BM391" s="220" t="s">
        <v>1160</v>
      </c>
      <c r="BN391" s="220" t="s">
        <v>176</v>
      </c>
      <c r="BO391" s="220"/>
      <c r="BP391" s="220"/>
      <c r="BQ391" s="220"/>
      <c r="BR391" s="220"/>
      <c r="BS391" s="220"/>
      <c r="BT391" s="220"/>
      <c r="BU391" s="220"/>
      <c r="BV391" s="220"/>
      <c r="BW391" s="220"/>
      <c r="BX391" s="220"/>
      <c r="BY391" s="220"/>
      <c r="BZ391" s="96" t="s">
        <v>81</v>
      </c>
      <c r="CA391" s="96">
        <v>0</v>
      </c>
      <c r="CB391" s="96" t="s">
        <v>81</v>
      </c>
      <c r="CC391" s="96" t="s">
        <v>81</v>
      </c>
      <c r="CD391" s="96" t="s">
        <v>81</v>
      </c>
      <c r="CE391" s="96">
        <v>0</v>
      </c>
      <c r="CF391" s="96">
        <v>0</v>
      </c>
      <c r="CG391" s="96">
        <v>0</v>
      </c>
      <c r="CH391" s="96">
        <v>0</v>
      </c>
      <c r="CI391" s="96">
        <v>0</v>
      </c>
      <c r="CJ391" s="96">
        <v>0</v>
      </c>
      <c r="CK391" s="96">
        <v>0</v>
      </c>
      <c r="CL391" s="96">
        <v>0</v>
      </c>
      <c r="CM391" s="96">
        <v>0</v>
      </c>
      <c r="CN391" s="305" t="s">
        <v>81</v>
      </c>
      <c r="CO391" s="354"/>
      <c r="CP391" s="354"/>
      <c r="CQ391" s="96" t="s">
        <v>81</v>
      </c>
      <c r="CR391" s="221" t="s">
        <v>81</v>
      </c>
      <c r="CS391" s="355"/>
      <c r="CT391" s="355"/>
      <c r="CU391" s="220" t="s">
        <v>1160</v>
      </c>
      <c r="CV391" s="220" t="s">
        <v>176</v>
      </c>
    </row>
    <row r="392" spans="1:100" ht="64.5" customHeight="1">
      <c r="A392" s="75" t="s">
        <v>1157</v>
      </c>
      <c r="B392" s="218" t="s">
        <v>95</v>
      </c>
      <c r="C392" s="75" t="s">
        <v>1158</v>
      </c>
      <c r="D392" s="119">
        <v>5</v>
      </c>
      <c r="E392" s="119" t="s">
        <v>81</v>
      </c>
      <c r="F392" s="75" t="s">
        <v>97</v>
      </c>
      <c r="G392" s="75" t="s">
        <v>1162</v>
      </c>
      <c r="H392" s="75" t="s">
        <v>1162</v>
      </c>
      <c r="I392" s="96">
        <v>2</v>
      </c>
      <c r="J392" s="119">
        <v>1</v>
      </c>
      <c r="K392" s="119">
        <v>0</v>
      </c>
      <c r="L392" s="305">
        <v>0</v>
      </c>
      <c r="M392" s="354"/>
      <c r="N392" s="354"/>
      <c r="O392" s="354"/>
      <c r="P392" s="354"/>
      <c r="Q392" s="96">
        <v>0</v>
      </c>
      <c r="R392" s="96">
        <v>0</v>
      </c>
      <c r="S392" s="96">
        <v>0</v>
      </c>
      <c r="T392" s="96">
        <v>0</v>
      </c>
      <c r="U392" s="96">
        <v>0</v>
      </c>
      <c r="V392" s="96">
        <v>0</v>
      </c>
      <c r="W392" s="96">
        <v>0</v>
      </c>
      <c r="X392" s="96">
        <v>0</v>
      </c>
      <c r="Y392" s="96">
        <v>0</v>
      </c>
      <c r="Z392" s="102" t="s">
        <v>81</v>
      </c>
      <c r="AA392" s="96">
        <v>0</v>
      </c>
      <c r="AB392" s="102">
        <v>0</v>
      </c>
      <c r="AC392" s="96">
        <v>0</v>
      </c>
      <c r="AD392" s="102">
        <v>0</v>
      </c>
      <c r="AE392" s="102">
        <v>0</v>
      </c>
      <c r="AF392" s="102">
        <v>0</v>
      </c>
      <c r="AG392" s="102">
        <v>0</v>
      </c>
      <c r="AH392" s="102">
        <v>0</v>
      </c>
      <c r="AI392" s="102">
        <v>0</v>
      </c>
      <c r="AJ392" s="102">
        <v>0</v>
      </c>
      <c r="AK392" s="102">
        <v>0</v>
      </c>
      <c r="AL392" s="305">
        <v>0</v>
      </c>
      <c r="AM392" s="354"/>
      <c r="AN392" s="354"/>
      <c r="AO392" s="102">
        <f t="shared" si="325"/>
        <v>0</v>
      </c>
      <c r="AP392" s="305">
        <f t="shared" si="326"/>
        <v>0</v>
      </c>
      <c r="AQ392" s="354"/>
      <c r="AR392" s="354"/>
      <c r="AS392" s="96">
        <v>0</v>
      </c>
      <c r="AT392" s="102">
        <v>0</v>
      </c>
      <c r="AU392" s="96">
        <v>0</v>
      </c>
      <c r="AV392" s="96">
        <v>0</v>
      </c>
      <c r="AW392" s="102">
        <v>0</v>
      </c>
      <c r="AX392" s="102">
        <v>0</v>
      </c>
      <c r="AY392" s="102">
        <v>0</v>
      </c>
      <c r="AZ392" s="102">
        <v>0</v>
      </c>
      <c r="BA392" s="102">
        <v>0</v>
      </c>
      <c r="BB392" s="102">
        <v>0</v>
      </c>
      <c r="BC392" s="102">
        <v>0</v>
      </c>
      <c r="BD392" s="102">
        <v>0</v>
      </c>
      <c r="BE392" s="102">
        <v>0</v>
      </c>
      <c r="BF392" s="305" t="s">
        <v>81</v>
      </c>
      <c r="BG392" s="354"/>
      <c r="BH392" s="354"/>
      <c r="BI392" s="96" t="s">
        <v>81</v>
      </c>
      <c r="BJ392" s="260" t="s">
        <v>81</v>
      </c>
      <c r="BK392" s="354"/>
      <c r="BL392" s="354"/>
      <c r="BM392" s="220" t="s">
        <v>1160</v>
      </c>
      <c r="BN392" s="220" t="s">
        <v>176</v>
      </c>
      <c r="BO392" s="220"/>
      <c r="BP392" s="220"/>
      <c r="BQ392" s="220"/>
      <c r="BR392" s="220"/>
      <c r="BS392" s="220"/>
      <c r="BT392" s="220"/>
      <c r="BU392" s="220"/>
      <c r="BV392" s="220"/>
      <c r="BW392" s="220"/>
      <c r="BX392" s="220"/>
      <c r="BY392" s="220"/>
      <c r="BZ392" s="96" t="s">
        <v>81</v>
      </c>
      <c r="CA392" s="96">
        <v>0</v>
      </c>
      <c r="CB392" s="96" t="s">
        <v>81</v>
      </c>
      <c r="CC392" s="96" t="s">
        <v>81</v>
      </c>
      <c r="CD392" s="96" t="s">
        <v>81</v>
      </c>
      <c r="CE392" s="96">
        <v>0</v>
      </c>
      <c r="CF392" s="96">
        <v>0</v>
      </c>
      <c r="CG392" s="96">
        <v>0</v>
      </c>
      <c r="CH392" s="96">
        <v>0</v>
      </c>
      <c r="CI392" s="96">
        <v>0</v>
      </c>
      <c r="CJ392" s="96">
        <v>0</v>
      </c>
      <c r="CK392" s="96">
        <v>0</v>
      </c>
      <c r="CL392" s="96">
        <v>0</v>
      </c>
      <c r="CM392" s="96">
        <v>0</v>
      </c>
      <c r="CN392" s="305" t="s">
        <v>81</v>
      </c>
      <c r="CO392" s="354"/>
      <c r="CP392" s="354"/>
      <c r="CQ392" s="96" t="s">
        <v>81</v>
      </c>
      <c r="CR392" s="221" t="s">
        <v>81</v>
      </c>
      <c r="CS392" s="355"/>
      <c r="CT392" s="355"/>
      <c r="CU392" s="220" t="s">
        <v>1160</v>
      </c>
      <c r="CV392" s="220" t="s">
        <v>176</v>
      </c>
    </row>
    <row r="393" spans="1:100" ht="67.5" customHeight="1">
      <c r="A393" s="75" t="s">
        <v>1157</v>
      </c>
      <c r="B393" s="218" t="s">
        <v>95</v>
      </c>
      <c r="C393" s="75" t="s">
        <v>1158</v>
      </c>
      <c r="D393" s="119">
        <v>12</v>
      </c>
      <c r="E393" s="119">
        <v>12</v>
      </c>
      <c r="F393" s="75" t="s">
        <v>97</v>
      </c>
      <c r="G393" s="75" t="s">
        <v>1163</v>
      </c>
      <c r="H393" s="75" t="s">
        <v>1164</v>
      </c>
      <c r="I393" s="96">
        <v>0</v>
      </c>
      <c r="J393" s="119">
        <v>3</v>
      </c>
      <c r="K393" s="119">
        <v>0</v>
      </c>
      <c r="L393" s="305">
        <v>0</v>
      </c>
      <c r="M393" s="354"/>
      <c r="N393" s="354"/>
      <c r="O393" s="354"/>
      <c r="P393" s="354"/>
      <c r="Q393" s="96">
        <v>0</v>
      </c>
      <c r="R393" s="96">
        <v>0</v>
      </c>
      <c r="S393" s="96">
        <v>0</v>
      </c>
      <c r="T393" s="96">
        <v>0</v>
      </c>
      <c r="U393" s="96">
        <v>0</v>
      </c>
      <c r="V393" s="96">
        <v>0</v>
      </c>
      <c r="W393" s="96">
        <v>0</v>
      </c>
      <c r="X393" s="96">
        <v>0</v>
      </c>
      <c r="Y393" s="96">
        <v>0</v>
      </c>
      <c r="Z393" s="102" t="s">
        <v>81</v>
      </c>
      <c r="AA393" s="96">
        <v>2</v>
      </c>
      <c r="AB393" s="102">
        <v>0</v>
      </c>
      <c r="AC393" s="96">
        <v>2</v>
      </c>
      <c r="AD393" s="102">
        <v>0</v>
      </c>
      <c r="AE393" s="102">
        <v>0</v>
      </c>
      <c r="AF393" s="102">
        <v>0</v>
      </c>
      <c r="AG393" s="102">
        <v>0</v>
      </c>
      <c r="AH393" s="102">
        <v>0</v>
      </c>
      <c r="AI393" s="102">
        <v>0</v>
      </c>
      <c r="AJ393" s="102">
        <v>0</v>
      </c>
      <c r="AK393" s="102">
        <v>0</v>
      </c>
      <c r="AL393" s="305">
        <v>1</v>
      </c>
      <c r="AM393" s="354"/>
      <c r="AN393" s="354"/>
      <c r="AO393" s="102">
        <f t="shared" si="325"/>
        <v>2</v>
      </c>
      <c r="AP393" s="305">
        <f t="shared" si="326"/>
        <v>0.16666666666666666</v>
      </c>
      <c r="AQ393" s="354"/>
      <c r="AR393" s="354"/>
      <c r="AS393" s="96">
        <v>5</v>
      </c>
      <c r="AT393" s="102">
        <v>2</v>
      </c>
      <c r="AU393" s="96">
        <v>2</v>
      </c>
      <c r="AV393" s="96">
        <v>2</v>
      </c>
      <c r="AW393" s="102">
        <v>0</v>
      </c>
      <c r="AX393" s="102">
        <v>0</v>
      </c>
      <c r="AY393" s="102">
        <v>0</v>
      </c>
      <c r="AZ393" s="102">
        <v>0</v>
      </c>
      <c r="BA393" s="102">
        <v>0</v>
      </c>
      <c r="BB393" s="102">
        <v>0</v>
      </c>
      <c r="BC393" s="102">
        <v>0</v>
      </c>
      <c r="BD393" s="102">
        <v>0</v>
      </c>
      <c r="BE393" s="102">
        <v>50000000</v>
      </c>
      <c r="BF393" s="305">
        <f>+AV393/AS393</f>
        <v>0.4</v>
      </c>
      <c r="BG393" s="354"/>
      <c r="BH393" s="354"/>
      <c r="BI393" s="96">
        <f t="shared" si="317"/>
        <v>4</v>
      </c>
      <c r="BJ393" s="260">
        <f t="shared" si="329"/>
        <v>0.33333333333333331</v>
      </c>
      <c r="BK393" s="354"/>
      <c r="BL393" s="354"/>
      <c r="BM393" s="220" t="s">
        <v>1160</v>
      </c>
      <c r="BN393" s="220" t="s">
        <v>934</v>
      </c>
      <c r="BO393" s="220"/>
      <c r="BP393" s="220"/>
      <c r="BQ393" s="220"/>
      <c r="BR393" s="220"/>
      <c r="BS393" s="220"/>
      <c r="BT393" s="220"/>
      <c r="BU393" s="220"/>
      <c r="BV393" s="220"/>
      <c r="BW393" s="220"/>
      <c r="BX393" s="220"/>
      <c r="BY393" s="220"/>
      <c r="BZ393" s="96">
        <v>16</v>
      </c>
      <c r="CA393" s="96">
        <v>0</v>
      </c>
      <c r="CB393" s="96">
        <v>5</v>
      </c>
      <c r="CC393" s="96">
        <v>5</v>
      </c>
      <c r="CD393" s="96">
        <v>5</v>
      </c>
      <c r="CE393" s="96">
        <v>0</v>
      </c>
      <c r="CF393" s="96">
        <v>0</v>
      </c>
      <c r="CG393" s="96">
        <v>0</v>
      </c>
      <c r="CH393" s="96">
        <v>0</v>
      </c>
      <c r="CI393" s="96">
        <v>0</v>
      </c>
      <c r="CJ393" s="96">
        <v>0</v>
      </c>
      <c r="CK393" s="96">
        <v>0</v>
      </c>
      <c r="CL393" s="96">
        <v>50000000</v>
      </c>
      <c r="CM393" s="96">
        <v>0</v>
      </c>
      <c r="CN393" s="305">
        <f t="shared" ref="CN393:CN399" si="330">+CD393/BZ393</f>
        <v>0.3125</v>
      </c>
      <c r="CO393" s="354"/>
      <c r="CP393" s="354"/>
      <c r="CQ393" s="96">
        <f t="shared" si="327"/>
        <v>9</v>
      </c>
      <c r="CR393" s="221">
        <f>+CQ393/D393</f>
        <v>0.75</v>
      </c>
      <c r="CS393" s="355"/>
      <c r="CT393" s="355"/>
      <c r="CU393" s="220" t="s">
        <v>1160</v>
      </c>
      <c r="CV393" s="220" t="s">
        <v>934</v>
      </c>
    </row>
    <row r="394" spans="1:100" ht="72.75" customHeight="1">
      <c r="A394" s="75" t="s">
        <v>1165</v>
      </c>
      <c r="B394" s="218" t="s">
        <v>95</v>
      </c>
      <c r="C394" s="75" t="s">
        <v>1166</v>
      </c>
      <c r="D394" s="119">
        <v>1</v>
      </c>
      <c r="E394" s="119" t="s">
        <v>81</v>
      </c>
      <c r="F394" s="75" t="s">
        <v>97</v>
      </c>
      <c r="G394" s="75" t="s">
        <v>1167</v>
      </c>
      <c r="H394" s="75" t="s">
        <v>1167</v>
      </c>
      <c r="I394" s="96">
        <v>0</v>
      </c>
      <c r="J394" s="119">
        <v>0</v>
      </c>
      <c r="K394" s="119">
        <v>0</v>
      </c>
      <c r="L394" s="305" t="s">
        <v>81</v>
      </c>
      <c r="M394" s="354">
        <f>SUBTOTAL(9,L394:L399)</f>
        <v>0</v>
      </c>
      <c r="N394" s="354">
        <v>0.1</v>
      </c>
      <c r="O394" s="354">
        <v>0</v>
      </c>
      <c r="P394" s="354"/>
      <c r="Q394" s="96">
        <v>0</v>
      </c>
      <c r="R394" s="96">
        <v>0</v>
      </c>
      <c r="S394" s="96">
        <v>0</v>
      </c>
      <c r="T394" s="96">
        <v>0</v>
      </c>
      <c r="U394" s="96">
        <v>0</v>
      </c>
      <c r="V394" s="96">
        <v>0</v>
      </c>
      <c r="W394" s="96">
        <v>0</v>
      </c>
      <c r="X394" s="96">
        <v>0</v>
      </c>
      <c r="Y394" s="96">
        <v>0</v>
      </c>
      <c r="Z394" s="102" t="s">
        <v>81</v>
      </c>
      <c r="AA394" s="96">
        <v>0</v>
      </c>
      <c r="AB394" s="102">
        <v>0</v>
      </c>
      <c r="AC394" s="96">
        <v>0</v>
      </c>
      <c r="AD394" s="102">
        <v>0</v>
      </c>
      <c r="AE394" s="102">
        <v>0</v>
      </c>
      <c r="AF394" s="102">
        <v>0</v>
      </c>
      <c r="AG394" s="102">
        <v>0</v>
      </c>
      <c r="AH394" s="102">
        <v>0</v>
      </c>
      <c r="AI394" s="102">
        <v>0</v>
      </c>
      <c r="AJ394" s="102">
        <v>0</v>
      </c>
      <c r="AK394" s="102">
        <v>0</v>
      </c>
      <c r="AL394" s="305" t="s">
        <v>81</v>
      </c>
      <c r="AM394" s="354" t="str">
        <f>+AL394</f>
        <v>NA</v>
      </c>
      <c r="AN394" s="354">
        <v>0</v>
      </c>
      <c r="AO394" s="102">
        <f t="shared" si="325"/>
        <v>0</v>
      </c>
      <c r="AP394" s="305">
        <f t="shared" si="326"/>
        <v>0</v>
      </c>
      <c r="AQ394" s="354">
        <f>SUM(AP394:AP399)/6</f>
        <v>0</v>
      </c>
      <c r="AR394" s="354"/>
      <c r="AS394" s="96">
        <v>0</v>
      </c>
      <c r="AT394" s="102">
        <v>0</v>
      </c>
      <c r="AU394" s="96">
        <v>0</v>
      </c>
      <c r="AV394" s="96">
        <v>0</v>
      </c>
      <c r="AW394" s="102">
        <v>0</v>
      </c>
      <c r="AX394" s="102">
        <v>0</v>
      </c>
      <c r="AY394" s="102">
        <v>0</v>
      </c>
      <c r="AZ394" s="102">
        <v>0</v>
      </c>
      <c r="BA394" s="102">
        <v>0</v>
      </c>
      <c r="BB394" s="102">
        <v>0</v>
      </c>
      <c r="BC394" s="102">
        <v>0</v>
      </c>
      <c r="BD394" s="102">
        <v>0</v>
      </c>
      <c r="BE394" s="102">
        <v>0</v>
      </c>
      <c r="BF394" s="305" t="s">
        <v>81</v>
      </c>
      <c r="BG394" s="354">
        <f>SUM(BF394:BF399)/3</f>
        <v>0.3955555555555556</v>
      </c>
      <c r="BH394" s="354">
        <v>0</v>
      </c>
      <c r="BI394" s="96" t="s">
        <v>81</v>
      </c>
      <c r="BJ394" s="260" t="s">
        <v>81</v>
      </c>
      <c r="BK394" s="354">
        <f>SUM(BJ394:BJ399)/4</f>
        <v>0.20416666666666666</v>
      </c>
      <c r="BL394" s="354"/>
      <c r="BM394" s="220" t="s">
        <v>1160</v>
      </c>
      <c r="BN394" s="220" t="s">
        <v>176</v>
      </c>
      <c r="BO394" s="220"/>
      <c r="BP394" s="220"/>
      <c r="BQ394" s="220"/>
      <c r="BR394" s="220"/>
      <c r="BS394" s="220"/>
      <c r="BT394" s="220"/>
      <c r="BU394" s="220"/>
      <c r="BV394" s="220"/>
      <c r="BW394" s="220"/>
      <c r="BX394" s="220"/>
      <c r="BY394" s="220"/>
      <c r="BZ394" s="96" t="s">
        <v>81</v>
      </c>
      <c r="CA394" s="96">
        <v>0</v>
      </c>
      <c r="CB394" s="96" t="s">
        <v>81</v>
      </c>
      <c r="CC394" s="96" t="s">
        <v>81</v>
      </c>
      <c r="CD394" s="96" t="s">
        <v>81</v>
      </c>
      <c r="CE394" s="96">
        <v>0</v>
      </c>
      <c r="CF394" s="96">
        <v>0</v>
      </c>
      <c r="CG394" s="96">
        <v>0</v>
      </c>
      <c r="CH394" s="96">
        <v>0</v>
      </c>
      <c r="CI394" s="96">
        <v>0</v>
      </c>
      <c r="CJ394" s="96">
        <v>0</v>
      </c>
      <c r="CK394" s="96">
        <v>0</v>
      </c>
      <c r="CL394" s="96">
        <v>0</v>
      </c>
      <c r="CM394" s="96">
        <v>0</v>
      </c>
      <c r="CN394" s="305" t="s">
        <v>81</v>
      </c>
      <c r="CO394" s="354">
        <f>SUM(CN394:CN399)/4</f>
        <v>0.5</v>
      </c>
      <c r="CP394" s="354">
        <v>0</v>
      </c>
      <c r="CQ394" s="96" t="s">
        <v>81</v>
      </c>
      <c r="CR394" s="221" t="s">
        <v>81</v>
      </c>
      <c r="CS394" s="355">
        <f>SUM(CR394:CR399)/4</f>
        <v>0.5</v>
      </c>
      <c r="CT394" s="355"/>
      <c r="CU394" s="220" t="s">
        <v>1160</v>
      </c>
      <c r="CV394" s="220" t="s">
        <v>176</v>
      </c>
    </row>
    <row r="395" spans="1:100" ht="56.25">
      <c r="A395" s="75" t="s">
        <v>1165</v>
      </c>
      <c r="B395" s="218" t="s">
        <v>95</v>
      </c>
      <c r="C395" s="75" t="s">
        <v>1166</v>
      </c>
      <c r="D395" s="119">
        <v>5</v>
      </c>
      <c r="E395" s="119">
        <v>1</v>
      </c>
      <c r="F395" s="75" t="s">
        <v>97</v>
      </c>
      <c r="G395" s="75" t="s">
        <v>1168</v>
      </c>
      <c r="H395" s="75" t="s">
        <v>1168</v>
      </c>
      <c r="I395" s="96">
        <v>0</v>
      </c>
      <c r="J395" s="119">
        <v>1</v>
      </c>
      <c r="K395" s="119">
        <v>0</v>
      </c>
      <c r="L395" s="305">
        <v>0</v>
      </c>
      <c r="M395" s="354"/>
      <c r="N395" s="354"/>
      <c r="O395" s="354"/>
      <c r="P395" s="354"/>
      <c r="Q395" s="96">
        <v>0</v>
      </c>
      <c r="R395" s="96">
        <v>0</v>
      </c>
      <c r="S395" s="96">
        <v>0</v>
      </c>
      <c r="T395" s="96">
        <v>0</v>
      </c>
      <c r="U395" s="96">
        <v>0</v>
      </c>
      <c r="V395" s="96">
        <v>0</v>
      </c>
      <c r="W395" s="96">
        <v>0</v>
      </c>
      <c r="X395" s="96">
        <v>0</v>
      </c>
      <c r="Y395" s="96">
        <v>0</v>
      </c>
      <c r="Z395" s="102" t="s">
        <v>81</v>
      </c>
      <c r="AA395" s="96">
        <v>0</v>
      </c>
      <c r="AB395" s="102">
        <v>0</v>
      </c>
      <c r="AC395" s="96">
        <v>0</v>
      </c>
      <c r="AD395" s="102">
        <v>0</v>
      </c>
      <c r="AE395" s="102">
        <v>0</v>
      </c>
      <c r="AF395" s="102">
        <v>0</v>
      </c>
      <c r="AG395" s="102">
        <v>0</v>
      </c>
      <c r="AH395" s="102">
        <v>0</v>
      </c>
      <c r="AI395" s="102">
        <v>0</v>
      </c>
      <c r="AJ395" s="102">
        <v>0</v>
      </c>
      <c r="AK395" s="102">
        <v>0</v>
      </c>
      <c r="AL395" s="305" t="s">
        <v>81</v>
      </c>
      <c r="AM395" s="354"/>
      <c r="AN395" s="354"/>
      <c r="AO395" s="102">
        <f t="shared" si="325"/>
        <v>0</v>
      </c>
      <c r="AP395" s="305">
        <f t="shared" si="326"/>
        <v>0</v>
      </c>
      <c r="AQ395" s="354"/>
      <c r="AR395" s="354"/>
      <c r="AS395" s="96">
        <v>0</v>
      </c>
      <c r="AT395" s="102">
        <v>0</v>
      </c>
      <c r="AU395" s="96">
        <v>0</v>
      </c>
      <c r="AV395" s="96">
        <v>0</v>
      </c>
      <c r="AW395" s="102">
        <v>0</v>
      </c>
      <c r="AX395" s="102">
        <v>0</v>
      </c>
      <c r="AY395" s="102">
        <v>0</v>
      </c>
      <c r="AZ395" s="102">
        <v>0</v>
      </c>
      <c r="BA395" s="102">
        <v>0</v>
      </c>
      <c r="BB395" s="102">
        <v>0</v>
      </c>
      <c r="BC395" s="102">
        <v>0</v>
      </c>
      <c r="BD395" s="102">
        <v>0</v>
      </c>
      <c r="BE395" s="102">
        <v>0</v>
      </c>
      <c r="BF395" s="305" t="s">
        <v>81</v>
      </c>
      <c r="BG395" s="354"/>
      <c r="BH395" s="354"/>
      <c r="BI395" s="96">
        <f t="shared" si="317"/>
        <v>0</v>
      </c>
      <c r="BJ395" s="260">
        <f t="shared" si="329"/>
        <v>0</v>
      </c>
      <c r="BK395" s="354"/>
      <c r="BL395" s="354"/>
      <c r="BM395" s="220" t="s">
        <v>1160</v>
      </c>
      <c r="BN395" s="220" t="s">
        <v>268</v>
      </c>
      <c r="BO395" s="220"/>
      <c r="BP395" s="220"/>
      <c r="BQ395" s="220"/>
      <c r="BR395" s="220"/>
      <c r="BS395" s="220"/>
      <c r="BT395" s="220"/>
      <c r="BU395" s="220"/>
      <c r="BV395" s="220"/>
      <c r="BW395" s="220"/>
      <c r="BX395" s="220"/>
      <c r="BY395" s="220"/>
      <c r="BZ395" s="96">
        <v>1</v>
      </c>
      <c r="CA395" s="96">
        <v>0</v>
      </c>
      <c r="CB395" s="96">
        <v>0</v>
      </c>
      <c r="CC395" s="96">
        <v>0</v>
      </c>
      <c r="CD395" s="96">
        <v>0</v>
      </c>
      <c r="CE395" s="96">
        <v>0</v>
      </c>
      <c r="CF395" s="96">
        <v>0</v>
      </c>
      <c r="CG395" s="96">
        <v>0</v>
      </c>
      <c r="CH395" s="96">
        <v>0</v>
      </c>
      <c r="CI395" s="96">
        <v>0</v>
      </c>
      <c r="CJ395" s="96">
        <v>0</v>
      </c>
      <c r="CK395" s="96">
        <v>0</v>
      </c>
      <c r="CL395" s="96">
        <v>0</v>
      </c>
      <c r="CM395" s="96">
        <v>0</v>
      </c>
      <c r="CN395" s="305">
        <f t="shared" si="330"/>
        <v>0</v>
      </c>
      <c r="CO395" s="354"/>
      <c r="CP395" s="354"/>
      <c r="CQ395" s="96">
        <f t="shared" si="327"/>
        <v>0</v>
      </c>
      <c r="CR395" s="221">
        <f>+CQ395/E395</f>
        <v>0</v>
      </c>
      <c r="CS395" s="355"/>
      <c r="CT395" s="355"/>
      <c r="CU395" s="220" t="s">
        <v>1160</v>
      </c>
      <c r="CV395" s="220" t="s">
        <v>268</v>
      </c>
    </row>
    <row r="396" spans="1:100" ht="56.25">
      <c r="A396" s="75" t="s">
        <v>1165</v>
      </c>
      <c r="B396" s="218" t="s">
        <v>95</v>
      </c>
      <c r="C396" s="75" t="s">
        <v>1166</v>
      </c>
      <c r="D396" s="119">
        <v>5</v>
      </c>
      <c r="E396" s="119" t="s">
        <v>81</v>
      </c>
      <c r="F396" s="75" t="s">
        <v>97</v>
      </c>
      <c r="G396" s="75" t="s">
        <v>1169</v>
      </c>
      <c r="H396" s="75" t="s">
        <v>1169</v>
      </c>
      <c r="I396" s="96">
        <v>0</v>
      </c>
      <c r="J396" s="119">
        <v>1</v>
      </c>
      <c r="K396" s="119">
        <v>0</v>
      </c>
      <c r="L396" s="305">
        <v>0</v>
      </c>
      <c r="M396" s="354"/>
      <c r="N396" s="354"/>
      <c r="O396" s="354"/>
      <c r="P396" s="354"/>
      <c r="Q396" s="96">
        <v>0</v>
      </c>
      <c r="R396" s="96">
        <v>0</v>
      </c>
      <c r="S396" s="96">
        <v>0</v>
      </c>
      <c r="T396" s="96">
        <v>0</v>
      </c>
      <c r="U396" s="96">
        <v>0</v>
      </c>
      <c r="V396" s="96">
        <v>0</v>
      </c>
      <c r="W396" s="96">
        <v>0</v>
      </c>
      <c r="X396" s="96">
        <v>0</v>
      </c>
      <c r="Y396" s="96">
        <v>0</v>
      </c>
      <c r="Z396" s="102" t="s">
        <v>81</v>
      </c>
      <c r="AA396" s="96">
        <v>0</v>
      </c>
      <c r="AB396" s="102">
        <v>0</v>
      </c>
      <c r="AC396" s="96">
        <v>0</v>
      </c>
      <c r="AD396" s="102">
        <v>0</v>
      </c>
      <c r="AE396" s="102">
        <v>0</v>
      </c>
      <c r="AF396" s="102">
        <v>0</v>
      </c>
      <c r="AG396" s="102">
        <v>0</v>
      </c>
      <c r="AH396" s="102">
        <v>0</v>
      </c>
      <c r="AI396" s="102">
        <v>0</v>
      </c>
      <c r="AJ396" s="102">
        <v>0</v>
      </c>
      <c r="AK396" s="102">
        <v>0</v>
      </c>
      <c r="AL396" s="305" t="s">
        <v>81</v>
      </c>
      <c r="AM396" s="354"/>
      <c r="AN396" s="354"/>
      <c r="AO396" s="102">
        <f t="shared" si="325"/>
        <v>0</v>
      </c>
      <c r="AP396" s="305">
        <f t="shared" si="326"/>
        <v>0</v>
      </c>
      <c r="AQ396" s="354"/>
      <c r="AR396" s="354"/>
      <c r="AS396" s="96">
        <v>1</v>
      </c>
      <c r="AT396" s="102">
        <v>0</v>
      </c>
      <c r="AU396" s="96">
        <v>0</v>
      </c>
      <c r="AV396" s="96">
        <v>1</v>
      </c>
      <c r="AW396" s="102">
        <v>208000000</v>
      </c>
      <c r="AX396" s="102">
        <v>208000000</v>
      </c>
      <c r="AY396" s="102">
        <v>0</v>
      </c>
      <c r="AZ396" s="102">
        <v>0</v>
      </c>
      <c r="BA396" s="102">
        <v>0</v>
      </c>
      <c r="BB396" s="102">
        <v>0</v>
      </c>
      <c r="BC396" s="102">
        <v>0</v>
      </c>
      <c r="BD396" s="102">
        <v>0</v>
      </c>
      <c r="BE396" s="102">
        <v>100000000</v>
      </c>
      <c r="BF396" s="305">
        <f t="shared" si="328"/>
        <v>1</v>
      </c>
      <c r="BG396" s="354"/>
      <c r="BH396" s="354"/>
      <c r="BI396" s="96" t="s">
        <v>81</v>
      </c>
      <c r="BJ396" s="260" t="s">
        <v>81</v>
      </c>
      <c r="BK396" s="354"/>
      <c r="BL396" s="354"/>
      <c r="BM396" s="220" t="s">
        <v>1160</v>
      </c>
      <c r="BN396" s="220" t="s">
        <v>411</v>
      </c>
      <c r="BO396" s="220"/>
      <c r="BP396" s="220"/>
      <c r="BQ396" s="220"/>
      <c r="BR396" s="220"/>
      <c r="BS396" s="220"/>
      <c r="BT396" s="220"/>
      <c r="BU396" s="220"/>
      <c r="BV396" s="220"/>
      <c r="BW396" s="220"/>
      <c r="BX396" s="220"/>
      <c r="BY396" s="220"/>
      <c r="BZ396" s="96">
        <v>0</v>
      </c>
      <c r="CA396" s="96">
        <v>0</v>
      </c>
      <c r="CB396" s="96" t="s">
        <v>81</v>
      </c>
      <c r="CC396" s="96">
        <v>0</v>
      </c>
      <c r="CD396" s="96">
        <v>0</v>
      </c>
      <c r="CE396" s="96">
        <v>208000000</v>
      </c>
      <c r="CF396" s="96">
        <v>208000000</v>
      </c>
      <c r="CG396" s="96">
        <v>0</v>
      </c>
      <c r="CH396" s="96">
        <v>0</v>
      </c>
      <c r="CI396" s="96">
        <v>0</v>
      </c>
      <c r="CJ396" s="96">
        <v>0</v>
      </c>
      <c r="CK396" s="96">
        <v>0</v>
      </c>
      <c r="CL396" s="96">
        <v>0</v>
      </c>
      <c r="CM396" s="96">
        <v>100000000</v>
      </c>
      <c r="CN396" s="305" t="s">
        <v>81</v>
      </c>
      <c r="CO396" s="354"/>
      <c r="CP396" s="354"/>
      <c r="CQ396" s="96" t="s">
        <v>81</v>
      </c>
      <c r="CR396" s="221" t="s">
        <v>81</v>
      </c>
      <c r="CS396" s="355"/>
      <c r="CT396" s="355"/>
      <c r="CU396" s="220" t="s">
        <v>1160</v>
      </c>
      <c r="CV396" s="220" t="s">
        <v>411</v>
      </c>
    </row>
    <row r="397" spans="1:100" ht="56.25">
      <c r="A397" s="75" t="s">
        <v>1165</v>
      </c>
      <c r="B397" s="218" t="s">
        <v>95</v>
      </c>
      <c r="C397" s="75" t="s">
        <v>1166</v>
      </c>
      <c r="D397" s="119">
        <v>60</v>
      </c>
      <c r="E397" s="119">
        <v>60</v>
      </c>
      <c r="F397" s="75" t="s">
        <v>97</v>
      </c>
      <c r="G397" s="75" t="s">
        <v>1170</v>
      </c>
      <c r="H397" s="75" t="s">
        <v>1170</v>
      </c>
      <c r="I397" s="96">
        <v>0</v>
      </c>
      <c r="J397" s="119">
        <v>10</v>
      </c>
      <c r="K397" s="119">
        <v>0</v>
      </c>
      <c r="L397" s="305">
        <v>0</v>
      </c>
      <c r="M397" s="354"/>
      <c r="N397" s="354"/>
      <c r="O397" s="354"/>
      <c r="P397" s="354"/>
      <c r="Q397" s="96">
        <v>0</v>
      </c>
      <c r="R397" s="96">
        <v>0</v>
      </c>
      <c r="S397" s="96">
        <v>0</v>
      </c>
      <c r="T397" s="96">
        <v>0</v>
      </c>
      <c r="U397" s="96">
        <v>0</v>
      </c>
      <c r="V397" s="96">
        <v>0</v>
      </c>
      <c r="W397" s="96">
        <v>0</v>
      </c>
      <c r="X397" s="96">
        <v>0</v>
      </c>
      <c r="Y397" s="96">
        <v>0</v>
      </c>
      <c r="Z397" s="102" t="s">
        <v>81</v>
      </c>
      <c r="AA397" s="96">
        <v>0</v>
      </c>
      <c r="AB397" s="102">
        <v>0</v>
      </c>
      <c r="AC397" s="96">
        <v>0</v>
      </c>
      <c r="AD397" s="102">
        <v>0</v>
      </c>
      <c r="AE397" s="102">
        <v>0</v>
      </c>
      <c r="AF397" s="102">
        <v>0</v>
      </c>
      <c r="AG397" s="102">
        <v>0</v>
      </c>
      <c r="AH397" s="102">
        <v>0</v>
      </c>
      <c r="AI397" s="102">
        <v>0</v>
      </c>
      <c r="AJ397" s="102">
        <v>0</v>
      </c>
      <c r="AK397" s="102">
        <v>0</v>
      </c>
      <c r="AL397" s="305" t="s">
        <v>81</v>
      </c>
      <c r="AM397" s="354"/>
      <c r="AN397" s="354"/>
      <c r="AO397" s="102">
        <f t="shared" si="325"/>
        <v>0</v>
      </c>
      <c r="AP397" s="305">
        <f t="shared" si="326"/>
        <v>0</v>
      </c>
      <c r="AQ397" s="354"/>
      <c r="AR397" s="354"/>
      <c r="AS397" s="96">
        <v>60</v>
      </c>
      <c r="AT397" s="102">
        <v>100</v>
      </c>
      <c r="AU397" s="96">
        <v>100</v>
      </c>
      <c r="AV397" s="96">
        <v>7</v>
      </c>
      <c r="AW397" s="288">
        <v>18185324194</v>
      </c>
      <c r="AX397" s="102">
        <v>0</v>
      </c>
      <c r="AY397" s="102">
        <v>0</v>
      </c>
      <c r="AZ397" s="102">
        <v>0</v>
      </c>
      <c r="BA397" s="102">
        <v>0</v>
      </c>
      <c r="BB397" s="288">
        <v>18185324194</v>
      </c>
      <c r="BC397" s="102">
        <v>0</v>
      </c>
      <c r="BD397" s="102">
        <v>0</v>
      </c>
      <c r="BE397" s="102">
        <v>0</v>
      </c>
      <c r="BF397" s="305">
        <f t="shared" si="328"/>
        <v>0.11666666666666667</v>
      </c>
      <c r="BG397" s="354"/>
      <c r="BH397" s="354"/>
      <c r="BI397" s="96">
        <f t="shared" si="317"/>
        <v>7</v>
      </c>
      <c r="BJ397" s="260">
        <f>+BI397/E397</f>
        <v>0.11666666666666667</v>
      </c>
      <c r="BK397" s="354"/>
      <c r="BL397" s="354"/>
      <c r="BM397" s="220" t="s">
        <v>1160</v>
      </c>
      <c r="BN397" s="220" t="s">
        <v>101</v>
      </c>
      <c r="BO397" s="220"/>
      <c r="BP397" s="220"/>
      <c r="BQ397" s="220"/>
      <c r="BR397" s="220"/>
      <c r="BS397" s="220"/>
      <c r="BT397" s="220"/>
      <c r="BU397" s="220"/>
      <c r="BV397" s="220"/>
      <c r="BW397" s="220"/>
      <c r="BX397" s="220"/>
      <c r="BY397" s="220"/>
      <c r="BZ397" s="96">
        <v>53</v>
      </c>
      <c r="CA397" s="96">
        <v>0</v>
      </c>
      <c r="CB397" s="96">
        <v>80</v>
      </c>
      <c r="CC397" s="96">
        <v>22</v>
      </c>
      <c r="CD397" s="96">
        <v>53</v>
      </c>
      <c r="CE397" s="289">
        <v>18185324194</v>
      </c>
      <c r="CF397" s="96">
        <v>0</v>
      </c>
      <c r="CG397" s="96">
        <v>0</v>
      </c>
      <c r="CH397" s="96">
        <v>0</v>
      </c>
      <c r="CI397" s="96">
        <v>0</v>
      </c>
      <c r="CJ397" s="289">
        <v>18185324194</v>
      </c>
      <c r="CK397" s="96">
        <v>0</v>
      </c>
      <c r="CL397" s="96">
        <v>0</v>
      </c>
      <c r="CM397" s="96">
        <v>0</v>
      </c>
      <c r="CN397" s="305">
        <v>1</v>
      </c>
      <c r="CO397" s="354"/>
      <c r="CP397" s="354"/>
      <c r="CQ397" s="96">
        <f t="shared" si="327"/>
        <v>60</v>
      </c>
      <c r="CR397" s="221">
        <v>1</v>
      </c>
      <c r="CS397" s="355"/>
      <c r="CT397" s="355"/>
      <c r="CU397" s="220" t="s">
        <v>1160</v>
      </c>
      <c r="CV397" s="220" t="s">
        <v>101</v>
      </c>
    </row>
    <row r="398" spans="1:100" ht="50.25" customHeight="1">
      <c r="A398" s="75" t="s">
        <v>1165</v>
      </c>
      <c r="B398" s="218" t="s">
        <v>95</v>
      </c>
      <c r="C398" s="75" t="s">
        <v>1166</v>
      </c>
      <c r="D398" s="119">
        <v>10</v>
      </c>
      <c r="E398" s="119">
        <v>10</v>
      </c>
      <c r="F398" s="75" t="s">
        <v>97</v>
      </c>
      <c r="G398" s="75" t="s">
        <v>1171</v>
      </c>
      <c r="H398" s="75" t="s">
        <v>1171</v>
      </c>
      <c r="I398" s="96">
        <v>0</v>
      </c>
      <c r="J398" s="119">
        <v>2</v>
      </c>
      <c r="K398" s="119">
        <v>0</v>
      </c>
      <c r="L398" s="305">
        <v>0</v>
      </c>
      <c r="M398" s="354"/>
      <c r="N398" s="354"/>
      <c r="O398" s="354"/>
      <c r="P398" s="354"/>
      <c r="Q398" s="96">
        <v>0</v>
      </c>
      <c r="R398" s="96">
        <v>0</v>
      </c>
      <c r="S398" s="96">
        <v>0</v>
      </c>
      <c r="T398" s="96">
        <v>0</v>
      </c>
      <c r="U398" s="96">
        <v>0</v>
      </c>
      <c r="V398" s="96">
        <v>0</v>
      </c>
      <c r="W398" s="96">
        <v>0</v>
      </c>
      <c r="X398" s="96">
        <v>0</v>
      </c>
      <c r="Y398" s="96">
        <v>0</v>
      </c>
      <c r="Z398" s="102" t="s">
        <v>81</v>
      </c>
      <c r="AA398" s="96">
        <v>0</v>
      </c>
      <c r="AB398" s="102">
        <v>0</v>
      </c>
      <c r="AC398" s="96">
        <v>0</v>
      </c>
      <c r="AD398" s="102">
        <v>0</v>
      </c>
      <c r="AE398" s="102">
        <v>0</v>
      </c>
      <c r="AF398" s="102">
        <v>0</v>
      </c>
      <c r="AG398" s="102">
        <v>0</v>
      </c>
      <c r="AH398" s="102">
        <v>0</v>
      </c>
      <c r="AI398" s="102">
        <v>0</v>
      </c>
      <c r="AJ398" s="102">
        <v>0</v>
      </c>
      <c r="AK398" s="102">
        <v>0</v>
      </c>
      <c r="AL398" s="305" t="s">
        <v>81</v>
      </c>
      <c r="AM398" s="354"/>
      <c r="AN398" s="354"/>
      <c r="AO398" s="102">
        <f t="shared" si="325"/>
        <v>0</v>
      </c>
      <c r="AP398" s="305">
        <f t="shared" si="326"/>
        <v>0</v>
      </c>
      <c r="AQ398" s="354"/>
      <c r="AR398" s="354"/>
      <c r="AS398" s="96">
        <v>100</v>
      </c>
      <c r="AT398" s="102">
        <v>60</v>
      </c>
      <c r="AU398" s="96">
        <v>60</v>
      </c>
      <c r="AV398" s="96">
        <v>7</v>
      </c>
      <c r="AW398" s="288">
        <v>18185324194</v>
      </c>
      <c r="AX398" s="102">
        <v>0</v>
      </c>
      <c r="AY398" s="102">
        <v>0</v>
      </c>
      <c r="AZ398" s="102">
        <v>0</v>
      </c>
      <c r="BA398" s="102">
        <v>0</v>
      </c>
      <c r="BB398" s="288">
        <v>18185324194</v>
      </c>
      <c r="BC398" s="102">
        <v>0</v>
      </c>
      <c r="BD398" s="102">
        <v>0</v>
      </c>
      <c r="BE398" s="102">
        <v>0</v>
      </c>
      <c r="BF398" s="305">
        <f t="shared" si="328"/>
        <v>7.0000000000000007E-2</v>
      </c>
      <c r="BG398" s="354"/>
      <c r="BH398" s="354"/>
      <c r="BI398" s="96">
        <f t="shared" si="317"/>
        <v>7</v>
      </c>
      <c r="BJ398" s="260">
        <f>+BI398/E398</f>
        <v>0.7</v>
      </c>
      <c r="BK398" s="354"/>
      <c r="BL398" s="354"/>
      <c r="BM398" s="220" t="s">
        <v>1160</v>
      </c>
      <c r="BN398" s="220" t="s">
        <v>101</v>
      </c>
      <c r="BO398" s="220"/>
      <c r="BP398" s="220"/>
      <c r="BQ398" s="220"/>
      <c r="BR398" s="220"/>
      <c r="BS398" s="220"/>
      <c r="BT398" s="220"/>
      <c r="BU398" s="220"/>
      <c r="BV398" s="220"/>
      <c r="BW398" s="220"/>
      <c r="BX398" s="220"/>
      <c r="BY398" s="220"/>
      <c r="BZ398" s="96">
        <v>3</v>
      </c>
      <c r="CA398" s="96">
        <v>0</v>
      </c>
      <c r="CB398" s="96">
        <v>10</v>
      </c>
      <c r="CC398" s="96">
        <v>21</v>
      </c>
      <c r="CD398" s="96">
        <v>21</v>
      </c>
      <c r="CE398" s="289">
        <v>18185324194</v>
      </c>
      <c r="CF398" s="96">
        <v>0</v>
      </c>
      <c r="CG398" s="96">
        <v>0</v>
      </c>
      <c r="CH398" s="96">
        <v>0</v>
      </c>
      <c r="CI398" s="96">
        <v>0</v>
      </c>
      <c r="CJ398" s="289">
        <v>18185324194</v>
      </c>
      <c r="CK398" s="96">
        <v>0</v>
      </c>
      <c r="CL398" s="96">
        <v>0</v>
      </c>
      <c r="CM398" s="96">
        <v>0</v>
      </c>
      <c r="CN398" s="305">
        <v>1</v>
      </c>
      <c r="CO398" s="354"/>
      <c r="CP398" s="354"/>
      <c r="CQ398" s="96">
        <f t="shared" si="327"/>
        <v>28</v>
      </c>
      <c r="CR398" s="221">
        <v>1</v>
      </c>
      <c r="CS398" s="355"/>
      <c r="CT398" s="355"/>
      <c r="CU398" s="220" t="s">
        <v>1160</v>
      </c>
      <c r="CV398" s="220" t="s">
        <v>101</v>
      </c>
    </row>
    <row r="399" spans="1:100" ht="129" customHeight="1">
      <c r="A399" s="75" t="s">
        <v>1165</v>
      </c>
      <c r="B399" s="218" t="s">
        <v>95</v>
      </c>
      <c r="C399" s="75" t="s">
        <v>1166</v>
      </c>
      <c r="D399" s="119">
        <v>12</v>
      </c>
      <c r="E399" s="119">
        <v>6</v>
      </c>
      <c r="F399" s="75" t="s">
        <v>97</v>
      </c>
      <c r="G399" s="75" t="s">
        <v>1172</v>
      </c>
      <c r="H399" s="75" t="s">
        <v>1172</v>
      </c>
      <c r="I399" s="96">
        <v>0</v>
      </c>
      <c r="J399" s="119">
        <v>3</v>
      </c>
      <c r="K399" s="119">
        <v>0</v>
      </c>
      <c r="L399" s="305">
        <v>0</v>
      </c>
      <c r="M399" s="354"/>
      <c r="N399" s="354"/>
      <c r="O399" s="354"/>
      <c r="P399" s="354"/>
      <c r="Q399" s="96">
        <v>0</v>
      </c>
      <c r="R399" s="96">
        <v>0</v>
      </c>
      <c r="S399" s="96">
        <v>0</v>
      </c>
      <c r="T399" s="96">
        <v>0</v>
      </c>
      <c r="U399" s="96">
        <v>0</v>
      </c>
      <c r="V399" s="96">
        <v>0</v>
      </c>
      <c r="W399" s="96">
        <v>0</v>
      </c>
      <c r="X399" s="96">
        <v>0</v>
      </c>
      <c r="Y399" s="96">
        <v>0</v>
      </c>
      <c r="Z399" s="102" t="s">
        <v>81</v>
      </c>
      <c r="AA399" s="96">
        <v>0</v>
      </c>
      <c r="AB399" s="102">
        <v>0</v>
      </c>
      <c r="AC399" s="96">
        <v>0</v>
      </c>
      <c r="AD399" s="102">
        <v>0</v>
      </c>
      <c r="AE399" s="102">
        <v>0</v>
      </c>
      <c r="AF399" s="102">
        <v>0</v>
      </c>
      <c r="AG399" s="102">
        <v>0</v>
      </c>
      <c r="AH399" s="102">
        <v>0</v>
      </c>
      <c r="AI399" s="102">
        <v>0</v>
      </c>
      <c r="AJ399" s="102">
        <v>0</v>
      </c>
      <c r="AK399" s="102">
        <v>0</v>
      </c>
      <c r="AL399" s="305" t="s">
        <v>81</v>
      </c>
      <c r="AM399" s="354"/>
      <c r="AN399" s="354"/>
      <c r="AO399" s="102">
        <f t="shared" si="325"/>
        <v>0</v>
      </c>
      <c r="AP399" s="305">
        <f t="shared" si="326"/>
        <v>0</v>
      </c>
      <c r="AQ399" s="354"/>
      <c r="AR399" s="354"/>
      <c r="AS399" s="96">
        <v>0</v>
      </c>
      <c r="AT399" s="102">
        <v>0</v>
      </c>
      <c r="AU399" s="96">
        <v>0</v>
      </c>
      <c r="AV399" s="96">
        <v>0</v>
      </c>
      <c r="AW399" s="102">
        <v>0</v>
      </c>
      <c r="AX399" s="102">
        <v>0</v>
      </c>
      <c r="AY399" s="102">
        <v>0</v>
      </c>
      <c r="AZ399" s="102">
        <v>0</v>
      </c>
      <c r="BA399" s="102">
        <v>0</v>
      </c>
      <c r="BB399" s="102">
        <v>0</v>
      </c>
      <c r="BC399" s="102">
        <v>0</v>
      </c>
      <c r="BD399" s="102">
        <v>0</v>
      </c>
      <c r="BE399" s="102">
        <v>0</v>
      </c>
      <c r="BF399" s="305" t="s">
        <v>81</v>
      </c>
      <c r="BG399" s="354"/>
      <c r="BH399" s="354"/>
      <c r="BI399" s="96">
        <f t="shared" si="317"/>
        <v>0</v>
      </c>
      <c r="BJ399" s="260">
        <f>+BI399/D399</f>
        <v>0</v>
      </c>
      <c r="BK399" s="354"/>
      <c r="BL399" s="354"/>
      <c r="BM399" s="220" t="s">
        <v>1160</v>
      </c>
      <c r="BN399" s="220" t="s">
        <v>268</v>
      </c>
      <c r="BO399" s="220"/>
      <c r="BP399" s="220"/>
      <c r="BQ399" s="220"/>
      <c r="BR399" s="220"/>
      <c r="BS399" s="220"/>
      <c r="BT399" s="220"/>
      <c r="BU399" s="220"/>
      <c r="BV399" s="220"/>
      <c r="BW399" s="220"/>
      <c r="BX399" s="220"/>
      <c r="BY399" s="220"/>
      <c r="BZ399" s="96">
        <v>6</v>
      </c>
      <c r="CA399" s="96">
        <v>0</v>
      </c>
      <c r="CB399" s="96">
        <v>0</v>
      </c>
      <c r="CC399" s="96">
        <v>0</v>
      </c>
      <c r="CD399" s="96">
        <v>0</v>
      </c>
      <c r="CE399" s="96">
        <v>0</v>
      </c>
      <c r="CF399" s="96">
        <v>0</v>
      </c>
      <c r="CG399" s="96">
        <v>0</v>
      </c>
      <c r="CH399" s="96">
        <v>0</v>
      </c>
      <c r="CI399" s="96">
        <v>0</v>
      </c>
      <c r="CJ399" s="96">
        <v>0</v>
      </c>
      <c r="CK399" s="96">
        <v>0</v>
      </c>
      <c r="CL399" s="96">
        <v>0</v>
      </c>
      <c r="CM399" s="96">
        <v>0</v>
      </c>
      <c r="CN399" s="305">
        <f t="shared" si="330"/>
        <v>0</v>
      </c>
      <c r="CO399" s="354"/>
      <c r="CP399" s="354"/>
      <c r="CQ399" s="96">
        <f t="shared" si="327"/>
        <v>0</v>
      </c>
      <c r="CR399" s="221">
        <f>+CQ399/E399</f>
        <v>0</v>
      </c>
      <c r="CS399" s="355"/>
      <c r="CT399" s="355"/>
      <c r="CU399" s="220" t="s">
        <v>1160</v>
      </c>
      <c r="CV399" s="220" t="s">
        <v>268</v>
      </c>
    </row>
    <row r="400" spans="1:100" ht="22.5">
      <c r="A400" s="207" t="s">
        <v>1173</v>
      </c>
      <c r="B400" s="312" t="s">
        <v>87</v>
      </c>
      <c r="C400" s="207" t="s">
        <v>1174</v>
      </c>
      <c r="D400" s="205" t="s">
        <v>1828</v>
      </c>
      <c r="E400" s="205" t="s">
        <v>1828</v>
      </c>
      <c r="F400" s="205" t="s">
        <v>1828</v>
      </c>
      <c r="G400" s="207" t="s">
        <v>80</v>
      </c>
      <c r="H400" s="207" t="s">
        <v>80</v>
      </c>
      <c r="I400" s="205" t="s">
        <v>79</v>
      </c>
      <c r="J400" s="205">
        <f>SUM(J401+J406+J435+J474)</f>
        <v>70</v>
      </c>
      <c r="K400" s="205" t="s">
        <v>79</v>
      </c>
      <c r="L400" s="206" t="s">
        <v>79</v>
      </c>
      <c r="M400" s="117" t="s">
        <v>79</v>
      </c>
      <c r="N400" s="117" t="s">
        <v>79</v>
      </c>
      <c r="O400" s="117" t="s">
        <v>79</v>
      </c>
      <c r="P400" s="206">
        <f>SUM(L402:L478)/70</f>
        <v>0.35443721866143729</v>
      </c>
      <c r="Q400" s="205">
        <f t="shared" ref="Q400:Y400" si="331">SUM(Q401+Q406+Q435+Q474)</f>
        <v>25629265000</v>
      </c>
      <c r="R400" s="205">
        <f t="shared" si="331"/>
        <v>0</v>
      </c>
      <c r="S400" s="205">
        <f t="shared" si="331"/>
        <v>14634346000</v>
      </c>
      <c r="T400" s="205">
        <f t="shared" si="331"/>
        <v>0</v>
      </c>
      <c r="U400" s="205">
        <f t="shared" si="331"/>
        <v>0</v>
      </c>
      <c r="V400" s="205">
        <f t="shared" si="331"/>
        <v>3786078000</v>
      </c>
      <c r="W400" s="205">
        <f t="shared" si="331"/>
        <v>0</v>
      </c>
      <c r="X400" s="205">
        <f t="shared" si="331"/>
        <v>7208841000</v>
      </c>
      <c r="Y400" s="205">
        <f t="shared" si="331"/>
        <v>0</v>
      </c>
      <c r="Z400" s="117" t="s">
        <v>79</v>
      </c>
      <c r="AA400" s="205">
        <f>SUM(AA401+AA406+AA435+AA474)</f>
        <v>66</v>
      </c>
      <c r="AB400" s="117" t="s">
        <v>79</v>
      </c>
      <c r="AC400" s="117" t="s">
        <v>79</v>
      </c>
      <c r="AD400" s="205">
        <f t="shared" ref="AD400:AK400" si="332">SUM(AD401+AD406+AD435+AD474)</f>
        <v>488498082093</v>
      </c>
      <c r="AE400" s="205">
        <f t="shared" si="332"/>
        <v>2713000000</v>
      </c>
      <c r="AF400" s="205">
        <f t="shared" si="332"/>
        <v>436073540426</v>
      </c>
      <c r="AG400" s="205">
        <f t="shared" si="332"/>
        <v>2337347667</v>
      </c>
      <c r="AH400" s="205">
        <f t="shared" si="332"/>
        <v>0</v>
      </c>
      <c r="AI400" s="205">
        <f t="shared" si="332"/>
        <v>0</v>
      </c>
      <c r="AJ400" s="205">
        <f t="shared" si="332"/>
        <v>0</v>
      </c>
      <c r="AK400" s="205">
        <f t="shared" si="332"/>
        <v>47194194000</v>
      </c>
      <c r="AL400" s="117" t="s">
        <v>79</v>
      </c>
      <c r="AM400" s="117" t="s">
        <v>79</v>
      </c>
      <c r="AN400" s="206">
        <f>SUM(AL402:AL478)/66</f>
        <v>0.52630091067890106</v>
      </c>
      <c r="AO400" s="205">
        <f>SUM(AO401+AO406+AO435+AO474)</f>
        <v>74</v>
      </c>
      <c r="AP400" s="117" t="s">
        <v>79</v>
      </c>
      <c r="AQ400" s="117" t="s">
        <v>79</v>
      </c>
      <c r="AR400" s="206">
        <f>SUM(AP402:AP478)/74</f>
        <v>0.45864600592225513</v>
      </c>
      <c r="AS400" s="205">
        <f>SUM(AS401+AS406+AS435+AS474)</f>
        <v>47</v>
      </c>
      <c r="AT400" s="117" t="s">
        <v>79</v>
      </c>
      <c r="AU400" s="117" t="s">
        <v>79</v>
      </c>
      <c r="AV400" s="117" t="s">
        <v>79</v>
      </c>
      <c r="AW400" s="117" t="s">
        <v>79</v>
      </c>
      <c r="AX400" s="117" t="s">
        <v>79</v>
      </c>
      <c r="AY400" s="117" t="s">
        <v>79</v>
      </c>
      <c r="AZ400" s="117" t="s">
        <v>79</v>
      </c>
      <c r="BA400" s="117" t="s">
        <v>79</v>
      </c>
      <c r="BB400" s="117" t="s">
        <v>79</v>
      </c>
      <c r="BC400" s="117" t="s">
        <v>79</v>
      </c>
      <c r="BD400" s="117" t="s">
        <v>79</v>
      </c>
      <c r="BE400" s="117" t="s">
        <v>79</v>
      </c>
      <c r="BF400" s="117" t="s">
        <v>79</v>
      </c>
      <c r="BG400" s="117" t="s">
        <v>79</v>
      </c>
      <c r="BH400" s="206">
        <f>SUM(BF402:BF478)/AS400</f>
        <v>0.4702829069920294</v>
      </c>
      <c r="BI400" s="205">
        <f>SUM(BI401+BI406+BI435+BI474)</f>
        <v>70</v>
      </c>
      <c r="BJ400" s="117" t="s">
        <v>79</v>
      </c>
      <c r="BK400" s="117" t="s">
        <v>79</v>
      </c>
      <c r="BL400" s="206">
        <f>SUM(BJ402:BJ478)/BI400</f>
        <v>0.520998717206127</v>
      </c>
      <c r="BM400" s="207" t="s">
        <v>1175</v>
      </c>
      <c r="BN400" s="207" t="s">
        <v>81</v>
      </c>
      <c r="BO400" s="207"/>
      <c r="BP400" s="207"/>
      <c r="BQ400" s="207"/>
      <c r="BR400" s="207"/>
      <c r="BS400" s="207"/>
      <c r="BT400" s="207"/>
      <c r="BU400" s="207"/>
      <c r="BV400" s="207"/>
      <c r="BW400" s="207"/>
      <c r="BX400" s="207"/>
      <c r="BY400" s="207"/>
      <c r="BZ400" s="205">
        <f>SUM(BZ401+BZ406+BZ435+BZ474)</f>
        <v>57</v>
      </c>
      <c r="CA400" s="117" t="s">
        <v>79</v>
      </c>
      <c r="CB400" s="117" t="s">
        <v>79</v>
      </c>
      <c r="CC400" s="117" t="s">
        <v>79</v>
      </c>
      <c r="CD400" s="117" t="s">
        <v>79</v>
      </c>
      <c r="CE400" s="205">
        <f>+CE401+CE406+CE435+CE474</f>
        <v>403690090283</v>
      </c>
      <c r="CF400" s="205">
        <f t="shared" ref="CF400:CM400" si="333">+CF401+CF406+CF435+CF474</f>
        <v>3806492377</v>
      </c>
      <c r="CG400" s="205">
        <f t="shared" si="333"/>
        <v>399864774906</v>
      </c>
      <c r="CH400" s="205">
        <f t="shared" si="333"/>
        <v>18823000</v>
      </c>
      <c r="CI400" s="205">
        <f t="shared" si="333"/>
        <v>0</v>
      </c>
      <c r="CJ400" s="205">
        <f t="shared" si="333"/>
        <v>0</v>
      </c>
      <c r="CK400" s="205">
        <f t="shared" si="333"/>
        <v>0</v>
      </c>
      <c r="CL400" s="205">
        <f t="shared" si="333"/>
        <v>0</v>
      </c>
      <c r="CM400" s="205">
        <f t="shared" si="333"/>
        <v>0</v>
      </c>
      <c r="CN400" s="117" t="s">
        <v>79</v>
      </c>
      <c r="CO400" s="117" t="s">
        <v>79</v>
      </c>
      <c r="CP400" s="206">
        <f>SUM(CN402:CN478)/BZ400</f>
        <v>0.33619082538808354</v>
      </c>
      <c r="CQ400" s="205">
        <f>SUM(CQ401+CQ406+CQ435+CQ474)</f>
        <v>70</v>
      </c>
      <c r="CR400" s="234" t="s">
        <v>79</v>
      </c>
      <c r="CS400" s="234" t="s">
        <v>79</v>
      </c>
      <c r="CT400" s="208">
        <f>SUM(CR402:CR478)/CQ400</f>
        <v>0.5941215302881554</v>
      </c>
      <c r="CU400" s="207" t="s">
        <v>1175</v>
      </c>
      <c r="CV400" s="207" t="s">
        <v>81</v>
      </c>
    </row>
    <row r="401" spans="1:100" ht="22.5">
      <c r="A401" s="214" t="s">
        <v>1176</v>
      </c>
      <c r="B401" s="313" t="s">
        <v>91</v>
      </c>
      <c r="C401" s="214" t="s">
        <v>1177</v>
      </c>
      <c r="D401" s="212" t="s">
        <v>79</v>
      </c>
      <c r="E401" s="212" t="s">
        <v>79</v>
      </c>
      <c r="F401" s="212" t="s">
        <v>79</v>
      </c>
      <c r="G401" s="214" t="s">
        <v>80</v>
      </c>
      <c r="H401" s="214" t="s">
        <v>80</v>
      </c>
      <c r="I401" s="212" t="s">
        <v>79</v>
      </c>
      <c r="J401" s="212">
        <v>3</v>
      </c>
      <c r="K401" s="212" t="s">
        <v>79</v>
      </c>
      <c r="L401" s="213" t="s">
        <v>79</v>
      </c>
      <c r="M401" s="118" t="s">
        <v>79</v>
      </c>
      <c r="N401" s="118" t="s">
        <v>79</v>
      </c>
      <c r="O401" s="118" t="s">
        <v>79</v>
      </c>
      <c r="P401" s="213">
        <f>+P402</f>
        <v>0.66190476190476188</v>
      </c>
      <c r="Q401" s="212">
        <f>SUM(Q402:Q405)</f>
        <v>0</v>
      </c>
      <c r="R401" s="212">
        <f t="shared" ref="R401:Y401" si="334">SUM(R402:R405)</f>
        <v>0</v>
      </c>
      <c r="S401" s="212">
        <f t="shared" si="334"/>
        <v>0</v>
      </c>
      <c r="T401" s="212">
        <f t="shared" si="334"/>
        <v>0</v>
      </c>
      <c r="U401" s="212">
        <f t="shared" si="334"/>
        <v>0</v>
      </c>
      <c r="V401" s="212">
        <f t="shared" si="334"/>
        <v>0</v>
      </c>
      <c r="W401" s="212">
        <f t="shared" si="334"/>
        <v>0</v>
      </c>
      <c r="X401" s="212">
        <f t="shared" si="334"/>
        <v>0</v>
      </c>
      <c r="Y401" s="212">
        <f t="shared" si="334"/>
        <v>0</v>
      </c>
      <c r="Z401" s="118" t="s">
        <v>79</v>
      </c>
      <c r="AA401" s="212">
        <v>3</v>
      </c>
      <c r="AB401" s="118" t="s">
        <v>79</v>
      </c>
      <c r="AC401" s="118" t="s">
        <v>79</v>
      </c>
      <c r="AD401" s="118">
        <f>SUM(AD402:AD405)</f>
        <v>115542000</v>
      </c>
      <c r="AE401" s="118">
        <f t="shared" ref="AE401:AK401" si="335">SUM(AE402:AE405)</f>
        <v>0</v>
      </c>
      <c r="AF401" s="118">
        <f t="shared" si="335"/>
        <v>115542000</v>
      </c>
      <c r="AG401" s="118">
        <f t="shared" si="335"/>
        <v>0</v>
      </c>
      <c r="AH401" s="118">
        <f t="shared" si="335"/>
        <v>0</v>
      </c>
      <c r="AI401" s="118">
        <f t="shared" si="335"/>
        <v>0</v>
      </c>
      <c r="AJ401" s="118">
        <f t="shared" si="335"/>
        <v>0</v>
      </c>
      <c r="AK401" s="118">
        <f t="shared" si="335"/>
        <v>0</v>
      </c>
      <c r="AL401" s="118" t="s">
        <v>79</v>
      </c>
      <c r="AM401" s="118" t="s">
        <v>79</v>
      </c>
      <c r="AN401" s="213">
        <f>+AN402</f>
        <v>0.87333333333333341</v>
      </c>
      <c r="AO401" s="214">
        <v>4</v>
      </c>
      <c r="AP401" s="118" t="s">
        <v>79</v>
      </c>
      <c r="AQ401" s="118" t="s">
        <v>79</v>
      </c>
      <c r="AR401" s="213">
        <f>+AR402</f>
        <v>0.59375</v>
      </c>
      <c r="AS401" s="212">
        <v>2</v>
      </c>
      <c r="AT401" s="118" t="s">
        <v>79</v>
      </c>
      <c r="AU401" s="118" t="s">
        <v>79</v>
      </c>
      <c r="AV401" s="118" t="s">
        <v>79</v>
      </c>
      <c r="AW401" s="118" t="s">
        <v>79</v>
      </c>
      <c r="AX401" s="118" t="s">
        <v>79</v>
      </c>
      <c r="AY401" s="118" t="s">
        <v>79</v>
      </c>
      <c r="AZ401" s="118" t="s">
        <v>79</v>
      </c>
      <c r="BA401" s="118" t="s">
        <v>79</v>
      </c>
      <c r="BB401" s="118" t="s">
        <v>79</v>
      </c>
      <c r="BC401" s="118" t="s">
        <v>79</v>
      </c>
      <c r="BD401" s="118" t="s">
        <v>79</v>
      </c>
      <c r="BE401" s="118" t="s">
        <v>79</v>
      </c>
      <c r="BF401" s="118" t="s">
        <v>79</v>
      </c>
      <c r="BG401" s="118" t="s">
        <v>79</v>
      </c>
      <c r="BH401" s="213">
        <f>+BH402</f>
        <v>1</v>
      </c>
      <c r="BI401" s="212">
        <v>3</v>
      </c>
      <c r="BJ401" s="118" t="s">
        <v>79</v>
      </c>
      <c r="BK401" s="118" t="s">
        <v>79</v>
      </c>
      <c r="BL401" s="213">
        <f>+BL402</f>
        <v>1</v>
      </c>
      <c r="BM401" s="214" t="s">
        <v>1175</v>
      </c>
      <c r="BN401" s="214" t="s">
        <v>81</v>
      </c>
      <c r="BO401" s="214"/>
      <c r="BP401" s="214"/>
      <c r="BQ401" s="214"/>
      <c r="BR401" s="214"/>
      <c r="BS401" s="214"/>
      <c r="BT401" s="214"/>
      <c r="BU401" s="214"/>
      <c r="BV401" s="214"/>
      <c r="BW401" s="214"/>
      <c r="BX401" s="214"/>
      <c r="BY401" s="214"/>
      <c r="BZ401" s="212">
        <v>2</v>
      </c>
      <c r="CA401" s="118" t="s">
        <v>79</v>
      </c>
      <c r="CB401" s="118" t="s">
        <v>79</v>
      </c>
      <c r="CC401" s="118" t="s">
        <v>79</v>
      </c>
      <c r="CD401" s="118" t="s">
        <v>79</v>
      </c>
      <c r="CE401" s="212">
        <f>SUM(CE402:CE405)</f>
        <v>56290000</v>
      </c>
      <c r="CF401" s="212">
        <f>SUM(CF402:CF405)</f>
        <v>0</v>
      </c>
      <c r="CG401" s="212">
        <f t="shared" ref="CG401:CM401" si="336">SUM(CG402:CG405)</f>
        <v>56290000</v>
      </c>
      <c r="CH401" s="212">
        <f t="shared" si="336"/>
        <v>0</v>
      </c>
      <c r="CI401" s="212">
        <f t="shared" si="336"/>
        <v>0</v>
      </c>
      <c r="CJ401" s="212">
        <f t="shared" si="336"/>
        <v>0</v>
      </c>
      <c r="CK401" s="212">
        <f t="shared" si="336"/>
        <v>0</v>
      </c>
      <c r="CL401" s="212">
        <f t="shared" si="336"/>
        <v>0</v>
      </c>
      <c r="CM401" s="212">
        <f t="shared" si="336"/>
        <v>0</v>
      </c>
      <c r="CN401" s="118" t="s">
        <v>79</v>
      </c>
      <c r="CO401" s="118" t="s">
        <v>79</v>
      </c>
      <c r="CP401" s="213">
        <f>+CP402</f>
        <v>1</v>
      </c>
      <c r="CQ401" s="212">
        <v>3</v>
      </c>
      <c r="CR401" s="120" t="s">
        <v>79</v>
      </c>
      <c r="CS401" s="120" t="s">
        <v>79</v>
      </c>
      <c r="CT401" s="215">
        <f>+CT402</f>
        <v>1</v>
      </c>
      <c r="CU401" s="214" t="s">
        <v>1175</v>
      </c>
      <c r="CV401" s="214" t="s">
        <v>81</v>
      </c>
    </row>
    <row r="402" spans="1:100" ht="75" customHeight="1">
      <c r="A402" s="75" t="s">
        <v>1178</v>
      </c>
      <c r="B402" s="218" t="s">
        <v>95</v>
      </c>
      <c r="C402" s="75" t="s">
        <v>1179</v>
      </c>
      <c r="D402" s="119">
        <v>5</v>
      </c>
      <c r="E402" s="119">
        <v>5</v>
      </c>
      <c r="F402" s="75" t="s">
        <v>97</v>
      </c>
      <c r="G402" s="75" t="s">
        <v>1180</v>
      </c>
      <c r="H402" s="75" t="s">
        <v>1180</v>
      </c>
      <c r="I402" s="96">
        <v>3</v>
      </c>
      <c r="J402" s="119">
        <v>3</v>
      </c>
      <c r="K402" s="119">
        <v>3</v>
      </c>
      <c r="L402" s="305">
        <v>1</v>
      </c>
      <c r="M402" s="354">
        <f>SUBTOTAL(9,L402:L405)/3</f>
        <v>0.66190476190476188</v>
      </c>
      <c r="N402" s="354">
        <v>1</v>
      </c>
      <c r="O402" s="354">
        <f>SUM(L402:L405)/3</f>
        <v>0.66190476190476188</v>
      </c>
      <c r="P402" s="374">
        <f>SUBTOTAL(9,L402:L405)/3</f>
        <v>0.66190476190476188</v>
      </c>
      <c r="Q402" s="96">
        <v>0</v>
      </c>
      <c r="R402" s="96">
        <v>0</v>
      </c>
      <c r="S402" s="96">
        <v>0</v>
      </c>
      <c r="T402" s="96">
        <v>0</v>
      </c>
      <c r="U402" s="96">
        <v>0</v>
      </c>
      <c r="V402" s="96">
        <v>0</v>
      </c>
      <c r="W402" s="96">
        <v>0</v>
      </c>
      <c r="X402" s="96">
        <v>0</v>
      </c>
      <c r="Y402" s="96">
        <v>0</v>
      </c>
      <c r="Z402" s="102" t="s">
        <v>81</v>
      </c>
      <c r="AA402" s="96">
        <v>2</v>
      </c>
      <c r="AB402" s="102">
        <v>3</v>
      </c>
      <c r="AC402" s="96">
        <v>3</v>
      </c>
      <c r="AD402" s="102">
        <v>115542000</v>
      </c>
      <c r="AE402" s="102">
        <v>0</v>
      </c>
      <c r="AF402" s="102">
        <v>115542000</v>
      </c>
      <c r="AG402" s="102">
        <v>0</v>
      </c>
      <c r="AH402" s="102">
        <v>0</v>
      </c>
      <c r="AI402" s="102">
        <v>0</v>
      </c>
      <c r="AJ402" s="102">
        <v>0</v>
      </c>
      <c r="AK402" s="102">
        <v>0</v>
      </c>
      <c r="AL402" s="305">
        <v>1</v>
      </c>
      <c r="AM402" s="354">
        <f>SUM(AL402:AL405)/3</f>
        <v>0.87333333333333341</v>
      </c>
      <c r="AN402" s="354">
        <f>SUM(AL402:AL405)/3</f>
        <v>0.87333333333333341</v>
      </c>
      <c r="AO402" s="102">
        <f t="shared" ref="AO402:AO405" si="337">SUM(AC402+K402)</f>
        <v>6</v>
      </c>
      <c r="AP402" s="305">
        <v>1</v>
      </c>
      <c r="AQ402" s="354">
        <f>SUM(AP402:AP405)/4</f>
        <v>0.59375</v>
      </c>
      <c r="AR402" s="354">
        <f>SUM(AP402:AP405)/4</f>
        <v>0.59375</v>
      </c>
      <c r="AS402" s="235">
        <v>0</v>
      </c>
      <c r="AT402" s="235">
        <v>4</v>
      </c>
      <c r="AU402" s="121">
        <v>4</v>
      </c>
      <c r="AV402" s="96">
        <v>0</v>
      </c>
      <c r="AW402" s="102">
        <v>0</v>
      </c>
      <c r="AX402" s="102">
        <v>0</v>
      </c>
      <c r="AY402" s="102">
        <v>0</v>
      </c>
      <c r="AZ402" s="102">
        <v>0</v>
      </c>
      <c r="BA402" s="102">
        <v>0</v>
      </c>
      <c r="BB402" s="102">
        <v>0</v>
      </c>
      <c r="BC402" s="102">
        <v>0</v>
      </c>
      <c r="BD402" s="102">
        <v>0</v>
      </c>
      <c r="BE402" s="102">
        <v>0</v>
      </c>
      <c r="BF402" s="305" t="s">
        <v>81</v>
      </c>
      <c r="BG402" s="354">
        <f>SUM(BF402:BF405)/2</f>
        <v>1</v>
      </c>
      <c r="BH402" s="354">
        <f>SUM(BF402:BF405)/AS401</f>
        <v>1</v>
      </c>
      <c r="BI402" s="96">
        <f t="shared" ref="BI402:BI434" si="338">+K402+AC402+AV402</f>
        <v>6</v>
      </c>
      <c r="BJ402" s="260">
        <v>1</v>
      </c>
      <c r="BK402" s="354">
        <f>SUM(BJ402:BJ405)/3</f>
        <v>1</v>
      </c>
      <c r="BL402" s="354">
        <f>SUM(BJ402:BJ405)/BI401</f>
        <v>1</v>
      </c>
      <c r="BM402" s="220" t="s">
        <v>1175</v>
      </c>
      <c r="BN402" s="220" t="s">
        <v>101</v>
      </c>
      <c r="BO402" s="220"/>
      <c r="BP402" s="220"/>
      <c r="BQ402" s="220" t="s">
        <v>1181</v>
      </c>
      <c r="BR402" s="220"/>
      <c r="BS402" s="220"/>
      <c r="BT402" s="220"/>
      <c r="BU402" s="220"/>
      <c r="BV402" s="220"/>
      <c r="BW402" s="220"/>
      <c r="BX402" s="220"/>
      <c r="BY402" s="220"/>
      <c r="BZ402" s="96">
        <v>4</v>
      </c>
      <c r="CA402" s="96">
        <v>0</v>
      </c>
      <c r="CB402" s="96">
        <v>4</v>
      </c>
      <c r="CC402" s="96">
        <v>4</v>
      </c>
      <c r="CD402" s="96">
        <v>4</v>
      </c>
      <c r="CE402" s="96">
        <f>SUBTOTAL(9,CF402:CM402)</f>
        <v>7000000</v>
      </c>
      <c r="CF402" s="96">
        <v>0</v>
      </c>
      <c r="CG402" s="96">
        <v>7000000</v>
      </c>
      <c r="CH402" s="96">
        <v>0</v>
      </c>
      <c r="CI402" s="96">
        <v>0</v>
      </c>
      <c r="CJ402" s="96">
        <v>0</v>
      </c>
      <c r="CK402" s="96">
        <v>0</v>
      </c>
      <c r="CL402" s="96">
        <v>0</v>
      </c>
      <c r="CM402" s="96">
        <v>0</v>
      </c>
      <c r="CN402" s="305" t="s">
        <v>81</v>
      </c>
      <c r="CO402" s="354">
        <f>SUM(CN402:CN405)/2</f>
        <v>1</v>
      </c>
      <c r="CP402" s="354">
        <f>SUM(CN402:CN405)/BZ401</f>
        <v>1</v>
      </c>
      <c r="CQ402" s="96">
        <f t="shared" ref="CQ402:CQ434" si="339">SUM(K402+AC402+AV402+CD402)</f>
        <v>10</v>
      </c>
      <c r="CR402" s="221">
        <v>1</v>
      </c>
      <c r="CS402" s="355">
        <f>SUM(CR402:CR405)/3</f>
        <v>1</v>
      </c>
      <c r="CT402" s="355">
        <f>SUM(CR402:CR405)/CQ401</f>
        <v>1</v>
      </c>
      <c r="CU402" s="220" t="s">
        <v>1175</v>
      </c>
      <c r="CV402" s="220" t="s">
        <v>101</v>
      </c>
    </row>
    <row r="403" spans="1:100" ht="63.75" customHeight="1">
      <c r="A403" s="75" t="s">
        <v>1178</v>
      </c>
      <c r="B403" s="218" t="s">
        <v>95</v>
      </c>
      <c r="C403" s="75" t="s">
        <v>1179</v>
      </c>
      <c r="D403" s="119">
        <v>1</v>
      </c>
      <c r="E403" s="119" t="s">
        <v>81</v>
      </c>
      <c r="F403" s="75" t="s">
        <v>97</v>
      </c>
      <c r="G403" s="75" t="s">
        <v>1182</v>
      </c>
      <c r="H403" s="75" t="s">
        <v>1182</v>
      </c>
      <c r="I403" s="96">
        <v>0</v>
      </c>
      <c r="J403" s="119">
        <v>0</v>
      </c>
      <c r="K403" s="119">
        <v>0</v>
      </c>
      <c r="L403" s="305" t="s">
        <v>81</v>
      </c>
      <c r="M403" s="354"/>
      <c r="N403" s="354"/>
      <c r="O403" s="354"/>
      <c r="P403" s="374"/>
      <c r="Q403" s="96">
        <v>0</v>
      </c>
      <c r="R403" s="96">
        <v>0</v>
      </c>
      <c r="S403" s="96">
        <v>0</v>
      </c>
      <c r="T403" s="96">
        <v>0</v>
      </c>
      <c r="U403" s="96">
        <v>0</v>
      </c>
      <c r="V403" s="96">
        <v>0</v>
      </c>
      <c r="W403" s="96">
        <v>0</v>
      </c>
      <c r="X403" s="96">
        <v>0</v>
      </c>
      <c r="Y403" s="96">
        <v>0</v>
      </c>
      <c r="Z403" s="102" t="s">
        <v>81</v>
      </c>
      <c r="AA403" s="96">
        <v>0</v>
      </c>
      <c r="AB403" s="102">
        <v>0</v>
      </c>
      <c r="AC403" s="96">
        <v>0</v>
      </c>
      <c r="AD403" s="102">
        <v>0</v>
      </c>
      <c r="AE403" s="102">
        <v>0</v>
      </c>
      <c r="AF403" s="102">
        <v>0</v>
      </c>
      <c r="AG403" s="102">
        <v>0</v>
      </c>
      <c r="AH403" s="102">
        <v>0</v>
      </c>
      <c r="AI403" s="102">
        <v>0</v>
      </c>
      <c r="AJ403" s="102">
        <v>0</v>
      </c>
      <c r="AK403" s="102">
        <v>0</v>
      </c>
      <c r="AL403" s="305" t="s">
        <v>81</v>
      </c>
      <c r="AM403" s="354"/>
      <c r="AN403" s="354"/>
      <c r="AO403" s="102">
        <f t="shared" si="337"/>
        <v>0</v>
      </c>
      <c r="AP403" s="305">
        <f t="shared" ref="AP403:AP404" si="340">SUM(AO403/D403)</f>
        <v>0</v>
      </c>
      <c r="AQ403" s="354"/>
      <c r="AR403" s="354"/>
      <c r="AS403" s="235">
        <v>0</v>
      </c>
      <c r="AT403" s="235">
        <v>0</v>
      </c>
      <c r="AU403" s="121">
        <v>0</v>
      </c>
      <c r="AV403" s="96">
        <v>0</v>
      </c>
      <c r="AW403" s="102">
        <v>0</v>
      </c>
      <c r="AX403" s="102">
        <v>0</v>
      </c>
      <c r="AY403" s="102">
        <v>0</v>
      </c>
      <c r="AZ403" s="102">
        <v>0</v>
      </c>
      <c r="BA403" s="102">
        <v>0</v>
      </c>
      <c r="BB403" s="102">
        <v>0</v>
      </c>
      <c r="BC403" s="102">
        <v>0</v>
      </c>
      <c r="BD403" s="102">
        <v>0</v>
      </c>
      <c r="BE403" s="102">
        <v>0</v>
      </c>
      <c r="BF403" s="305" t="s">
        <v>81</v>
      </c>
      <c r="BG403" s="354"/>
      <c r="BH403" s="354"/>
      <c r="BI403" s="96" t="s">
        <v>81</v>
      </c>
      <c r="BJ403" s="260" t="s">
        <v>81</v>
      </c>
      <c r="BK403" s="354"/>
      <c r="BL403" s="354"/>
      <c r="BM403" s="220" t="s">
        <v>1175</v>
      </c>
      <c r="BN403" s="220" t="s">
        <v>176</v>
      </c>
      <c r="BO403" s="220"/>
      <c r="BP403" s="220"/>
      <c r="BQ403" s="220"/>
      <c r="BR403" s="220"/>
      <c r="BS403" s="220"/>
      <c r="BT403" s="220"/>
      <c r="BU403" s="220"/>
      <c r="BV403" s="220"/>
      <c r="BW403" s="220"/>
      <c r="BX403" s="220"/>
      <c r="BY403" s="220"/>
      <c r="BZ403" s="96" t="s">
        <v>81</v>
      </c>
      <c r="CA403" s="96" t="s">
        <v>81</v>
      </c>
      <c r="CB403" s="96" t="s">
        <v>81</v>
      </c>
      <c r="CC403" s="96" t="s">
        <v>81</v>
      </c>
      <c r="CD403" s="96" t="s">
        <v>81</v>
      </c>
      <c r="CE403" s="96">
        <f t="shared" ref="CE403:CE466" si="341">SUBTOTAL(9,CF403:CM403)</f>
        <v>0</v>
      </c>
      <c r="CF403" s="96">
        <v>0</v>
      </c>
      <c r="CG403" s="96">
        <v>0</v>
      </c>
      <c r="CH403" s="96">
        <v>0</v>
      </c>
      <c r="CI403" s="96">
        <v>0</v>
      </c>
      <c r="CJ403" s="96">
        <v>0</v>
      </c>
      <c r="CK403" s="96">
        <v>0</v>
      </c>
      <c r="CL403" s="96">
        <v>0</v>
      </c>
      <c r="CM403" s="96">
        <v>0</v>
      </c>
      <c r="CN403" s="305" t="s">
        <v>81</v>
      </c>
      <c r="CO403" s="354"/>
      <c r="CP403" s="354"/>
      <c r="CQ403" s="96" t="s">
        <v>81</v>
      </c>
      <c r="CR403" s="221" t="s">
        <v>81</v>
      </c>
      <c r="CS403" s="355"/>
      <c r="CT403" s="355"/>
      <c r="CU403" s="220" t="s">
        <v>1175</v>
      </c>
      <c r="CV403" s="220" t="s">
        <v>176</v>
      </c>
    </row>
    <row r="404" spans="1:100" ht="45">
      <c r="A404" s="75" t="s">
        <v>1178</v>
      </c>
      <c r="B404" s="218" t="s">
        <v>95</v>
      </c>
      <c r="C404" s="75" t="s">
        <v>1179</v>
      </c>
      <c r="D404" s="119">
        <v>8</v>
      </c>
      <c r="E404" s="119">
        <v>1</v>
      </c>
      <c r="F404" s="75" t="s">
        <v>486</v>
      </c>
      <c r="G404" s="75" t="s">
        <v>1183</v>
      </c>
      <c r="H404" s="75" t="s">
        <v>1184</v>
      </c>
      <c r="I404" s="96">
        <v>0</v>
      </c>
      <c r="J404" s="119">
        <v>8</v>
      </c>
      <c r="K404" s="119">
        <v>0</v>
      </c>
      <c r="L404" s="305">
        <v>0</v>
      </c>
      <c r="M404" s="354"/>
      <c r="N404" s="354"/>
      <c r="O404" s="354"/>
      <c r="P404" s="374"/>
      <c r="Q404" s="96">
        <v>0</v>
      </c>
      <c r="R404" s="96">
        <v>0</v>
      </c>
      <c r="S404" s="96">
        <v>0</v>
      </c>
      <c r="T404" s="96">
        <v>0</v>
      </c>
      <c r="U404" s="96">
        <v>0</v>
      </c>
      <c r="V404" s="96">
        <v>0</v>
      </c>
      <c r="W404" s="96">
        <v>0</v>
      </c>
      <c r="X404" s="96">
        <v>0</v>
      </c>
      <c r="Y404" s="96">
        <v>0</v>
      </c>
      <c r="Z404" s="102" t="s">
        <v>81</v>
      </c>
      <c r="AA404" s="96">
        <v>3</v>
      </c>
      <c r="AB404" s="102">
        <v>3</v>
      </c>
      <c r="AC404" s="96">
        <v>3</v>
      </c>
      <c r="AD404" s="102">
        <v>0</v>
      </c>
      <c r="AE404" s="102">
        <v>0</v>
      </c>
      <c r="AF404" s="102">
        <v>0</v>
      </c>
      <c r="AG404" s="102">
        <v>0</v>
      </c>
      <c r="AH404" s="102">
        <v>0</v>
      </c>
      <c r="AI404" s="102">
        <v>0</v>
      </c>
      <c r="AJ404" s="102">
        <v>0</v>
      </c>
      <c r="AK404" s="102">
        <v>0</v>
      </c>
      <c r="AL404" s="305">
        <v>1</v>
      </c>
      <c r="AM404" s="354"/>
      <c r="AN404" s="354"/>
      <c r="AO404" s="102">
        <f t="shared" si="337"/>
        <v>3</v>
      </c>
      <c r="AP404" s="305">
        <f t="shared" si="340"/>
        <v>0.375</v>
      </c>
      <c r="AQ404" s="354"/>
      <c r="AR404" s="354"/>
      <c r="AS404" s="235">
        <v>1</v>
      </c>
      <c r="AT404" s="235">
        <v>2</v>
      </c>
      <c r="AU404" s="121">
        <v>2</v>
      </c>
      <c r="AV404" s="96">
        <v>1</v>
      </c>
      <c r="AW404" s="102">
        <v>0</v>
      </c>
      <c r="AX404" s="102">
        <v>0</v>
      </c>
      <c r="AY404" s="102">
        <v>0</v>
      </c>
      <c r="AZ404" s="102">
        <v>0</v>
      </c>
      <c r="BA404" s="102">
        <v>0</v>
      </c>
      <c r="BB404" s="102">
        <v>0</v>
      </c>
      <c r="BC404" s="102">
        <v>0</v>
      </c>
      <c r="BD404" s="102">
        <v>0</v>
      </c>
      <c r="BE404" s="102">
        <v>0</v>
      </c>
      <c r="BF404" s="305">
        <f t="shared" ref="BF404:BF405" si="342">+AV404/AS404</f>
        <v>1</v>
      </c>
      <c r="BG404" s="354"/>
      <c r="BH404" s="354"/>
      <c r="BI404" s="96">
        <f t="shared" si="338"/>
        <v>4</v>
      </c>
      <c r="BJ404" s="260">
        <v>1</v>
      </c>
      <c r="BK404" s="354"/>
      <c r="BL404" s="354"/>
      <c r="BM404" s="220" t="s">
        <v>1175</v>
      </c>
      <c r="BN404" s="220" t="s">
        <v>112</v>
      </c>
      <c r="BO404" s="220"/>
      <c r="BP404" s="220"/>
      <c r="BQ404" s="220"/>
      <c r="BR404" s="220"/>
      <c r="BS404" s="220"/>
      <c r="BT404" s="220"/>
      <c r="BU404" s="220"/>
      <c r="BV404" s="220"/>
      <c r="BW404" s="220"/>
      <c r="BX404" s="220"/>
      <c r="BY404" s="220"/>
      <c r="BZ404" s="96">
        <v>1</v>
      </c>
      <c r="CA404" s="96">
        <v>1</v>
      </c>
      <c r="CB404" s="96">
        <v>1</v>
      </c>
      <c r="CC404" s="96">
        <v>1</v>
      </c>
      <c r="CD404" s="96">
        <v>1</v>
      </c>
      <c r="CE404" s="96">
        <f t="shared" si="341"/>
        <v>0</v>
      </c>
      <c r="CF404" s="96">
        <v>0</v>
      </c>
      <c r="CG404" s="96">
        <v>0</v>
      </c>
      <c r="CH404" s="96">
        <v>0</v>
      </c>
      <c r="CI404" s="96">
        <v>0</v>
      </c>
      <c r="CJ404" s="96">
        <v>0</v>
      </c>
      <c r="CK404" s="96">
        <v>0</v>
      </c>
      <c r="CL404" s="96">
        <v>0</v>
      </c>
      <c r="CM404" s="96">
        <v>0</v>
      </c>
      <c r="CN404" s="305">
        <f>+CD404/BZ404</f>
        <v>1</v>
      </c>
      <c r="CO404" s="354"/>
      <c r="CP404" s="354"/>
      <c r="CQ404" s="96">
        <f t="shared" si="339"/>
        <v>5</v>
      </c>
      <c r="CR404" s="221">
        <v>1</v>
      </c>
      <c r="CS404" s="355"/>
      <c r="CT404" s="355"/>
      <c r="CU404" s="220" t="s">
        <v>1175</v>
      </c>
      <c r="CV404" s="220" t="s">
        <v>112</v>
      </c>
    </row>
    <row r="405" spans="1:100" ht="73.5" customHeight="1">
      <c r="A405" s="75" t="s">
        <v>1178</v>
      </c>
      <c r="B405" s="218" t="s">
        <v>95</v>
      </c>
      <c r="C405" s="75" t="s">
        <v>1179</v>
      </c>
      <c r="D405" s="119">
        <v>100</v>
      </c>
      <c r="E405" s="119">
        <v>18000</v>
      </c>
      <c r="F405" s="75" t="s">
        <v>486</v>
      </c>
      <c r="G405" s="75" t="s">
        <v>1185</v>
      </c>
      <c r="H405" s="75" t="s">
        <v>1186</v>
      </c>
      <c r="I405" s="96">
        <v>70</v>
      </c>
      <c r="J405" s="119">
        <v>100</v>
      </c>
      <c r="K405" s="119">
        <v>69</v>
      </c>
      <c r="L405" s="305">
        <v>0.98571428571428577</v>
      </c>
      <c r="M405" s="354"/>
      <c r="N405" s="354"/>
      <c r="O405" s="354"/>
      <c r="P405" s="374"/>
      <c r="Q405" s="96">
        <v>0</v>
      </c>
      <c r="R405" s="96">
        <v>0</v>
      </c>
      <c r="S405" s="96">
        <v>0</v>
      </c>
      <c r="T405" s="96">
        <v>0</v>
      </c>
      <c r="U405" s="96">
        <v>0</v>
      </c>
      <c r="V405" s="96">
        <v>0</v>
      </c>
      <c r="W405" s="96">
        <v>0</v>
      </c>
      <c r="X405" s="96">
        <v>0</v>
      </c>
      <c r="Y405" s="96">
        <v>0</v>
      </c>
      <c r="Z405" s="102" t="s">
        <v>81</v>
      </c>
      <c r="AA405" s="96">
        <v>100</v>
      </c>
      <c r="AB405" s="102">
        <v>78</v>
      </c>
      <c r="AC405" s="96">
        <v>62</v>
      </c>
      <c r="AD405" s="102">
        <v>0</v>
      </c>
      <c r="AE405" s="102">
        <v>0</v>
      </c>
      <c r="AF405" s="102">
        <v>0</v>
      </c>
      <c r="AG405" s="102">
        <v>0</v>
      </c>
      <c r="AH405" s="102">
        <v>0</v>
      </c>
      <c r="AI405" s="102">
        <v>0</v>
      </c>
      <c r="AJ405" s="102">
        <v>0</v>
      </c>
      <c r="AK405" s="102">
        <v>0</v>
      </c>
      <c r="AL405" s="305">
        <v>0.62</v>
      </c>
      <c r="AM405" s="354"/>
      <c r="AN405" s="354"/>
      <c r="AO405" s="102">
        <f t="shared" si="337"/>
        <v>131</v>
      </c>
      <c r="AP405" s="305">
        <v>1</v>
      </c>
      <c r="AQ405" s="354"/>
      <c r="AR405" s="354"/>
      <c r="AS405" s="235">
        <v>100</v>
      </c>
      <c r="AT405" s="235">
        <v>68</v>
      </c>
      <c r="AU405" s="121">
        <v>68</v>
      </c>
      <c r="AV405" s="96">
        <v>100</v>
      </c>
      <c r="AW405" s="102">
        <v>0</v>
      </c>
      <c r="AX405" s="102">
        <v>0</v>
      </c>
      <c r="AY405" s="102">
        <v>0</v>
      </c>
      <c r="AZ405" s="102">
        <v>0</v>
      </c>
      <c r="BA405" s="102">
        <v>0</v>
      </c>
      <c r="BB405" s="102">
        <v>0</v>
      </c>
      <c r="BC405" s="102">
        <v>0</v>
      </c>
      <c r="BD405" s="102">
        <v>0</v>
      </c>
      <c r="BE405" s="102">
        <v>0</v>
      </c>
      <c r="BF405" s="305">
        <f t="shared" si="342"/>
        <v>1</v>
      </c>
      <c r="BG405" s="354"/>
      <c r="BH405" s="354"/>
      <c r="BI405" s="96">
        <f t="shared" si="338"/>
        <v>231</v>
      </c>
      <c r="BJ405" s="260">
        <v>1</v>
      </c>
      <c r="BK405" s="354"/>
      <c r="BL405" s="354"/>
      <c r="BM405" s="220" t="s">
        <v>1175</v>
      </c>
      <c r="BN405" s="220" t="s">
        <v>112</v>
      </c>
      <c r="BO405" s="220"/>
      <c r="BP405" s="220"/>
      <c r="BQ405" s="220"/>
      <c r="BR405" s="220"/>
      <c r="BS405" s="220"/>
      <c r="BT405" s="220"/>
      <c r="BU405" s="220"/>
      <c r="BV405" s="220"/>
      <c r="BW405" s="220"/>
      <c r="BX405" s="220"/>
      <c r="BY405" s="220"/>
      <c r="BZ405" s="96">
        <v>18000</v>
      </c>
      <c r="CA405" s="96">
        <v>8281</v>
      </c>
      <c r="CB405" s="96">
        <v>8281</v>
      </c>
      <c r="CC405" s="96">
        <v>16181</v>
      </c>
      <c r="CD405" s="96">
        <v>18366</v>
      </c>
      <c r="CE405" s="96">
        <f t="shared" si="341"/>
        <v>49290000</v>
      </c>
      <c r="CF405" s="96">
        <v>0</v>
      </c>
      <c r="CG405" s="96">
        <v>49290000</v>
      </c>
      <c r="CH405" s="96">
        <v>0</v>
      </c>
      <c r="CI405" s="96">
        <v>0</v>
      </c>
      <c r="CJ405" s="96">
        <v>0</v>
      </c>
      <c r="CK405" s="96">
        <v>0</v>
      </c>
      <c r="CL405" s="96">
        <v>0</v>
      </c>
      <c r="CM405" s="96">
        <v>0</v>
      </c>
      <c r="CN405" s="305">
        <v>1</v>
      </c>
      <c r="CO405" s="354"/>
      <c r="CP405" s="354"/>
      <c r="CQ405" s="96">
        <f>SUM(K405+AC405+AV405+CD405)</f>
        <v>18597</v>
      </c>
      <c r="CR405" s="221">
        <v>1</v>
      </c>
      <c r="CS405" s="355"/>
      <c r="CT405" s="355"/>
      <c r="CU405" s="220" t="s">
        <v>1175</v>
      </c>
      <c r="CV405" s="220" t="s">
        <v>112</v>
      </c>
    </row>
    <row r="406" spans="1:100" ht="22.5">
      <c r="A406" s="214" t="s">
        <v>1187</v>
      </c>
      <c r="B406" s="313" t="s">
        <v>91</v>
      </c>
      <c r="C406" s="214" t="s">
        <v>1188</v>
      </c>
      <c r="D406" s="212" t="s">
        <v>79</v>
      </c>
      <c r="E406" s="212" t="s">
        <v>79</v>
      </c>
      <c r="F406" s="212" t="s">
        <v>79</v>
      </c>
      <c r="G406" s="214" t="s">
        <v>80</v>
      </c>
      <c r="H406" s="214" t="s">
        <v>80</v>
      </c>
      <c r="I406" s="212" t="s">
        <v>79</v>
      </c>
      <c r="J406" s="212">
        <v>28</v>
      </c>
      <c r="K406" s="212" t="s">
        <v>79</v>
      </c>
      <c r="L406" s="212" t="s">
        <v>79</v>
      </c>
      <c r="M406" s="212" t="s">
        <v>79</v>
      </c>
      <c r="N406" s="212" t="s">
        <v>79</v>
      </c>
      <c r="O406" s="212" t="s">
        <v>79</v>
      </c>
      <c r="P406" s="213">
        <f>+P407</f>
        <v>0.33551020408163268</v>
      </c>
      <c r="Q406" s="212">
        <f>SUM(Q407:Q434)</f>
        <v>23839267000</v>
      </c>
      <c r="R406" s="212">
        <f>SUM(R407:R434)</f>
        <v>0</v>
      </c>
      <c r="S406" s="212">
        <f t="shared" ref="S406:Y406" si="343">SUM(S407:S434)</f>
        <v>14590346000</v>
      </c>
      <c r="T406" s="212">
        <f t="shared" si="343"/>
        <v>0</v>
      </c>
      <c r="U406" s="212">
        <f t="shared" si="343"/>
        <v>0</v>
      </c>
      <c r="V406" s="212">
        <f t="shared" si="343"/>
        <v>2085600000</v>
      </c>
      <c r="W406" s="212">
        <f t="shared" si="343"/>
        <v>0</v>
      </c>
      <c r="X406" s="212">
        <f t="shared" si="343"/>
        <v>7163321000</v>
      </c>
      <c r="Y406" s="212">
        <f t="shared" si="343"/>
        <v>0</v>
      </c>
      <c r="Z406" s="118" t="s">
        <v>81</v>
      </c>
      <c r="AA406" s="212">
        <v>24</v>
      </c>
      <c r="AB406" s="272"/>
      <c r="AC406" s="118" t="s">
        <v>81</v>
      </c>
      <c r="AD406" s="118">
        <f>SUM(AD407:AD434)</f>
        <v>480056124093</v>
      </c>
      <c r="AE406" s="118">
        <f t="shared" ref="AE406:AK406" si="344">SUM(AE407:AE434)</f>
        <v>920000000</v>
      </c>
      <c r="AF406" s="118">
        <f t="shared" si="344"/>
        <v>429654582426</v>
      </c>
      <c r="AG406" s="118">
        <f t="shared" si="344"/>
        <v>2337347667</v>
      </c>
      <c r="AH406" s="118">
        <f t="shared" si="344"/>
        <v>0</v>
      </c>
      <c r="AI406" s="118">
        <f t="shared" si="344"/>
        <v>0</v>
      </c>
      <c r="AJ406" s="118">
        <f t="shared" si="344"/>
        <v>0</v>
      </c>
      <c r="AK406" s="118">
        <f t="shared" si="344"/>
        <v>47144194000</v>
      </c>
      <c r="AL406" s="254"/>
      <c r="AM406" s="118"/>
      <c r="AN406" s="213">
        <f>+AN407</f>
        <v>0.61103896103896105</v>
      </c>
      <c r="AO406" s="214">
        <v>28</v>
      </c>
      <c r="AP406" s="118" t="s">
        <v>81</v>
      </c>
      <c r="AQ406" s="118" t="s">
        <v>81</v>
      </c>
      <c r="AR406" s="213">
        <f>+AR407</f>
        <v>0.45227743516893104</v>
      </c>
      <c r="AS406" s="212">
        <v>18</v>
      </c>
      <c r="AT406" s="118" t="s">
        <v>81</v>
      </c>
      <c r="AU406" s="118" t="s">
        <v>81</v>
      </c>
      <c r="AV406" s="118" t="s">
        <v>81</v>
      </c>
      <c r="AW406" s="118" t="s">
        <v>81</v>
      </c>
      <c r="AX406" s="118" t="s">
        <v>81</v>
      </c>
      <c r="AY406" s="118" t="s">
        <v>81</v>
      </c>
      <c r="AZ406" s="118" t="s">
        <v>81</v>
      </c>
      <c r="BA406" s="118" t="s">
        <v>81</v>
      </c>
      <c r="BB406" s="118" t="s">
        <v>81</v>
      </c>
      <c r="BC406" s="118" t="s">
        <v>81</v>
      </c>
      <c r="BD406" s="118" t="s">
        <v>81</v>
      </c>
      <c r="BE406" s="118" t="s">
        <v>81</v>
      </c>
      <c r="BF406" s="118" t="s">
        <v>81</v>
      </c>
      <c r="BG406" s="118" t="s">
        <v>81</v>
      </c>
      <c r="BH406" s="213">
        <f>+BH407</f>
        <v>0.49399621056529697</v>
      </c>
      <c r="BI406" s="212">
        <v>25</v>
      </c>
      <c r="BJ406" s="213" t="s">
        <v>81</v>
      </c>
      <c r="BK406" s="213" t="s">
        <v>81</v>
      </c>
      <c r="BL406" s="213">
        <f>+BL407</f>
        <v>0.51009429037330378</v>
      </c>
      <c r="BM406" s="214" t="s">
        <v>1175</v>
      </c>
      <c r="BN406" s="214" t="s">
        <v>81</v>
      </c>
      <c r="BO406" s="214"/>
      <c r="BP406" s="214"/>
      <c r="BQ406" s="214"/>
      <c r="BR406" s="214"/>
      <c r="BS406" s="214"/>
      <c r="BT406" s="214"/>
      <c r="BU406" s="214"/>
      <c r="BV406" s="214"/>
      <c r="BW406" s="214"/>
      <c r="BX406" s="214"/>
      <c r="BY406" s="214"/>
      <c r="BZ406" s="214">
        <v>23</v>
      </c>
      <c r="CA406" s="118" t="s">
        <v>81</v>
      </c>
      <c r="CB406" s="118" t="s">
        <v>81</v>
      </c>
      <c r="CC406" s="118" t="s">
        <v>81</v>
      </c>
      <c r="CD406" s="118" t="s">
        <v>81</v>
      </c>
      <c r="CE406" s="212">
        <f>SUM(CE407:CE434)</f>
        <v>394958261906</v>
      </c>
      <c r="CF406" s="212">
        <f t="shared" ref="CF406:CM406" si="345">SUM(CF407:CF434)</f>
        <v>260000000</v>
      </c>
      <c r="CG406" s="212">
        <f t="shared" si="345"/>
        <v>394679438906</v>
      </c>
      <c r="CH406" s="212">
        <f t="shared" si="345"/>
        <v>18823000</v>
      </c>
      <c r="CI406" s="212">
        <f t="shared" si="345"/>
        <v>0</v>
      </c>
      <c r="CJ406" s="212">
        <f t="shared" si="345"/>
        <v>0</v>
      </c>
      <c r="CK406" s="212">
        <f t="shared" si="345"/>
        <v>0</v>
      </c>
      <c r="CL406" s="212">
        <f t="shared" si="345"/>
        <v>0</v>
      </c>
      <c r="CM406" s="212">
        <f t="shared" si="345"/>
        <v>0</v>
      </c>
      <c r="CN406" s="118" t="s">
        <v>81</v>
      </c>
      <c r="CO406" s="118" t="s">
        <v>81</v>
      </c>
      <c r="CP406" s="213">
        <f>+CP407</f>
        <v>0.36102448475515236</v>
      </c>
      <c r="CQ406" s="212">
        <v>25</v>
      </c>
      <c r="CR406" s="215" t="s">
        <v>81</v>
      </c>
      <c r="CS406" s="215" t="s">
        <v>81</v>
      </c>
      <c r="CT406" s="215">
        <f>+CT407</f>
        <v>0.6417277276558021</v>
      </c>
      <c r="CU406" s="214" t="s">
        <v>1175</v>
      </c>
      <c r="CV406" s="214" t="s">
        <v>81</v>
      </c>
    </row>
    <row r="407" spans="1:100" ht="63" customHeight="1">
      <c r="A407" s="75" t="s">
        <v>1189</v>
      </c>
      <c r="B407" s="218" t="s">
        <v>95</v>
      </c>
      <c r="C407" s="75" t="s">
        <v>1190</v>
      </c>
      <c r="D407" s="119">
        <v>223</v>
      </c>
      <c r="E407" s="119">
        <v>223</v>
      </c>
      <c r="F407" s="75" t="s">
        <v>486</v>
      </c>
      <c r="G407" s="75" t="s">
        <v>1191</v>
      </c>
      <c r="H407" s="75" t="s">
        <v>1192</v>
      </c>
      <c r="I407" s="96">
        <v>178</v>
      </c>
      <c r="J407" s="119">
        <v>223</v>
      </c>
      <c r="K407" s="119">
        <v>223</v>
      </c>
      <c r="L407" s="305">
        <v>1</v>
      </c>
      <c r="M407" s="354">
        <f>SUBTOTAL(9,L407:L413)/7</f>
        <v>0.2857142857142857</v>
      </c>
      <c r="N407" s="354">
        <v>0.5</v>
      </c>
      <c r="O407" s="354">
        <f>SUM(L407:L413)/7</f>
        <v>0.2857142857142857</v>
      </c>
      <c r="P407" s="354">
        <f>SUM(L407:L434)/28</f>
        <v>0.33551020408163268</v>
      </c>
      <c r="Q407" s="96">
        <v>0</v>
      </c>
      <c r="R407" s="96">
        <v>0</v>
      </c>
      <c r="S407" s="96">
        <v>0</v>
      </c>
      <c r="T407" s="96">
        <v>0</v>
      </c>
      <c r="U407" s="96">
        <v>0</v>
      </c>
      <c r="V407" s="96">
        <v>0</v>
      </c>
      <c r="W407" s="96">
        <v>0</v>
      </c>
      <c r="X407" s="96">
        <v>0</v>
      </c>
      <c r="Y407" s="96">
        <v>0</v>
      </c>
      <c r="Z407" s="102" t="s">
        <v>81</v>
      </c>
      <c r="AA407" s="96">
        <v>217</v>
      </c>
      <c r="AB407" s="102">
        <v>217</v>
      </c>
      <c r="AC407" s="96">
        <v>217</v>
      </c>
      <c r="AD407" s="102">
        <v>500000000</v>
      </c>
      <c r="AE407" s="102">
        <v>0</v>
      </c>
      <c r="AF407" s="102">
        <v>500000000</v>
      </c>
      <c r="AG407" s="102">
        <v>0</v>
      </c>
      <c r="AH407" s="102">
        <v>0</v>
      </c>
      <c r="AI407" s="102">
        <v>0</v>
      </c>
      <c r="AJ407" s="102">
        <v>0</v>
      </c>
      <c r="AK407" s="102"/>
      <c r="AL407" s="305">
        <v>1</v>
      </c>
      <c r="AM407" s="354">
        <f>SUM(AL407:AL413)/5</f>
        <v>1</v>
      </c>
      <c r="AN407" s="354">
        <f>SUM(AL407:AL434)/24</f>
        <v>0.61103896103896105</v>
      </c>
      <c r="AO407" s="102">
        <f t="shared" ref="AO407:AO434" si="346">SUM(AC407+K407)</f>
        <v>440</v>
      </c>
      <c r="AP407" s="305">
        <v>1</v>
      </c>
      <c r="AQ407" s="354">
        <f>SUM(AP407:AP413)/7</f>
        <v>0.56857142857142862</v>
      </c>
      <c r="AR407" s="354">
        <f>SUM(AP407:AP434)/28</f>
        <v>0.45227743516893104</v>
      </c>
      <c r="AS407" s="235">
        <v>223</v>
      </c>
      <c r="AT407" s="235">
        <v>137</v>
      </c>
      <c r="AU407" s="121">
        <v>137</v>
      </c>
      <c r="AV407" s="96">
        <v>0</v>
      </c>
      <c r="AW407" s="102">
        <v>0</v>
      </c>
      <c r="AX407" s="102">
        <v>0</v>
      </c>
      <c r="AY407" s="102">
        <v>0</v>
      </c>
      <c r="AZ407" s="102">
        <v>0</v>
      </c>
      <c r="BA407" s="102">
        <v>0</v>
      </c>
      <c r="BB407" s="102">
        <v>0</v>
      </c>
      <c r="BC407" s="102">
        <v>0</v>
      </c>
      <c r="BD407" s="102">
        <v>0</v>
      </c>
      <c r="BE407" s="102">
        <v>0</v>
      </c>
      <c r="BF407" s="305">
        <f>+AV407/AS407</f>
        <v>0</v>
      </c>
      <c r="BG407" s="354">
        <f>SUM(BF407:BF413)/5</f>
        <v>0.30807174887892375</v>
      </c>
      <c r="BH407" s="354">
        <f>SUM(BF407:BF434)/AS406</f>
        <v>0.49399621056529697</v>
      </c>
      <c r="BI407" s="96">
        <f>+(K407+AC407+AV407)/3</f>
        <v>146.66666666666666</v>
      </c>
      <c r="BJ407" s="260">
        <f>+BI407/E407</f>
        <v>0.65769805680119575</v>
      </c>
      <c r="BK407" s="354">
        <f>SUM(BJ407:BJ413)/6</f>
        <v>0.49820499679692504</v>
      </c>
      <c r="BL407" s="354">
        <f>SUM(BJ407:BJ434)/BI406</f>
        <v>0.51009429037330378</v>
      </c>
      <c r="BM407" s="220" t="s">
        <v>1175</v>
      </c>
      <c r="BN407" s="220" t="s">
        <v>101</v>
      </c>
      <c r="BO407" s="220"/>
      <c r="BP407" s="220"/>
      <c r="BQ407" s="220"/>
      <c r="BR407" s="220"/>
      <c r="BS407" s="220"/>
      <c r="BT407" s="220"/>
      <c r="BU407" s="220"/>
      <c r="BV407" s="220"/>
      <c r="BW407" s="220"/>
      <c r="BX407" s="220"/>
      <c r="BY407" s="220"/>
      <c r="BZ407" s="96">
        <v>223</v>
      </c>
      <c r="CA407" s="96">
        <v>0</v>
      </c>
      <c r="CB407" s="96">
        <v>35</v>
      </c>
      <c r="CC407" s="96">
        <v>144</v>
      </c>
      <c r="CD407" s="96">
        <v>144</v>
      </c>
      <c r="CE407" s="96">
        <f t="shared" si="341"/>
        <v>51000000</v>
      </c>
      <c r="CF407" s="96">
        <v>0</v>
      </c>
      <c r="CG407" s="96">
        <v>51000000</v>
      </c>
      <c r="CH407" s="96">
        <v>0</v>
      </c>
      <c r="CI407" s="96">
        <v>0</v>
      </c>
      <c r="CJ407" s="96">
        <v>0</v>
      </c>
      <c r="CK407" s="96">
        <v>0</v>
      </c>
      <c r="CL407" s="96">
        <v>0</v>
      </c>
      <c r="CM407" s="96">
        <v>0</v>
      </c>
      <c r="CN407" s="305">
        <f>+CD407/BZ407</f>
        <v>0.64573991031390132</v>
      </c>
      <c r="CO407" s="354">
        <f>SUM(CN407:CN413)/6</f>
        <v>0.25899663677130041</v>
      </c>
      <c r="CP407" s="354">
        <f>SUM(CN407:CN434)/BZ406</f>
        <v>0.36102448475515236</v>
      </c>
      <c r="CQ407" s="96">
        <f t="shared" si="339"/>
        <v>584</v>
      </c>
      <c r="CR407" s="221">
        <v>1</v>
      </c>
      <c r="CS407" s="355">
        <f>SUM(CR407:CR413)/6</f>
        <v>0.59753548403099976</v>
      </c>
      <c r="CT407" s="355">
        <f>SUM(CR407:CR434)/CQ406</f>
        <v>0.6417277276558021</v>
      </c>
      <c r="CU407" s="220" t="s">
        <v>1175</v>
      </c>
      <c r="CV407" s="220" t="s">
        <v>101</v>
      </c>
    </row>
    <row r="408" spans="1:100" ht="60.75" customHeight="1">
      <c r="A408" s="75" t="s">
        <v>1189</v>
      </c>
      <c r="B408" s="218" t="s">
        <v>95</v>
      </c>
      <c r="C408" s="75" t="s">
        <v>1190</v>
      </c>
      <c r="D408" s="119">
        <v>2</v>
      </c>
      <c r="E408" s="119" t="s">
        <v>81</v>
      </c>
      <c r="F408" s="75" t="s">
        <v>486</v>
      </c>
      <c r="G408" s="75" t="s">
        <v>1193</v>
      </c>
      <c r="H408" s="75" t="s">
        <v>1193</v>
      </c>
      <c r="I408" s="96">
        <v>0</v>
      </c>
      <c r="J408" s="119">
        <v>2</v>
      </c>
      <c r="K408" s="119">
        <v>0</v>
      </c>
      <c r="L408" s="305">
        <v>0</v>
      </c>
      <c r="M408" s="354"/>
      <c r="N408" s="354"/>
      <c r="O408" s="354"/>
      <c r="P408" s="354"/>
      <c r="Q408" s="96">
        <v>0</v>
      </c>
      <c r="R408" s="96">
        <v>0</v>
      </c>
      <c r="S408" s="96">
        <v>0</v>
      </c>
      <c r="T408" s="96">
        <v>0</v>
      </c>
      <c r="U408" s="96">
        <v>0</v>
      </c>
      <c r="V408" s="96">
        <v>0</v>
      </c>
      <c r="W408" s="96">
        <v>0</v>
      </c>
      <c r="X408" s="96">
        <v>0</v>
      </c>
      <c r="Y408" s="96">
        <v>0</v>
      </c>
      <c r="Z408" s="102" t="s">
        <v>81</v>
      </c>
      <c r="AA408" s="96">
        <v>0</v>
      </c>
      <c r="AB408" s="102">
        <v>0</v>
      </c>
      <c r="AC408" s="96">
        <v>0</v>
      </c>
      <c r="AD408" s="102">
        <v>0</v>
      </c>
      <c r="AE408" s="102">
        <v>0</v>
      </c>
      <c r="AF408" s="307">
        <v>0</v>
      </c>
      <c r="AG408" s="102">
        <v>0</v>
      </c>
      <c r="AH408" s="102">
        <v>0</v>
      </c>
      <c r="AI408" s="102">
        <v>0</v>
      </c>
      <c r="AJ408" s="102">
        <v>0</v>
      </c>
      <c r="AK408" s="102"/>
      <c r="AL408" s="305" t="s">
        <v>81</v>
      </c>
      <c r="AM408" s="354"/>
      <c r="AN408" s="354"/>
      <c r="AO408" s="102">
        <f t="shared" si="346"/>
        <v>0</v>
      </c>
      <c r="AP408" s="305">
        <f t="shared" ref="AP408:AP434" si="347">SUM(AO408/D408)</f>
        <v>0</v>
      </c>
      <c r="AQ408" s="354"/>
      <c r="AR408" s="354"/>
      <c r="AS408" s="235">
        <v>2</v>
      </c>
      <c r="AT408" s="235">
        <v>1</v>
      </c>
      <c r="AU408" s="121">
        <v>1</v>
      </c>
      <c r="AV408" s="121">
        <v>1</v>
      </c>
      <c r="AW408" s="102">
        <v>0</v>
      </c>
      <c r="AX408" s="102">
        <v>0</v>
      </c>
      <c r="AY408" s="102">
        <v>0</v>
      </c>
      <c r="AZ408" s="102">
        <v>0</v>
      </c>
      <c r="BA408" s="102">
        <v>0</v>
      </c>
      <c r="BB408" s="102">
        <v>0</v>
      </c>
      <c r="BC408" s="102">
        <v>0</v>
      </c>
      <c r="BD408" s="102">
        <v>0</v>
      </c>
      <c r="BE408" s="102">
        <v>0</v>
      </c>
      <c r="BF408" s="305">
        <f t="shared" ref="BF408:BF469" si="348">+AV408/AS408</f>
        <v>0.5</v>
      </c>
      <c r="BG408" s="354"/>
      <c r="BH408" s="354"/>
      <c r="BI408" s="96" t="s">
        <v>81</v>
      </c>
      <c r="BJ408" s="260" t="s">
        <v>81</v>
      </c>
      <c r="BK408" s="354"/>
      <c r="BL408" s="354"/>
      <c r="BM408" s="220" t="s">
        <v>1175</v>
      </c>
      <c r="BN408" s="220" t="s">
        <v>176</v>
      </c>
      <c r="BO408" s="220"/>
      <c r="BP408" s="220"/>
      <c r="BQ408" s="220"/>
      <c r="BR408" s="220"/>
      <c r="BS408" s="220"/>
      <c r="BT408" s="220"/>
      <c r="BU408" s="220"/>
      <c r="BV408" s="220"/>
      <c r="BW408" s="220"/>
      <c r="BX408" s="220"/>
      <c r="BY408" s="220"/>
      <c r="BZ408" s="96" t="s">
        <v>81</v>
      </c>
      <c r="CA408" s="121">
        <v>0</v>
      </c>
      <c r="CB408" s="121" t="s">
        <v>81</v>
      </c>
      <c r="CC408" s="121" t="s">
        <v>81</v>
      </c>
      <c r="CD408" s="121" t="s">
        <v>81</v>
      </c>
      <c r="CE408" s="96">
        <f t="shared" si="341"/>
        <v>0</v>
      </c>
      <c r="CF408" s="96">
        <v>0</v>
      </c>
      <c r="CG408" s="96">
        <v>0</v>
      </c>
      <c r="CH408" s="96">
        <v>0</v>
      </c>
      <c r="CI408" s="96">
        <v>0</v>
      </c>
      <c r="CJ408" s="96">
        <v>0</v>
      </c>
      <c r="CK408" s="96">
        <v>0</v>
      </c>
      <c r="CL408" s="96">
        <v>0</v>
      </c>
      <c r="CM408" s="96">
        <v>0</v>
      </c>
      <c r="CN408" s="305" t="s">
        <v>81</v>
      </c>
      <c r="CO408" s="354"/>
      <c r="CP408" s="354"/>
      <c r="CQ408" s="96" t="s">
        <v>81</v>
      </c>
      <c r="CR408" s="221" t="s">
        <v>81</v>
      </c>
      <c r="CS408" s="355"/>
      <c r="CT408" s="355"/>
      <c r="CU408" s="220" t="s">
        <v>1175</v>
      </c>
      <c r="CV408" s="220" t="s">
        <v>176</v>
      </c>
    </row>
    <row r="409" spans="1:100" ht="97.5" customHeight="1">
      <c r="A409" s="75" t="s">
        <v>1189</v>
      </c>
      <c r="B409" s="218" t="s">
        <v>95</v>
      </c>
      <c r="C409" s="75" t="s">
        <v>1190</v>
      </c>
      <c r="D409" s="119">
        <v>223</v>
      </c>
      <c r="E409" s="119">
        <v>223</v>
      </c>
      <c r="F409" s="75" t="s">
        <v>486</v>
      </c>
      <c r="G409" s="75" t="s">
        <v>1194</v>
      </c>
      <c r="H409" s="75" t="s">
        <v>1195</v>
      </c>
      <c r="I409" s="96">
        <v>0</v>
      </c>
      <c r="J409" s="119">
        <v>223</v>
      </c>
      <c r="K409" s="119">
        <v>223</v>
      </c>
      <c r="L409" s="305">
        <v>1</v>
      </c>
      <c r="M409" s="354"/>
      <c r="N409" s="354"/>
      <c r="O409" s="354"/>
      <c r="P409" s="354"/>
      <c r="Q409" s="96">
        <v>0</v>
      </c>
      <c r="R409" s="96">
        <v>0</v>
      </c>
      <c r="S409" s="96">
        <v>0</v>
      </c>
      <c r="T409" s="96">
        <v>0</v>
      </c>
      <c r="U409" s="96">
        <v>0</v>
      </c>
      <c r="V409" s="96">
        <v>0</v>
      </c>
      <c r="W409" s="96">
        <v>0</v>
      </c>
      <c r="X409" s="96">
        <v>0</v>
      </c>
      <c r="Y409" s="96">
        <v>0</v>
      </c>
      <c r="Z409" s="102" t="s">
        <v>81</v>
      </c>
      <c r="AA409" s="96">
        <v>217</v>
      </c>
      <c r="AB409" s="102">
        <v>217</v>
      </c>
      <c r="AC409" s="96">
        <v>217</v>
      </c>
      <c r="AD409" s="102">
        <f>SUM(AE409:AK409)</f>
        <v>421358188093</v>
      </c>
      <c r="AE409" s="102">
        <v>0</v>
      </c>
      <c r="AF409" s="102">
        <v>404246840426</v>
      </c>
      <c r="AG409" s="102">
        <v>2337347667</v>
      </c>
      <c r="AH409" s="102">
        <v>0</v>
      </c>
      <c r="AI409" s="102">
        <v>0</v>
      </c>
      <c r="AJ409" s="102">
        <v>0</v>
      </c>
      <c r="AK409" s="102">
        <v>14774000000</v>
      </c>
      <c r="AL409" s="305">
        <v>1</v>
      </c>
      <c r="AM409" s="354"/>
      <c r="AN409" s="354"/>
      <c r="AO409" s="102">
        <f t="shared" si="346"/>
        <v>440</v>
      </c>
      <c r="AP409" s="305">
        <v>1</v>
      </c>
      <c r="AQ409" s="354"/>
      <c r="AR409" s="354"/>
      <c r="AS409" s="121">
        <v>223</v>
      </c>
      <c r="AT409" s="235">
        <v>9</v>
      </c>
      <c r="AU409" s="121">
        <v>9</v>
      </c>
      <c r="AV409" s="121">
        <v>9</v>
      </c>
      <c r="AW409" s="102">
        <v>0</v>
      </c>
      <c r="AX409" s="102">
        <v>3200000</v>
      </c>
      <c r="AY409" s="102">
        <v>0</v>
      </c>
      <c r="AZ409" s="102">
        <v>0</v>
      </c>
      <c r="BA409" s="102">
        <v>0</v>
      </c>
      <c r="BB409" s="102">
        <v>0</v>
      </c>
      <c r="BC409" s="102">
        <v>0</v>
      </c>
      <c r="BD409" s="102">
        <v>0</v>
      </c>
      <c r="BE409" s="102">
        <v>0</v>
      </c>
      <c r="BF409" s="305">
        <f t="shared" si="348"/>
        <v>4.0358744394618833E-2</v>
      </c>
      <c r="BG409" s="354"/>
      <c r="BH409" s="354"/>
      <c r="BI409" s="96">
        <f>+(K409+AC409+AV409)/3</f>
        <v>149.66666666666666</v>
      </c>
      <c r="BJ409" s="260">
        <f>+BI409/E409</f>
        <v>0.67115097159940207</v>
      </c>
      <c r="BK409" s="354"/>
      <c r="BL409" s="354"/>
      <c r="BM409" s="220" t="s">
        <v>1175</v>
      </c>
      <c r="BN409" s="220" t="s">
        <v>112</v>
      </c>
      <c r="BO409" s="220"/>
      <c r="BP409" s="220"/>
      <c r="BQ409" s="220"/>
      <c r="BR409" s="220"/>
      <c r="BS409" s="220"/>
      <c r="BT409" s="220"/>
      <c r="BU409" s="220"/>
      <c r="BV409" s="220"/>
      <c r="BW409" s="220"/>
      <c r="BX409" s="220"/>
      <c r="BY409" s="220"/>
      <c r="BZ409" s="96">
        <v>223</v>
      </c>
      <c r="CA409" s="121">
        <v>5</v>
      </c>
      <c r="CB409" s="121">
        <v>35</v>
      </c>
      <c r="CC409" s="121">
        <v>144</v>
      </c>
      <c r="CD409" s="121">
        <v>144</v>
      </c>
      <c r="CE409" s="96">
        <f t="shared" si="341"/>
        <v>51000000</v>
      </c>
      <c r="CF409" s="96">
        <v>0</v>
      </c>
      <c r="CG409" s="96">
        <v>51000000</v>
      </c>
      <c r="CH409" s="96">
        <v>0</v>
      </c>
      <c r="CI409" s="96">
        <v>0</v>
      </c>
      <c r="CJ409" s="96">
        <v>0</v>
      </c>
      <c r="CK409" s="96">
        <v>0</v>
      </c>
      <c r="CL409" s="96">
        <v>0</v>
      </c>
      <c r="CM409" s="96">
        <v>0</v>
      </c>
      <c r="CN409" s="305">
        <f t="shared" ref="CN409:CN434" si="349">+CD409/BZ409</f>
        <v>0.64573991031390132</v>
      </c>
      <c r="CO409" s="354"/>
      <c r="CP409" s="354"/>
      <c r="CQ409" s="96">
        <f>SUM(K409+AC409+AV409+CD409)/3</f>
        <v>197.66666666666666</v>
      </c>
      <c r="CR409" s="221">
        <f t="shared" ref="CR409:CR417" si="350">+CQ409/E409</f>
        <v>0.88639760837070247</v>
      </c>
      <c r="CS409" s="355"/>
      <c r="CT409" s="355"/>
      <c r="CU409" s="220" t="s">
        <v>1175</v>
      </c>
      <c r="CV409" s="220" t="s">
        <v>112</v>
      </c>
    </row>
    <row r="410" spans="1:100" ht="72.75" customHeight="1">
      <c r="A410" s="75" t="s">
        <v>1189</v>
      </c>
      <c r="B410" s="218" t="s">
        <v>95</v>
      </c>
      <c r="C410" s="75" t="s">
        <v>1190</v>
      </c>
      <c r="D410" s="119">
        <v>50</v>
      </c>
      <c r="E410" s="119">
        <v>99</v>
      </c>
      <c r="F410" s="75" t="s">
        <v>97</v>
      </c>
      <c r="G410" s="75" t="s">
        <v>1196</v>
      </c>
      <c r="H410" s="75" t="s">
        <v>1196</v>
      </c>
      <c r="I410" s="96">
        <v>0</v>
      </c>
      <c r="J410" s="119">
        <v>20</v>
      </c>
      <c r="K410" s="119">
        <v>0</v>
      </c>
      <c r="L410" s="305">
        <v>0</v>
      </c>
      <c r="M410" s="354"/>
      <c r="N410" s="354"/>
      <c r="O410" s="354"/>
      <c r="P410" s="354"/>
      <c r="Q410" s="96">
        <v>0</v>
      </c>
      <c r="R410" s="96">
        <v>0</v>
      </c>
      <c r="S410" s="96">
        <v>0</v>
      </c>
      <c r="T410" s="96">
        <v>0</v>
      </c>
      <c r="U410" s="96">
        <v>0</v>
      </c>
      <c r="V410" s="96">
        <v>0</v>
      </c>
      <c r="W410" s="96">
        <v>0</v>
      </c>
      <c r="X410" s="96">
        <v>0</v>
      </c>
      <c r="Y410" s="96">
        <v>0</v>
      </c>
      <c r="Z410" s="102" t="s">
        <v>81</v>
      </c>
      <c r="AA410" s="96">
        <v>19</v>
      </c>
      <c r="AB410" s="102">
        <v>0</v>
      </c>
      <c r="AC410" s="96">
        <v>19</v>
      </c>
      <c r="AD410" s="102">
        <v>0</v>
      </c>
      <c r="AE410" s="102">
        <v>0</v>
      </c>
      <c r="AF410" s="102">
        <v>0</v>
      </c>
      <c r="AG410" s="102">
        <v>0</v>
      </c>
      <c r="AH410" s="102">
        <v>0</v>
      </c>
      <c r="AI410" s="102">
        <v>0</v>
      </c>
      <c r="AJ410" s="102">
        <v>0</v>
      </c>
      <c r="AK410" s="102">
        <v>0</v>
      </c>
      <c r="AL410" s="305">
        <v>1</v>
      </c>
      <c r="AM410" s="354"/>
      <c r="AN410" s="354"/>
      <c r="AO410" s="102">
        <f t="shared" si="346"/>
        <v>19</v>
      </c>
      <c r="AP410" s="305">
        <f t="shared" si="347"/>
        <v>0.38</v>
      </c>
      <c r="AQ410" s="354"/>
      <c r="AR410" s="354"/>
      <c r="AS410" s="121">
        <v>0</v>
      </c>
      <c r="AT410" s="235">
        <v>0</v>
      </c>
      <c r="AU410" s="121">
        <v>0</v>
      </c>
      <c r="AV410" s="121">
        <v>0</v>
      </c>
      <c r="AW410" s="102">
        <v>0</v>
      </c>
      <c r="AX410" s="102">
        <v>0</v>
      </c>
      <c r="AY410" s="102">
        <v>0</v>
      </c>
      <c r="AZ410" s="102">
        <v>0</v>
      </c>
      <c r="BA410" s="102">
        <v>0</v>
      </c>
      <c r="BB410" s="102">
        <v>0</v>
      </c>
      <c r="BC410" s="102">
        <v>0</v>
      </c>
      <c r="BD410" s="102">
        <v>0</v>
      </c>
      <c r="BE410" s="102">
        <v>0</v>
      </c>
      <c r="BF410" s="305" t="s">
        <v>81</v>
      </c>
      <c r="BG410" s="354"/>
      <c r="BH410" s="354"/>
      <c r="BI410" s="96">
        <f t="shared" si="338"/>
        <v>19</v>
      </c>
      <c r="BJ410" s="260">
        <f>+BI410/D410</f>
        <v>0.38</v>
      </c>
      <c r="BK410" s="354"/>
      <c r="BL410" s="354"/>
      <c r="BM410" s="220" t="s">
        <v>1175</v>
      </c>
      <c r="BN410" s="220" t="s">
        <v>934</v>
      </c>
      <c r="BO410" s="220"/>
      <c r="BP410" s="220"/>
      <c r="BQ410" s="220"/>
      <c r="BR410" s="220"/>
      <c r="BS410" s="220"/>
      <c r="BT410" s="220"/>
      <c r="BU410" s="220"/>
      <c r="BV410" s="220"/>
      <c r="BW410" s="220"/>
      <c r="BX410" s="220"/>
      <c r="BY410" s="220"/>
      <c r="BZ410" s="96">
        <v>80</v>
      </c>
      <c r="CA410" s="121">
        <v>0</v>
      </c>
      <c r="CB410" s="121">
        <v>7</v>
      </c>
      <c r="CC410" s="121">
        <v>15</v>
      </c>
      <c r="CD410" s="121">
        <v>15</v>
      </c>
      <c r="CE410" s="96">
        <f t="shared" si="341"/>
        <v>12000000</v>
      </c>
      <c r="CF410" s="96">
        <v>0</v>
      </c>
      <c r="CG410" s="96">
        <v>12000000</v>
      </c>
      <c r="CH410" s="96">
        <v>0</v>
      </c>
      <c r="CI410" s="96">
        <v>0</v>
      </c>
      <c r="CJ410" s="96">
        <v>0</v>
      </c>
      <c r="CK410" s="96">
        <v>0</v>
      </c>
      <c r="CL410" s="96">
        <v>0</v>
      </c>
      <c r="CM410" s="96">
        <v>0</v>
      </c>
      <c r="CN410" s="305">
        <f t="shared" si="349"/>
        <v>0.1875</v>
      </c>
      <c r="CO410" s="354"/>
      <c r="CP410" s="354"/>
      <c r="CQ410" s="96">
        <f t="shared" si="339"/>
        <v>34</v>
      </c>
      <c r="CR410" s="221">
        <f t="shared" si="350"/>
        <v>0.34343434343434343</v>
      </c>
      <c r="CS410" s="355"/>
      <c r="CT410" s="355"/>
      <c r="CU410" s="220" t="s">
        <v>1175</v>
      </c>
      <c r="CV410" s="220" t="s">
        <v>934</v>
      </c>
    </row>
    <row r="411" spans="1:100" ht="108.75" customHeight="1">
      <c r="A411" s="75" t="s">
        <v>1189</v>
      </c>
      <c r="B411" s="218" t="s">
        <v>95</v>
      </c>
      <c r="C411" s="75" t="s">
        <v>1190</v>
      </c>
      <c r="D411" s="119">
        <v>200</v>
      </c>
      <c r="E411" s="119">
        <v>200</v>
      </c>
      <c r="F411" s="75" t="s">
        <v>486</v>
      </c>
      <c r="G411" s="75" t="s">
        <v>1197</v>
      </c>
      <c r="H411" s="75" t="s">
        <v>1785</v>
      </c>
      <c r="I411" s="96">
        <v>400</v>
      </c>
      <c r="J411" s="119">
        <v>200</v>
      </c>
      <c r="K411" s="119">
        <v>0</v>
      </c>
      <c r="L411" s="305">
        <v>0</v>
      </c>
      <c r="M411" s="354"/>
      <c r="N411" s="354"/>
      <c r="O411" s="354"/>
      <c r="P411" s="354"/>
      <c r="Q411" s="96">
        <v>0</v>
      </c>
      <c r="R411" s="96">
        <v>0</v>
      </c>
      <c r="S411" s="96">
        <v>0</v>
      </c>
      <c r="T411" s="96">
        <v>0</v>
      </c>
      <c r="U411" s="96">
        <v>0</v>
      </c>
      <c r="V411" s="96">
        <v>0</v>
      </c>
      <c r="W411" s="96">
        <v>0</v>
      </c>
      <c r="X411" s="96">
        <v>0</v>
      </c>
      <c r="Y411" s="96">
        <v>0</v>
      </c>
      <c r="Z411" s="102" t="s">
        <v>81</v>
      </c>
      <c r="AA411" s="96">
        <v>0</v>
      </c>
      <c r="AB411" s="102">
        <v>0</v>
      </c>
      <c r="AC411" s="96">
        <v>0</v>
      </c>
      <c r="AD411" s="102">
        <v>0</v>
      </c>
      <c r="AE411" s="102">
        <v>0</v>
      </c>
      <c r="AF411" s="102">
        <v>0</v>
      </c>
      <c r="AG411" s="102">
        <v>0</v>
      </c>
      <c r="AH411" s="102">
        <v>0</v>
      </c>
      <c r="AI411" s="102">
        <v>0</v>
      </c>
      <c r="AJ411" s="102">
        <v>0</v>
      </c>
      <c r="AK411" s="102">
        <v>0</v>
      </c>
      <c r="AL411" s="305" t="s">
        <v>81</v>
      </c>
      <c r="AM411" s="354"/>
      <c r="AN411" s="354"/>
      <c r="AO411" s="102">
        <f t="shared" si="346"/>
        <v>0</v>
      </c>
      <c r="AP411" s="305">
        <f t="shared" si="347"/>
        <v>0</v>
      </c>
      <c r="AQ411" s="354"/>
      <c r="AR411" s="354"/>
      <c r="AS411" s="121">
        <v>200</v>
      </c>
      <c r="AT411" s="235">
        <v>0</v>
      </c>
      <c r="AU411" s="121">
        <v>0</v>
      </c>
      <c r="AV411" s="121">
        <v>0</v>
      </c>
      <c r="AW411" s="102">
        <v>0</v>
      </c>
      <c r="AX411" s="102">
        <v>0</v>
      </c>
      <c r="AY411" s="102">
        <v>0</v>
      </c>
      <c r="AZ411" s="102">
        <v>0</v>
      </c>
      <c r="BA411" s="102">
        <v>0</v>
      </c>
      <c r="BB411" s="102">
        <v>0</v>
      </c>
      <c r="BC411" s="102">
        <v>0</v>
      </c>
      <c r="BD411" s="102">
        <v>0</v>
      </c>
      <c r="BE411" s="102">
        <v>0</v>
      </c>
      <c r="BF411" s="305">
        <f t="shared" si="348"/>
        <v>0</v>
      </c>
      <c r="BG411" s="354"/>
      <c r="BH411" s="354"/>
      <c r="BI411" s="96">
        <f t="shared" si="338"/>
        <v>0</v>
      </c>
      <c r="BJ411" s="260">
        <f>+BI411/D411</f>
        <v>0</v>
      </c>
      <c r="BK411" s="354"/>
      <c r="BL411" s="354"/>
      <c r="BM411" s="220" t="s">
        <v>1175</v>
      </c>
      <c r="BN411" s="220" t="s">
        <v>101</v>
      </c>
      <c r="BO411" s="220"/>
      <c r="BP411" s="220"/>
      <c r="BQ411" s="220"/>
      <c r="BR411" s="220"/>
      <c r="BS411" s="220"/>
      <c r="BT411" s="220"/>
      <c r="BU411" s="220"/>
      <c r="BV411" s="220"/>
      <c r="BW411" s="220"/>
      <c r="BX411" s="220"/>
      <c r="BY411" s="220"/>
      <c r="BZ411" s="96">
        <v>200</v>
      </c>
      <c r="CA411" s="121">
        <v>0</v>
      </c>
      <c r="CB411" s="121">
        <v>0</v>
      </c>
      <c r="CC411" s="121">
        <v>15</v>
      </c>
      <c r="CD411" s="121">
        <v>15</v>
      </c>
      <c r="CE411" s="96">
        <f t="shared" si="341"/>
        <v>60000000</v>
      </c>
      <c r="CF411" s="96">
        <v>0</v>
      </c>
      <c r="CG411" s="96">
        <v>60000000</v>
      </c>
      <c r="CH411" s="96">
        <v>0</v>
      </c>
      <c r="CI411" s="96">
        <v>0</v>
      </c>
      <c r="CJ411" s="96">
        <v>0</v>
      </c>
      <c r="CK411" s="96">
        <v>0</v>
      </c>
      <c r="CL411" s="96">
        <v>0</v>
      </c>
      <c r="CM411" s="96">
        <v>0</v>
      </c>
      <c r="CN411" s="305">
        <f t="shared" si="349"/>
        <v>7.4999999999999997E-2</v>
      </c>
      <c r="CO411" s="354"/>
      <c r="CP411" s="354"/>
      <c r="CQ411" s="96">
        <f t="shared" si="339"/>
        <v>15</v>
      </c>
      <c r="CR411" s="221">
        <f t="shared" si="350"/>
        <v>7.4999999999999997E-2</v>
      </c>
      <c r="CS411" s="355"/>
      <c r="CT411" s="355"/>
      <c r="CU411" s="220" t="s">
        <v>1175</v>
      </c>
      <c r="CV411" s="220" t="s">
        <v>101</v>
      </c>
    </row>
    <row r="412" spans="1:100" ht="49.5" customHeight="1">
      <c r="A412" s="75" t="s">
        <v>1189</v>
      </c>
      <c r="B412" s="218" t="s">
        <v>95</v>
      </c>
      <c r="C412" s="75" t="s">
        <v>1190</v>
      </c>
      <c r="D412" s="119">
        <v>300</v>
      </c>
      <c r="E412" s="119">
        <v>300</v>
      </c>
      <c r="F412" s="75" t="s">
        <v>97</v>
      </c>
      <c r="G412" s="75" t="s">
        <v>1198</v>
      </c>
      <c r="H412" s="75" t="s">
        <v>1198</v>
      </c>
      <c r="I412" s="96">
        <v>60</v>
      </c>
      <c r="J412" s="119">
        <v>100</v>
      </c>
      <c r="K412" s="119">
        <v>0</v>
      </c>
      <c r="L412" s="305">
        <v>0</v>
      </c>
      <c r="M412" s="354"/>
      <c r="N412" s="354"/>
      <c r="O412" s="354"/>
      <c r="P412" s="354"/>
      <c r="Q412" s="96">
        <v>0</v>
      </c>
      <c r="R412" s="96">
        <v>0</v>
      </c>
      <c r="S412" s="96">
        <v>0</v>
      </c>
      <c r="T412" s="96">
        <v>0</v>
      </c>
      <c r="U412" s="96">
        <v>0</v>
      </c>
      <c r="V412" s="96">
        <v>0</v>
      </c>
      <c r="W412" s="96">
        <v>0</v>
      </c>
      <c r="X412" s="96">
        <v>0</v>
      </c>
      <c r="Y412" s="96">
        <v>0</v>
      </c>
      <c r="Z412" s="102" t="s">
        <v>81</v>
      </c>
      <c r="AA412" s="96">
        <v>100</v>
      </c>
      <c r="AB412" s="102">
        <v>0</v>
      </c>
      <c r="AC412" s="96">
        <v>180</v>
      </c>
      <c r="AD412" s="102">
        <v>688000000</v>
      </c>
      <c r="AE412" s="102">
        <v>0</v>
      </c>
      <c r="AF412" s="102">
        <v>688000000</v>
      </c>
      <c r="AG412" s="102">
        <v>0</v>
      </c>
      <c r="AH412" s="102">
        <v>0</v>
      </c>
      <c r="AI412" s="102">
        <v>0</v>
      </c>
      <c r="AJ412" s="102">
        <v>0</v>
      </c>
      <c r="AK412" s="102">
        <v>0</v>
      </c>
      <c r="AL412" s="305">
        <v>1</v>
      </c>
      <c r="AM412" s="354"/>
      <c r="AN412" s="354"/>
      <c r="AO412" s="102">
        <f t="shared" si="346"/>
        <v>180</v>
      </c>
      <c r="AP412" s="305">
        <f t="shared" si="347"/>
        <v>0.6</v>
      </c>
      <c r="AQ412" s="354"/>
      <c r="AR412" s="354"/>
      <c r="AS412" s="121">
        <v>0</v>
      </c>
      <c r="AT412" s="235">
        <v>0</v>
      </c>
      <c r="AU412" s="121">
        <v>0</v>
      </c>
      <c r="AV412" s="121">
        <v>0</v>
      </c>
      <c r="AW412" s="102">
        <v>0</v>
      </c>
      <c r="AX412" s="102">
        <v>0</v>
      </c>
      <c r="AY412" s="102">
        <v>0</v>
      </c>
      <c r="AZ412" s="102">
        <v>0</v>
      </c>
      <c r="BA412" s="102">
        <v>0</v>
      </c>
      <c r="BB412" s="102">
        <v>0</v>
      </c>
      <c r="BC412" s="102">
        <v>0</v>
      </c>
      <c r="BD412" s="102">
        <v>0</v>
      </c>
      <c r="BE412" s="102">
        <v>0</v>
      </c>
      <c r="BF412" s="305" t="s">
        <v>81</v>
      </c>
      <c r="BG412" s="354"/>
      <c r="BH412" s="354"/>
      <c r="BI412" s="96">
        <f t="shared" si="338"/>
        <v>180</v>
      </c>
      <c r="BJ412" s="260">
        <f>+BI412/D412</f>
        <v>0.6</v>
      </c>
      <c r="BK412" s="354"/>
      <c r="BL412" s="354"/>
      <c r="BM412" s="220" t="s">
        <v>1175</v>
      </c>
      <c r="BN412" s="220" t="s">
        <v>101</v>
      </c>
      <c r="BO412" s="220"/>
      <c r="BP412" s="220"/>
      <c r="BQ412" s="220"/>
      <c r="BR412" s="220"/>
      <c r="BS412" s="220"/>
      <c r="BT412" s="220"/>
      <c r="BU412" s="220"/>
      <c r="BV412" s="220"/>
      <c r="BW412" s="220"/>
      <c r="BX412" s="220"/>
      <c r="BY412" s="220"/>
      <c r="BZ412" s="96">
        <v>120</v>
      </c>
      <c r="CA412" s="121">
        <v>0</v>
      </c>
      <c r="CB412" s="121">
        <v>0</v>
      </c>
      <c r="CC412" s="121">
        <v>0</v>
      </c>
      <c r="CD412" s="121">
        <v>0</v>
      </c>
      <c r="CE412" s="96">
        <f t="shared" si="341"/>
        <v>260000000</v>
      </c>
      <c r="CF412" s="96">
        <v>260000000</v>
      </c>
      <c r="CG412" s="96">
        <v>0</v>
      </c>
      <c r="CH412" s="96">
        <v>0</v>
      </c>
      <c r="CI412" s="96">
        <v>0</v>
      </c>
      <c r="CJ412" s="96">
        <v>0</v>
      </c>
      <c r="CK412" s="96">
        <v>0</v>
      </c>
      <c r="CL412" s="96">
        <v>0</v>
      </c>
      <c r="CM412" s="96">
        <v>0</v>
      </c>
      <c r="CN412" s="305">
        <f t="shared" si="349"/>
        <v>0</v>
      </c>
      <c r="CO412" s="354"/>
      <c r="CP412" s="354"/>
      <c r="CQ412" s="96">
        <f t="shared" si="339"/>
        <v>180</v>
      </c>
      <c r="CR412" s="221">
        <f t="shared" si="350"/>
        <v>0.6</v>
      </c>
      <c r="CS412" s="355"/>
      <c r="CT412" s="355"/>
      <c r="CU412" s="220" t="s">
        <v>1175</v>
      </c>
      <c r="CV412" s="220" t="s">
        <v>101</v>
      </c>
    </row>
    <row r="413" spans="1:100" ht="49.5" customHeight="1">
      <c r="A413" s="75" t="s">
        <v>1189</v>
      </c>
      <c r="B413" s="218" t="s">
        <v>95</v>
      </c>
      <c r="C413" s="75" t="s">
        <v>1190</v>
      </c>
      <c r="D413" s="119">
        <v>3500</v>
      </c>
      <c r="E413" s="119">
        <v>3500</v>
      </c>
      <c r="F413" s="75" t="s">
        <v>486</v>
      </c>
      <c r="G413" s="75" t="s">
        <v>1199</v>
      </c>
      <c r="H413" s="75" t="s">
        <v>1199</v>
      </c>
      <c r="I413" s="96">
        <v>4418</v>
      </c>
      <c r="J413" s="119">
        <v>3500</v>
      </c>
      <c r="K413" s="119">
        <v>0</v>
      </c>
      <c r="L413" s="305">
        <v>0</v>
      </c>
      <c r="M413" s="354"/>
      <c r="N413" s="354"/>
      <c r="O413" s="354"/>
      <c r="P413" s="354"/>
      <c r="Q413" s="96">
        <v>0</v>
      </c>
      <c r="R413" s="96">
        <v>0</v>
      </c>
      <c r="S413" s="96">
        <v>0</v>
      </c>
      <c r="T413" s="96">
        <v>0</v>
      </c>
      <c r="U413" s="96">
        <v>0</v>
      </c>
      <c r="V413" s="96">
        <v>0</v>
      </c>
      <c r="W413" s="96">
        <v>0</v>
      </c>
      <c r="X413" s="96">
        <v>0</v>
      </c>
      <c r="Y413" s="96">
        <v>0</v>
      </c>
      <c r="Z413" s="102" t="s">
        <v>81</v>
      </c>
      <c r="AA413" s="96">
        <v>1100</v>
      </c>
      <c r="AB413" s="102">
        <v>0</v>
      </c>
      <c r="AC413" s="96">
        <v>3572</v>
      </c>
      <c r="AD413" s="102">
        <v>4763262000</v>
      </c>
      <c r="AE413" s="102">
        <v>0</v>
      </c>
      <c r="AF413" s="102">
        <v>4763262000</v>
      </c>
      <c r="AG413" s="102">
        <v>0</v>
      </c>
      <c r="AH413" s="102">
        <v>0</v>
      </c>
      <c r="AI413" s="102">
        <v>0</v>
      </c>
      <c r="AJ413" s="102">
        <v>0</v>
      </c>
      <c r="AK413" s="102">
        <v>0</v>
      </c>
      <c r="AL413" s="305">
        <v>1</v>
      </c>
      <c r="AM413" s="354"/>
      <c r="AN413" s="354"/>
      <c r="AO413" s="102">
        <f t="shared" si="346"/>
        <v>3572</v>
      </c>
      <c r="AP413" s="305">
        <v>1</v>
      </c>
      <c r="AQ413" s="354"/>
      <c r="AR413" s="354"/>
      <c r="AS413" s="121">
        <v>3572</v>
      </c>
      <c r="AT413" s="235">
        <v>0</v>
      </c>
      <c r="AU413" s="121">
        <v>0</v>
      </c>
      <c r="AV413" s="121">
        <v>3572</v>
      </c>
      <c r="AW413" s="102">
        <v>2428335729</v>
      </c>
      <c r="AX413" s="102">
        <v>0</v>
      </c>
      <c r="AY413" s="102">
        <v>2428335729</v>
      </c>
      <c r="AZ413" s="102">
        <v>0</v>
      </c>
      <c r="BA413" s="102">
        <v>0</v>
      </c>
      <c r="BB413" s="102">
        <v>0</v>
      </c>
      <c r="BC413" s="102">
        <v>0</v>
      </c>
      <c r="BD413" s="102">
        <v>0</v>
      </c>
      <c r="BE413" s="102">
        <v>0</v>
      </c>
      <c r="BF413" s="305">
        <f t="shared" si="348"/>
        <v>1</v>
      </c>
      <c r="BG413" s="354"/>
      <c r="BH413" s="354"/>
      <c r="BI413" s="96">
        <f>+(K413+AC413+AV413)/3</f>
        <v>2381.3333333333335</v>
      </c>
      <c r="BJ413" s="260">
        <f>+BI413/E413</f>
        <v>0.68038095238095242</v>
      </c>
      <c r="BK413" s="354"/>
      <c r="BL413" s="354"/>
      <c r="BM413" s="220" t="s">
        <v>1175</v>
      </c>
      <c r="BN413" s="220" t="s">
        <v>101</v>
      </c>
      <c r="BO413" s="220"/>
      <c r="BP413" s="220"/>
      <c r="BQ413" s="220"/>
      <c r="BR413" s="220"/>
      <c r="BS413" s="220"/>
      <c r="BT413" s="220"/>
      <c r="BU413" s="220"/>
      <c r="BV413" s="220"/>
      <c r="BW413" s="220"/>
      <c r="BX413" s="220"/>
      <c r="BY413" s="220"/>
      <c r="BZ413" s="96">
        <v>3500</v>
      </c>
      <c r="CA413" s="121">
        <v>0</v>
      </c>
      <c r="CB413" s="121">
        <v>0</v>
      </c>
      <c r="CC413" s="121">
        <v>0</v>
      </c>
      <c r="CD413" s="121">
        <v>0</v>
      </c>
      <c r="CE413" s="96">
        <f t="shared" si="341"/>
        <v>0</v>
      </c>
      <c r="CF413" s="96">
        <v>0</v>
      </c>
      <c r="CG413" s="96">
        <v>0</v>
      </c>
      <c r="CH413" s="96">
        <v>0</v>
      </c>
      <c r="CI413" s="96">
        <v>0</v>
      </c>
      <c r="CJ413" s="96">
        <v>0</v>
      </c>
      <c r="CK413" s="96">
        <v>0</v>
      </c>
      <c r="CL413" s="96">
        <v>0</v>
      </c>
      <c r="CM413" s="96">
        <v>0</v>
      </c>
      <c r="CN413" s="305">
        <f t="shared" si="349"/>
        <v>0</v>
      </c>
      <c r="CO413" s="354"/>
      <c r="CP413" s="354"/>
      <c r="CQ413" s="96">
        <f>SUM(K413+AC413+AV413+CD413)/3</f>
        <v>2381.3333333333335</v>
      </c>
      <c r="CR413" s="221">
        <f t="shared" si="350"/>
        <v>0.68038095238095242</v>
      </c>
      <c r="CS413" s="355"/>
      <c r="CT413" s="355"/>
      <c r="CU413" s="220" t="s">
        <v>1175</v>
      </c>
      <c r="CV413" s="220" t="s">
        <v>101</v>
      </c>
    </row>
    <row r="414" spans="1:100" ht="96" customHeight="1">
      <c r="A414" s="75" t="s">
        <v>1200</v>
      </c>
      <c r="B414" s="218" t="s">
        <v>95</v>
      </c>
      <c r="C414" s="75" t="s">
        <v>1201</v>
      </c>
      <c r="D414" s="119">
        <v>200</v>
      </c>
      <c r="E414" s="119">
        <v>200</v>
      </c>
      <c r="F414" s="75" t="s">
        <v>486</v>
      </c>
      <c r="G414" s="75" t="s">
        <v>1197</v>
      </c>
      <c r="H414" s="75" t="s">
        <v>1197</v>
      </c>
      <c r="I414" s="96">
        <v>400</v>
      </c>
      <c r="J414" s="119">
        <v>200</v>
      </c>
      <c r="K414" s="119">
        <v>0</v>
      </c>
      <c r="L414" s="305">
        <v>0</v>
      </c>
      <c r="M414" s="354">
        <f>SUBTOTAL(9,L414:L416)/3</f>
        <v>0</v>
      </c>
      <c r="N414" s="354">
        <v>0.05</v>
      </c>
      <c r="O414" s="354">
        <f>SUM(L414:L416)/3</f>
        <v>0</v>
      </c>
      <c r="P414" s="354"/>
      <c r="Q414" s="96">
        <v>0</v>
      </c>
      <c r="R414" s="96">
        <v>0</v>
      </c>
      <c r="S414" s="96">
        <v>0</v>
      </c>
      <c r="T414" s="96">
        <v>0</v>
      </c>
      <c r="U414" s="96">
        <v>0</v>
      </c>
      <c r="V414" s="96">
        <v>0</v>
      </c>
      <c r="W414" s="96">
        <v>0</v>
      </c>
      <c r="X414" s="96">
        <v>0</v>
      </c>
      <c r="Y414" s="96">
        <v>0</v>
      </c>
      <c r="Z414" s="102" t="s">
        <v>81</v>
      </c>
      <c r="AA414" s="96">
        <v>50</v>
      </c>
      <c r="AB414" s="102">
        <v>0</v>
      </c>
      <c r="AC414" s="96">
        <v>0</v>
      </c>
      <c r="AD414" s="102">
        <v>0</v>
      </c>
      <c r="AE414" s="102">
        <v>0</v>
      </c>
      <c r="AF414" s="102">
        <v>0</v>
      </c>
      <c r="AG414" s="102">
        <v>0</v>
      </c>
      <c r="AH414" s="102">
        <v>0</v>
      </c>
      <c r="AI414" s="102">
        <v>0</v>
      </c>
      <c r="AJ414" s="102">
        <v>0</v>
      </c>
      <c r="AK414" s="102">
        <v>0</v>
      </c>
      <c r="AL414" s="305">
        <v>0</v>
      </c>
      <c r="AM414" s="354">
        <f>SUM(AL414:AL416)/2</f>
        <v>0</v>
      </c>
      <c r="AN414" s="354">
        <v>0</v>
      </c>
      <c r="AO414" s="102">
        <f t="shared" si="346"/>
        <v>0</v>
      </c>
      <c r="AP414" s="305">
        <f t="shared" si="347"/>
        <v>0</v>
      </c>
      <c r="AQ414" s="354">
        <f>SUM(AP414:AP416)/3</f>
        <v>0</v>
      </c>
      <c r="AR414" s="354"/>
      <c r="AS414" s="121">
        <v>0</v>
      </c>
      <c r="AT414" s="235">
        <v>0</v>
      </c>
      <c r="AU414" s="121">
        <v>0</v>
      </c>
      <c r="AV414" s="121">
        <v>0</v>
      </c>
      <c r="AW414" s="102">
        <v>0</v>
      </c>
      <c r="AX414" s="102">
        <v>0</v>
      </c>
      <c r="AY414" s="102">
        <v>0</v>
      </c>
      <c r="AZ414" s="102">
        <v>0</v>
      </c>
      <c r="BA414" s="102">
        <v>0</v>
      </c>
      <c r="BB414" s="102">
        <v>0</v>
      </c>
      <c r="BC414" s="102">
        <v>0</v>
      </c>
      <c r="BD414" s="102">
        <v>0</v>
      </c>
      <c r="BE414" s="102">
        <v>0</v>
      </c>
      <c r="BF414" s="305" t="s">
        <v>81</v>
      </c>
      <c r="BG414" s="354" t="s">
        <v>81</v>
      </c>
      <c r="BH414" s="354">
        <v>0</v>
      </c>
      <c r="BI414" s="96">
        <f t="shared" si="338"/>
        <v>0</v>
      </c>
      <c r="BJ414" s="260">
        <f>+BI414/D414</f>
        <v>0</v>
      </c>
      <c r="BK414" s="354">
        <f>SUM(BJ414:BJ416)/3</f>
        <v>0</v>
      </c>
      <c r="BL414" s="354"/>
      <c r="BM414" s="220" t="s">
        <v>1175</v>
      </c>
      <c r="BN414" s="220" t="s">
        <v>101</v>
      </c>
      <c r="BO414" s="290"/>
      <c r="BP414" s="290"/>
      <c r="BQ414" s="290"/>
      <c r="BR414" s="290"/>
      <c r="BS414" s="290"/>
      <c r="BT414" s="290"/>
      <c r="BU414" s="290"/>
      <c r="BV414" s="290"/>
      <c r="BW414" s="290"/>
      <c r="BX414" s="290"/>
      <c r="BY414" s="290"/>
      <c r="BZ414" s="96">
        <v>200</v>
      </c>
      <c r="CA414" s="121">
        <v>0</v>
      </c>
      <c r="CB414" s="121">
        <v>0</v>
      </c>
      <c r="CC414" s="121">
        <v>0</v>
      </c>
      <c r="CD414" s="121">
        <v>15</v>
      </c>
      <c r="CE414" s="96">
        <f t="shared" si="341"/>
        <v>60000000</v>
      </c>
      <c r="CF414" s="96">
        <v>0</v>
      </c>
      <c r="CG414" s="96">
        <v>60000000</v>
      </c>
      <c r="CH414" s="96">
        <v>0</v>
      </c>
      <c r="CI414" s="96">
        <v>0</v>
      </c>
      <c r="CJ414" s="96">
        <v>0</v>
      </c>
      <c r="CK414" s="96">
        <v>0</v>
      </c>
      <c r="CL414" s="96">
        <v>0</v>
      </c>
      <c r="CM414" s="96">
        <v>0</v>
      </c>
      <c r="CN414" s="305">
        <f t="shared" si="349"/>
        <v>7.4999999999999997E-2</v>
      </c>
      <c r="CO414" s="354">
        <f>SUM(CN414:CN416)/3</f>
        <v>0.25223809523809521</v>
      </c>
      <c r="CP414" s="354">
        <v>0</v>
      </c>
      <c r="CQ414" s="96">
        <f t="shared" si="339"/>
        <v>15</v>
      </c>
      <c r="CR414" s="221">
        <f t="shared" si="350"/>
        <v>7.4999999999999997E-2</v>
      </c>
      <c r="CS414" s="355">
        <f>SUM(CR414:CR416)/3</f>
        <v>0.25223809523809521</v>
      </c>
      <c r="CT414" s="355"/>
      <c r="CU414" s="220" t="s">
        <v>1175</v>
      </c>
      <c r="CV414" s="220" t="s">
        <v>101</v>
      </c>
    </row>
    <row r="415" spans="1:100" ht="38.25" customHeight="1">
      <c r="A415" s="75" t="s">
        <v>1200</v>
      </c>
      <c r="B415" s="218" t="s">
        <v>95</v>
      </c>
      <c r="C415" s="75" t="s">
        <v>1201</v>
      </c>
      <c r="D415" s="119">
        <v>300</v>
      </c>
      <c r="E415" s="119">
        <v>300</v>
      </c>
      <c r="F415" s="75" t="s">
        <v>97</v>
      </c>
      <c r="G415" s="75" t="s">
        <v>1198</v>
      </c>
      <c r="H415" s="75" t="s">
        <v>1198</v>
      </c>
      <c r="I415" s="96">
        <v>60</v>
      </c>
      <c r="J415" s="119">
        <v>100</v>
      </c>
      <c r="K415" s="119">
        <v>0</v>
      </c>
      <c r="L415" s="305">
        <v>0</v>
      </c>
      <c r="M415" s="354"/>
      <c r="N415" s="354"/>
      <c r="O415" s="354"/>
      <c r="P415" s="354"/>
      <c r="Q415" s="96">
        <v>0</v>
      </c>
      <c r="R415" s="96">
        <v>0</v>
      </c>
      <c r="S415" s="96">
        <v>0</v>
      </c>
      <c r="T415" s="96">
        <v>0</v>
      </c>
      <c r="U415" s="96">
        <v>0</v>
      </c>
      <c r="V415" s="96">
        <v>0</v>
      </c>
      <c r="W415" s="96">
        <v>0</v>
      </c>
      <c r="X415" s="96">
        <v>0</v>
      </c>
      <c r="Y415" s="96">
        <v>0</v>
      </c>
      <c r="Z415" s="102" t="s">
        <v>81</v>
      </c>
      <c r="AA415" s="96">
        <v>100</v>
      </c>
      <c r="AB415" s="102">
        <v>0</v>
      </c>
      <c r="AC415" s="96">
        <v>0</v>
      </c>
      <c r="AD415" s="102">
        <v>0</v>
      </c>
      <c r="AE415" s="102">
        <v>0</v>
      </c>
      <c r="AF415" s="102">
        <v>0</v>
      </c>
      <c r="AG415" s="102">
        <v>0</v>
      </c>
      <c r="AH415" s="102">
        <v>0</v>
      </c>
      <c r="AI415" s="102">
        <v>0</v>
      </c>
      <c r="AJ415" s="102">
        <v>0</v>
      </c>
      <c r="AK415" s="102">
        <v>0</v>
      </c>
      <c r="AL415" s="305">
        <v>0</v>
      </c>
      <c r="AM415" s="354"/>
      <c r="AN415" s="354"/>
      <c r="AO415" s="102">
        <f t="shared" si="346"/>
        <v>0</v>
      </c>
      <c r="AP415" s="305">
        <f t="shared" si="347"/>
        <v>0</v>
      </c>
      <c r="AQ415" s="354"/>
      <c r="AR415" s="354"/>
      <c r="AS415" s="121">
        <v>0</v>
      </c>
      <c r="AT415" s="235">
        <v>0</v>
      </c>
      <c r="AU415" s="121">
        <v>0</v>
      </c>
      <c r="AV415" s="121">
        <v>0</v>
      </c>
      <c r="AW415" s="102">
        <v>0</v>
      </c>
      <c r="AX415" s="102">
        <v>0</v>
      </c>
      <c r="AY415" s="102">
        <v>0</v>
      </c>
      <c r="AZ415" s="102">
        <v>0</v>
      </c>
      <c r="BA415" s="102">
        <v>0</v>
      </c>
      <c r="BB415" s="102">
        <v>0</v>
      </c>
      <c r="BC415" s="102">
        <v>0</v>
      </c>
      <c r="BD415" s="102">
        <v>0</v>
      </c>
      <c r="BE415" s="102">
        <v>0</v>
      </c>
      <c r="BF415" s="305" t="s">
        <v>81</v>
      </c>
      <c r="BG415" s="354"/>
      <c r="BH415" s="354"/>
      <c r="BI415" s="96">
        <f t="shared" si="338"/>
        <v>0</v>
      </c>
      <c r="BJ415" s="260">
        <f>+BI415/D415</f>
        <v>0</v>
      </c>
      <c r="BK415" s="354"/>
      <c r="BL415" s="354"/>
      <c r="BM415" s="220" t="s">
        <v>1175</v>
      </c>
      <c r="BN415" s="220" t="s">
        <v>101</v>
      </c>
      <c r="BO415" s="290"/>
      <c r="BP415" s="290"/>
      <c r="BQ415" s="290"/>
      <c r="BR415" s="290"/>
      <c r="BS415" s="290"/>
      <c r="BT415" s="290"/>
      <c r="BU415" s="290"/>
      <c r="BV415" s="290"/>
      <c r="BW415" s="290"/>
      <c r="BX415" s="290"/>
      <c r="BY415" s="290"/>
      <c r="BZ415" s="96">
        <v>300</v>
      </c>
      <c r="CA415" s="121">
        <v>0</v>
      </c>
      <c r="CB415" s="121">
        <v>0</v>
      </c>
      <c r="CC415" s="121">
        <v>0</v>
      </c>
      <c r="CD415" s="121">
        <v>66</v>
      </c>
      <c r="CE415" s="96">
        <f t="shared" si="341"/>
        <v>260000000</v>
      </c>
      <c r="CF415" s="96">
        <v>0</v>
      </c>
      <c r="CG415" s="96">
        <v>260000000</v>
      </c>
      <c r="CH415" s="96">
        <v>0</v>
      </c>
      <c r="CI415" s="96">
        <v>0</v>
      </c>
      <c r="CJ415" s="96">
        <v>0</v>
      </c>
      <c r="CK415" s="96">
        <v>0</v>
      </c>
      <c r="CL415" s="96">
        <v>0</v>
      </c>
      <c r="CM415" s="96">
        <v>0</v>
      </c>
      <c r="CN415" s="305">
        <f t="shared" si="349"/>
        <v>0.22</v>
      </c>
      <c r="CO415" s="354"/>
      <c r="CP415" s="354"/>
      <c r="CQ415" s="96">
        <f t="shared" si="339"/>
        <v>66</v>
      </c>
      <c r="CR415" s="221">
        <f t="shared" si="350"/>
        <v>0.22</v>
      </c>
      <c r="CS415" s="355"/>
      <c r="CT415" s="355"/>
      <c r="CU415" s="220" t="s">
        <v>1175</v>
      </c>
      <c r="CV415" s="220" t="s">
        <v>101</v>
      </c>
    </row>
    <row r="416" spans="1:100" ht="65.25" customHeight="1">
      <c r="A416" s="75" t="s">
        <v>1200</v>
      </c>
      <c r="B416" s="218" t="s">
        <v>95</v>
      </c>
      <c r="C416" s="75" t="s">
        <v>1201</v>
      </c>
      <c r="D416" s="119">
        <v>3500</v>
      </c>
      <c r="E416" s="119">
        <v>3500</v>
      </c>
      <c r="F416" s="75" t="s">
        <v>486</v>
      </c>
      <c r="G416" s="75" t="s">
        <v>1199</v>
      </c>
      <c r="H416" s="75" t="s">
        <v>1199</v>
      </c>
      <c r="I416" s="96">
        <v>4418</v>
      </c>
      <c r="J416" s="119">
        <v>3500</v>
      </c>
      <c r="K416" s="119">
        <v>0</v>
      </c>
      <c r="L416" s="305">
        <v>0</v>
      </c>
      <c r="M416" s="354"/>
      <c r="N416" s="354"/>
      <c r="O416" s="354"/>
      <c r="P416" s="354"/>
      <c r="Q416" s="96">
        <v>0</v>
      </c>
      <c r="R416" s="96">
        <v>0</v>
      </c>
      <c r="S416" s="96">
        <v>0</v>
      </c>
      <c r="T416" s="96">
        <v>0</v>
      </c>
      <c r="U416" s="96">
        <v>0</v>
      </c>
      <c r="V416" s="96">
        <v>0</v>
      </c>
      <c r="W416" s="96">
        <v>0</v>
      </c>
      <c r="X416" s="96">
        <v>0</v>
      </c>
      <c r="Y416" s="96">
        <v>0</v>
      </c>
      <c r="Z416" s="102" t="s">
        <v>81</v>
      </c>
      <c r="AA416" s="96">
        <v>0</v>
      </c>
      <c r="AB416" s="102">
        <v>0</v>
      </c>
      <c r="AC416" s="96">
        <v>0</v>
      </c>
      <c r="AD416" s="102">
        <v>0</v>
      </c>
      <c r="AE416" s="102">
        <v>0</v>
      </c>
      <c r="AF416" s="102">
        <v>0</v>
      </c>
      <c r="AG416" s="102">
        <v>0</v>
      </c>
      <c r="AH416" s="102">
        <v>0</v>
      </c>
      <c r="AI416" s="102">
        <v>0</v>
      </c>
      <c r="AJ416" s="102">
        <v>0</v>
      </c>
      <c r="AK416" s="102">
        <v>0</v>
      </c>
      <c r="AL416" s="305" t="s">
        <v>81</v>
      </c>
      <c r="AM416" s="354"/>
      <c r="AN416" s="354"/>
      <c r="AO416" s="102">
        <f t="shared" si="346"/>
        <v>0</v>
      </c>
      <c r="AP416" s="305">
        <f t="shared" si="347"/>
        <v>0</v>
      </c>
      <c r="AQ416" s="354"/>
      <c r="AR416" s="354"/>
      <c r="AS416" s="121">
        <v>0</v>
      </c>
      <c r="AT416" s="235">
        <v>0</v>
      </c>
      <c r="AU416" s="121">
        <v>0</v>
      </c>
      <c r="AV416" s="121">
        <v>0</v>
      </c>
      <c r="AW416" s="102">
        <v>0</v>
      </c>
      <c r="AX416" s="102">
        <v>0</v>
      </c>
      <c r="AY416" s="102">
        <v>0</v>
      </c>
      <c r="AZ416" s="102">
        <v>0</v>
      </c>
      <c r="BA416" s="102">
        <v>0</v>
      </c>
      <c r="BB416" s="102">
        <v>0</v>
      </c>
      <c r="BC416" s="102">
        <v>0</v>
      </c>
      <c r="BD416" s="102">
        <v>0</v>
      </c>
      <c r="BE416" s="102">
        <v>0</v>
      </c>
      <c r="BF416" s="305" t="s">
        <v>81</v>
      </c>
      <c r="BG416" s="354"/>
      <c r="BH416" s="354"/>
      <c r="BI416" s="96">
        <f t="shared" si="338"/>
        <v>0</v>
      </c>
      <c r="BJ416" s="260">
        <f>+BI416/D416</f>
        <v>0</v>
      </c>
      <c r="BK416" s="354"/>
      <c r="BL416" s="354"/>
      <c r="BM416" s="220" t="s">
        <v>1175</v>
      </c>
      <c r="BN416" s="220" t="s">
        <v>101</v>
      </c>
      <c r="BO416" s="290"/>
      <c r="BP416" s="290"/>
      <c r="BQ416" s="290"/>
      <c r="BR416" s="290"/>
      <c r="BS416" s="290"/>
      <c r="BT416" s="290"/>
      <c r="BU416" s="290"/>
      <c r="BV416" s="290"/>
      <c r="BW416" s="290"/>
      <c r="BX416" s="290"/>
      <c r="BY416" s="290"/>
      <c r="BZ416" s="96">
        <v>3500</v>
      </c>
      <c r="CA416" s="121">
        <v>0</v>
      </c>
      <c r="CB416" s="121">
        <v>0</v>
      </c>
      <c r="CC416" s="121">
        <v>729</v>
      </c>
      <c r="CD416" s="121">
        <v>1616</v>
      </c>
      <c r="CE416" s="96">
        <f t="shared" si="341"/>
        <v>862000000</v>
      </c>
      <c r="CF416" s="96">
        <v>0</v>
      </c>
      <c r="CG416" s="96">
        <v>862000000</v>
      </c>
      <c r="CH416" s="96">
        <v>0</v>
      </c>
      <c r="CI416" s="96">
        <v>0</v>
      </c>
      <c r="CJ416" s="96">
        <v>0</v>
      </c>
      <c r="CK416" s="96">
        <v>0</v>
      </c>
      <c r="CL416" s="96">
        <v>0</v>
      </c>
      <c r="CM416" s="96">
        <v>0</v>
      </c>
      <c r="CN416" s="305">
        <f t="shared" si="349"/>
        <v>0.46171428571428569</v>
      </c>
      <c r="CO416" s="354"/>
      <c r="CP416" s="354"/>
      <c r="CQ416" s="96">
        <f t="shared" si="339"/>
        <v>1616</v>
      </c>
      <c r="CR416" s="221">
        <f t="shared" si="350"/>
        <v>0.46171428571428569</v>
      </c>
      <c r="CS416" s="355"/>
      <c r="CT416" s="355"/>
      <c r="CU416" s="220" t="s">
        <v>1175</v>
      </c>
      <c r="CV416" s="220" t="s">
        <v>101</v>
      </c>
    </row>
    <row r="417" spans="1:100" ht="78.75">
      <c r="A417" s="75" t="s">
        <v>1202</v>
      </c>
      <c r="B417" s="218" t="s">
        <v>95</v>
      </c>
      <c r="C417" s="75" t="s">
        <v>1203</v>
      </c>
      <c r="D417" s="119">
        <v>4</v>
      </c>
      <c r="E417" s="119">
        <v>4</v>
      </c>
      <c r="F417" s="75" t="s">
        <v>97</v>
      </c>
      <c r="G417" s="75" t="s">
        <v>1204</v>
      </c>
      <c r="H417" s="75" t="s">
        <v>1204</v>
      </c>
      <c r="I417" s="96">
        <v>0</v>
      </c>
      <c r="J417" s="119">
        <v>1</v>
      </c>
      <c r="K417" s="119">
        <v>0</v>
      </c>
      <c r="L417" s="305">
        <v>0</v>
      </c>
      <c r="M417" s="354">
        <f>SUBTOTAL(9,L417:L419)</f>
        <v>0</v>
      </c>
      <c r="N417" s="354">
        <v>0.05</v>
      </c>
      <c r="O417" s="354">
        <f>SUM(L417:L419)/3</f>
        <v>0</v>
      </c>
      <c r="P417" s="354"/>
      <c r="Q417" s="96">
        <v>0</v>
      </c>
      <c r="R417" s="96">
        <v>0</v>
      </c>
      <c r="S417" s="96">
        <v>0</v>
      </c>
      <c r="T417" s="96">
        <v>0</v>
      </c>
      <c r="U417" s="96">
        <v>0</v>
      </c>
      <c r="V417" s="96">
        <v>0</v>
      </c>
      <c r="W417" s="96">
        <v>0</v>
      </c>
      <c r="X417" s="96">
        <v>0</v>
      </c>
      <c r="Y417" s="96">
        <v>0</v>
      </c>
      <c r="Z417" s="102" t="s">
        <v>81</v>
      </c>
      <c r="AA417" s="96">
        <v>1</v>
      </c>
      <c r="AB417" s="102">
        <v>2</v>
      </c>
      <c r="AC417" s="96">
        <v>1</v>
      </c>
      <c r="AD417" s="102">
        <v>0</v>
      </c>
      <c r="AE417" s="102">
        <v>0</v>
      </c>
      <c r="AF417" s="102">
        <v>0</v>
      </c>
      <c r="AG417" s="102">
        <v>0</v>
      </c>
      <c r="AH417" s="102">
        <v>0</v>
      </c>
      <c r="AI417" s="102">
        <v>0</v>
      </c>
      <c r="AJ417" s="102">
        <v>0</v>
      </c>
      <c r="AK417" s="102">
        <v>0</v>
      </c>
      <c r="AL417" s="305">
        <v>1</v>
      </c>
      <c r="AM417" s="354">
        <f>SUM(AL417:AL419)/3</f>
        <v>1</v>
      </c>
      <c r="AN417" s="354">
        <v>0</v>
      </c>
      <c r="AO417" s="102">
        <f t="shared" si="346"/>
        <v>1</v>
      </c>
      <c r="AP417" s="305">
        <f t="shared" si="347"/>
        <v>0.25</v>
      </c>
      <c r="AQ417" s="354">
        <f>SUM(AP417:AP419)/3</f>
        <v>0.75</v>
      </c>
      <c r="AR417" s="354"/>
      <c r="AS417" s="121">
        <v>1</v>
      </c>
      <c r="AT417" s="235">
        <v>1</v>
      </c>
      <c r="AU417" s="121">
        <v>1</v>
      </c>
      <c r="AV417" s="121">
        <v>1</v>
      </c>
      <c r="AW417" s="102">
        <v>0</v>
      </c>
      <c r="AX417" s="102">
        <v>0</v>
      </c>
      <c r="AY417" s="102">
        <v>0</v>
      </c>
      <c r="AZ417" s="102">
        <v>0</v>
      </c>
      <c r="BA417" s="102">
        <v>0</v>
      </c>
      <c r="BB417" s="102">
        <v>0</v>
      </c>
      <c r="BC417" s="102">
        <v>0</v>
      </c>
      <c r="BD417" s="102">
        <v>0</v>
      </c>
      <c r="BE417" s="102">
        <v>0</v>
      </c>
      <c r="BF417" s="305">
        <f t="shared" si="348"/>
        <v>1</v>
      </c>
      <c r="BG417" s="354">
        <f>SUM(BF417:BF419)</f>
        <v>1</v>
      </c>
      <c r="BH417" s="354">
        <v>0</v>
      </c>
      <c r="BI417" s="96">
        <f t="shared" si="338"/>
        <v>2</v>
      </c>
      <c r="BJ417" s="260">
        <f>+BI417/D417</f>
        <v>0.5</v>
      </c>
      <c r="BK417" s="354">
        <f>SUM(BJ417:BJ419)/3</f>
        <v>0.83333333333333337</v>
      </c>
      <c r="BL417" s="354"/>
      <c r="BM417" s="220" t="s">
        <v>1175</v>
      </c>
      <c r="BN417" s="220" t="s">
        <v>101</v>
      </c>
      <c r="BO417" s="220"/>
      <c r="BP417" s="220"/>
      <c r="BQ417" s="220"/>
      <c r="BR417" s="220"/>
      <c r="BS417" s="220"/>
      <c r="BT417" s="220"/>
      <c r="BU417" s="220"/>
      <c r="BV417" s="220"/>
      <c r="BW417" s="220"/>
      <c r="BX417" s="220"/>
      <c r="BY417" s="220"/>
      <c r="BZ417" s="96">
        <v>2</v>
      </c>
      <c r="CA417" s="121">
        <v>0</v>
      </c>
      <c r="CB417" s="121">
        <v>0</v>
      </c>
      <c r="CC417" s="121">
        <v>0</v>
      </c>
      <c r="CD417" s="121">
        <v>0</v>
      </c>
      <c r="CE417" s="96">
        <f t="shared" si="341"/>
        <v>0</v>
      </c>
      <c r="CF417" s="96">
        <v>0</v>
      </c>
      <c r="CG417" s="96">
        <v>0</v>
      </c>
      <c r="CH417" s="96">
        <v>0</v>
      </c>
      <c r="CI417" s="96">
        <v>0</v>
      </c>
      <c r="CJ417" s="96">
        <v>0</v>
      </c>
      <c r="CK417" s="96">
        <v>0</v>
      </c>
      <c r="CL417" s="96">
        <v>0</v>
      </c>
      <c r="CM417" s="96">
        <v>0</v>
      </c>
      <c r="CN417" s="305">
        <f t="shared" si="349"/>
        <v>0</v>
      </c>
      <c r="CO417" s="354">
        <f>SUM(CN417:CN419)/2</f>
        <v>0</v>
      </c>
      <c r="CP417" s="354">
        <v>0</v>
      </c>
      <c r="CQ417" s="96">
        <f t="shared" si="339"/>
        <v>2</v>
      </c>
      <c r="CR417" s="221">
        <f t="shared" si="350"/>
        <v>0.5</v>
      </c>
      <c r="CS417" s="355">
        <f>SUM(CR417:CR419)/3</f>
        <v>0.83333333333333337</v>
      </c>
      <c r="CT417" s="355"/>
      <c r="CU417" s="220" t="s">
        <v>1175</v>
      </c>
      <c r="CV417" s="220" t="s">
        <v>101</v>
      </c>
    </row>
    <row r="418" spans="1:100" ht="76.5" customHeight="1">
      <c r="A418" s="75" t="s">
        <v>1202</v>
      </c>
      <c r="B418" s="218" t="s">
        <v>95</v>
      </c>
      <c r="C418" s="75" t="s">
        <v>1203</v>
      </c>
      <c r="D418" s="119">
        <v>600</v>
      </c>
      <c r="E418" s="119">
        <v>600</v>
      </c>
      <c r="F418" s="75" t="s">
        <v>97</v>
      </c>
      <c r="G418" s="75" t="s">
        <v>1205</v>
      </c>
      <c r="H418" s="75" t="s">
        <v>1205</v>
      </c>
      <c r="I418" s="96">
        <v>0</v>
      </c>
      <c r="J418" s="119">
        <v>150</v>
      </c>
      <c r="K418" s="119">
        <v>0</v>
      </c>
      <c r="L418" s="305">
        <v>0</v>
      </c>
      <c r="M418" s="354"/>
      <c r="N418" s="354"/>
      <c r="O418" s="354"/>
      <c r="P418" s="354"/>
      <c r="Q418" s="96">
        <v>0</v>
      </c>
      <c r="R418" s="96">
        <v>0</v>
      </c>
      <c r="S418" s="96">
        <v>0</v>
      </c>
      <c r="T418" s="96">
        <v>0</v>
      </c>
      <c r="U418" s="96">
        <v>0</v>
      </c>
      <c r="V418" s="96">
        <v>0</v>
      </c>
      <c r="W418" s="96">
        <v>0</v>
      </c>
      <c r="X418" s="96">
        <v>0</v>
      </c>
      <c r="Y418" s="96">
        <v>0</v>
      </c>
      <c r="Z418" s="102" t="s">
        <v>81</v>
      </c>
      <c r="AA418" s="96">
        <v>200</v>
      </c>
      <c r="AB418" s="102">
        <v>200</v>
      </c>
      <c r="AC418" s="96">
        <v>726</v>
      </c>
      <c r="AD418" s="102">
        <v>720000000</v>
      </c>
      <c r="AE418" s="102">
        <v>720000000</v>
      </c>
      <c r="AF418" s="102">
        <v>0</v>
      </c>
      <c r="AG418" s="102">
        <v>0</v>
      </c>
      <c r="AH418" s="102">
        <v>0</v>
      </c>
      <c r="AI418" s="102">
        <v>0</v>
      </c>
      <c r="AJ418" s="102">
        <v>0</v>
      </c>
      <c r="AK418" s="102">
        <v>0</v>
      </c>
      <c r="AL418" s="305">
        <v>1</v>
      </c>
      <c r="AM418" s="354"/>
      <c r="AN418" s="354"/>
      <c r="AO418" s="102">
        <f t="shared" si="346"/>
        <v>726</v>
      </c>
      <c r="AP418" s="305">
        <v>1</v>
      </c>
      <c r="AQ418" s="354"/>
      <c r="AR418" s="354"/>
      <c r="AS418" s="121">
        <v>0</v>
      </c>
      <c r="AT418" s="235">
        <v>0</v>
      </c>
      <c r="AU418" s="121">
        <v>0</v>
      </c>
      <c r="AV418" s="121">
        <v>0</v>
      </c>
      <c r="AW418" s="102">
        <v>0</v>
      </c>
      <c r="AX418" s="102">
        <v>0</v>
      </c>
      <c r="AY418" s="102">
        <v>0</v>
      </c>
      <c r="AZ418" s="102">
        <v>0</v>
      </c>
      <c r="BA418" s="102">
        <v>0</v>
      </c>
      <c r="BB418" s="102">
        <v>0</v>
      </c>
      <c r="BC418" s="102">
        <v>0</v>
      </c>
      <c r="BD418" s="102">
        <v>0</v>
      </c>
      <c r="BE418" s="102">
        <v>0</v>
      </c>
      <c r="BF418" s="305" t="s">
        <v>81</v>
      </c>
      <c r="BG418" s="354"/>
      <c r="BH418" s="354"/>
      <c r="BI418" s="96">
        <f t="shared" si="338"/>
        <v>726</v>
      </c>
      <c r="BJ418" s="260">
        <v>1</v>
      </c>
      <c r="BK418" s="354"/>
      <c r="BL418" s="354"/>
      <c r="BM418" s="220" t="s">
        <v>1175</v>
      </c>
      <c r="BN418" s="220" t="s">
        <v>101</v>
      </c>
      <c r="BO418" s="220"/>
      <c r="BP418" s="220"/>
      <c r="BQ418" s="220"/>
      <c r="BR418" s="220"/>
      <c r="BS418" s="220"/>
      <c r="BT418" s="220"/>
      <c r="BU418" s="220"/>
      <c r="BV418" s="220"/>
      <c r="BW418" s="220"/>
      <c r="BX418" s="220"/>
      <c r="BY418" s="220"/>
      <c r="BZ418" s="96">
        <v>300</v>
      </c>
      <c r="CA418" s="121">
        <v>0</v>
      </c>
      <c r="CB418" s="121">
        <v>0</v>
      </c>
      <c r="CC418" s="121">
        <v>0</v>
      </c>
      <c r="CD418" s="121">
        <v>0</v>
      </c>
      <c r="CE418" s="96">
        <f t="shared" si="341"/>
        <v>0</v>
      </c>
      <c r="CF418" s="96">
        <v>0</v>
      </c>
      <c r="CG418" s="96">
        <v>0</v>
      </c>
      <c r="CH418" s="96">
        <v>0</v>
      </c>
      <c r="CI418" s="96">
        <v>0</v>
      </c>
      <c r="CJ418" s="96">
        <v>0</v>
      </c>
      <c r="CK418" s="96">
        <v>0</v>
      </c>
      <c r="CL418" s="96">
        <v>0</v>
      </c>
      <c r="CM418" s="96">
        <v>0</v>
      </c>
      <c r="CN418" s="305">
        <f t="shared" si="349"/>
        <v>0</v>
      </c>
      <c r="CO418" s="354"/>
      <c r="CP418" s="354"/>
      <c r="CQ418" s="96">
        <f t="shared" si="339"/>
        <v>726</v>
      </c>
      <c r="CR418" s="221">
        <v>1</v>
      </c>
      <c r="CS418" s="355"/>
      <c r="CT418" s="355"/>
      <c r="CU418" s="220" t="s">
        <v>1175</v>
      </c>
      <c r="CV418" s="220" t="s">
        <v>101</v>
      </c>
    </row>
    <row r="419" spans="1:100" ht="78" customHeight="1">
      <c r="A419" s="75" t="s">
        <v>1202</v>
      </c>
      <c r="B419" s="218" t="s">
        <v>95</v>
      </c>
      <c r="C419" s="75" t="s">
        <v>1203</v>
      </c>
      <c r="D419" s="119">
        <v>600</v>
      </c>
      <c r="E419" s="119">
        <v>600</v>
      </c>
      <c r="F419" s="75" t="s">
        <v>97</v>
      </c>
      <c r="G419" s="75" t="s">
        <v>1206</v>
      </c>
      <c r="H419" s="75" t="s">
        <v>1206</v>
      </c>
      <c r="I419" s="96">
        <v>0</v>
      </c>
      <c r="J419" s="119">
        <v>150</v>
      </c>
      <c r="K419" s="119">
        <v>0</v>
      </c>
      <c r="L419" s="305">
        <v>0</v>
      </c>
      <c r="M419" s="354"/>
      <c r="N419" s="354"/>
      <c r="O419" s="354"/>
      <c r="P419" s="354"/>
      <c r="Q419" s="96">
        <v>0</v>
      </c>
      <c r="R419" s="96">
        <v>0</v>
      </c>
      <c r="S419" s="96">
        <v>0</v>
      </c>
      <c r="T419" s="96">
        <v>0</v>
      </c>
      <c r="U419" s="96">
        <v>0</v>
      </c>
      <c r="V419" s="96">
        <v>0</v>
      </c>
      <c r="W419" s="96">
        <v>0</v>
      </c>
      <c r="X419" s="96">
        <v>0</v>
      </c>
      <c r="Y419" s="96">
        <v>0</v>
      </c>
      <c r="Z419" s="102" t="s">
        <v>81</v>
      </c>
      <c r="AA419" s="96">
        <v>200</v>
      </c>
      <c r="AB419" s="102">
        <v>200</v>
      </c>
      <c r="AC419" s="96">
        <v>726</v>
      </c>
      <c r="AD419" s="102">
        <v>180000000</v>
      </c>
      <c r="AE419" s="102">
        <v>180000000</v>
      </c>
      <c r="AF419" s="102">
        <v>0</v>
      </c>
      <c r="AG419" s="102">
        <v>0</v>
      </c>
      <c r="AH419" s="102">
        <v>0</v>
      </c>
      <c r="AI419" s="102">
        <v>0</v>
      </c>
      <c r="AJ419" s="102">
        <v>0</v>
      </c>
      <c r="AK419" s="102">
        <v>0</v>
      </c>
      <c r="AL419" s="305">
        <v>1</v>
      </c>
      <c r="AM419" s="354"/>
      <c r="AN419" s="354"/>
      <c r="AO419" s="102">
        <f t="shared" si="346"/>
        <v>726</v>
      </c>
      <c r="AP419" s="305">
        <v>1</v>
      </c>
      <c r="AQ419" s="354"/>
      <c r="AR419" s="354"/>
      <c r="AS419" s="121">
        <v>0</v>
      </c>
      <c r="AT419" s="235">
        <v>0</v>
      </c>
      <c r="AU419" s="121">
        <v>0</v>
      </c>
      <c r="AV419" s="121">
        <v>0</v>
      </c>
      <c r="AW419" s="102">
        <v>0</v>
      </c>
      <c r="AX419" s="102">
        <v>0</v>
      </c>
      <c r="AY419" s="102">
        <v>0</v>
      </c>
      <c r="AZ419" s="102">
        <v>0</v>
      </c>
      <c r="BA419" s="102">
        <v>0</v>
      </c>
      <c r="BB419" s="102">
        <v>0</v>
      </c>
      <c r="BC419" s="102">
        <v>0</v>
      </c>
      <c r="BD419" s="102">
        <v>0</v>
      </c>
      <c r="BE419" s="102">
        <v>0</v>
      </c>
      <c r="BF419" s="305" t="s">
        <v>81</v>
      </c>
      <c r="BG419" s="354"/>
      <c r="BH419" s="354"/>
      <c r="BI419" s="96">
        <f t="shared" si="338"/>
        <v>726</v>
      </c>
      <c r="BJ419" s="260">
        <v>1</v>
      </c>
      <c r="BK419" s="354"/>
      <c r="BL419" s="354"/>
      <c r="BM419" s="220" t="s">
        <v>1175</v>
      </c>
      <c r="BN419" s="220" t="s">
        <v>101</v>
      </c>
      <c r="BO419" s="220"/>
      <c r="BP419" s="220"/>
      <c r="BQ419" s="220"/>
      <c r="BR419" s="220"/>
      <c r="BS419" s="220"/>
      <c r="BT419" s="220"/>
      <c r="BU419" s="220"/>
      <c r="BV419" s="220"/>
      <c r="BW419" s="220"/>
      <c r="BX419" s="220"/>
      <c r="BY419" s="220"/>
      <c r="BZ419" s="96">
        <v>0</v>
      </c>
      <c r="CA419" s="121">
        <v>0</v>
      </c>
      <c r="CB419" s="121">
        <v>0</v>
      </c>
      <c r="CC419" s="121">
        <v>0</v>
      </c>
      <c r="CD419" s="121">
        <v>0</v>
      </c>
      <c r="CE419" s="96">
        <f t="shared" si="341"/>
        <v>0</v>
      </c>
      <c r="CF419" s="96">
        <v>0</v>
      </c>
      <c r="CG419" s="96">
        <v>0</v>
      </c>
      <c r="CH419" s="96">
        <v>0</v>
      </c>
      <c r="CI419" s="96">
        <v>0</v>
      </c>
      <c r="CJ419" s="96">
        <v>0</v>
      </c>
      <c r="CK419" s="96">
        <v>0</v>
      </c>
      <c r="CL419" s="96">
        <v>0</v>
      </c>
      <c r="CM419" s="96">
        <v>0</v>
      </c>
      <c r="CN419" s="305" t="s">
        <v>81</v>
      </c>
      <c r="CO419" s="354"/>
      <c r="CP419" s="354"/>
      <c r="CQ419" s="96">
        <f t="shared" si="339"/>
        <v>726</v>
      </c>
      <c r="CR419" s="221">
        <v>1</v>
      </c>
      <c r="CS419" s="355"/>
      <c r="CT419" s="355"/>
      <c r="CU419" s="220" t="s">
        <v>1175</v>
      </c>
      <c r="CV419" s="220" t="s">
        <v>101</v>
      </c>
    </row>
    <row r="420" spans="1:100" ht="67.5">
      <c r="A420" s="75" t="s">
        <v>1207</v>
      </c>
      <c r="B420" s="218" t="s">
        <v>95</v>
      </c>
      <c r="C420" s="75" t="s">
        <v>1208</v>
      </c>
      <c r="D420" s="119">
        <v>3</v>
      </c>
      <c r="E420" s="119">
        <v>3</v>
      </c>
      <c r="F420" s="75" t="s">
        <v>97</v>
      </c>
      <c r="G420" s="75" t="s">
        <v>1209</v>
      </c>
      <c r="H420" s="75" t="s">
        <v>1209</v>
      </c>
      <c r="I420" s="96">
        <v>0</v>
      </c>
      <c r="J420" s="119">
        <v>1</v>
      </c>
      <c r="K420" s="119">
        <v>0</v>
      </c>
      <c r="L420" s="305">
        <v>0</v>
      </c>
      <c r="M420" s="354">
        <f>SUM(L420:L421)/2</f>
        <v>0.5</v>
      </c>
      <c r="N420" s="354">
        <v>0.1</v>
      </c>
      <c r="O420" s="354">
        <f>SUM(L420:L421)/2</f>
        <v>0.5</v>
      </c>
      <c r="P420" s="354"/>
      <c r="Q420" s="96">
        <v>0</v>
      </c>
      <c r="R420" s="96">
        <v>0</v>
      </c>
      <c r="S420" s="96">
        <v>0</v>
      </c>
      <c r="T420" s="96">
        <v>0</v>
      </c>
      <c r="U420" s="96">
        <v>0</v>
      </c>
      <c r="V420" s="96">
        <v>0</v>
      </c>
      <c r="W420" s="96">
        <v>0</v>
      </c>
      <c r="X420" s="96">
        <v>0</v>
      </c>
      <c r="Y420" s="96">
        <v>0</v>
      </c>
      <c r="Z420" s="102" t="s">
        <v>81</v>
      </c>
      <c r="AA420" s="96">
        <v>1</v>
      </c>
      <c r="AB420" s="102">
        <v>1</v>
      </c>
      <c r="AC420" s="96">
        <v>2</v>
      </c>
      <c r="AD420" s="102">
        <v>20000000</v>
      </c>
      <c r="AE420" s="102">
        <v>20000000</v>
      </c>
      <c r="AF420" s="102">
        <v>0</v>
      </c>
      <c r="AG420" s="102">
        <v>0</v>
      </c>
      <c r="AH420" s="102">
        <v>0</v>
      </c>
      <c r="AI420" s="102">
        <v>0</v>
      </c>
      <c r="AJ420" s="102">
        <v>0</v>
      </c>
      <c r="AK420" s="102">
        <v>0</v>
      </c>
      <c r="AL420" s="305">
        <v>1</v>
      </c>
      <c r="AM420" s="354">
        <f>SUM(AL420:AL421)/2</f>
        <v>1</v>
      </c>
      <c r="AN420" s="354">
        <v>0.06</v>
      </c>
      <c r="AO420" s="102">
        <f t="shared" si="346"/>
        <v>2</v>
      </c>
      <c r="AP420" s="305">
        <f t="shared" si="347"/>
        <v>0.66666666666666663</v>
      </c>
      <c r="AQ420" s="354">
        <f>SUM(AP420:AP421)/2</f>
        <v>0.83333333333333326</v>
      </c>
      <c r="AR420" s="354"/>
      <c r="AS420" s="121">
        <v>0</v>
      </c>
      <c r="AT420" s="235">
        <v>0</v>
      </c>
      <c r="AU420" s="121">
        <v>0</v>
      </c>
      <c r="AV420" s="121">
        <v>0</v>
      </c>
      <c r="AW420" s="102">
        <v>0</v>
      </c>
      <c r="AX420" s="102">
        <v>0</v>
      </c>
      <c r="AY420" s="102">
        <v>0</v>
      </c>
      <c r="AZ420" s="102">
        <v>0</v>
      </c>
      <c r="BA420" s="102">
        <v>0</v>
      </c>
      <c r="BB420" s="102">
        <v>0</v>
      </c>
      <c r="BC420" s="102">
        <v>0</v>
      </c>
      <c r="BD420" s="102">
        <v>0</v>
      </c>
      <c r="BE420" s="102">
        <v>0</v>
      </c>
      <c r="BF420" s="305" t="s">
        <v>81</v>
      </c>
      <c r="BG420" s="354" t="s">
        <v>81</v>
      </c>
      <c r="BH420" s="354">
        <v>0.06</v>
      </c>
      <c r="BI420" s="96">
        <f t="shared" si="338"/>
        <v>2</v>
      </c>
      <c r="BJ420" s="260">
        <f>+BI420/D420</f>
        <v>0.66666666666666663</v>
      </c>
      <c r="BK420" s="354">
        <f>SUM(BJ420:BJ421)/2</f>
        <v>0.83333333333333326</v>
      </c>
      <c r="BL420" s="354"/>
      <c r="BM420" s="220" t="s">
        <v>1175</v>
      </c>
      <c r="BN420" s="220" t="s">
        <v>101</v>
      </c>
      <c r="BO420" s="220"/>
      <c r="BP420" s="220"/>
      <c r="BQ420" s="220"/>
      <c r="BR420" s="220"/>
      <c r="BS420" s="220"/>
      <c r="BT420" s="220"/>
      <c r="BU420" s="220"/>
      <c r="BV420" s="220"/>
      <c r="BW420" s="220"/>
      <c r="BX420" s="220"/>
      <c r="BY420" s="220"/>
      <c r="BZ420" s="96">
        <v>1</v>
      </c>
      <c r="CA420" s="121">
        <v>0</v>
      </c>
      <c r="CB420" s="121">
        <v>0</v>
      </c>
      <c r="CC420" s="121">
        <v>0</v>
      </c>
      <c r="CD420" s="121">
        <v>0</v>
      </c>
      <c r="CE420" s="96">
        <f t="shared" si="341"/>
        <v>0</v>
      </c>
      <c r="CF420" s="96">
        <v>0</v>
      </c>
      <c r="CG420" s="96">
        <v>0</v>
      </c>
      <c r="CH420" s="96">
        <v>0</v>
      </c>
      <c r="CI420" s="96">
        <v>0</v>
      </c>
      <c r="CJ420" s="96">
        <v>0</v>
      </c>
      <c r="CK420" s="96">
        <v>0</v>
      </c>
      <c r="CL420" s="96">
        <v>0</v>
      </c>
      <c r="CM420" s="96">
        <v>0</v>
      </c>
      <c r="CN420" s="305">
        <f t="shared" si="349"/>
        <v>0</v>
      </c>
      <c r="CO420" s="354">
        <f>SUM(CN420:CN421)/1</f>
        <v>0</v>
      </c>
      <c r="CP420" s="354">
        <v>0.06</v>
      </c>
      <c r="CQ420" s="96">
        <f t="shared" si="339"/>
        <v>2</v>
      </c>
      <c r="CR420" s="221">
        <f>+CQ420/E420</f>
        <v>0.66666666666666663</v>
      </c>
      <c r="CS420" s="355">
        <f>SUM(CR420:CR421)/2</f>
        <v>0.83333333333333326</v>
      </c>
      <c r="CT420" s="355"/>
      <c r="CU420" s="220" t="s">
        <v>1175</v>
      </c>
      <c r="CV420" s="220" t="s">
        <v>101</v>
      </c>
    </row>
    <row r="421" spans="1:100" ht="67.5">
      <c r="A421" s="75" t="s">
        <v>1207</v>
      </c>
      <c r="B421" s="218" t="s">
        <v>95</v>
      </c>
      <c r="C421" s="75" t="s">
        <v>1208</v>
      </c>
      <c r="D421" s="119">
        <v>1500</v>
      </c>
      <c r="E421" s="119">
        <v>1500</v>
      </c>
      <c r="F421" s="75" t="s">
        <v>97</v>
      </c>
      <c r="G421" s="75" t="s">
        <v>1210</v>
      </c>
      <c r="H421" s="75" t="s">
        <v>1210</v>
      </c>
      <c r="I421" s="96">
        <v>0</v>
      </c>
      <c r="J421" s="119">
        <v>1642</v>
      </c>
      <c r="K421" s="119">
        <v>1642</v>
      </c>
      <c r="L421" s="305">
        <v>1</v>
      </c>
      <c r="M421" s="354"/>
      <c r="N421" s="354"/>
      <c r="O421" s="354"/>
      <c r="P421" s="354"/>
      <c r="Q421" s="96">
        <v>0</v>
      </c>
      <c r="R421" s="96">
        <v>0</v>
      </c>
      <c r="S421" s="96">
        <v>0</v>
      </c>
      <c r="T421" s="96">
        <v>0</v>
      </c>
      <c r="U421" s="96">
        <v>0</v>
      </c>
      <c r="V421" s="96">
        <v>0</v>
      </c>
      <c r="W421" s="96">
        <v>0</v>
      </c>
      <c r="X421" s="96">
        <v>0</v>
      </c>
      <c r="Y421" s="96">
        <v>0</v>
      </c>
      <c r="Z421" s="102" t="s">
        <v>81</v>
      </c>
      <c r="AA421" s="96">
        <v>1500</v>
      </c>
      <c r="AB421" s="102">
        <v>6270</v>
      </c>
      <c r="AC421" s="96">
        <v>6270</v>
      </c>
      <c r="AD421" s="102">
        <v>350000000</v>
      </c>
      <c r="AE421" s="102">
        <v>0</v>
      </c>
      <c r="AF421" s="102">
        <v>0</v>
      </c>
      <c r="AG421" s="102">
        <v>0</v>
      </c>
      <c r="AH421" s="102">
        <v>0</v>
      </c>
      <c r="AI421" s="102">
        <v>0</v>
      </c>
      <c r="AJ421" s="102">
        <v>0</v>
      </c>
      <c r="AK421" s="102">
        <v>350000000</v>
      </c>
      <c r="AL421" s="305">
        <v>1</v>
      </c>
      <c r="AM421" s="354"/>
      <c r="AN421" s="354"/>
      <c r="AO421" s="102">
        <f t="shared" si="346"/>
        <v>7912</v>
      </c>
      <c r="AP421" s="305">
        <v>1</v>
      </c>
      <c r="AQ421" s="354"/>
      <c r="AR421" s="354"/>
      <c r="AS421" s="121">
        <v>0</v>
      </c>
      <c r="AT421" s="235">
        <v>0</v>
      </c>
      <c r="AU421" s="121">
        <v>0</v>
      </c>
      <c r="AV421" s="121">
        <v>0</v>
      </c>
      <c r="AW421" s="102">
        <v>0</v>
      </c>
      <c r="AX421" s="102">
        <v>0</v>
      </c>
      <c r="AY421" s="102">
        <v>0</v>
      </c>
      <c r="AZ421" s="102">
        <v>0</v>
      </c>
      <c r="BA421" s="102">
        <v>0</v>
      </c>
      <c r="BB421" s="102">
        <v>0</v>
      </c>
      <c r="BC421" s="102">
        <v>0</v>
      </c>
      <c r="BD421" s="102">
        <v>0</v>
      </c>
      <c r="BE421" s="102">
        <v>0</v>
      </c>
      <c r="BF421" s="305" t="s">
        <v>81</v>
      </c>
      <c r="BG421" s="354"/>
      <c r="BH421" s="354"/>
      <c r="BI421" s="96">
        <f t="shared" si="338"/>
        <v>7912</v>
      </c>
      <c r="BJ421" s="260">
        <v>1</v>
      </c>
      <c r="BK421" s="354"/>
      <c r="BL421" s="354"/>
      <c r="BM421" s="220" t="s">
        <v>1175</v>
      </c>
      <c r="BN421" s="220" t="s">
        <v>101</v>
      </c>
      <c r="BO421" s="220"/>
      <c r="BP421" s="220"/>
      <c r="BQ421" s="220"/>
      <c r="BR421" s="220"/>
      <c r="BS421" s="220"/>
      <c r="BT421" s="220"/>
      <c r="BU421" s="220"/>
      <c r="BV421" s="220"/>
      <c r="BW421" s="220"/>
      <c r="BX421" s="220"/>
      <c r="BY421" s="220"/>
      <c r="BZ421" s="96">
        <v>0</v>
      </c>
      <c r="CA421" s="121">
        <v>0</v>
      </c>
      <c r="CB421" s="121">
        <v>0</v>
      </c>
      <c r="CC421" s="121">
        <v>0</v>
      </c>
      <c r="CD421" s="121">
        <v>0</v>
      </c>
      <c r="CE421" s="96">
        <f t="shared" si="341"/>
        <v>0</v>
      </c>
      <c r="CF421" s="96">
        <v>0</v>
      </c>
      <c r="CG421" s="96">
        <v>0</v>
      </c>
      <c r="CH421" s="96">
        <v>0</v>
      </c>
      <c r="CI421" s="96">
        <v>0</v>
      </c>
      <c r="CJ421" s="96">
        <v>0</v>
      </c>
      <c r="CK421" s="96">
        <v>0</v>
      </c>
      <c r="CL421" s="96">
        <v>0</v>
      </c>
      <c r="CM421" s="96">
        <v>0</v>
      </c>
      <c r="CN421" s="305" t="s">
        <v>81</v>
      </c>
      <c r="CO421" s="354"/>
      <c r="CP421" s="354"/>
      <c r="CQ421" s="96">
        <f t="shared" si="339"/>
        <v>7912</v>
      </c>
      <c r="CR421" s="221">
        <v>1</v>
      </c>
      <c r="CS421" s="355"/>
      <c r="CT421" s="355"/>
      <c r="CU421" s="220" t="s">
        <v>1175</v>
      </c>
      <c r="CV421" s="220" t="s">
        <v>101</v>
      </c>
    </row>
    <row r="422" spans="1:100" ht="67.5">
      <c r="A422" s="75" t="s">
        <v>1211</v>
      </c>
      <c r="B422" s="218" t="s">
        <v>95</v>
      </c>
      <c r="C422" s="75" t="s">
        <v>1212</v>
      </c>
      <c r="D422" s="119">
        <v>4</v>
      </c>
      <c r="E422" s="119">
        <v>4</v>
      </c>
      <c r="F422" s="75" t="s">
        <v>97</v>
      </c>
      <c r="G422" s="75" t="s">
        <v>1213</v>
      </c>
      <c r="H422" s="75" t="s">
        <v>1213</v>
      </c>
      <c r="I422" s="96">
        <v>1</v>
      </c>
      <c r="J422" s="119">
        <v>1</v>
      </c>
      <c r="K422" s="119">
        <v>1</v>
      </c>
      <c r="L422" s="305">
        <v>1</v>
      </c>
      <c r="M422" s="354">
        <f>SUM(L422:L423)/2</f>
        <v>1</v>
      </c>
      <c r="N422" s="354">
        <v>0.1</v>
      </c>
      <c r="O422" s="354">
        <f>SUM(L422:L423)/2</f>
        <v>1</v>
      </c>
      <c r="P422" s="354"/>
      <c r="Q422" s="96">
        <v>0</v>
      </c>
      <c r="R422" s="96">
        <v>0</v>
      </c>
      <c r="S422" s="96">
        <v>0</v>
      </c>
      <c r="T422" s="96">
        <v>0</v>
      </c>
      <c r="U422" s="96">
        <v>0</v>
      </c>
      <c r="V422" s="96">
        <v>0</v>
      </c>
      <c r="W422" s="96">
        <v>0</v>
      </c>
      <c r="X422" s="96">
        <v>0</v>
      </c>
      <c r="Y422" s="96">
        <v>0</v>
      </c>
      <c r="Z422" s="102" t="s">
        <v>81</v>
      </c>
      <c r="AA422" s="96">
        <v>1</v>
      </c>
      <c r="AB422" s="102">
        <v>1</v>
      </c>
      <c r="AC422" s="96">
        <v>1</v>
      </c>
      <c r="AD422" s="102">
        <v>0</v>
      </c>
      <c r="AE422" s="102">
        <v>0</v>
      </c>
      <c r="AF422" s="102">
        <v>0</v>
      </c>
      <c r="AG422" s="102">
        <v>0</v>
      </c>
      <c r="AH422" s="102">
        <v>0</v>
      </c>
      <c r="AI422" s="102">
        <v>0</v>
      </c>
      <c r="AJ422" s="102">
        <v>0</v>
      </c>
      <c r="AK422" s="102">
        <v>0</v>
      </c>
      <c r="AL422" s="305">
        <v>1</v>
      </c>
      <c r="AM422" s="354">
        <f>SUM(AL422:AL423)/2</f>
        <v>1</v>
      </c>
      <c r="AN422" s="354">
        <v>0.102844</v>
      </c>
      <c r="AO422" s="102">
        <f t="shared" si="346"/>
        <v>2</v>
      </c>
      <c r="AP422" s="305">
        <f t="shared" si="347"/>
        <v>0.5</v>
      </c>
      <c r="AQ422" s="354">
        <f>SUM(AP422:AP423)/2</f>
        <v>0.75</v>
      </c>
      <c r="AR422" s="354"/>
      <c r="AS422" s="121">
        <v>1</v>
      </c>
      <c r="AT422" s="235">
        <v>1</v>
      </c>
      <c r="AU422" s="121">
        <v>1</v>
      </c>
      <c r="AV422" s="121">
        <v>1</v>
      </c>
      <c r="AW422" s="102">
        <v>0</v>
      </c>
      <c r="AX422" s="102">
        <v>0</v>
      </c>
      <c r="AY422" s="102">
        <v>0</v>
      </c>
      <c r="AZ422" s="102">
        <v>0</v>
      </c>
      <c r="BA422" s="102">
        <v>0</v>
      </c>
      <c r="BB422" s="102">
        <v>0</v>
      </c>
      <c r="BC422" s="102">
        <v>0</v>
      </c>
      <c r="BD422" s="102">
        <v>0</v>
      </c>
      <c r="BE422" s="102">
        <v>0</v>
      </c>
      <c r="BF422" s="305">
        <f t="shared" si="348"/>
        <v>1</v>
      </c>
      <c r="BG422" s="354">
        <f>SUM(BF422:BF423)/2</f>
        <v>0.92552173913043478</v>
      </c>
      <c r="BH422" s="354">
        <v>0.102844</v>
      </c>
      <c r="BI422" s="96">
        <f t="shared" si="338"/>
        <v>3</v>
      </c>
      <c r="BJ422" s="260">
        <f>+BI422/D422</f>
        <v>0.75</v>
      </c>
      <c r="BK422" s="354">
        <f>SUM(BJ422:BJ423)/2</f>
        <v>0.875</v>
      </c>
      <c r="BL422" s="354"/>
      <c r="BM422" s="220" t="s">
        <v>1175</v>
      </c>
      <c r="BN422" s="220" t="s">
        <v>101</v>
      </c>
      <c r="BO422" s="220"/>
      <c r="BP422" s="220"/>
      <c r="BQ422" s="220"/>
      <c r="BR422" s="220"/>
      <c r="BS422" s="220"/>
      <c r="BT422" s="220"/>
      <c r="BU422" s="220"/>
      <c r="BV422" s="220"/>
      <c r="BW422" s="220"/>
      <c r="BX422" s="220"/>
      <c r="BY422" s="220"/>
      <c r="BZ422" s="96">
        <v>1</v>
      </c>
      <c r="CA422" s="121">
        <v>1</v>
      </c>
      <c r="CB422" s="121">
        <v>1</v>
      </c>
      <c r="CC422" s="121">
        <v>1</v>
      </c>
      <c r="CD422" s="121">
        <v>1</v>
      </c>
      <c r="CE422" s="96">
        <f t="shared" si="341"/>
        <v>8000000</v>
      </c>
      <c r="CF422" s="96">
        <v>0</v>
      </c>
      <c r="CG422" s="96">
        <v>8000000</v>
      </c>
      <c r="CH422" s="96">
        <v>0</v>
      </c>
      <c r="CI422" s="96">
        <v>0</v>
      </c>
      <c r="CJ422" s="96">
        <v>0</v>
      </c>
      <c r="CK422" s="96">
        <v>0</v>
      </c>
      <c r="CL422" s="96">
        <v>0</v>
      </c>
      <c r="CM422" s="96">
        <v>0</v>
      </c>
      <c r="CN422" s="305">
        <f t="shared" si="349"/>
        <v>1</v>
      </c>
      <c r="CO422" s="354">
        <f>SUM(CN422:CN423)/2</f>
        <v>1</v>
      </c>
      <c r="CP422" s="354">
        <v>0.102844</v>
      </c>
      <c r="CQ422" s="96">
        <f t="shared" si="339"/>
        <v>4</v>
      </c>
      <c r="CR422" s="221">
        <f>+CQ422/E422</f>
        <v>1</v>
      </c>
      <c r="CS422" s="355">
        <f>SUM(CR422:CR423)/2</f>
        <v>1</v>
      </c>
      <c r="CT422" s="355"/>
      <c r="CU422" s="220" t="s">
        <v>1175</v>
      </c>
      <c r="CV422" s="220" t="s">
        <v>101</v>
      </c>
    </row>
    <row r="423" spans="1:100" ht="70.5" customHeight="1">
      <c r="A423" s="75" t="s">
        <v>1211</v>
      </c>
      <c r="B423" s="218" t="s">
        <v>95</v>
      </c>
      <c r="C423" s="75" t="s">
        <v>1212</v>
      </c>
      <c r="D423" s="119">
        <v>25000</v>
      </c>
      <c r="E423" s="119">
        <v>17000</v>
      </c>
      <c r="F423" s="75" t="s">
        <v>486</v>
      </c>
      <c r="G423" s="75" t="s">
        <v>1214</v>
      </c>
      <c r="H423" s="75" t="s">
        <v>1215</v>
      </c>
      <c r="I423" s="96">
        <v>17000</v>
      </c>
      <c r="J423" s="119">
        <v>25000</v>
      </c>
      <c r="K423" s="119">
        <v>25790</v>
      </c>
      <c r="L423" s="305">
        <v>1</v>
      </c>
      <c r="M423" s="354"/>
      <c r="N423" s="354"/>
      <c r="O423" s="354"/>
      <c r="P423" s="354"/>
      <c r="Q423" s="119">
        <v>14590346000</v>
      </c>
      <c r="R423" s="96">
        <v>0</v>
      </c>
      <c r="S423" s="119">
        <v>14590346000</v>
      </c>
      <c r="T423" s="96">
        <v>0</v>
      </c>
      <c r="U423" s="96">
        <v>0</v>
      </c>
      <c r="V423" s="96">
        <v>0</v>
      </c>
      <c r="W423" s="96">
        <v>0</v>
      </c>
      <c r="X423" s="96">
        <v>0</v>
      </c>
      <c r="Y423" s="96">
        <v>0</v>
      </c>
      <c r="Z423" s="102" t="s">
        <v>81</v>
      </c>
      <c r="AA423" s="96">
        <v>22582</v>
      </c>
      <c r="AB423" s="102">
        <v>22582</v>
      </c>
      <c r="AC423" s="96">
        <v>22582</v>
      </c>
      <c r="AD423" s="102">
        <v>19456480000</v>
      </c>
      <c r="AE423" s="102">
        <v>0</v>
      </c>
      <c r="AF423" s="102">
        <v>19456480000</v>
      </c>
      <c r="AG423" s="102">
        <v>0</v>
      </c>
      <c r="AH423" s="102">
        <v>0</v>
      </c>
      <c r="AI423" s="102">
        <v>0</v>
      </c>
      <c r="AJ423" s="102">
        <v>0</v>
      </c>
      <c r="AK423" s="102">
        <v>0</v>
      </c>
      <c r="AL423" s="305">
        <v>1</v>
      </c>
      <c r="AM423" s="354"/>
      <c r="AN423" s="354"/>
      <c r="AO423" s="102">
        <f t="shared" si="346"/>
        <v>48372</v>
      </c>
      <c r="AP423" s="305">
        <v>1</v>
      </c>
      <c r="AQ423" s="354"/>
      <c r="AR423" s="354"/>
      <c r="AS423" s="121">
        <v>23000</v>
      </c>
      <c r="AT423" s="235">
        <v>19574</v>
      </c>
      <c r="AU423" s="121">
        <v>19574</v>
      </c>
      <c r="AV423" s="121">
        <v>19574</v>
      </c>
      <c r="AW423" s="102">
        <v>20429304000</v>
      </c>
      <c r="AX423" s="102">
        <v>0</v>
      </c>
      <c r="AY423" s="102">
        <v>20429304000</v>
      </c>
      <c r="AZ423" s="102">
        <v>0</v>
      </c>
      <c r="BA423" s="102">
        <v>0</v>
      </c>
      <c r="BB423" s="102">
        <v>0</v>
      </c>
      <c r="BC423" s="102">
        <v>0</v>
      </c>
      <c r="BD423" s="102">
        <v>0</v>
      </c>
      <c r="BE423" s="102">
        <v>0</v>
      </c>
      <c r="BF423" s="305">
        <f t="shared" si="348"/>
        <v>0.85104347826086957</v>
      </c>
      <c r="BG423" s="354"/>
      <c r="BH423" s="354"/>
      <c r="BI423" s="96">
        <f>+(K423+AC423+AV423)/3</f>
        <v>22648.666666666668</v>
      </c>
      <c r="BJ423" s="260">
        <v>1</v>
      </c>
      <c r="BK423" s="354"/>
      <c r="BL423" s="354"/>
      <c r="BM423" s="220" t="s">
        <v>1175</v>
      </c>
      <c r="BN423" s="220" t="s">
        <v>934</v>
      </c>
      <c r="BO423" s="220"/>
      <c r="BP423" s="220"/>
      <c r="BQ423" s="220"/>
      <c r="BR423" s="220"/>
      <c r="BS423" s="220"/>
      <c r="BT423" s="220"/>
      <c r="BU423" s="220"/>
      <c r="BV423" s="220"/>
      <c r="BW423" s="220"/>
      <c r="BX423" s="220"/>
      <c r="BY423" s="220"/>
      <c r="BZ423" s="96">
        <v>17000</v>
      </c>
      <c r="CA423" s="121">
        <v>18144</v>
      </c>
      <c r="CB423" s="121">
        <v>18144</v>
      </c>
      <c r="CC423" s="121">
        <v>18144</v>
      </c>
      <c r="CD423" s="121">
        <v>18144</v>
      </c>
      <c r="CE423" s="96">
        <f t="shared" si="341"/>
        <v>393290030000</v>
      </c>
      <c r="CF423" s="96">
        <v>0</v>
      </c>
      <c r="CG423" s="96">
        <f>14874030000+378416000000</f>
        <v>393290030000</v>
      </c>
      <c r="CH423" s="96">
        <v>0</v>
      </c>
      <c r="CI423" s="96">
        <v>0</v>
      </c>
      <c r="CJ423" s="96">
        <v>0</v>
      </c>
      <c r="CK423" s="96">
        <v>0</v>
      </c>
      <c r="CL423" s="96">
        <v>0</v>
      </c>
      <c r="CM423" s="96">
        <v>0</v>
      </c>
      <c r="CN423" s="305">
        <v>1</v>
      </c>
      <c r="CO423" s="354"/>
      <c r="CP423" s="354"/>
      <c r="CQ423" s="96">
        <f>SUM(K423+AC423+AV423+CD423)/3.5</f>
        <v>24597.142857142859</v>
      </c>
      <c r="CR423" s="221">
        <v>1</v>
      </c>
      <c r="CS423" s="355"/>
      <c r="CT423" s="355"/>
      <c r="CU423" s="220" t="s">
        <v>1175</v>
      </c>
      <c r="CV423" s="220" t="s">
        <v>934</v>
      </c>
    </row>
    <row r="424" spans="1:100" ht="78.75" customHeight="1">
      <c r="A424" s="75" t="s">
        <v>1216</v>
      </c>
      <c r="B424" s="218" t="s">
        <v>95</v>
      </c>
      <c r="C424" s="75" t="s">
        <v>1217</v>
      </c>
      <c r="D424" s="119">
        <v>44</v>
      </c>
      <c r="E424" s="119">
        <v>200000</v>
      </c>
      <c r="F424" s="75" t="s">
        <v>97</v>
      </c>
      <c r="G424" s="75" t="s">
        <v>1218</v>
      </c>
      <c r="H424" s="75" t="s">
        <v>1219</v>
      </c>
      <c r="I424" s="96">
        <v>0</v>
      </c>
      <c r="J424" s="119">
        <v>44</v>
      </c>
      <c r="K424" s="119">
        <v>0</v>
      </c>
      <c r="L424" s="305">
        <v>0</v>
      </c>
      <c r="M424" s="354">
        <f>SUM(L424:L426)/3</f>
        <v>0.16666666666666666</v>
      </c>
      <c r="N424" s="354">
        <v>0.05</v>
      </c>
      <c r="O424" s="354">
        <f>SUM(L424:L426)/3</f>
        <v>0.16666666666666666</v>
      </c>
      <c r="P424" s="354"/>
      <c r="Q424" s="96">
        <v>0</v>
      </c>
      <c r="R424" s="96">
        <v>0</v>
      </c>
      <c r="S424" s="96">
        <v>0</v>
      </c>
      <c r="T424" s="96">
        <v>0</v>
      </c>
      <c r="U424" s="96">
        <v>0</v>
      </c>
      <c r="V424" s="96">
        <v>0</v>
      </c>
      <c r="W424" s="96">
        <v>0</v>
      </c>
      <c r="X424" s="96">
        <v>0</v>
      </c>
      <c r="Y424" s="96">
        <v>0</v>
      </c>
      <c r="Z424" s="102" t="s">
        <v>81</v>
      </c>
      <c r="AA424" s="96">
        <v>44</v>
      </c>
      <c r="AB424" s="102">
        <v>0</v>
      </c>
      <c r="AC424" s="96">
        <v>0</v>
      </c>
      <c r="AD424" s="102">
        <v>0</v>
      </c>
      <c r="AE424" s="102">
        <v>0</v>
      </c>
      <c r="AF424" s="102">
        <v>0</v>
      </c>
      <c r="AG424" s="102">
        <v>0</v>
      </c>
      <c r="AH424" s="102">
        <v>0</v>
      </c>
      <c r="AI424" s="102">
        <v>0</v>
      </c>
      <c r="AJ424" s="102">
        <v>0</v>
      </c>
      <c r="AK424" s="102">
        <v>0</v>
      </c>
      <c r="AL424" s="305">
        <v>0</v>
      </c>
      <c r="AM424" s="354">
        <f>SUM(AL424:AL426)/3</f>
        <v>0.37878787878787873</v>
      </c>
      <c r="AN424" s="354">
        <v>8.5000000000000006E-3</v>
      </c>
      <c r="AO424" s="102">
        <f t="shared" si="346"/>
        <v>0</v>
      </c>
      <c r="AP424" s="305">
        <f t="shared" si="347"/>
        <v>0</v>
      </c>
      <c r="AQ424" s="354">
        <f>SUM(AP424:AP426)/3</f>
        <v>0.54545454545454541</v>
      </c>
      <c r="AR424" s="354"/>
      <c r="AS424" s="121">
        <v>22</v>
      </c>
      <c r="AT424" s="235">
        <v>19</v>
      </c>
      <c r="AU424" s="121">
        <v>19</v>
      </c>
      <c r="AV424" s="121">
        <v>19</v>
      </c>
      <c r="AW424" s="102">
        <v>186332801</v>
      </c>
      <c r="AX424" s="102">
        <v>186332801</v>
      </c>
      <c r="AY424" s="102">
        <v>0</v>
      </c>
      <c r="AZ424" s="102">
        <v>0</v>
      </c>
      <c r="BA424" s="102">
        <v>0</v>
      </c>
      <c r="BB424" s="102">
        <v>0</v>
      </c>
      <c r="BC424" s="102">
        <v>0</v>
      </c>
      <c r="BD424" s="102">
        <v>0</v>
      </c>
      <c r="BE424" s="102">
        <v>0</v>
      </c>
      <c r="BF424" s="305">
        <f t="shared" si="348"/>
        <v>0.86363636363636365</v>
      </c>
      <c r="BG424" s="354">
        <f>SUM(BF424:BF426)/3</f>
        <v>0.62121212121212122</v>
      </c>
      <c r="BH424" s="354">
        <v>8.5000000000000006E-3</v>
      </c>
      <c r="BI424" s="96">
        <f t="shared" si="338"/>
        <v>19</v>
      </c>
      <c r="BJ424" s="260">
        <f>+BI424/D424</f>
        <v>0.43181818181818182</v>
      </c>
      <c r="BK424" s="354">
        <f>SUM(BJ424:BJ426)</f>
        <v>0.43181818181818182</v>
      </c>
      <c r="BL424" s="354"/>
      <c r="BM424" s="220" t="s">
        <v>1175</v>
      </c>
      <c r="BN424" s="220" t="s">
        <v>112</v>
      </c>
      <c r="BO424" s="220"/>
      <c r="BP424" s="220"/>
      <c r="BQ424" s="220"/>
      <c r="BR424" s="220"/>
      <c r="BS424" s="220"/>
      <c r="BT424" s="220"/>
      <c r="BU424" s="220"/>
      <c r="BV424" s="220"/>
      <c r="BW424" s="220"/>
      <c r="BX424" s="220"/>
      <c r="BY424" s="220"/>
      <c r="BZ424" s="96">
        <v>200000</v>
      </c>
      <c r="CA424" s="121">
        <v>0</v>
      </c>
      <c r="CB424" s="121">
        <v>0</v>
      </c>
      <c r="CC424" s="121">
        <v>0</v>
      </c>
      <c r="CD424" s="121">
        <v>0</v>
      </c>
      <c r="CE424" s="96">
        <f t="shared" si="341"/>
        <v>0</v>
      </c>
      <c r="CF424" s="96">
        <v>0</v>
      </c>
      <c r="CG424" s="96">
        <v>0</v>
      </c>
      <c r="CH424" s="96">
        <v>0</v>
      </c>
      <c r="CI424" s="96">
        <v>0</v>
      </c>
      <c r="CJ424" s="96">
        <v>0</v>
      </c>
      <c r="CK424" s="96">
        <v>0</v>
      </c>
      <c r="CL424" s="96">
        <v>0</v>
      </c>
      <c r="CM424" s="96">
        <v>0</v>
      </c>
      <c r="CN424" s="305">
        <f t="shared" si="349"/>
        <v>0</v>
      </c>
      <c r="CO424" s="354">
        <f>SUM(CN424:CN426)/1</f>
        <v>0</v>
      </c>
      <c r="CP424" s="354">
        <v>8.5000000000000006E-3</v>
      </c>
      <c r="CQ424" s="96">
        <f t="shared" si="339"/>
        <v>19</v>
      </c>
      <c r="CR424" s="221">
        <f>+CQ424/E424</f>
        <v>9.5000000000000005E-5</v>
      </c>
      <c r="CS424" s="355">
        <f>SUM(CR424:CR426)</f>
        <v>9.5000000000000005E-5</v>
      </c>
      <c r="CT424" s="355"/>
      <c r="CU424" s="220" t="s">
        <v>1175</v>
      </c>
      <c r="CV424" s="220" t="s">
        <v>112</v>
      </c>
    </row>
    <row r="425" spans="1:100" ht="107.25" customHeight="1">
      <c r="A425" s="75" t="s">
        <v>1216</v>
      </c>
      <c r="B425" s="218" t="s">
        <v>95</v>
      </c>
      <c r="C425" s="75" t="s">
        <v>1217</v>
      </c>
      <c r="D425" s="119">
        <v>44</v>
      </c>
      <c r="E425" s="119" t="s">
        <v>81</v>
      </c>
      <c r="F425" s="75" t="s">
        <v>97</v>
      </c>
      <c r="G425" s="75" t="s">
        <v>1220</v>
      </c>
      <c r="H425" s="75" t="s">
        <v>1220</v>
      </c>
      <c r="I425" s="96">
        <v>0</v>
      </c>
      <c r="J425" s="119">
        <v>44</v>
      </c>
      <c r="K425" s="119">
        <v>0</v>
      </c>
      <c r="L425" s="305">
        <v>0</v>
      </c>
      <c r="M425" s="354"/>
      <c r="N425" s="354"/>
      <c r="O425" s="354"/>
      <c r="P425" s="354"/>
      <c r="Q425" s="96">
        <v>0</v>
      </c>
      <c r="R425" s="96">
        <v>0</v>
      </c>
      <c r="S425" s="96">
        <v>0</v>
      </c>
      <c r="T425" s="96">
        <v>0</v>
      </c>
      <c r="U425" s="96">
        <v>0</v>
      </c>
      <c r="V425" s="96">
        <v>0</v>
      </c>
      <c r="W425" s="96">
        <v>0</v>
      </c>
      <c r="X425" s="96">
        <v>0</v>
      </c>
      <c r="Y425" s="96">
        <v>0</v>
      </c>
      <c r="Z425" s="102" t="s">
        <v>81</v>
      </c>
      <c r="AA425" s="96">
        <v>44</v>
      </c>
      <c r="AB425" s="102">
        <v>44</v>
      </c>
      <c r="AC425" s="96">
        <v>44</v>
      </c>
      <c r="AD425" s="102">
        <v>1969000000</v>
      </c>
      <c r="AE425" s="102">
        <v>0</v>
      </c>
      <c r="AF425" s="102">
        <v>0</v>
      </c>
      <c r="AG425" s="102">
        <v>0</v>
      </c>
      <c r="AH425" s="102">
        <v>0</v>
      </c>
      <c r="AI425" s="102">
        <v>0</v>
      </c>
      <c r="AJ425" s="102">
        <v>0</v>
      </c>
      <c r="AK425" s="102">
        <v>1969000000</v>
      </c>
      <c r="AL425" s="305">
        <v>1</v>
      </c>
      <c r="AM425" s="354"/>
      <c r="AN425" s="354"/>
      <c r="AO425" s="102">
        <f t="shared" si="346"/>
        <v>44</v>
      </c>
      <c r="AP425" s="305">
        <f t="shared" si="347"/>
        <v>1</v>
      </c>
      <c r="AQ425" s="354"/>
      <c r="AR425" s="354"/>
      <c r="AS425" s="121">
        <v>44</v>
      </c>
      <c r="AT425" s="235">
        <v>0</v>
      </c>
      <c r="AU425" s="121">
        <v>0</v>
      </c>
      <c r="AV425" s="121">
        <v>0</v>
      </c>
      <c r="AW425" s="102">
        <v>0</v>
      </c>
      <c r="AX425" s="102">
        <v>0</v>
      </c>
      <c r="AY425" s="102">
        <v>0</v>
      </c>
      <c r="AZ425" s="102">
        <v>0</v>
      </c>
      <c r="BA425" s="102">
        <v>0</v>
      </c>
      <c r="BB425" s="102">
        <v>0</v>
      </c>
      <c r="BC425" s="102">
        <v>0</v>
      </c>
      <c r="BD425" s="102">
        <v>0</v>
      </c>
      <c r="BE425" s="102">
        <v>0</v>
      </c>
      <c r="BF425" s="305">
        <f t="shared" si="348"/>
        <v>0</v>
      </c>
      <c r="BG425" s="354"/>
      <c r="BH425" s="354"/>
      <c r="BI425" s="96" t="s">
        <v>81</v>
      </c>
      <c r="BJ425" s="260" t="s">
        <v>81</v>
      </c>
      <c r="BK425" s="354"/>
      <c r="BL425" s="354"/>
      <c r="BM425" s="220" t="s">
        <v>1175</v>
      </c>
      <c r="BN425" s="220" t="s">
        <v>176</v>
      </c>
      <c r="BO425" s="220"/>
      <c r="BP425" s="220"/>
      <c r="BQ425" s="220"/>
      <c r="BR425" s="220"/>
      <c r="BS425" s="220"/>
      <c r="BT425" s="220"/>
      <c r="BU425" s="220"/>
      <c r="BV425" s="220"/>
      <c r="BW425" s="220"/>
      <c r="BX425" s="220"/>
      <c r="BY425" s="220"/>
      <c r="BZ425" s="96" t="s">
        <v>81</v>
      </c>
      <c r="CA425" s="121">
        <v>0</v>
      </c>
      <c r="CB425" s="121" t="s">
        <v>81</v>
      </c>
      <c r="CC425" s="121" t="s">
        <v>81</v>
      </c>
      <c r="CD425" s="121" t="s">
        <v>81</v>
      </c>
      <c r="CE425" s="96">
        <f t="shared" si="341"/>
        <v>0</v>
      </c>
      <c r="CF425" s="96">
        <v>0</v>
      </c>
      <c r="CG425" s="96">
        <v>0</v>
      </c>
      <c r="CH425" s="96">
        <v>0</v>
      </c>
      <c r="CI425" s="96">
        <v>0</v>
      </c>
      <c r="CJ425" s="96">
        <v>0</v>
      </c>
      <c r="CK425" s="96">
        <v>0</v>
      </c>
      <c r="CL425" s="96">
        <v>0</v>
      </c>
      <c r="CM425" s="96">
        <v>0</v>
      </c>
      <c r="CN425" s="305" t="s">
        <v>81</v>
      </c>
      <c r="CO425" s="354"/>
      <c r="CP425" s="354"/>
      <c r="CQ425" s="96" t="s">
        <v>81</v>
      </c>
      <c r="CR425" s="221" t="s">
        <v>81</v>
      </c>
      <c r="CS425" s="355"/>
      <c r="CT425" s="355"/>
      <c r="CU425" s="220" t="s">
        <v>1175</v>
      </c>
      <c r="CV425" s="220" t="s">
        <v>176</v>
      </c>
    </row>
    <row r="426" spans="1:100" ht="96" customHeight="1">
      <c r="A426" s="75" t="s">
        <v>1216</v>
      </c>
      <c r="B426" s="218" t="s">
        <v>95</v>
      </c>
      <c r="C426" s="75" t="s">
        <v>1217</v>
      </c>
      <c r="D426" s="119">
        <v>44</v>
      </c>
      <c r="E426" s="119" t="s">
        <v>81</v>
      </c>
      <c r="F426" s="75" t="s">
        <v>97</v>
      </c>
      <c r="G426" s="75" t="s">
        <v>1221</v>
      </c>
      <c r="H426" s="75" t="s">
        <v>1221</v>
      </c>
      <c r="I426" s="96">
        <v>0</v>
      </c>
      <c r="J426" s="119">
        <v>44</v>
      </c>
      <c r="K426" s="119">
        <v>22</v>
      </c>
      <c r="L426" s="305">
        <v>0.5</v>
      </c>
      <c r="M426" s="354"/>
      <c r="N426" s="354"/>
      <c r="O426" s="354"/>
      <c r="P426" s="354"/>
      <c r="Q426" s="96">
        <v>0</v>
      </c>
      <c r="R426" s="96">
        <v>0</v>
      </c>
      <c r="S426" s="96">
        <v>0</v>
      </c>
      <c r="T426" s="96">
        <v>0</v>
      </c>
      <c r="U426" s="96">
        <v>0</v>
      </c>
      <c r="V426" s="96">
        <v>0</v>
      </c>
      <c r="W426" s="96">
        <v>0</v>
      </c>
      <c r="X426" s="96">
        <v>0</v>
      </c>
      <c r="Y426" s="96">
        <v>0</v>
      </c>
      <c r="Z426" s="102" t="s">
        <v>81</v>
      </c>
      <c r="AA426" s="96">
        <v>44</v>
      </c>
      <c r="AB426" s="102">
        <v>44</v>
      </c>
      <c r="AC426" s="96">
        <v>6</v>
      </c>
      <c r="AD426" s="102">
        <v>0</v>
      </c>
      <c r="AE426" s="102">
        <v>0</v>
      </c>
      <c r="AF426" s="102">
        <v>0</v>
      </c>
      <c r="AG426" s="102">
        <v>0</v>
      </c>
      <c r="AH426" s="102">
        <v>0</v>
      </c>
      <c r="AI426" s="102">
        <v>0</v>
      </c>
      <c r="AJ426" s="102">
        <v>0</v>
      </c>
      <c r="AK426" s="102">
        <v>0</v>
      </c>
      <c r="AL426" s="305">
        <v>0.13636363636363635</v>
      </c>
      <c r="AM426" s="354"/>
      <c r="AN426" s="354"/>
      <c r="AO426" s="102">
        <f t="shared" si="346"/>
        <v>28</v>
      </c>
      <c r="AP426" s="305">
        <f t="shared" si="347"/>
        <v>0.63636363636363635</v>
      </c>
      <c r="AQ426" s="354"/>
      <c r="AR426" s="354"/>
      <c r="AS426" s="121">
        <v>44</v>
      </c>
      <c r="AT426" s="235">
        <v>44</v>
      </c>
      <c r="AU426" s="121">
        <v>44</v>
      </c>
      <c r="AV426" s="121">
        <v>44</v>
      </c>
      <c r="AW426" s="102">
        <v>83700000</v>
      </c>
      <c r="AX426" s="102">
        <v>83700000</v>
      </c>
      <c r="AY426" s="102">
        <v>0</v>
      </c>
      <c r="AZ426" s="102">
        <v>0</v>
      </c>
      <c r="BA426" s="102">
        <v>0</v>
      </c>
      <c r="BB426" s="102">
        <v>0</v>
      </c>
      <c r="BC426" s="102">
        <v>0</v>
      </c>
      <c r="BD426" s="102">
        <v>0</v>
      </c>
      <c r="BE426" s="102">
        <v>0</v>
      </c>
      <c r="BF426" s="305">
        <f t="shared" si="348"/>
        <v>1</v>
      </c>
      <c r="BG426" s="354"/>
      <c r="BH426" s="354"/>
      <c r="BI426" s="96" t="s">
        <v>81</v>
      </c>
      <c r="BJ426" s="260" t="s">
        <v>81</v>
      </c>
      <c r="BK426" s="354"/>
      <c r="BL426" s="354"/>
      <c r="BM426" s="220" t="s">
        <v>1175</v>
      </c>
      <c r="BN426" s="220" t="s">
        <v>176</v>
      </c>
      <c r="BO426" s="220"/>
      <c r="BP426" s="220"/>
      <c r="BQ426" s="220"/>
      <c r="BR426" s="220"/>
      <c r="BS426" s="220"/>
      <c r="BT426" s="220"/>
      <c r="BU426" s="220"/>
      <c r="BV426" s="220"/>
      <c r="BW426" s="220"/>
      <c r="BX426" s="220"/>
      <c r="BY426" s="220"/>
      <c r="BZ426" s="96" t="s">
        <v>81</v>
      </c>
      <c r="CA426" s="121">
        <v>0</v>
      </c>
      <c r="CB426" s="121" t="s">
        <v>81</v>
      </c>
      <c r="CC426" s="121" t="s">
        <v>81</v>
      </c>
      <c r="CD426" s="121" t="s">
        <v>81</v>
      </c>
      <c r="CE426" s="96">
        <f t="shared" si="341"/>
        <v>0</v>
      </c>
      <c r="CF426" s="96">
        <v>0</v>
      </c>
      <c r="CG426" s="96">
        <v>0</v>
      </c>
      <c r="CH426" s="96">
        <v>0</v>
      </c>
      <c r="CI426" s="96">
        <v>0</v>
      </c>
      <c r="CJ426" s="96">
        <v>0</v>
      </c>
      <c r="CK426" s="96">
        <v>0</v>
      </c>
      <c r="CL426" s="96">
        <v>0</v>
      </c>
      <c r="CM426" s="96">
        <v>0</v>
      </c>
      <c r="CN426" s="305" t="s">
        <v>81</v>
      </c>
      <c r="CO426" s="354"/>
      <c r="CP426" s="354"/>
      <c r="CQ426" s="96" t="s">
        <v>81</v>
      </c>
      <c r="CR426" s="221" t="s">
        <v>81</v>
      </c>
      <c r="CS426" s="355"/>
      <c r="CT426" s="355"/>
      <c r="CU426" s="220" t="s">
        <v>1175</v>
      </c>
      <c r="CV426" s="220" t="s">
        <v>176</v>
      </c>
    </row>
    <row r="427" spans="1:100" ht="63.75" customHeight="1">
      <c r="A427" s="75" t="s">
        <v>1222</v>
      </c>
      <c r="B427" s="218" t="s">
        <v>95</v>
      </c>
      <c r="C427" s="75" t="s">
        <v>1223</v>
      </c>
      <c r="D427" s="119">
        <v>1</v>
      </c>
      <c r="E427" s="119">
        <v>1</v>
      </c>
      <c r="F427" s="75" t="s">
        <v>97</v>
      </c>
      <c r="G427" s="75" t="s">
        <v>1224</v>
      </c>
      <c r="H427" s="75" t="s">
        <v>1224</v>
      </c>
      <c r="I427" s="96">
        <v>0</v>
      </c>
      <c r="J427" s="119">
        <v>0</v>
      </c>
      <c r="K427" s="119">
        <v>0</v>
      </c>
      <c r="L427" s="305" t="s">
        <v>81</v>
      </c>
      <c r="M427" s="354">
        <f>SUM(L427:L430)/3</f>
        <v>0.50952380952380949</v>
      </c>
      <c r="N427" s="354">
        <v>0.1</v>
      </c>
      <c r="O427" s="354">
        <f>SUM(L427:L430)/3</f>
        <v>0.50952380952380949</v>
      </c>
      <c r="P427" s="354"/>
      <c r="Q427" s="96">
        <v>0</v>
      </c>
      <c r="R427" s="96">
        <v>0</v>
      </c>
      <c r="S427" s="96">
        <v>0</v>
      </c>
      <c r="T427" s="96">
        <v>0</v>
      </c>
      <c r="U427" s="96">
        <v>0</v>
      </c>
      <c r="V427" s="96">
        <v>0</v>
      </c>
      <c r="W427" s="96">
        <v>0</v>
      </c>
      <c r="X427" s="96">
        <v>0</v>
      </c>
      <c r="Y427" s="96">
        <v>0</v>
      </c>
      <c r="Z427" s="102" t="s">
        <v>81</v>
      </c>
      <c r="AA427" s="96">
        <v>0</v>
      </c>
      <c r="AB427" s="102">
        <v>0</v>
      </c>
      <c r="AC427" s="96">
        <v>0</v>
      </c>
      <c r="AD427" s="102">
        <v>0</v>
      </c>
      <c r="AE427" s="102">
        <v>0</v>
      </c>
      <c r="AF427" s="102">
        <v>0</v>
      </c>
      <c r="AG427" s="102">
        <v>0</v>
      </c>
      <c r="AH427" s="102">
        <v>0</v>
      </c>
      <c r="AI427" s="102">
        <v>0</v>
      </c>
      <c r="AJ427" s="102">
        <v>0</v>
      </c>
      <c r="AK427" s="102">
        <v>0</v>
      </c>
      <c r="AL427" s="305" t="s">
        <v>81</v>
      </c>
      <c r="AM427" s="354">
        <f>SUM(AL427:AL430)/3</f>
        <v>0.1761904761904762</v>
      </c>
      <c r="AN427" s="354">
        <v>2.6571428571428569E-2</v>
      </c>
      <c r="AO427" s="102">
        <f t="shared" si="346"/>
        <v>0</v>
      </c>
      <c r="AP427" s="305">
        <f t="shared" si="347"/>
        <v>0</v>
      </c>
      <c r="AQ427" s="354">
        <f>SUM(AP427:AP430)/4</f>
        <v>0.16472613709160794</v>
      </c>
      <c r="AR427" s="354"/>
      <c r="AS427" s="121">
        <v>0</v>
      </c>
      <c r="AT427" s="235">
        <v>0</v>
      </c>
      <c r="AU427" s="121">
        <v>0</v>
      </c>
      <c r="AV427" s="121">
        <v>0</v>
      </c>
      <c r="AW427" s="102">
        <v>0</v>
      </c>
      <c r="AX427" s="102">
        <v>0</v>
      </c>
      <c r="AY427" s="102">
        <v>0</v>
      </c>
      <c r="AZ427" s="102">
        <v>0</v>
      </c>
      <c r="BA427" s="102">
        <v>0</v>
      </c>
      <c r="BB427" s="102">
        <v>0</v>
      </c>
      <c r="BC427" s="102">
        <v>0</v>
      </c>
      <c r="BD427" s="102">
        <v>0</v>
      </c>
      <c r="BE427" s="102">
        <v>0</v>
      </c>
      <c r="BF427" s="305" t="s">
        <v>81</v>
      </c>
      <c r="BG427" s="354">
        <f>SUM(BF427:BF430)/3</f>
        <v>0.87896440129449838</v>
      </c>
      <c r="BH427" s="354">
        <v>2.6571428571428569E-2</v>
      </c>
      <c r="BI427" s="96">
        <f t="shared" si="338"/>
        <v>0</v>
      </c>
      <c r="BJ427" s="260">
        <f t="shared" ref="BJ427:BJ434" si="351">+BI427/D427</f>
        <v>0</v>
      </c>
      <c r="BK427" s="354">
        <f>SUM(BJ427:BJ430)/4</f>
        <v>0.61070227418321588</v>
      </c>
      <c r="BL427" s="354"/>
      <c r="BM427" s="220" t="s">
        <v>1175</v>
      </c>
      <c r="BN427" s="220" t="s">
        <v>101</v>
      </c>
      <c r="BO427" s="220"/>
      <c r="BP427" s="220"/>
      <c r="BQ427" s="220"/>
      <c r="BR427" s="220"/>
      <c r="BS427" s="220"/>
      <c r="BT427" s="220"/>
      <c r="BU427" s="220"/>
      <c r="BV427" s="220"/>
      <c r="BW427" s="220"/>
      <c r="BX427" s="220"/>
      <c r="BY427" s="220"/>
      <c r="BZ427" s="96">
        <v>1</v>
      </c>
      <c r="CA427" s="121">
        <v>0</v>
      </c>
      <c r="CB427" s="121">
        <v>0</v>
      </c>
      <c r="CC427" s="121">
        <v>0</v>
      </c>
      <c r="CD427" s="121">
        <v>0</v>
      </c>
      <c r="CE427" s="96">
        <f t="shared" si="341"/>
        <v>0</v>
      </c>
      <c r="CF427" s="96">
        <v>0</v>
      </c>
      <c r="CG427" s="96">
        <v>0</v>
      </c>
      <c r="CH427" s="96">
        <v>0</v>
      </c>
      <c r="CI427" s="96">
        <v>0</v>
      </c>
      <c r="CJ427" s="96">
        <v>0</v>
      </c>
      <c r="CK427" s="96">
        <v>0</v>
      </c>
      <c r="CL427" s="96">
        <v>0</v>
      </c>
      <c r="CM427" s="96">
        <v>0</v>
      </c>
      <c r="CN427" s="305">
        <f t="shared" si="349"/>
        <v>0</v>
      </c>
      <c r="CO427" s="354">
        <f>SUM(CN427:CN430)/4</f>
        <v>0.5</v>
      </c>
      <c r="CP427" s="354">
        <v>2.6571428571428569E-2</v>
      </c>
      <c r="CQ427" s="96">
        <f t="shared" si="339"/>
        <v>0</v>
      </c>
      <c r="CR427" s="221">
        <f t="shared" ref="CR427:CR434" si="352">+CQ427/E427</f>
        <v>0</v>
      </c>
      <c r="CS427" s="355">
        <f>SUM(CR427:CR430)/4</f>
        <v>0.69730941704035876</v>
      </c>
      <c r="CT427" s="355"/>
      <c r="CU427" s="220" t="s">
        <v>1175</v>
      </c>
      <c r="CV427" s="220" t="s">
        <v>101</v>
      </c>
    </row>
    <row r="428" spans="1:100" ht="84.75" customHeight="1">
      <c r="A428" s="75" t="s">
        <v>1222</v>
      </c>
      <c r="B428" s="218" t="s">
        <v>95</v>
      </c>
      <c r="C428" s="75" t="s">
        <v>1223</v>
      </c>
      <c r="D428" s="119">
        <v>280</v>
      </c>
      <c r="E428" s="119">
        <v>280</v>
      </c>
      <c r="F428" s="75" t="s">
        <v>97</v>
      </c>
      <c r="G428" s="75" t="s">
        <v>1225</v>
      </c>
      <c r="H428" s="75" t="s">
        <v>1225</v>
      </c>
      <c r="I428" s="96">
        <v>56</v>
      </c>
      <c r="J428" s="119">
        <v>70</v>
      </c>
      <c r="K428" s="119">
        <v>37</v>
      </c>
      <c r="L428" s="305">
        <v>0.52857142857142858</v>
      </c>
      <c r="M428" s="354"/>
      <c r="N428" s="354"/>
      <c r="O428" s="354"/>
      <c r="P428" s="354"/>
      <c r="Q428" s="119">
        <v>7163321000</v>
      </c>
      <c r="R428" s="96">
        <v>0</v>
      </c>
      <c r="S428" s="96">
        <v>0</v>
      </c>
      <c r="T428" s="96">
        <v>0</v>
      </c>
      <c r="U428" s="96">
        <v>0</v>
      </c>
      <c r="V428" s="96">
        <v>0</v>
      </c>
      <c r="W428" s="96">
        <v>0</v>
      </c>
      <c r="X428" s="119">
        <v>7163321000</v>
      </c>
      <c r="Y428" s="96">
        <v>0</v>
      </c>
      <c r="Z428" s="102" t="s">
        <v>81</v>
      </c>
      <c r="AA428" s="96">
        <v>70</v>
      </c>
      <c r="AB428" s="102">
        <v>37</v>
      </c>
      <c r="AC428" s="96">
        <v>37</v>
      </c>
      <c r="AD428" s="102">
        <v>29761194000</v>
      </c>
      <c r="AE428" s="102">
        <v>0</v>
      </c>
      <c r="AF428" s="102">
        <v>0</v>
      </c>
      <c r="AG428" s="102">
        <v>0</v>
      </c>
      <c r="AH428" s="102">
        <v>0</v>
      </c>
      <c r="AI428" s="102">
        <v>0</v>
      </c>
      <c r="AJ428" s="102">
        <v>0</v>
      </c>
      <c r="AK428" s="102">
        <v>29761194000</v>
      </c>
      <c r="AL428" s="305">
        <v>0.52857142857142858</v>
      </c>
      <c r="AM428" s="354"/>
      <c r="AN428" s="354"/>
      <c r="AO428" s="102">
        <f t="shared" si="346"/>
        <v>74</v>
      </c>
      <c r="AP428" s="305">
        <f t="shared" si="347"/>
        <v>0.26428571428571429</v>
      </c>
      <c r="AQ428" s="354"/>
      <c r="AR428" s="354"/>
      <c r="AS428" s="121">
        <v>206</v>
      </c>
      <c r="AT428" s="235">
        <v>193</v>
      </c>
      <c r="AU428" s="121">
        <v>193</v>
      </c>
      <c r="AV428" s="121">
        <v>193</v>
      </c>
      <c r="AW428" s="102">
        <v>31320953333</v>
      </c>
      <c r="AX428" s="102">
        <v>2470000000</v>
      </c>
      <c r="AY428" s="102">
        <v>5500000000</v>
      </c>
      <c r="AZ428" s="102">
        <v>23350953333</v>
      </c>
      <c r="BA428" s="102">
        <v>0</v>
      </c>
      <c r="BB428" s="102">
        <v>0</v>
      </c>
      <c r="BC428" s="102">
        <v>0</v>
      </c>
      <c r="BD428" s="102">
        <v>0</v>
      </c>
      <c r="BE428" s="102">
        <v>0</v>
      </c>
      <c r="BF428" s="305">
        <f t="shared" si="348"/>
        <v>0.93689320388349517</v>
      </c>
      <c r="BG428" s="354"/>
      <c r="BH428" s="354"/>
      <c r="BI428" s="96">
        <f t="shared" si="338"/>
        <v>267</v>
      </c>
      <c r="BJ428" s="260">
        <f t="shared" si="351"/>
        <v>0.95357142857142863</v>
      </c>
      <c r="BK428" s="354"/>
      <c r="BL428" s="354"/>
      <c r="BM428" s="220" t="s">
        <v>1175</v>
      </c>
      <c r="BN428" s="220" t="s">
        <v>101</v>
      </c>
      <c r="BO428" s="220"/>
      <c r="BP428" s="220"/>
      <c r="BQ428" s="220"/>
      <c r="BR428" s="220"/>
      <c r="BS428" s="220"/>
      <c r="BT428" s="220"/>
      <c r="BU428" s="220"/>
      <c r="BV428" s="220"/>
      <c r="BW428" s="220"/>
      <c r="BX428" s="220"/>
      <c r="BY428" s="220"/>
      <c r="BZ428" s="96">
        <v>139</v>
      </c>
      <c r="CA428" s="121">
        <v>0</v>
      </c>
      <c r="CB428" s="121">
        <v>0</v>
      </c>
      <c r="CC428" s="121">
        <v>0</v>
      </c>
      <c r="CD428" s="121">
        <v>139</v>
      </c>
      <c r="CE428" s="96">
        <f t="shared" si="341"/>
        <v>18823000</v>
      </c>
      <c r="CF428" s="96">
        <v>0</v>
      </c>
      <c r="CG428" s="96">
        <v>0</v>
      </c>
      <c r="CH428" s="96">
        <v>18823000</v>
      </c>
      <c r="CI428" s="96">
        <v>0</v>
      </c>
      <c r="CJ428" s="96">
        <v>0</v>
      </c>
      <c r="CK428" s="96">
        <v>0</v>
      </c>
      <c r="CL428" s="96">
        <v>0</v>
      </c>
      <c r="CM428" s="96">
        <v>0</v>
      </c>
      <c r="CN428" s="305">
        <f t="shared" si="349"/>
        <v>1</v>
      </c>
      <c r="CO428" s="354"/>
      <c r="CP428" s="354"/>
      <c r="CQ428" s="96">
        <f t="shared" si="339"/>
        <v>406</v>
      </c>
      <c r="CR428" s="221">
        <v>1</v>
      </c>
      <c r="CS428" s="355"/>
      <c r="CT428" s="355"/>
      <c r="CU428" s="220" t="s">
        <v>1175</v>
      </c>
      <c r="CV428" s="220" t="s">
        <v>101</v>
      </c>
    </row>
    <row r="429" spans="1:100" ht="54.75" customHeight="1">
      <c r="A429" s="75" t="s">
        <v>1222</v>
      </c>
      <c r="B429" s="218" t="s">
        <v>95</v>
      </c>
      <c r="C429" s="75" t="s">
        <v>1223</v>
      </c>
      <c r="D429" s="119">
        <v>223</v>
      </c>
      <c r="E429" s="119">
        <v>223</v>
      </c>
      <c r="F429" s="75" t="s">
        <v>97</v>
      </c>
      <c r="G429" s="75" t="s">
        <v>1226</v>
      </c>
      <c r="H429" s="75" t="s">
        <v>1226</v>
      </c>
      <c r="I429" s="96">
        <v>0</v>
      </c>
      <c r="J429" s="119">
        <v>55</v>
      </c>
      <c r="K429" s="119">
        <v>88</v>
      </c>
      <c r="L429" s="305">
        <v>1</v>
      </c>
      <c r="M429" s="354"/>
      <c r="N429" s="354"/>
      <c r="O429" s="354"/>
      <c r="P429" s="354"/>
      <c r="Q429" s="119">
        <v>2085600000</v>
      </c>
      <c r="R429" s="96">
        <v>0</v>
      </c>
      <c r="S429" s="96">
        <v>0</v>
      </c>
      <c r="T429" s="96">
        <v>0</v>
      </c>
      <c r="U429" s="96">
        <v>0</v>
      </c>
      <c r="V429" s="119">
        <v>2085600000</v>
      </c>
      <c r="W429" s="96">
        <v>0</v>
      </c>
      <c r="X429" s="96">
        <v>0</v>
      </c>
      <c r="Y429" s="96">
        <v>0</v>
      </c>
      <c r="Z429" s="102" t="s">
        <v>81</v>
      </c>
      <c r="AA429" s="96">
        <v>45</v>
      </c>
      <c r="AB429" s="102">
        <v>0</v>
      </c>
      <c r="AC429" s="96">
        <v>0</v>
      </c>
      <c r="AD429" s="102">
        <v>0</v>
      </c>
      <c r="AE429" s="102">
        <v>0</v>
      </c>
      <c r="AF429" s="102">
        <v>0</v>
      </c>
      <c r="AG429" s="102">
        <v>0</v>
      </c>
      <c r="AH429" s="102">
        <v>0</v>
      </c>
      <c r="AI429" s="102">
        <v>0</v>
      </c>
      <c r="AJ429" s="102">
        <v>0</v>
      </c>
      <c r="AK429" s="102">
        <v>0</v>
      </c>
      <c r="AL429" s="305">
        <v>0</v>
      </c>
      <c r="AM429" s="354"/>
      <c r="AN429" s="354"/>
      <c r="AO429" s="102">
        <f t="shared" si="346"/>
        <v>88</v>
      </c>
      <c r="AP429" s="305">
        <f t="shared" si="347"/>
        <v>0.39461883408071746</v>
      </c>
      <c r="AQ429" s="354"/>
      <c r="AR429" s="354"/>
      <c r="AS429" s="121">
        <v>88</v>
      </c>
      <c r="AT429" s="235">
        <v>88</v>
      </c>
      <c r="AU429" s="121">
        <v>88</v>
      </c>
      <c r="AV429" s="121">
        <v>88</v>
      </c>
      <c r="AW429" s="102">
        <v>1726883951</v>
      </c>
      <c r="AX429" s="102">
        <v>1726883951</v>
      </c>
      <c r="AY429" s="102">
        <v>0</v>
      </c>
      <c r="AZ429" s="102">
        <v>0</v>
      </c>
      <c r="BA429" s="102">
        <v>0</v>
      </c>
      <c r="BB429" s="102">
        <v>0</v>
      </c>
      <c r="BC429" s="102">
        <v>0</v>
      </c>
      <c r="BD429" s="102">
        <v>0</v>
      </c>
      <c r="BE429" s="102">
        <v>0</v>
      </c>
      <c r="BF429" s="305">
        <f t="shared" si="348"/>
        <v>1</v>
      </c>
      <c r="BG429" s="354"/>
      <c r="BH429" s="354"/>
      <c r="BI429" s="96">
        <f t="shared" si="338"/>
        <v>176</v>
      </c>
      <c r="BJ429" s="260">
        <f t="shared" si="351"/>
        <v>0.78923766816143492</v>
      </c>
      <c r="BK429" s="354"/>
      <c r="BL429" s="354"/>
      <c r="BM429" s="220" t="s">
        <v>1175</v>
      </c>
      <c r="BN429" s="220" t="s">
        <v>101</v>
      </c>
      <c r="BO429" s="220"/>
      <c r="BP429" s="220"/>
      <c r="BQ429" s="220"/>
      <c r="BR429" s="220"/>
      <c r="BS429" s="220"/>
      <c r="BT429" s="220"/>
      <c r="BU429" s="220"/>
      <c r="BV429" s="220"/>
      <c r="BW429" s="220"/>
      <c r="BX429" s="220"/>
      <c r="BY429" s="220"/>
      <c r="BZ429" s="96">
        <v>47</v>
      </c>
      <c r="CA429" s="121">
        <v>0</v>
      </c>
      <c r="CB429" s="121">
        <v>0</v>
      </c>
      <c r="CC429" s="121">
        <v>0</v>
      </c>
      <c r="CD429" s="121">
        <v>0</v>
      </c>
      <c r="CE429" s="96">
        <f t="shared" si="341"/>
        <v>0</v>
      </c>
      <c r="CF429" s="96">
        <v>0</v>
      </c>
      <c r="CG429" s="96">
        <v>0</v>
      </c>
      <c r="CH429" s="96">
        <v>0</v>
      </c>
      <c r="CI429" s="96">
        <v>0</v>
      </c>
      <c r="CJ429" s="96">
        <v>0</v>
      </c>
      <c r="CK429" s="96">
        <v>0</v>
      </c>
      <c r="CL429" s="96">
        <v>0</v>
      </c>
      <c r="CM429" s="96">
        <v>0</v>
      </c>
      <c r="CN429" s="305">
        <f t="shared" si="349"/>
        <v>0</v>
      </c>
      <c r="CO429" s="354"/>
      <c r="CP429" s="354"/>
      <c r="CQ429" s="96">
        <f t="shared" si="339"/>
        <v>176</v>
      </c>
      <c r="CR429" s="221">
        <f t="shared" si="352"/>
        <v>0.78923766816143492</v>
      </c>
      <c r="CS429" s="355"/>
      <c r="CT429" s="355"/>
      <c r="CU429" s="220" t="s">
        <v>1175</v>
      </c>
      <c r="CV429" s="220" t="s">
        <v>101</v>
      </c>
    </row>
    <row r="430" spans="1:100" ht="45">
      <c r="A430" s="75" t="s">
        <v>1222</v>
      </c>
      <c r="B430" s="218" t="s">
        <v>95</v>
      </c>
      <c r="C430" s="75" t="s">
        <v>1223</v>
      </c>
      <c r="D430" s="119">
        <v>100</v>
      </c>
      <c r="E430" s="119">
        <v>2</v>
      </c>
      <c r="F430" s="75" t="s">
        <v>97</v>
      </c>
      <c r="G430" s="75" t="s">
        <v>1227</v>
      </c>
      <c r="H430" s="75" t="s">
        <v>1228</v>
      </c>
      <c r="I430" s="96">
        <v>0</v>
      </c>
      <c r="J430" s="119">
        <v>0</v>
      </c>
      <c r="K430" s="119">
        <v>0</v>
      </c>
      <c r="L430" s="305">
        <v>0</v>
      </c>
      <c r="M430" s="354"/>
      <c r="N430" s="354"/>
      <c r="O430" s="354"/>
      <c r="P430" s="354"/>
      <c r="Q430" s="96">
        <v>0</v>
      </c>
      <c r="R430" s="96">
        <v>0</v>
      </c>
      <c r="S430" s="96">
        <v>0</v>
      </c>
      <c r="T430" s="96">
        <v>0</v>
      </c>
      <c r="U430" s="96">
        <v>0</v>
      </c>
      <c r="V430" s="96">
        <v>0</v>
      </c>
      <c r="W430" s="96">
        <v>0</v>
      </c>
      <c r="X430" s="96">
        <v>0</v>
      </c>
      <c r="Y430" s="96">
        <v>0</v>
      </c>
      <c r="Z430" s="102" t="s">
        <v>81</v>
      </c>
      <c r="AA430" s="96">
        <v>0</v>
      </c>
      <c r="AB430" s="102">
        <v>0</v>
      </c>
      <c r="AC430" s="96">
        <v>0</v>
      </c>
      <c r="AD430" s="102">
        <v>0</v>
      </c>
      <c r="AE430" s="102">
        <v>0</v>
      </c>
      <c r="AF430" s="102">
        <v>0</v>
      </c>
      <c r="AG430" s="102">
        <v>0</v>
      </c>
      <c r="AH430" s="102">
        <v>0</v>
      </c>
      <c r="AI430" s="102">
        <v>0</v>
      </c>
      <c r="AJ430" s="102">
        <v>0</v>
      </c>
      <c r="AK430" s="102">
        <v>0</v>
      </c>
      <c r="AL430" s="305">
        <v>0</v>
      </c>
      <c r="AM430" s="354"/>
      <c r="AN430" s="354"/>
      <c r="AO430" s="102">
        <f t="shared" si="346"/>
        <v>0</v>
      </c>
      <c r="AP430" s="305">
        <f t="shared" si="347"/>
        <v>0</v>
      </c>
      <c r="AQ430" s="354"/>
      <c r="AR430" s="354"/>
      <c r="AS430" s="121">
        <v>100</v>
      </c>
      <c r="AT430" s="235">
        <v>44</v>
      </c>
      <c r="AU430" s="121">
        <v>44</v>
      </c>
      <c r="AV430" s="121">
        <v>70</v>
      </c>
      <c r="AW430" s="102">
        <v>0</v>
      </c>
      <c r="AX430" s="102">
        <v>0</v>
      </c>
      <c r="AY430" s="102">
        <v>0</v>
      </c>
      <c r="AZ430" s="102">
        <v>0</v>
      </c>
      <c r="BA430" s="102">
        <v>0</v>
      </c>
      <c r="BB430" s="102">
        <v>0</v>
      </c>
      <c r="BC430" s="102">
        <v>0</v>
      </c>
      <c r="BD430" s="102">
        <v>0</v>
      </c>
      <c r="BE430" s="102">
        <v>0</v>
      </c>
      <c r="BF430" s="305">
        <f t="shared" si="348"/>
        <v>0.7</v>
      </c>
      <c r="BG430" s="354"/>
      <c r="BH430" s="354"/>
      <c r="BI430" s="96">
        <f t="shared" si="338"/>
        <v>70</v>
      </c>
      <c r="BJ430" s="260">
        <f t="shared" si="351"/>
        <v>0.7</v>
      </c>
      <c r="BK430" s="354"/>
      <c r="BL430" s="354"/>
      <c r="BM430" s="220" t="s">
        <v>1175</v>
      </c>
      <c r="BN430" s="220" t="s">
        <v>112</v>
      </c>
      <c r="BO430" s="220"/>
      <c r="BP430" s="220"/>
      <c r="BQ430" s="220"/>
      <c r="BR430" s="220"/>
      <c r="BS430" s="220"/>
      <c r="BT430" s="220"/>
      <c r="BU430" s="220"/>
      <c r="BV430" s="220"/>
      <c r="BW430" s="220"/>
      <c r="BX430" s="220"/>
      <c r="BY430" s="220"/>
      <c r="BZ430" s="96">
        <v>2</v>
      </c>
      <c r="CA430" s="121">
        <v>0</v>
      </c>
      <c r="CB430" s="121">
        <v>2</v>
      </c>
      <c r="CC430" s="121">
        <v>2</v>
      </c>
      <c r="CD430" s="121">
        <v>2</v>
      </c>
      <c r="CE430" s="96">
        <f t="shared" si="341"/>
        <v>25408906</v>
      </c>
      <c r="CF430" s="96">
        <v>0</v>
      </c>
      <c r="CG430" s="96">
        <v>25408906</v>
      </c>
      <c r="CH430" s="96">
        <v>0</v>
      </c>
      <c r="CI430" s="96">
        <v>0</v>
      </c>
      <c r="CJ430" s="96">
        <v>0</v>
      </c>
      <c r="CK430" s="96">
        <v>0</v>
      </c>
      <c r="CL430" s="96">
        <v>0</v>
      </c>
      <c r="CM430" s="96">
        <v>0</v>
      </c>
      <c r="CN430" s="305">
        <f t="shared" si="349"/>
        <v>1</v>
      </c>
      <c r="CO430" s="354"/>
      <c r="CP430" s="354"/>
      <c r="CQ430" s="96">
        <f>+CD430</f>
        <v>2</v>
      </c>
      <c r="CR430" s="221">
        <f t="shared" si="352"/>
        <v>1</v>
      </c>
      <c r="CS430" s="355"/>
      <c r="CT430" s="355"/>
      <c r="CU430" s="220" t="s">
        <v>1175</v>
      </c>
      <c r="CV430" s="220" t="s">
        <v>112</v>
      </c>
    </row>
    <row r="431" spans="1:100" ht="53.25" customHeight="1">
      <c r="A431" s="75" t="s">
        <v>1229</v>
      </c>
      <c r="B431" s="218" t="s">
        <v>95</v>
      </c>
      <c r="C431" s="75" t="s">
        <v>1230</v>
      </c>
      <c r="D431" s="119">
        <v>20000</v>
      </c>
      <c r="E431" s="119">
        <v>20000</v>
      </c>
      <c r="F431" s="75" t="s">
        <v>486</v>
      </c>
      <c r="G431" s="75" t="s">
        <v>1231</v>
      </c>
      <c r="H431" s="75" t="s">
        <v>1231</v>
      </c>
      <c r="I431" s="96">
        <v>4000</v>
      </c>
      <c r="J431" s="119">
        <v>5000</v>
      </c>
      <c r="K431" s="119">
        <v>4500</v>
      </c>
      <c r="L431" s="305">
        <v>0.9</v>
      </c>
      <c r="M431" s="354">
        <f>SUM(L431:L434)/4</f>
        <v>0.59142857142857141</v>
      </c>
      <c r="N431" s="354">
        <v>0.05</v>
      </c>
      <c r="O431" s="354">
        <f>SUM(L431:L434)/4</f>
        <v>0.59142857142857141</v>
      </c>
      <c r="P431" s="354"/>
      <c r="Q431" s="96">
        <v>0</v>
      </c>
      <c r="R431" s="96">
        <v>0</v>
      </c>
      <c r="S431" s="96">
        <v>0</v>
      </c>
      <c r="T431" s="96">
        <v>0</v>
      </c>
      <c r="U431" s="96">
        <v>0</v>
      </c>
      <c r="V431" s="96">
        <v>0</v>
      </c>
      <c r="W431" s="96">
        <v>0</v>
      </c>
      <c r="X431" s="96">
        <v>0</v>
      </c>
      <c r="Y431" s="96">
        <v>0</v>
      </c>
      <c r="Z431" s="102" t="s">
        <v>81</v>
      </c>
      <c r="AA431" s="96">
        <v>5000</v>
      </c>
      <c r="AB431" s="102">
        <v>6950</v>
      </c>
      <c r="AC431" s="96">
        <v>6950</v>
      </c>
      <c r="AD431" s="102">
        <v>290000000</v>
      </c>
      <c r="AE431" s="102">
        <v>0</v>
      </c>
      <c r="AF431" s="102">
        <v>0</v>
      </c>
      <c r="AG431" s="102">
        <v>0</v>
      </c>
      <c r="AH431" s="102">
        <v>0</v>
      </c>
      <c r="AI431" s="102">
        <v>0</v>
      </c>
      <c r="AJ431" s="102">
        <v>0</v>
      </c>
      <c r="AK431" s="102">
        <v>290000000</v>
      </c>
      <c r="AL431" s="305">
        <v>1</v>
      </c>
      <c r="AM431" s="354">
        <f>SUM(AL431:AL434)/4</f>
        <v>0.25</v>
      </c>
      <c r="AN431" s="354">
        <v>4.0105714285714293E-2</v>
      </c>
      <c r="AO431" s="102">
        <f t="shared" si="346"/>
        <v>11450</v>
      </c>
      <c r="AP431" s="305">
        <f t="shared" si="347"/>
        <v>0.57250000000000001</v>
      </c>
      <c r="AQ431" s="354">
        <f>SUM(AP431:AP434)/4</f>
        <v>0.24295833333333333</v>
      </c>
      <c r="AR431" s="354"/>
      <c r="AS431" s="121">
        <v>4275</v>
      </c>
      <c r="AT431" s="235">
        <v>0</v>
      </c>
      <c r="AU431" s="121">
        <v>0</v>
      </c>
      <c r="AV431" s="121">
        <v>0</v>
      </c>
      <c r="AW431" s="102">
        <v>0</v>
      </c>
      <c r="AX431" s="102">
        <v>0</v>
      </c>
      <c r="AY431" s="102">
        <v>0</v>
      </c>
      <c r="AZ431" s="102">
        <v>0</v>
      </c>
      <c r="BA431" s="102">
        <v>0</v>
      </c>
      <c r="BB431" s="102">
        <v>0</v>
      </c>
      <c r="BC431" s="102">
        <v>0</v>
      </c>
      <c r="BD431" s="102">
        <v>0</v>
      </c>
      <c r="BE431" s="102">
        <v>0</v>
      </c>
      <c r="BF431" s="305">
        <f t="shared" si="348"/>
        <v>0</v>
      </c>
      <c r="BG431" s="354">
        <f>SUM(BF431:BF434)/4</f>
        <v>0</v>
      </c>
      <c r="BH431" s="354">
        <v>4.0105714285714293E-2</v>
      </c>
      <c r="BI431" s="96">
        <f t="shared" si="338"/>
        <v>11450</v>
      </c>
      <c r="BJ431" s="260">
        <f t="shared" si="351"/>
        <v>0.57250000000000001</v>
      </c>
      <c r="BK431" s="354">
        <f>SUM(BJ431:BJ434)/4</f>
        <v>0.24295833333333333</v>
      </c>
      <c r="BL431" s="354"/>
      <c r="BM431" s="220" t="s">
        <v>1175</v>
      </c>
      <c r="BN431" s="220" t="s">
        <v>101</v>
      </c>
      <c r="BO431" s="220"/>
      <c r="BP431" s="220"/>
      <c r="BQ431" s="220"/>
      <c r="BR431" s="220"/>
      <c r="BS431" s="220"/>
      <c r="BT431" s="220"/>
      <c r="BU431" s="220"/>
      <c r="BV431" s="220"/>
      <c r="BW431" s="220"/>
      <c r="BX431" s="220"/>
      <c r="BY431" s="220"/>
      <c r="BZ431" s="96">
        <v>20000</v>
      </c>
      <c r="CA431" s="121">
        <v>0</v>
      </c>
      <c r="CB431" s="121">
        <v>3082</v>
      </c>
      <c r="CC431" s="121">
        <v>3082</v>
      </c>
      <c r="CD431" s="121">
        <v>3082</v>
      </c>
      <c r="CE431" s="96">
        <f t="shared" si="341"/>
        <v>0</v>
      </c>
      <c r="CF431" s="96">
        <v>0</v>
      </c>
      <c r="CG431" s="96">
        <v>0</v>
      </c>
      <c r="CH431" s="96">
        <v>0</v>
      </c>
      <c r="CI431" s="96">
        <v>0</v>
      </c>
      <c r="CJ431" s="96">
        <v>0</v>
      </c>
      <c r="CK431" s="96">
        <v>0</v>
      </c>
      <c r="CL431" s="96">
        <v>0</v>
      </c>
      <c r="CM431" s="96">
        <v>0</v>
      </c>
      <c r="CN431" s="305">
        <f t="shared" si="349"/>
        <v>0.15409999999999999</v>
      </c>
      <c r="CO431" s="354">
        <f>SUM(CN431:CN434)/4</f>
        <v>0.49821726075660355</v>
      </c>
      <c r="CP431" s="354">
        <v>4.0105714285714293E-2</v>
      </c>
      <c r="CQ431" s="96">
        <f>SUM(K431+AC431+AV431+CD431)</f>
        <v>14532</v>
      </c>
      <c r="CR431" s="221">
        <f t="shared" si="352"/>
        <v>0.72660000000000002</v>
      </c>
      <c r="CS431" s="355">
        <f>SUM(CR431:CR434)/4</f>
        <v>0.68631666666666669</v>
      </c>
      <c r="CT431" s="355"/>
      <c r="CU431" s="220" t="s">
        <v>1175</v>
      </c>
      <c r="CV431" s="220" t="s">
        <v>101</v>
      </c>
    </row>
    <row r="432" spans="1:100" ht="37.5" customHeight="1">
      <c r="A432" s="75" t="s">
        <v>1229</v>
      </c>
      <c r="B432" s="218" t="s">
        <v>95</v>
      </c>
      <c r="C432" s="75" t="s">
        <v>1230</v>
      </c>
      <c r="D432" s="119">
        <v>4500</v>
      </c>
      <c r="E432" s="119">
        <v>4500</v>
      </c>
      <c r="F432" s="75" t="s">
        <v>97</v>
      </c>
      <c r="G432" s="75" t="s">
        <v>1232</v>
      </c>
      <c r="H432" s="75" t="s">
        <v>1232</v>
      </c>
      <c r="I432" s="96">
        <v>0</v>
      </c>
      <c r="J432" s="119">
        <v>1000</v>
      </c>
      <c r="K432" s="119">
        <v>1308</v>
      </c>
      <c r="L432" s="305">
        <v>1</v>
      </c>
      <c r="M432" s="354"/>
      <c r="N432" s="354"/>
      <c r="O432" s="354"/>
      <c r="P432" s="354"/>
      <c r="Q432" s="96">
        <v>0</v>
      </c>
      <c r="R432" s="96">
        <v>0</v>
      </c>
      <c r="S432" s="96">
        <v>0</v>
      </c>
      <c r="T432" s="96">
        <v>0</v>
      </c>
      <c r="U432" s="96">
        <v>0</v>
      </c>
      <c r="V432" s="96">
        <v>0</v>
      </c>
      <c r="W432" s="96">
        <v>0</v>
      </c>
      <c r="X432" s="96">
        <v>0</v>
      </c>
      <c r="Y432" s="96">
        <v>0</v>
      </c>
      <c r="Z432" s="102" t="s">
        <v>81</v>
      </c>
      <c r="AA432" s="96">
        <v>1000</v>
      </c>
      <c r="AB432" s="102">
        <v>0</v>
      </c>
      <c r="AC432" s="96">
        <v>0</v>
      </c>
      <c r="AD432" s="102">
        <v>0</v>
      </c>
      <c r="AE432" s="102">
        <v>0</v>
      </c>
      <c r="AF432" s="102">
        <v>0</v>
      </c>
      <c r="AG432" s="102">
        <v>0</v>
      </c>
      <c r="AH432" s="102">
        <v>0</v>
      </c>
      <c r="AI432" s="102">
        <v>0</v>
      </c>
      <c r="AJ432" s="102">
        <v>0</v>
      </c>
      <c r="AK432" s="102">
        <v>0</v>
      </c>
      <c r="AL432" s="305">
        <v>0</v>
      </c>
      <c r="AM432" s="354"/>
      <c r="AN432" s="354"/>
      <c r="AO432" s="102">
        <f t="shared" si="346"/>
        <v>1308</v>
      </c>
      <c r="AP432" s="305">
        <f t="shared" si="347"/>
        <v>0.29066666666666668</v>
      </c>
      <c r="AQ432" s="354"/>
      <c r="AR432" s="354"/>
      <c r="AS432" s="235">
        <v>1596</v>
      </c>
      <c r="AT432" s="235">
        <v>0</v>
      </c>
      <c r="AU432" s="121">
        <v>0</v>
      </c>
      <c r="AV432" s="121">
        <v>0</v>
      </c>
      <c r="AW432" s="102">
        <v>0</v>
      </c>
      <c r="AX432" s="102">
        <v>0</v>
      </c>
      <c r="AY432" s="102">
        <v>0</v>
      </c>
      <c r="AZ432" s="102">
        <v>0</v>
      </c>
      <c r="BA432" s="102">
        <v>0</v>
      </c>
      <c r="BB432" s="102">
        <v>0</v>
      </c>
      <c r="BC432" s="102">
        <v>0</v>
      </c>
      <c r="BD432" s="102">
        <v>0</v>
      </c>
      <c r="BE432" s="102">
        <v>0</v>
      </c>
      <c r="BF432" s="305">
        <f t="shared" si="348"/>
        <v>0</v>
      </c>
      <c r="BG432" s="354"/>
      <c r="BH432" s="354"/>
      <c r="BI432" s="96">
        <f t="shared" si="338"/>
        <v>1308</v>
      </c>
      <c r="BJ432" s="260">
        <f t="shared" si="351"/>
        <v>0.29066666666666668</v>
      </c>
      <c r="BK432" s="354"/>
      <c r="BL432" s="354"/>
      <c r="BM432" s="220" t="s">
        <v>1175</v>
      </c>
      <c r="BN432" s="220" t="s">
        <v>101</v>
      </c>
      <c r="BO432" s="220"/>
      <c r="BP432" s="220"/>
      <c r="BQ432" s="220"/>
      <c r="BR432" s="220"/>
      <c r="BS432" s="220"/>
      <c r="BT432" s="220"/>
      <c r="BU432" s="220"/>
      <c r="BV432" s="220"/>
      <c r="BW432" s="220"/>
      <c r="BX432" s="220"/>
      <c r="BY432" s="220"/>
      <c r="BZ432" s="96">
        <v>3192</v>
      </c>
      <c r="CA432" s="121">
        <v>0</v>
      </c>
      <c r="CB432" s="121">
        <v>2250</v>
      </c>
      <c r="CC432" s="121">
        <v>2250</v>
      </c>
      <c r="CD432" s="121">
        <v>2250</v>
      </c>
      <c r="CE432" s="96">
        <f t="shared" si="341"/>
        <v>0</v>
      </c>
      <c r="CF432" s="96">
        <v>0</v>
      </c>
      <c r="CG432" s="96">
        <v>0</v>
      </c>
      <c r="CH432" s="96">
        <v>0</v>
      </c>
      <c r="CI432" s="96">
        <v>0</v>
      </c>
      <c r="CJ432" s="96">
        <v>0</v>
      </c>
      <c r="CK432" s="96">
        <v>0</v>
      </c>
      <c r="CL432" s="96">
        <v>0</v>
      </c>
      <c r="CM432" s="96">
        <v>0</v>
      </c>
      <c r="CN432" s="305">
        <f t="shared" si="349"/>
        <v>0.70488721804511278</v>
      </c>
      <c r="CO432" s="354"/>
      <c r="CP432" s="354"/>
      <c r="CQ432" s="96">
        <f t="shared" si="339"/>
        <v>3558</v>
      </c>
      <c r="CR432" s="221">
        <f t="shared" si="352"/>
        <v>0.79066666666666663</v>
      </c>
      <c r="CS432" s="355"/>
      <c r="CT432" s="355"/>
      <c r="CU432" s="220" t="s">
        <v>1175</v>
      </c>
      <c r="CV432" s="220" t="s">
        <v>101</v>
      </c>
    </row>
    <row r="433" spans="1:100" ht="45">
      <c r="A433" s="75" t="s">
        <v>1229</v>
      </c>
      <c r="B433" s="218" t="s">
        <v>95</v>
      </c>
      <c r="C433" s="75" t="s">
        <v>1230</v>
      </c>
      <c r="D433" s="119">
        <v>12</v>
      </c>
      <c r="E433" s="119">
        <v>3</v>
      </c>
      <c r="F433" s="75" t="s">
        <v>97</v>
      </c>
      <c r="G433" s="75" t="s">
        <v>1233</v>
      </c>
      <c r="H433" s="75" t="s">
        <v>1234</v>
      </c>
      <c r="I433" s="96">
        <v>0</v>
      </c>
      <c r="J433" s="119">
        <v>3</v>
      </c>
      <c r="K433" s="119">
        <v>0</v>
      </c>
      <c r="L433" s="305">
        <v>0</v>
      </c>
      <c r="M433" s="354"/>
      <c r="N433" s="354"/>
      <c r="O433" s="354"/>
      <c r="P433" s="354"/>
      <c r="Q433" s="96">
        <v>0</v>
      </c>
      <c r="R433" s="96">
        <v>0</v>
      </c>
      <c r="S433" s="96">
        <v>0</v>
      </c>
      <c r="T433" s="96">
        <v>0</v>
      </c>
      <c r="U433" s="96">
        <v>0</v>
      </c>
      <c r="V433" s="96">
        <v>0</v>
      </c>
      <c r="W433" s="96">
        <v>0</v>
      </c>
      <c r="X433" s="96">
        <v>0</v>
      </c>
      <c r="Y433" s="96">
        <v>0</v>
      </c>
      <c r="Z433" s="102" t="s">
        <v>81</v>
      </c>
      <c r="AA433" s="96">
        <v>3</v>
      </c>
      <c r="AB433" s="102">
        <v>0</v>
      </c>
      <c r="AC433" s="96">
        <v>0</v>
      </c>
      <c r="AD433" s="102">
        <v>0</v>
      </c>
      <c r="AE433" s="102">
        <v>0</v>
      </c>
      <c r="AF433" s="102">
        <v>0</v>
      </c>
      <c r="AG433" s="102">
        <v>0</v>
      </c>
      <c r="AH433" s="102">
        <v>0</v>
      </c>
      <c r="AI433" s="102">
        <v>0</v>
      </c>
      <c r="AJ433" s="102">
        <v>0</v>
      </c>
      <c r="AK433" s="102">
        <v>0</v>
      </c>
      <c r="AL433" s="305">
        <v>0</v>
      </c>
      <c r="AM433" s="354"/>
      <c r="AN433" s="354"/>
      <c r="AO433" s="102">
        <f t="shared" si="346"/>
        <v>0</v>
      </c>
      <c r="AP433" s="305">
        <f t="shared" si="347"/>
        <v>0</v>
      </c>
      <c r="AQ433" s="354"/>
      <c r="AR433" s="354"/>
      <c r="AS433" s="235">
        <v>6</v>
      </c>
      <c r="AT433" s="235">
        <v>0</v>
      </c>
      <c r="AU433" s="121">
        <v>0</v>
      </c>
      <c r="AV433" s="121">
        <v>0</v>
      </c>
      <c r="AW433" s="102">
        <v>0</v>
      </c>
      <c r="AX433" s="102">
        <v>0</v>
      </c>
      <c r="AY433" s="102">
        <v>0</v>
      </c>
      <c r="AZ433" s="102">
        <v>0</v>
      </c>
      <c r="BA433" s="102">
        <v>0</v>
      </c>
      <c r="BB433" s="102">
        <v>0</v>
      </c>
      <c r="BC433" s="102">
        <v>0</v>
      </c>
      <c r="BD433" s="102">
        <v>0</v>
      </c>
      <c r="BE433" s="102">
        <v>0</v>
      </c>
      <c r="BF433" s="305">
        <f t="shared" si="348"/>
        <v>0</v>
      </c>
      <c r="BG433" s="354"/>
      <c r="BH433" s="354"/>
      <c r="BI433" s="96">
        <f t="shared" si="338"/>
        <v>0</v>
      </c>
      <c r="BJ433" s="260">
        <f t="shared" si="351"/>
        <v>0</v>
      </c>
      <c r="BK433" s="354"/>
      <c r="BL433" s="354"/>
      <c r="BM433" s="220" t="s">
        <v>1175</v>
      </c>
      <c r="BN433" s="220" t="s">
        <v>112</v>
      </c>
      <c r="BO433" s="220"/>
      <c r="BP433" s="220"/>
      <c r="BQ433" s="220"/>
      <c r="BR433" s="220"/>
      <c r="BS433" s="220"/>
      <c r="BT433" s="220"/>
      <c r="BU433" s="220"/>
      <c r="BV433" s="220"/>
      <c r="BW433" s="220"/>
      <c r="BX433" s="220"/>
      <c r="BY433" s="220"/>
      <c r="BZ433" s="96">
        <v>3</v>
      </c>
      <c r="CA433" s="121">
        <v>0</v>
      </c>
      <c r="CB433" s="121">
        <v>3</v>
      </c>
      <c r="CC433" s="121">
        <v>3</v>
      </c>
      <c r="CD433" s="121">
        <v>3</v>
      </c>
      <c r="CE433" s="96">
        <f t="shared" si="341"/>
        <v>0</v>
      </c>
      <c r="CF433" s="96">
        <v>0</v>
      </c>
      <c r="CG433" s="96">
        <v>0</v>
      </c>
      <c r="CH433" s="96">
        <v>0</v>
      </c>
      <c r="CI433" s="96">
        <v>0</v>
      </c>
      <c r="CJ433" s="96">
        <v>0</v>
      </c>
      <c r="CK433" s="96">
        <v>0</v>
      </c>
      <c r="CL433" s="96">
        <v>0</v>
      </c>
      <c r="CM433" s="96">
        <v>0</v>
      </c>
      <c r="CN433" s="305">
        <f t="shared" si="349"/>
        <v>1</v>
      </c>
      <c r="CO433" s="354"/>
      <c r="CP433" s="354"/>
      <c r="CQ433" s="96">
        <f t="shared" si="339"/>
        <v>3</v>
      </c>
      <c r="CR433" s="221">
        <f t="shared" si="352"/>
        <v>1</v>
      </c>
      <c r="CS433" s="355"/>
      <c r="CT433" s="355"/>
      <c r="CU433" s="220" t="s">
        <v>1175</v>
      </c>
      <c r="CV433" s="220" t="s">
        <v>112</v>
      </c>
    </row>
    <row r="434" spans="1:100" ht="62.25" customHeight="1">
      <c r="A434" s="75" t="s">
        <v>1229</v>
      </c>
      <c r="B434" s="218" t="s">
        <v>95</v>
      </c>
      <c r="C434" s="75" t="s">
        <v>1230</v>
      </c>
      <c r="D434" s="119">
        <v>1500</v>
      </c>
      <c r="E434" s="119">
        <v>1500</v>
      </c>
      <c r="F434" s="75" t="s">
        <v>97</v>
      </c>
      <c r="G434" s="75" t="s">
        <v>1235</v>
      </c>
      <c r="H434" s="75" t="s">
        <v>1235</v>
      </c>
      <c r="I434" s="96">
        <v>0</v>
      </c>
      <c r="J434" s="119">
        <v>350</v>
      </c>
      <c r="K434" s="119">
        <v>163</v>
      </c>
      <c r="L434" s="305">
        <v>0.46571428571428569</v>
      </c>
      <c r="M434" s="354"/>
      <c r="N434" s="354"/>
      <c r="O434" s="354"/>
      <c r="P434" s="354"/>
      <c r="Q434" s="96">
        <v>0</v>
      </c>
      <c r="R434" s="96">
        <v>0</v>
      </c>
      <c r="S434" s="96">
        <v>0</v>
      </c>
      <c r="T434" s="96">
        <v>0</v>
      </c>
      <c r="U434" s="96">
        <v>0</v>
      </c>
      <c r="V434" s="96">
        <v>0</v>
      </c>
      <c r="W434" s="96">
        <v>0</v>
      </c>
      <c r="X434" s="96">
        <v>0</v>
      </c>
      <c r="Y434" s="96">
        <v>0</v>
      </c>
      <c r="Z434" s="102" t="s">
        <v>81</v>
      </c>
      <c r="AA434" s="96">
        <v>350</v>
      </c>
      <c r="AB434" s="102">
        <v>0</v>
      </c>
      <c r="AC434" s="96">
        <v>0</v>
      </c>
      <c r="AD434" s="102">
        <v>0</v>
      </c>
      <c r="AE434" s="102">
        <v>0</v>
      </c>
      <c r="AF434" s="102">
        <v>0</v>
      </c>
      <c r="AG434" s="102">
        <v>0</v>
      </c>
      <c r="AH434" s="102">
        <v>0</v>
      </c>
      <c r="AI434" s="102">
        <v>0</v>
      </c>
      <c r="AJ434" s="102">
        <v>0</v>
      </c>
      <c r="AK434" s="102">
        <v>0</v>
      </c>
      <c r="AL434" s="305">
        <v>0</v>
      </c>
      <c r="AM434" s="354"/>
      <c r="AN434" s="354"/>
      <c r="AO434" s="102">
        <f t="shared" si="346"/>
        <v>163</v>
      </c>
      <c r="AP434" s="305">
        <f t="shared" si="347"/>
        <v>0.10866666666666666</v>
      </c>
      <c r="AQ434" s="354"/>
      <c r="AR434" s="354"/>
      <c r="AS434" s="235">
        <v>668</v>
      </c>
      <c r="AT434" s="235">
        <v>0</v>
      </c>
      <c r="AU434" s="121">
        <v>0</v>
      </c>
      <c r="AV434" s="121">
        <v>0</v>
      </c>
      <c r="AW434" s="102">
        <v>0</v>
      </c>
      <c r="AX434" s="102">
        <v>0</v>
      </c>
      <c r="AY434" s="102">
        <v>0</v>
      </c>
      <c r="AZ434" s="102">
        <v>0</v>
      </c>
      <c r="BA434" s="102">
        <v>0</v>
      </c>
      <c r="BB434" s="102">
        <v>0</v>
      </c>
      <c r="BC434" s="102">
        <v>0</v>
      </c>
      <c r="BD434" s="102">
        <v>0</v>
      </c>
      <c r="BE434" s="102">
        <v>0</v>
      </c>
      <c r="BF434" s="305">
        <f t="shared" si="348"/>
        <v>0</v>
      </c>
      <c r="BG434" s="354"/>
      <c r="BH434" s="354"/>
      <c r="BI434" s="96">
        <f t="shared" si="338"/>
        <v>163</v>
      </c>
      <c r="BJ434" s="260">
        <f t="shared" si="351"/>
        <v>0.10866666666666666</v>
      </c>
      <c r="BK434" s="354"/>
      <c r="BL434" s="354"/>
      <c r="BM434" s="220" t="s">
        <v>1175</v>
      </c>
      <c r="BN434" s="220" t="s">
        <v>101</v>
      </c>
      <c r="BO434" s="220"/>
      <c r="BP434" s="220"/>
      <c r="BQ434" s="220"/>
      <c r="BR434" s="220"/>
      <c r="BS434" s="220"/>
      <c r="BT434" s="220"/>
      <c r="BU434" s="220"/>
      <c r="BV434" s="220"/>
      <c r="BW434" s="220"/>
      <c r="BX434" s="220"/>
      <c r="BY434" s="220"/>
      <c r="BZ434" s="96">
        <v>1337</v>
      </c>
      <c r="CA434" s="121">
        <v>0</v>
      </c>
      <c r="CB434" s="121">
        <v>179</v>
      </c>
      <c r="CC434" s="121">
        <v>179</v>
      </c>
      <c r="CD434" s="121">
        <v>179</v>
      </c>
      <c r="CE434" s="96">
        <f t="shared" si="341"/>
        <v>0</v>
      </c>
      <c r="CF434" s="96">
        <v>0</v>
      </c>
      <c r="CG434" s="96">
        <v>0</v>
      </c>
      <c r="CH434" s="96">
        <v>0</v>
      </c>
      <c r="CI434" s="96">
        <v>0</v>
      </c>
      <c r="CJ434" s="96">
        <v>0</v>
      </c>
      <c r="CK434" s="96">
        <v>0</v>
      </c>
      <c r="CL434" s="96">
        <v>0</v>
      </c>
      <c r="CM434" s="96">
        <v>0</v>
      </c>
      <c r="CN434" s="305">
        <f t="shared" si="349"/>
        <v>0.13388182498130141</v>
      </c>
      <c r="CO434" s="354"/>
      <c r="CP434" s="354"/>
      <c r="CQ434" s="96">
        <f t="shared" si="339"/>
        <v>342</v>
      </c>
      <c r="CR434" s="221">
        <f t="shared" si="352"/>
        <v>0.22800000000000001</v>
      </c>
      <c r="CS434" s="355"/>
      <c r="CT434" s="355"/>
      <c r="CU434" s="220" t="s">
        <v>1175</v>
      </c>
      <c r="CV434" s="220" t="s">
        <v>101</v>
      </c>
    </row>
    <row r="435" spans="1:100" ht="22.5">
      <c r="A435" s="214" t="s">
        <v>1236</v>
      </c>
      <c r="B435" s="313" t="s">
        <v>91</v>
      </c>
      <c r="C435" s="214" t="s">
        <v>1237</v>
      </c>
      <c r="D435" s="212" t="s">
        <v>79</v>
      </c>
      <c r="E435" s="212" t="s">
        <v>79</v>
      </c>
      <c r="F435" s="212" t="s">
        <v>79</v>
      </c>
      <c r="G435" s="214" t="s">
        <v>80</v>
      </c>
      <c r="H435" s="214" t="s">
        <v>80</v>
      </c>
      <c r="I435" s="212" t="s">
        <v>79</v>
      </c>
      <c r="J435" s="212">
        <v>36</v>
      </c>
      <c r="K435" s="212" t="s">
        <v>79</v>
      </c>
      <c r="L435" s="212" t="s">
        <v>79</v>
      </c>
      <c r="M435" s="212" t="s">
        <v>79</v>
      </c>
      <c r="N435" s="212" t="s">
        <v>79</v>
      </c>
      <c r="O435" s="212" t="s">
        <v>79</v>
      </c>
      <c r="P435" s="213">
        <f>+P436</f>
        <v>0.37307236961946155</v>
      </c>
      <c r="Q435" s="212">
        <f>SUM(Q436:Q473)</f>
        <v>1789998000</v>
      </c>
      <c r="R435" s="212">
        <f>SUM(R436:R473)</f>
        <v>0</v>
      </c>
      <c r="S435" s="212">
        <f t="shared" ref="S435:Y435" si="353">SUM(S436:S473)</f>
        <v>44000000</v>
      </c>
      <c r="T435" s="212">
        <f t="shared" si="353"/>
        <v>0</v>
      </c>
      <c r="U435" s="212">
        <f t="shared" si="353"/>
        <v>0</v>
      </c>
      <c r="V435" s="212">
        <f t="shared" si="353"/>
        <v>1700478000</v>
      </c>
      <c r="W435" s="212">
        <f t="shared" si="353"/>
        <v>0</v>
      </c>
      <c r="X435" s="212">
        <f t="shared" si="353"/>
        <v>45520000</v>
      </c>
      <c r="Y435" s="212">
        <f t="shared" si="353"/>
        <v>0</v>
      </c>
      <c r="Z435" s="118" t="s">
        <v>81</v>
      </c>
      <c r="AA435" s="212">
        <v>36</v>
      </c>
      <c r="AB435" s="118" t="s">
        <v>81</v>
      </c>
      <c r="AC435" s="118" t="s">
        <v>81</v>
      </c>
      <c r="AD435" s="118">
        <f>SUM(AD436:AD473)</f>
        <v>7651416000</v>
      </c>
      <c r="AE435" s="118">
        <f t="shared" ref="AE435:AK435" si="354">SUM(AE436:AE473)</f>
        <v>1118000000</v>
      </c>
      <c r="AF435" s="118">
        <f t="shared" si="354"/>
        <v>6303416000</v>
      </c>
      <c r="AG435" s="118">
        <f t="shared" si="354"/>
        <v>0</v>
      </c>
      <c r="AH435" s="118">
        <f t="shared" si="354"/>
        <v>0</v>
      </c>
      <c r="AI435" s="118">
        <f t="shared" si="354"/>
        <v>0</v>
      </c>
      <c r="AJ435" s="118">
        <f t="shared" si="354"/>
        <v>0</v>
      </c>
      <c r="AK435" s="118">
        <f t="shared" si="354"/>
        <v>50000000</v>
      </c>
      <c r="AL435" s="118" t="s">
        <v>81</v>
      </c>
      <c r="AM435" s="118" t="s">
        <v>81</v>
      </c>
      <c r="AN435" s="213">
        <f>+AN436</f>
        <v>0.40141458444090028</v>
      </c>
      <c r="AO435" s="214">
        <v>38</v>
      </c>
      <c r="AP435" s="118" t="s">
        <v>81</v>
      </c>
      <c r="AQ435" s="118" t="s">
        <v>81</v>
      </c>
      <c r="AR435" s="213">
        <f>+AR436</f>
        <v>0.43423779614517971</v>
      </c>
      <c r="AS435" s="212">
        <v>24</v>
      </c>
      <c r="AT435" s="118" t="s">
        <v>81</v>
      </c>
      <c r="AU435" s="118" t="s">
        <v>81</v>
      </c>
      <c r="AV435" s="118" t="s">
        <v>81</v>
      </c>
      <c r="AW435" s="118">
        <f>SUM(AW436:AW473)</f>
        <v>650000000</v>
      </c>
      <c r="AX435" s="118">
        <f t="shared" ref="AX435:BE435" si="355">SUM(AX436:AX473)</f>
        <v>0</v>
      </c>
      <c r="AY435" s="118">
        <f t="shared" si="355"/>
        <v>80000000</v>
      </c>
      <c r="AZ435" s="118">
        <f t="shared" si="355"/>
        <v>0</v>
      </c>
      <c r="BA435" s="118">
        <f t="shared" si="355"/>
        <v>0</v>
      </c>
      <c r="BB435" s="118">
        <f t="shared" si="355"/>
        <v>0</v>
      </c>
      <c r="BC435" s="118">
        <f t="shared" si="355"/>
        <v>0</v>
      </c>
      <c r="BD435" s="118">
        <f t="shared" si="355"/>
        <v>0</v>
      </c>
      <c r="BE435" s="118">
        <f t="shared" si="355"/>
        <v>0</v>
      </c>
      <c r="BF435" s="118" t="s">
        <v>81</v>
      </c>
      <c r="BG435" s="118" t="s">
        <v>81</v>
      </c>
      <c r="BH435" s="213">
        <f>+BH436</f>
        <v>0.37339020160208508</v>
      </c>
      <c r="BI435" s="212">
        <v>38</v>
      </c>
      <c r="BJ435" s="118" t="s">
        <v>81</v>
      </c>
      <c r="BK435" s="118" t="s">
        <v>81</v>
      </c>
      <c r="BL435" s="213">
        <f>+BL436</f>
        <v>0.46361981434463945</v>
      </c>
      <c r="BM435" s="214" t="s">
        <v>1175</v>
      </c>
      <c r="BN435" s="214" t="s">
        <v>81</v>
      </c>
      <c r="BO435" s="214"/>
      <c r="BP435" s="214"/>
      <c r="BQ435" s="214"/>
      <c r="BR435" s="214"/>
      <c r="BS435" s="214"/>
      <c r="BT435" s="214"/>
      <c r="BU435" s="214"/>
      <c r="BV435" s="214"/>
      <c r="BW435" s="214"/>
      <c r="BX435" s="214"/>
      <c r="BY435" s="214"/>
      <c r="BZ435" s="214">
        <v>30</v>
      </c>
      <c r="CA435" s="118" t="s">
        <v>81</v>
      </c>
      <c r="CB435" s="118" t="s">
        <v>81</v>
      </c>
      <c r="CC435" s="118" t="s">
        <v>81</v>
      </c>
      <c r="CD435" s="118" t="s">
        <v>81</v>
      </c>
      <c r="CE435" s="212">
        <f>SUM(CE436:CE473)</f>
        <v>5129046000</v>
      </c>
      <c r="CF435" s="212">
        <f t="shared" ref="CF435:CM435" si="356">SUM(CF436:CF473)</f>
        <v>0</v>
      </c>
      <c r="CG435" s="212">
        <f t="shared" si="356"/>
        <v>5129046000</v>
      </c>
      <c r="CH435" s="212">
        <f t="shared" si="356"/>
        <v>0</v>
      </c>
      <c r="CI435" s="212">
        <f t="shared" si="356"/>
        <v>0</v>
      </c>
      <c r="CJ435" s="212">
        <f t="shared" si="356"/>
        <v>0</v>
      </c>
      <c r="CK435" s="212">
        <f t="shared" si="356"/>
        <v>0</v>
      </c>
      <c r="CL435" s="212">
        <f t="shared" si="356"/>
        <v>0</v>
      </c>
      <c r="CM435" s="212">
        <f t="shared" si="356"/>
        <v>0</v>
      </c>
      <c r="CN435" s="118" t="s">
        <v>81</v>
      </c>
      <c r="CO435" s="118" t="s">
        <v>81</v>
      </c>
      <c r="CP435" s="213">
        <f>+CP436</f>
        <v>6.6926472310855933</v>
      </c>
      <c r="CQ435" s="212">
        <v>38</v>
      </c>
      <c r="CR435" s="120" t="s">
        <v>81</v>
      </c>
      <c r="CS435" s="120" t="s">
        <v>81</v>
      </c>
      <c r="CT435" s="215">
        <f>+CT436</f>
        <v>0.49680650689760936</v>
      </c>
      <c r="CU435" s="214" t="s">
        <v>1175</v>
      </c>
      <c r="CV435" s="214" t="s">
        <v>81</v>
      </c>
    </row>
    <row r="436" spans="1:100" ht="72.75" customHeight="1">
      <c r="A436" s="75" t="s">
        <v>1238</v>
      </c>
      <c r="B436" s="218" t="s">
        <v>95</v>
      </c>
      <c r="C436" s="75" t="s">
        <v>1239</v>
      </c>
      <c r="D436" s="119">
        <v>2432</v>
      </c>
      <c r="E436" s="119">
        <v>2432</v>
      </c>
      <c r="F436" s="75" t="s">
        <v>97</v>
      </c>
      <c r="G436" s="75" t="s">
        <v>1240</v>
      </c>
      <c r="H436" s="75" t="s">
        <v>1240</v>
      </c>
      <c r="I436" s="96">
        <v>0</v>
      </c>
      <c r="J436" s="119">
        <v>496</v>
      </c>
      <c r="K436" s="119">
        <v>127</v>
      </c>
      <c r="L436" s="305">
        <v>0.25604838709677419</v>
      </c>
      <c r="M436" s="354">
        <f>SUM(L436:L440)/5</f>
        <v>0.25120967741935485</v>
      </c>
      <c r="N436" s="354">
        <v>0.05</v>
      </c>
      <c r="O436" s="354">
        <f>SUM(L436:L440)/5</f>
        <v>0.25120967741935485</v>
      </c>
      <c r="P436" s="354">
        <f>SUM(L436:L473)/36</f>
        <v>0.37307236961946155</v>
      </c>
      <c r="Q436" s="119">
        <v>45520000</v>
      </c>
      <c r="R436" s="96">
        <v>0</v>
      </c>
      <c r="S436" s="96">
        <v>0</v>
      </c>
      <c r="T436" s="96">
        <v>0</v>
      </c>
      <c r="U436" s="96">
        <v>0</v>
      </c>
      <c r="V436" s="96">
        <v>0</v>
      </c>
      <c r="W436" s="96">
        <v>0</v>
      </c>
      <c r="X436" s="119">
        <v>45520000</v>
      </c>
      <c r="Y436" s="96">
        <v>0</v>
      </c>
      <c r="Z436" s="102" t="s">
        <v>81</v>
      </c>
      <c r="AA436" s="96">
        <v>496</v>
      </c>
      <c r="AB436" s="102">
        <v>0</v>
      </c>
      <c r="AC436" s="96">
        <v>0</v>
      </c>
      <c r="AD436" s="102">
        <v>0</v>
      </c>
      <c r="AE436" s="102">
        <v>0</v>
      </c>
      <c r="AF436" s="102">
        <v>0</v>
      </c>
      <c r="AG436" s="102">
        <v>0</v>
      </c>
      <c r="AH436" s="102">
        <v>0</v>
      </c>
      <c r="AI436" s="102">
        <v>0</v>
      </c>
      <c r="AJ436" s="102">
        <v>0</v>
      </c>
      <c r="AK436" s="102">
        <v>0</v>
      </c>
      <c r="AL436" s="305">
        <v>0</v>
      </c>
      <c r="AM436" s="354">
        <f>SUM(AL436:AL440)/4</f>
        <v>0.25</v>
      </c>
      <c r="AN436" s="354">
        <f>SUM(AL436:AL473)/36</f>
        <v>0.40141458444090028</v>
      </c>
      <c r="AO436" s="102">
        <f t="shared" ref="AO436:AO473" si="357">SUM(AC436+K436)</f>
        <v>127</v>
      </c>
      <c r="AP436" s="305">
        <f t="shared" ref="AP436:AP473" si="358">SUM(AO436/D436)</f>
        <v>5.2220394736842105E-2</v>
      </c>
      <c r="AQ436" s="354">
        <f>SUM(AP436:AP440)/5</f>
        <v>0.21044407894736841</v>
      </c>
      <c r="AR436" s="354">
        <f>SUM(AP436:AP473)/38</f>
        <v>0.43423779614517971</v>
      </c>
      <c r="AS436" s="235">
        <v>0</v>
      </c>
      <c r="AT436" s="235">
        <v>0</v>
      </c>
      <c r="AU436" s="121">
        <v>0</v>
      </c>
      <c r="AV436" s="121">
        <v>0</v>
      </c>
      <c r="AW436" s="102">
        <v>0</v>
      </c>
      <c r="AX436" s="102">
        <v>0</v>
      </c>
      <c r="AY436" s="102">
        <v>0</v>
      </c>
      <c r="AZ436" s="102">
        <v>0</v>
      </c>
      <c r="BA436" s="102">
        <v>0</v>
      </c>
      <c r="BB436" s="102">
        <v>0</v>
      </c>
      <c r="BC436" s="102">
        <v>0</v>
      </c>
      <c r="BD436" s="102">
        <v>0</v>
      </c>
      <c r="BE436" s="102">
        <v>0</v>
      </c>
      <c r="BF436" s="305" t="s">
        <v>81</v>
      </c>
      <c r="BG436" s="354">
        <f>SUM(BE436:BE440)/4</f>
        <v>0</v>
      </c>
      <c r="BH436" s="354">
        <f>SUM(BF436:BF473)/AS435</f>
        <v>0.37339020160208508</v>
      </c>
      <c r="BI436" s="96">
        <f t="shared" ref="BI436:BI473" si="359">+K436+AC436+AV436</f>
        <v>127</v>
      </c>
      <c r="BJ436" s="260">
        <f>+BI436/D436</f>
        <v>5.2220394736842105E-2</v>
      </c>
      <c r="BK436" s="354">
        <f>SUM(BJ436:BJ440)/5</f>
        <v>0.21044407894736841</v>
      </c>
      <c r="BL436" s="354">
        <f>SUM(BJ436:BJ473)/BI435</f>
        <v>0.46361981434463945</v>
      </c>
      <c r="BM436" s="220" t="s">
        <v>1175</v>
      </c>
      <c r="BN436" s="220" t="s">
        <v>101</v>
      </c>
      <c r="BO436" s="220"/>
      <c r="BP436" s="220"/>
      <c r="BQ436" s="220"/>
      <c r="BR436" s="220"/>
      <c r="BS436" s="220"/>
      <c r="BT436" s="220"/>
      <c r="BU436" s="220"/>
      <c r="BV436" s="220"/>
      <c r="BW436" s="220"/>
      <c r="BX436" s="220"/>
      <c r="BY436" s="220"/>
      <c r="BZ436" s="96">
        <v>2305</v>
      </c>
      <c r="CA436" s="121">
        <v>0</v>
      </c>
      <c r="CB436" s="121">
        <v>183</v>
      </c>
      <c r="CC436" s="121">
        <v>183</v>
      </c>
      <c r="CD436" s="121">
        <v>183</v>
      </c>
      <c r="CE436" s="96">
        <f t="shared" si="341"/>
        <v>0</v>
      </c>
      <c r="CF436" s="96">
        <v>0</v>
      </c>
      <c r="CG436" s="96">
        <v>0</v>
      </c>
      <c r="CH436" s="96">
        <v>0</v>
      </c>
      <c r="CI436" s="96">
        <v>0</v>
      </c>
      <c r="CJ436" s="96">
        <v>0</v>
      </c>
      <c r="CK436" s="96">
        <v>0</v>
      </c>
      <c r="CL436" s="96">
        <v>0</v>
      </c>
      <c r="CM436" s="96">
        <v>0</v>
      </c>
      <c r="CN436" s="305">
        <f>+CD436/BZ436</f>
        <v>7.9392624728850322E-2</v>
      </c>
      <c r="CO436" s="354">
        <f>SUM(CM436:CM440)/4</f>
        <v>0</v>
      </c>
      <c r="CP436" s="354">
        <f>SUM(CN436:CN473)</f>
        <v>6.6926472310855933</v>
      </c>
      <c r="CQ436" s="96">
        <f t="shared" ref="CQ436" si="360">SUM(K436+AC436+AV436+CD436)</f>
        <v>310</v>
      </c>
      <c r="CR436" s="221">
        <f>+CQ436/E436</f>
        <v>0.12746710526315788</v>
      </c>
      <c r="CS436" s="355">
        <f>SUM(CR436:CR440)/5</f>
        <v>0.22549342105263159</v>
      </c>
      <c r="CT436" s="355">
        <f>SUM(CR436:CR473)/CQ435</f>
        <v>0.49680650689760936</v>
      </c>
      <c r="CU436" s="220" t="s">
        <v>1175</v>
      </c>
      <c r="CV436" s="220" t="s">
        <v>101</v>
      </c>
    </row>
    <row r="437" spans="1:100" ht="64.5" customHeight="1">
      <c r="A437" s="75" t="s">
        <v>1238</v>
      </c>
      <c r="B437" s="218" t="s">
        <v>95</v>
      </c>
      <c r="C437" s="75" t="s">
        <v>1239</v>
      </c>
      <c r="D437" s="119">
        <v>2432</v>
      </c>
      <c r="E437" s="119">
        <v>2432</v>
      </c>
      <c r="F437" s="75" t="s">
        <v>97</v>
      </c>
      <c r="G437" s="75" t="s">
        <v>1241</v>
      </c>
      <c r="H437" s="75" t="s">
        <v>1241</v>
      </c>
      <c r="I437" s="96">
        <v>0</v>
      </c>
      <c r="J437" s="119">
        <v>608</v>
      </c>
      <c r="K437" s="119">
        <v>0</v>
      </c>
      <c r="L437" s="305">
        <v>0</v>
      </c>
      <c r="M437" s="354"/>
      <c r="N437" s="354"/>
      <c r="O437" s="354"/>
      <c r="P437" s="354"/>
      <c r="Q437" s="96">
        <v>0</v>
      </c>
      <c r="R437" s="96">
        <v>0</v>
      </c>
      <c r="S437" s="96">
        <v>0</v>
      </c>
      <c r="T437" s="96">
        <v>0</v>
      </c>
      <c r="U437" s="96">
        <v>0</v>
      </c>
      <c r="V437" s="96">
        <v>0</v>
      </c>
      <c r="W437" s="96">
        <v>0</v>
      </c>
      <c r="X437" s="96">
        <v>0</v>
      </c>
      <c r="Y437" s="96">
        <v>0</v>
      </c>
      <c r="Z437" s="102" t="s">
        <v>81</v>
      </c>
      <c r="AA437" s="96">
        <v>608</v>
      </c>
      <c r="AB437" s="102">
        <v>0</v>
      </c>
      <c r="AC437" s="96">
        <v>0</v>
      </c>
      <c r="AD437" s="102">
        <v>0</v>
      </c>
      <c r="AE437" s="102">
        <v>0</v>
      </c>
      <c r="AF437" s="102">
        <v>0</v>
      </c>
      <c r="AG437" s="102">
        <v>0</v>
      </c>
      <c r="AH437" s="102">
        <v>0</v>
      </c>
      <c r="AI437" s="102">
        <v>0</v>
      </c>
      <c r="AJ437" s="102">
        <v>0</v>
      </c>
      <c r="AK437" s="102">
        <v>0</v>
      </c>
      <c r="AL437" s="305">
        <v>0</v>
      </c>
      <c r="AM437" s="354"/>
      <c r="AN437" s="354"/>
      <c r="AO437" s="102">
        <f t="shared" si="357"/>
        <v>0</v>
      </c>
      <c r="AP437" s="305">
        <f t="shared" si="358"/>
        <v>0</v>
      </c>
      <c r="AQ437" s="354"/>
      <c r="AR437" s="354"/>
      <c r="AS437" s="235">
        <v>0</v>
      </c>
      <c r="AT437" s="235">
        <v>0</v>
      </c>
      <c r="AU437" s="121">
        <v>0</v>
      </c>
      <c r="AV437" s="121">
        <v>0</v>
      </c>
      <c r="AW437" s="102">
        <v>0</v>
      </c>
      <c r="AX437" s="102">
        <v>0</v>
      </c>
      <c r="AY437" s="102">
        <v>0</v>
      </c>
      <c r="AZ437" s="102">
        <v>0</v>
      </c>
      <c r="BA437" s="102">
        <v>0</v>
      </c>
      <c r="BB437" s="102">
        <v>0</v>
      </c>
      <c r="BC437" s="102">
        <v>0</v>
      </c>
      <c r="BD437" s="102">
        <v>0</v>
      </c>
      <c r="BE437" s="102">
        <v>0</v>
      </c>
      <c r="BF437" s="305" t="s">
        <v>81</v>
      </c>
      <c r="BG437" s="354"/>
      <c r="BH437" s="354"/>
      <c r="BI437" s="96">
        <f t="shared" si="359"/>
        <v>0</v>
      </c>
      <c r="BJ437" s="260">
        <f>+BI437/D437</f>
        <v>0</v>
      </c>
      <c r="BK437" s="354"/>
      <c r="BL437" s="354"/>
      <c r="BM437" s="220" t="s">
        <v>1175</v>
      </c>
      <c r="BN437" s="220" t="s">
        <v>101</v>
      </c>
      <c r="BO437" s="220"/>
      <c r="BP437" s="220"/>
      <c r="BQ437" s="220"/>
      <c r="BR437" s="220"/>
      <c r="BS437" s="220"/>
      <c r="BT437" s="220"/>
      <c r="BU437" s="220"/>
      <c r="BV437" s="220"/>
      <c r="BW437" s="220"/>
      <c r="BX437" s="220"/>
      <c r="BY437" s="220"/>
      <c r="BZ437" s="96">
        <v>2432</v>
      </c>
      <c r="CA437" s="121">
        <v>0</v>
      </c>
      <c r="CB437" s="121">
        <v>0</v>
      </c>
      <c r="CC437" s="121">
        <v>0</v>
      </c>
      <c r="CD437" s="121">
        <v>0</v>
      </c>
      <c r="CE437" s="96">
        <f t="shared" si="341"/>
        <v>0</v>
      </c>
      <c r="CF437" s="96">
        <v>0</v>
      </c>
      <c r="CG437" s="96">
        <v>0</v>
      </c>
      <c r="CH437" s="96">
        <v>0</v>
      </c>
      <c r="CI437" s="96">
        <v>0</v>
      </c>
      <c r="CJ437" s="96">
        <v>0</v>
      </c>
      <c r="CK437" s="96">
        <v>0</v>
      </c>
      <c r="CL437" s="96">
        <v>0</v>
      </c>
      <c r="CM437" s="96">
        <v>0</v>
      </c>
      <c r="CN437" s="305">
        <f t="shared" ref="CN437:CN473" si="361">+CD437/BZ437</f>
        <v>0</v>
      </c>
      <c r="CO437" s="354"/>
      <c r="CP437" s="354"/>
      <c r="CQ437" s="96">
        <f t="shared" ref="CQ437:CQ473" si="362">SUM(K437+AC437+AV437+CD437)</f>
        <v>0</v>
      </c>
      <c r="CR437" s="221">
        <f>+CQ437/E437</f>
        <v>0</v>
      </c>
      <c r="CS437" s="355"/>
      <c r="CT437" s="355"/>
      <c r="CU437" s="220" t="s">
        <v>1175</v>
      </c>
      <c r="CV437" s="220" t="s">
        <v>101</v>
      </c>
    </row>
    <row r="438" spans="1:100" ht="63.75" customHeight="1">
      <c r="A438" s="75" t="s">
        <v>1238</v>
      </c>
      <c r="B438" s="218" t="s">
        <v>95</v>
      </c>
      <c r="C438" s="75" t="s">
        <v>1239</v>
      </c>
      <c r="D438" s="119">
        <v>2</v>
      </c>
      <c r="E438" s="119">
        <v>2</v>
      </c>
      <c r="F438" s="75" t="s">
        <v>486</v>
      </c>
      <c r="G438" s="75" t="s">
        <v>1242</v>
      </c>
      <c r="H438" s="75" t="s">
        <v>1242</v>
      </c>
      <c r="I438" s="96">
        <v>0</v>
      </c>
      <c r="J438" s="119">
        <v>2</v>
      </c>
      <c r="K438" s="119">
        <v>0</v>
      </c>
      <c r="L438" s="305">
        <v>0</v>
      </c>
      <c r="M438" s="354"/>
      <c r="N438" s="354"/>
      <c r="O438" s="354"/>
      <c r="P438" s="354"/>
      <c r="Q438" s="96">
        <v>0</v>
      </c>
      <c r="R438" s="96">
        <v>0</v>
      </c>
      <c r="S438" s="96">
        <v>0</v>
      </c>
      <c r="T438" s="96">
        <v>0</v>
      </c>
      <c r="U438" s="96">
        <v>0</v>
      </c>
      <c r="V438" s="96">
        <v>0</v>
      </c>
      <c r="W438" s="96">
        <v>0</v>
      </c>
      <c r="X438" s="96">
        <v>0</v>
      </c>
      <c r="Y438" s="96">
        <v>0</v>
      </c>
      <c r="Z438" s="102" t="s">
        <v>81</v>
      </c>
      <c r="AA438" s="96">
        <v>0</v>
      </c>
      <c r="AB438" s="102">
        <v>0</v>
      </c>
      <c r="AC438" s="96">
        <v>0</v>
      </c>
      <c r="AD438" s="102">
        <v>0</v>
      </c>
      <c r="AE438" s="102">
        <v>0</v>
      </c>
      <c r="AF438" s="102">
        <v>0</v>
      </c>
      <c r="AG438" s="102">
        <v>0</v>
      </c>
      <c r="AH438" s="102">
        <v>0</v>
      </c>
      <c r="AI438" s="102">
        <v>0</v>
      </c>
      <c r="AJ438" s="102">
        <v>0</v>
      </c>
      <c r="AK438" s="102">
        <v>0</v>
      </c>
      <c r="AL438" s="305" t="s">
        <v>81</v>
      </c>
      <c r="AM438" s="354"/>
      <c r="AN438" s="354"/>
      <c r="AO438" s="102">
        <f t="shared" si="357"/>
        <v>0</v>
      </c>
      <c r="AP438" s="305">
        <f t="shared" si="358"/>
        <v>0</v>
      </c>
      <c r="AQ438" s="354"/>
      <c r="AR438" s="354"/>
      <c r="AS438" s="235">
        <v>2</v>
      </c>
      <c r="AT438" s="235">
        <v>0</v>
      </c>
      <c r="AU438" s="121">
        <v>0</v>
      </c>
      <c r="AV438" s="121">
        <v>0</v>
      </c>
      <c r="AW438" s="102">
        <v>0</v>
      </c>
      <c r="AX438" s="102">
        <v>0</v>
      </c>
      <c r="AY438" s="102">
        <v>0</v>
      </c>
      <c r="AZ438" s="102">
        <v>0</v>
      </c>
      <c r="BA438" s="102">
        <v>0</v>
      </c>
      <c r="BB438" s="102">
        <v>0</v>
      </c>
      <c r="BC438" s="102">
        <v>0</v>
      </c>
      <c r="BD438" s="102">
        <v>0</v>
      </c>
      <c r="BE438" s="102">
        <v>0</v>
      </c>
      <c r="BF438" s="305">
        <f t="shared" si="348"/>
        <v>0</v>
      </c>
      <c r="BG438" s="354"/>
      <c r="BH438" s="354"/>
      <c r="BI438" s="96">
        <f t="shared" si="359"/>
        <v>0</v>
      </c>
      <c r="BJ438" s="260">
        <f>+BI438/D438</f>
        <v>0</v>
      </c>
      <c r="BK438" s="354"/>
      <c r="BL438" s="354"/>
      <c r="BM438" s="220" t="s">
        <v>1175</v>
      </c>
      <c r="BN438" s="220" t="s">
        <v>101</v>
      </c>
      <c r="BO438" s="220"/>
      <c r="BP438" s="220"/>
      <c r="BQ438" s="220"/>
      <c r="BR438" s="220"/>
      <c r="BS438" s="220"/>
      <c r="BT438" s="220"/>
      <c r="BU438" s="220"/>
      <c r="BV438" s="220"/>
      <c r="BW438" s="220"/>
      <c r="BX438" s="220"/>
      <c r="BY438" s="220"/>
      <c r="BZ438" s="96">
        <v>2</v>
      </c>
      <c r="CA438" s="121">
        <v>0</v>
      </c>
      <c r="CB438" s="121">
        <v>0</v>
      </c>
      <c r="CC438" s="121">
        <v>0</v>
      </c>
      <c r="CD438" s="121">
        <v>0</v>
      </c>
      <c r="CE438" s="96">
        <f t="shared" si="341"/>
        <v>0</v>
      </c>
      <c r="CF438" s="96">
        <v>0</v>
      </c>
      <c r="CG438" s="96">
        <v>0</v>
      </c>
      <c r="CH438" s="96">
        <v>0</v>
      </c>
      <c r="CI438" s="96">
        <v>0</v>
      </c>
      <c r="CJ438" s="96">
        <v>0</v>
      </c>
      <c r="CK438" s="96">
        <v>0</v>
      </c>
      <c r="CL438" s="96">
        <v>0</v>
      </c>
      <c r="CM438" s="96">
        <v>0</v>
      </c>
      <c r="CN438" s="305">
        <f t="shared" si="361"/>
        <v>0</v>
      </c>
      <c r="CO438" s="354"/>
      <c r="CP438" s="354"/>
      <c r="CQ438" s="96">
        <f t="shared" si="362"/>
        <v>0</v>
      </c>
      <c r="CR438" s="221">
        <f>+CQ438/E438</f>
        <v>0</v>
      </c>
      <c r="CS438" s="355"/>
      <c r="CT438" s="355"/>
      <c r="CU438" s="220" t="s">
        <v>1175</v>
      </c>
      <c r="CV438" s="220" t="s">
        <v>101</v>
      </c>
    </row>
    <row r="439" spans="1:100" ht="107.25" customHeight="1">
      <c r="A439" s="75" t="s">
        <v>1238</v>
      </c>
      <c r="B439" s="218" t="s">
        <v>95</v>
      </c>
      <c r="C439" s="75" t="s">
        <v>1239</v>
      </c>
      <c r="D439" s="119">
        <v>223</v>
      </c>
      <c r="E439" s="119">
        <v>223</v>
      </c>
      <c r="F439" s="75" t="s">
        <v>97</v>
      </c>
      <c r="G439" s="75" t="s">
        <v>1243</v>
      </c>
      <c r="H439" s="75" t="s">
        <v>1243</v>
      </c>
      <c r="I439" s="96">
        <v>0</v>
      </c>
      <c r="J439" s="119">
        <v>44</v>
      </c>
      <c r="K439" s="119">
        <v>0</v>
      </c>
      <c r="L439" s="305">
        <v>0</v>
      </c>
      <c r="M439" s="354"/>
      <c r="N439" s="354"/>
      <c r="O439" s="354"/>
      <c r="P439" s="354"/>
      <c r="Q439" s="96">
        <v>0</v>
      </c>
      <c r="R439" s="96">
        <v>0</v>
      </c>
      <c r="S439" s="96">
        <v>0</v>
      </c>
      <c r="T439" s="96">
        <v>0</v>
      </c>
      <c r="U439" s="96">
        <v>0</v>
      </c>
      <c r="V439" s="96">
        <v>0</v>
      </c>
      <c r="W439" s="96">
        <v>0</v>
      </c>
      <c r="X439" s="96">
        <v>0</v>
      </c>
      <c r="Y439" s="96">
        <v>0</v>
      </c>
      <c r="Z439" s="102" t="s">
        <v>81</v>
      </c>
      <c r="AA439" s="96">
        <v>44</v>
      </c>
      <c r="AB439" s="102">
        <v>0</v>
      </c>
      <c r="AC439" s="96">
        <v>0</v>
      </c>
      <c r="AD439" s="102">
        <v>0</v>
      </c>
      <c r="AE439" s="102">
        <v>0</v>
      </c>
      <c r="AF439" s="102">
        <v>0</v>
      </c>
      <c r="AG439" s="102">
        <v>0</v>
      </c>
      <c r="AH439" s="102">
        <v>0</v>
      </c>
      <c r="AI439" s="102">
        <v>0</v>
      </c>
      <c r="AJ439" s="102">
        <v>0</v>
      </c>
      <c r="AK439" s="102">
        <v>0</v>
      </c>
      <c r="AL439" s="305">
        <v>0</v>
      </c>
      <c r="AM439" s="354"/>
      <c r="AN439" s="354"/>
      <c r="AO439" s="102">
        <f t="shared" si="357"/>
        <v>0</v>
      </c>
      <c r="AP439" s="305">
        <f t="shared" si="358"/>
        <v>0</v>
      </c>
      <c r="AQ439" s="354"/>
      <c r="AR439" s="354"/>
      <c r="AS439" s="121">
        <v>223</v>
      </c>
      <c r="AT439" s="235">
        <v>0</v>
      </c>
      <c r="AU439" s="121">
        <v>0</v>
      </c>
      <c r="AV439" s="121">
        <v>0</v>
      </c>
      <c r="AW439" s="102">
        <v>0</v>
      </c>
      <c r="AX439" s="102">
        <v>0</v>
      </c>
      <c r="AY439" s="102">
        <v>0</v>
      </c>
      <c r="AZ439" s="102">
        <v>0</v>
      </c>
      <c r="BA439" s="102">
        <v>0</v>
      </c>
      <c r="BB439" s="102">
        <v>0</v>
      </c>
      <c r="BC439" s="102">
        <v>0</v>
      </c>
      <c r="BD439" s="102">
        <v>0</v>
      </c>
      <c r="BE439" s="102">
        <v>0</v>
      </c>
      <c r="BF439" s="305">
        <f t="shared" si="348"/>
        <v>0</v>
      </c>
      <c r="BG439" s="354"/>
      <c r="BH439" s="354"/>
      <c r="BI439" s="96">
        <f t="shared" si="359"/>
        <v>0</v>
      </c>
      <c r="BJ439" s="260">
        <f>+BI439/D439</f>
        <v>0</v>
      </c>
      <c r="BK439" s="354"/>
      <c r="BL439" s="354"/>
      <c r="BM439" s="220" t="s">
        <v>1175</v>
      </c>
      <c r="BN439" s="220" t="s">
        <v>101</v>
      </c>
      <c r="BO439" s="220"/>
      <c r="BP439" s="220"/>
      <c r="BQ439" s="220"/>
      <c r="BR439" s="220"/>
      <c r="BS439" s="220"/>
      <c r="BT439" s="220"/>
      <c r="BU439" s="220"/>
      <c r="BV439" s="220"/>
      <c r="BW439" s="220"/>
      <c r="BX439" s="220"/>
      <c r="BY439" s="220"/>
      <c r="BZ439" s="96">
        <v>223</v>
      </c>
      <c r="CA439" s="121">
        <v>0</v>
      </c>
      <c r="CB439" s="121">
        <v>0</v>
      </c>
      <c r="CC439" s="121">
        <v>0</v>
      </c>
      <c r="CD439" s="121">
        <v>0</v>
      </c>
      <c r="CE439" s="96">
        <f t="shared" si="341"/>
        <v>0</v>
      </c>
      <c r="CF439" s="96">
        <v>0</v>
      </c>
      <c r="CG439" s="96">
        <v>0</v>
      </c>
      <c r="CH439" s="96">
        <v>0</v>
      </c>
      <c r="CI439" s="96">
        <v>0</v>
      </c>
      <c r="CJ439" s="96">
        <v>0</v>
      </c>
      <c r="CK439" s="96">
        <v>0</v>
      </c>
      <c r="CL439" s="96">
        <v>0</v>
      </c>
      <c r="CM439" s="96">
        <v>0</v>
      </c>
      <c r="CN439" s="305">
        <f t="shared" si="361"/>
        <v>0</v>
      </c>
      <c r="CO439" s="354"/>
      <c r="CP439" s="354"/>
      <c r="CQ439" s="96">
        <f t="shared" si="362"/>
        <v>0</v>
      </c>
      <c r="CR439" s="221">
        <f>+CQ439/E439</f>
        <v>0</v>
      </c>
      <c r="CS439" s="355"/>
      <c r="CT439" s="355"/>
      <c r="CU439" s="220" t="s">
        <v>1175</v>
      </c>
      <c r="CV439" s="220" t="s">
        <v>101</v>
      </c>
    </row>
    <row r="440" spans="1:100" ht="66" customHeight="1">
      <c r="A440" s="75" t="s">
        <v>1238</v>
      </c>
      <c r="B440" s="218" t="s">
        <v>95</v>
      </c>
      <c r="C440" s="75" t="s">
        <v>1239</v>
      </c>
      <c r="D440" s="119">
        <v>60</v>
      </c>
      <c r="E440" s="119">
        <v>180</v>
      </c>
      <c r="F440" s="75" t="s">
        <v>97</v>
      </c>
      <c r="G440" s="75" t="s">
        <v>1244</v>
      </c>
      <c r="H440" s="75" t="s">
        <v>1245</v>
      </c>
      <c r="I440" s="96">
        <v>0</v>
      </c>
      <c r="J440" s="119">
        <v>40</v>
      </c>
      <c r="K440" s="119">
        <v>47</v>
      </c>
      <c r="L440" s="305">
        <v>1</v>
      </c>
      <c r="M440" s="354"/>
      <c r="N440" s="354"/>
      <c r="O440" s="354"/>
      <c r="P440" s="354"/>
      <c r="Q440" s="96">
        <v>0</v>
      </c>
      <c r="R440" s="96">
        <v>0</v>
      </c>
      <c r="S440" s="96">
        <v>0</v>
      </c>
      <c r="T440" s="96">
        <v>0</v>
      </c>
      <c r="U440" s="96">
        <v>0</v>
      </c>
      <c r="V440" s="96">
        <v>0</v>
      </c>
      <c r="W440" s="96">
        <v>0</v>
      </c>
      <c r="X440" s="96">
        <v>0</v>
      </c>
      <c r="Y440" s="96">
        <v>0</v>
      </c>
      <c r="Z440" s="102" t="s">
        <v>81</v>
      </c>
      <c r="AA440" s="96">
        <v>80</v>
      </c>
      <c r="AB440" s="102">
        <v>130</v>
      </c>
      <c r="AC440" s="96">
        <v>130</v>
      </c>
      <c r="AD440" s="102">
        <v>180000000</v>
      </c>
      <c r="AE440" s="102">
        <v>0</v>
      </c>
      <c r="AF440" s="102">
        <v>0</v>
      </c>
      <c r="AG440" s="102">
        <v>0</v>
      </c>
      <c r="AH440" s="102">
        <v>0</v>
      </c>
      <c r="AI440" s="102">
        <v>0</v>
      </c>
      <c r="AJ440" s="102">
        <v>0</v>
      </c>
      <c r="AK440" s="102">
        <v>0</v>
      </c>
      <c r="AL440" s="305">
        <v>1</v>
      </c>
      <c r="AM440" s="354"/>
      <c r="AN440" s="354"/>
      <c r="AO440" s="102">
        <f t="shared" si="357"/>
        <v>177</v>
      </c>
      <c r="AP440" s="305">
        <v>1</v>
      </c>
      <c r="AQ440" s="354"/>
      <c r="AR440" s="354"/>
      <c r="AS440" s="235">
        <v>130</v>
      </c>
      <c r="AT440" s="235">
        <v>0</v>
      </c>
      <c r="AU440" s="121">
        <v>0</v>
      </c>
      <c r="AV440" s="121">
        <v>0</v>
      </c>
      <c r="AW440" s="102">
        <v>0</v>
      </c>
      <c r="AX440" s="102">
        <v>0</v>
      </c>
      <c r="AY440" s="102">
        <v>0</v>
      </c>
      <c r="AZ440" s="102">
        <v>0</v>
      </c>
      <c r="BA440" s="102">
        <v>0</v>
      </c>
      <c r="BB440" s="102">
        <v>0</v>
      </c>
      <c r="BC440" s="102">
        <v>0</v>
      </c>
      <c r="BD440" s="102">
        <v>0</v>
      </c>
      <c r="BE440" s="102">
        <v>0</v>
      </c>
      <c r="BF440" s="305">
        <f t="shared" si="348"/>
        <v>0</v>
      </c>
      <c r="BG440" s="354"/>
      <c r="BH440" s="354"/>
      <c r="BI440" s="96">
        <f t="shared" si="359"/>
        <v>177</v>
      </c>
      <c r="BJ440" s="260">
        <v>1</v>
      </c>
      <c r="BK440" s="354"/>
      <c r="BL440" s="354"/>
      <c r="BM440" s="220" t="s">
        <v>1175</v>
      </c>
      <c r="BN440" s="220" t="s">
        <v>934</v>
      </c>
      <c r="BO440" s="220"/>
      <c r="BP440" s="220"/>
      <c r="BQ440" s="220"/>
      <c r="BR440" s="220"/>
      <c r="BS440" s="220"/>
      <c r="BT440" s="220"/>
      <c r="BU440" s="220"/>
      <c r="BV440" s="220"/>
      <c r="BW440" s="220"/>
      <c r="BX440" s="220"/>
      <c r="BY440" s="220"/>
      <c r="BZ440" s="96">
        <v>190</v>
      </c>
      <c r="CA440" s="121">
        <v>0</v>
      </c>
      <c r="CB440" s="121">
        <v>190</v>
      </c>
      <c r="CC440" s="121">
        <v>190</v>
      </c>
      <c r="CD440" s="121">
        <v>190</v>
      </c>
      <c r="CE440" s="96">
        <f t="shared" si="341"/>
        <v>1210830000</v>
      </c>
      <c r="CF440" s="96">
        <v>0</v>
      </c>
      <c r="CG440" s="96">
        <v>1210830000</v>
      </c>
      <c r="CH440" s="96">
        <v>0</v>
      </c>
      <c r="CI440" s="96">
        <v>0</v>
      </c>
      <c r="CJ440" s="96">
        <v>0</v>
      </c>
      <c r="CK440" s="96">
        <v>0</v>
      </c>
      <c r="CL440" s="96">
        <v>0</v>
      </c>
      <c r="CM440" s="96">
        <v>0</v>
      </c>
      <c r="CN440" s="305" t="s">
        <v>81</v>
      </c>
      <c r="CO440" s="354"/>
      <c r="CP440" s="354"/>
      <c r="CQ440" s="96">
        <f t="shared" si="362"/>
        <v>367</v>
      </c>
      <c r="CR440" s="221">
        <v>1</v>
      </c>
      <c r="CS440" s="355"/>
      <c r="CT440" s="355"/>
      <c r="CU440" s="220" t="s">
        <v>1175</v>
      </c>
      <c r="CV440" s="220" t="s">
        <v>934</v>
      </c>
    </row>
    <row r="441" spans="1:100" ht="69" customHeight="1">
      <c r="A441" s="75" t="s">
        <v>1246</v>
      </c>
      <c r="B441" s="218" t="s">
        <v>95</v>
      </c>
      <c r="C441" s="75" t="s">
        <v>1247</v>
      </c>
      <c r="D441" s="119">
        <v>260</v>
      </c>
      <c r="E441" s="119">
        <v>260</v>
      </c>
      <c r="F441" s="75" t="s">
        <v>97</v>
      </c>
      <c r="G441" s="75" t="s">
        <v>1248</v>
      </c>
      <c r="H441" s="75" t="s">
        <v>1249</v>
      </c>
      <c r="I441" s="96">
        <v>23</v>
      </c>
      <c r="J441" s="119">
        <v>65</v>
      </c>
      <c r="K441" s="119">
        <v>126</v>
      </c>
      <c r="L441" s="305">
        <v>1</v>
      </c>
      <c r="M441" s="354">
        <f>SUM(L441:L445)/5</f>
        <v>0.4</v>
      </c>
      <c r="N441" s="354">
        <v>0.1</v>
      </c>
      <c r="O441" s="354">
        <f>SUM(L441:L445)/5</f>
        <v>0.4</v>
      </c>
      <c r="P441" s="354"/>
      <c r="Q441" s="96">
        <v>0</v>
      </c>
      <c r="R441" s="96">
        <v>0</v>
      </c>
      <c r="S441" s="96">
        <v>0</v>
      </c>
      <c r="T441" s="96">
        <v>0</v>
      </c>
      <c r="U441" s="96">
        <v>0</v>
      </c>
      <c r="V441" s="96">
        <v>0</v>
      </c>
      <c r="W441" s="96">
        <v>0</v>
      </c>
      <c r="X441" s="96">
        <v>0</v>
      </c>
      <c r="Y441" s="96">
        <v>0</v>
      </c>
      <c r="Z441" s="102" t="s">
        <v>81</v>
      </c>
      <c r="AA441" s="96">
        <v>44</v>
      </c>
      <c r="AB441" s="102">
        <v>0</v>
      </c>
      <c r="AC441" s="96">
        <v>335</v>
      </c>
      <c r="AD441" s="102">
        <v>150000000</v>
      </c>
      <c r="AE441" s="307">
        <v>150000000</v>
      </c>
      <c r="AF441" s="102">
        <v>0</v>
      </c>
      <c r="AG441" s="102">
        <v>0</v>
      </c>
      <c r="AH441" s="102">
        <v>0</v>
      </c>
      <c r="AI441" s="102">
        <v>0</v>
      </c>
      <c r="AJ441" s="102">
        <v>0</v>
      </c>
      <c r="AK441" s="102">
        <v>0</v>
      </c>
      <c r="AL441" s="305">
        <v>1</v>
      </c>
      <c r="AM441" s="354">
        <f>SUM(AL441:AL445)/5</f>
        <v>0.8</v>
      </c>
      <c r="AN441" s="354">
        <v>0.05</v>
      </c>
      <c r="AO441" s="102">
        <f t="shared" si="357"/>
        <v>461</v>
      </c>
      <c r="AP441" s="305">
        <v>1</v>
      </c>
      <c r="AQ441" s="354">
        <f>SUM(AP441:AP445)/5</f>
        <v>0.60386666666666666</v>
      </c>
      <c r="AR441" s="354"/>
      <c r="AS441" s="235">
        <v>260</v>
      </c>
      <c r="AT441" s="235">
        <v>183</v>
      </c>
      <c r="AU441" s="121">
        <v>183</v>
      </c>
      <c r="AV441" s="121">
        <v>183</v>
      </c>
      <c r="AW441" s="102">
        <v>0</v>
      </c>
      <c r="AX441" s="102">
        <v>0</v>
      </c>
      <c r="AY441" s="102">
        <v>0</v>
      </c>
      <c r="AZ441" s="102">
        <v>0</v>
      </c>
      <c r="BA441" s="102">
        <v>0</v>
      </c>
      <c r="BB441" s="102">
        <v>0</v>
      </c>
      <c r="BC441" s="102">
        <v>0</v>
      </c>
      <c r="BD441" s="102">
        <v>0</v>
      </c>
      <c r="BE441" s="102">
        <v>0</v>
      </c>
      <c r="BF441" s="305">
        <f t="shared" si="348"/>
        <v>0.7038461538461539</v>
      </c>
      <c r="BG441" s="354">
        <f>SUM(BF441:BF445)/5</f>
        <v>0.74076923076923085</v>
      </c>
      <c r="BH441" s="354">
        <v>0.05</v>
      </c>
      <c r="BI441" s="96">
        <f t="shared" si="359"/>
        <v>644</v>
      </c>
      <c r="BJ441" s="260">
        <v>1</v>
      </c>
      <c r="BK441" s="354">
        <f>SUM(BJ441:BJ445)/5</f>
        <v>0.75373333333333326</v>
      </c>
      <c r="BL441" s="354"/>
      <c r="BM441" s="220" t="s">
        <v>1175</v>
      </c>
      <c r="BN441" s="220" t="s">
        <v>101</v>
      </c>
      <c r="BO441" s="220"/>
      <c r="BP441" s="220"/>
      <c r="BQ441" s="220"/>
      <c r="BR441" s="220"/>
      <c r="BS441" s="220"/>
      <c r="BT441" s="220"/>
      <c r="BU441" s="220"/>
      <c r="BV441" s="220"/>
      <c r="BW441" s="220"/>
      <c r="BX441" s="220"/>
      <c r="BY441" s="220"/>
      <c r="BZ441" s="96">
        <v>260</v>
      </c>
      <c r="CA441" s="121">
        <v>0</v>
      </c>
      <c r="CB441" s="121">
        <v>357</v>
      </c>
      <c r="CC441" s="121">
        <v>357</v>
      </c>
      <c r="CD441" s="121">
        <v>357</v>
      </c>
      <c r="CE441" s="96">
        <f t="shared" si="341"/>
        <v>1210830000</v>
      </c>
      <c r="CF441" s="96">
        <v>0</v>
      </c>
      <c r="CG441" s="96">
        <v>1210830000</v>
      </c>
      <c r="CH441" s="96">
        <v>0</v>
      </c>
      <c r="CI441" s="96">
        <v>0</v>
      </c>
      <c r="CJ441" s="96">
        <v>0</v>
      </c>
      <c r="CK441" s="96">
        <v>0</v>
      </c>
      <c r="CL441" s="96">
        <v>0</v>
      </c>
      <c r="CM441" s="96">
        <v>0</v>
      </c>
      <c r="CN441" s="305" t="s">
        <v>81</v>
      </c>
      <c r="CO441" s="354">
        <f>SUM(CN441:CN445)/2</f>
        <v>0.5</v>
      </c>
      <c r="CP441" s="354">
        <v>0.05</v>
      </c>
      <c r="CQ441" s="96">
        <f t="shared" si="362"/>
        <v>1001</v>
      </c>
      <c r="CR441" s="221">
        <v>1</v>
      </c>
      <c r="CS441" s="355">
        <f>SUM(CR441:CR445)/5</f>
        <v>0.8</v>
      </c>
      <c r="CT441" s="355"/>
      <c r="CU441" s="220" t="s">
        <v>1175</v>
      </c>
      <c r="CV441" s="220" t="s">
        <v>101</v>
      </c>
    </row>
    <row r="442" spans="1:100" ht="63.75" customHeight="1">
      <c r="A442" s="75" t="s">
        <v>1246</v>
      </c>
      <c r="B442" s="218" t="s">
        <v>95</v>
      </c>
      <c r="C442" s="75" t="s">
        <v>1247</v>
      </c>
      <c r="D442" s="119">
        <v>260</v>
      </c>
      <c r="E442" s="119">
        <v>260</v>
      </c>
      <c r="F442" s="75" t="s">
        <v>97</v>
      </c>
      <c r="G442" s="75" t="s">
        <v>1250</v>
      </c>
      <c r="H442" s="75" t="s">
        <v>1250</v>
      </c>
      <c r="I442" s="96">
        <v>0</v>
      </c>
      <c r="J442" s="119">
        <v>65</v>
      </c>
      <c r="K442" s="119">
        <v>219</v>
      </c>
      <c r="L442" s="305">
        <v>1</v>
      </c>
      <c r="M442" s="354"/>
      <c r="N442" s="354"/>
      <c r="O442" s="354"/>
      <c r="P442" s="354"/>
      <c r="Q442" s="96">
        <v>0</v>
      </c>
      <c r="R442" s="96">
        <v>0</v>
      </c>
      <c r="S442" s="96">
        <v>0</v>
      </c>
      <c r="T442" s="96">
        <v>0</v>
      </c>
      <c r="U442" s="96">
        <v>0</v>
      </c>
      <c r="V442" s="96">
        <v>0</v>
      </c>
      <c r="W442" s="96">
        <v>0</v>
      </c>
      <c r="X442" s="96">
        <v>0</v>
      </c>
      <c r="Y442" s="96">
        <v>0</v>
      </c>
      <c r="Z442" s="102" t="s">
        <v>81</v>
      </c>
      <c r="AA442" s="96">
        <v>13</v>
      </c>
      <c r="AB442" s="102">
        <v>0</v>
      </c>
      <c r="AC442" s="96">
        <v>358</v>
      </c>
      <c r="AD442" s="102">
        <v>0</v>
      </c>
      <c r="AE442" s="102">
        <v>0</v>
      </c>
      <c r="AF442" s="102">
        <v>0</v>
      </c>
      <c r="AG442" s="102">
        <v>0</v>
      </c>
      <c r="AH442" s="102">
        <v>0</v>
      </c>
      <c r="AI442" s="102">
        <v>0</v>
      </c>
      <c r="AJ442" s="102">
        <v>0</v>
      </c>
      <c r="AK442" s="102">
        <v>0</v>
      </c>
      <c r="AL442" s="305">
        <v>1</v>
      </c>
      <c r="AM442" s="354"/>
      <c r="AN442" s="354"/>
      <c r="AO442" s="102">
        <f t="shared" si="357"/>
        <v>577</v>
      </c>
      <c r="AP442" s="305">
        <v>1</v>
      </c>
      <c r="AQ442" s="354"/>
      <c r="AR442" s="354"/>
      <c r="AS442" s="121">
        <v>183</v>
      </c>
      <c r="AT442" s="121">
        <v>183</v>
      </c>
      <c r="AU442" s="121">
        <v>183</v>
      </c>
      <c r="AV442" s="121">
        <v>183</v>
      </c>
      <c r="AW442" s="102">
        <v>0</v>
      </c>
      <c r="AX442" s="102">
        <v>0</v>
      </c>
      <c r="AY442" s="102">
        <v>0</v>
      </c>
      <c r="AZ442" s="102">
        <v>0</v>
      </c>
      <c r="BA442" s="102">
        <v>0</v>
      </c>
      <c r="BB442" s="102">
        <v>0</v>
      </c>
      <c r="BC442" s="102">
        <v>0</v>
      </c>
      <c r="BD442" s="102">
        <v>0</v>
      </c>
      <c r="BE442" s="102">
        <v>0</v>
      </c>
      <c r="BF442" s="305">
        <f t="shared" si="348"/>
        <v>1</v>
      </c>
      <c r="BG442" s="354"/>
      <c r="BH442" s="354"/>
      <c r="BI442" s="96">
        <f t="shared" si="359"/>
        <v>760</v>
      </c>
      <c r="BJ442" s="260">
        <v>1</v>
      </c>
      <c r="BK442" s="354"/>
      <c r="BL442" s="354"/>
      <c r="BM442" s="220" t="s">
        <v>1175</v>
      </c>
      <c r="BN442" s="220" t="s">
        <v>101</v>
      </c>
      <c r="BO442" s="220"/>
      <c r="BP442" s="220"/>
      <c r="BQ442" s="220"/>
      <c r="BR442" s="220"/>
      <c r="BS442" s="220"/>
      <c r="BT442" s="220"/>
      <c r="BU442" s="220"/>
      <c r="BV442" s="220"/>
      <c r="BW442" s="220"/>
      <c r="BX442" s="220"/>
      <c r="BY442" s="220"/>
      <c r="BZ442" s="96">
        <v>351</v>
      </c>
      <c r="CA442" s="121">
        <v>0</v>
      </c>
      <c r="CB442" s="121">
        <v>351</v>
      </c>
      <c r="CC442" s="121">
        <v>351</v>
      </c>
      <c r="CD442" s="121">
        <v>351</v>
      </c>
      <c r="CE442" s="96">
        <f t="shared" si="341"/>
        <v>0</v>
      </c>
      <c r="CF442" s="96">
        <v>0</v>
      </c>
      <c r="CG442" s="96">
        <v>0</v>
      </c>
      <c r="CH442" s="96">
        <v>0</v>
      </c>
      <c r="CI442" s="96">
        <v>0</v>
      </c>
      <c r="CJ442" s="96">
        <v>0</v>
      </c>
      <c r="CK442" s="96">
        <v>0</v>
      </c>
      <c r="CL442" s="96">
        <v>0</v>
      </c>
      <c r="CM442" s="96">
        <v>0</v>
      </c>
      <c r="CN442" s="305" t="s">
        <v>81</v>
      </c>
      <c r="CO442" s="354"/>
      <c r="CP442" s="354"/>
      <c r="CQ442" s="96">
        <f t="shared" si="362"/>
        <v>1111</v>
      </c>
      <c r="CR442" s="221">
        <v>1</v>
      </c>
      <c r="CS442" s="355"/>
      <c r="CT442" s="355"/>
      <c r="CU442" s="220" t="s">
        <v>1175</v>
      </c>
      <c r="CV442" s="220" t="s">
        <v>101</v>
      </c>
    </row>
    <row r="443" spans="1:100" ht="59.25" customHeight="1">
      <c r="A443" s="75" t="s">
        <v>1246</v>
      </c>
      <c r="B443" s="218" t="s">
        <v>95</v>
      </c>
      <c r="C443" s="75" t="s">
        <v>1247</v>
      </c>
      <c r="D443" s="119">
        <v>500</v>
      </c>
      <c r="E443" s="119">
        <v>500</v>
      </c>
      <c r="F443" s="75" t="s">
        <v>97</v>
      </c>
      <c r="G443" s="75" t="s">
        <v>1251</v>
      </c>
      <c r="H443" s="75" t="s">
        <v>1251</v>
      </c>
      <c r="I443" s="96">
        <v>275</v>
      </c>
      <c r="J443" s="119">
        <v>275</v>
      </c>
      <c r="K443" s="119">
        <v>0</v>
      </c>
      <c r="L443" s="305">
        <v>0</v>
      </c>
      <c r="M443" s="354"/>
      <c r="N443" s="354"/>
      <c r="O443" s="354"/>
      <c r="P443" s="354"/>
      <c r="Q443" s="96">
        <v>0</v>
      </c>
      <c r="R443" s="96">
        <v>0</v>
      </c>
      <c r="S443" s="96">
        <v>0</v>
      </c>
      <c r="T443" s="96">
        <v>0</v>
      </c>
      <c r="U443" s="96">
        <v>0</v>
      </c>
      <c r="V443" s="96">
        <v>0</v>
      </c>
      <c r="W443" s="96">
        <v>0</v>
      </c>
      <c r="X443" s="96">
        <v>0</v>
      </c>
      <c r="Y443" s="96">
        <v>0</v>
      </c>
      <c r="Z443" s="102" t="s">
        <v>81</v>
      </c>
      <c r="AA443" s="96">
        <v>200</v>
      </c>
      <c r="AB443" s="102">
        <v>0</v>
      </c>
      <c r="AC443" s="96">
        <v>318</v>
      </c>
      <c r="AD443" s="102">
        <v>0</v>
      </c>
      <c r="AE443" s="102">
        <v>0</v>
      </c>
      <c r="AF443" s="102">
        <v>0</v>
      </c>
      <c r="AG443" s="102">
        <v>0</v>
      </c>
      <c r="AH443" s="102">
        <v>0</v>
      </c>
      <c r="AI443" s="102">
        <v>0</v>
      </c>
      <c r="AJ443" s="102">
        <v>0</v>
      </c>
      <c r="AK443" s="102">
        <v>0</v>
      </c>
      <c r="AL443" s="305">
        <v>1</v>
      </c>
      <c r="AM443" s="354"/>
      <c r="AN443" s="354"/>
      <c r="AO443" s="102">
        <f t="shared" si="357"/>
        <v>318</v>
      </c>
      <c r="AP443" s="305">
        <f t="shared" si="358"/>
        <v>0.63600000000000001</v>
      </c>
      <c r="AQ443" s="354"/>
      <c r="AR443" s="354"/>
      <c r="AS443" s="235">
        <v>183</v>
      </c>
      <c r="AT443" s="235">
        <v>183</v>
      </c>
      <c r="AU443" s="121">
        <v>183</v>
      </c>
      <c r="AV443" s="121">
        <v>183</v>
      </c>
      <c r="AW443" s="102">
        <v>0</v>
      </c>
      <c r="AX443" s="102">
        <v>0</v>
      </c>
      <c r="AY443" s="102">
        <v>0</v>
      </c>
      <c r="AZ443" s="102">
        <v>0</v>
      </c>
      <c r="BA443" s="102">
        <v>0</v>
      </c>
      <c r="BB443" s="102">
        <v>0</v>
      </c>
      <c r="BC443" s="102">
        <v>0</v>
      </c>
      <c r="BD443" s="102">
        <v>0</v>
      </c>
      <c r="BE443" s="102">
        <v>0</v>
      </c>
      <c r="BF443" s="305">
        <f t="shared" si="348"/>
        <v>1</v>
      </c>
      <c r="BG443" s="354"/>
      <c r="BH443" s="354"/>
      <c r="BI443" s="96">
        <f t="shared" si="359"/>
        <v>501</v>
      </c>
      <c r="BJ443" s="260">
        <f>+BI443/D443</f>
        <v>1.002</v>
      </c>
      <c r="BK443" s="354"/>
      <c r="BL443" s="354"/>
      <c r="BM443" s="220" t="s">
        <v>1175</v>
      </c>
      <c r="BN443" s="220" t="s">
        <v>101</v>
      </c>
      <c r="BO443" s="220"/>
      <c r="BP443" s="220"/>
      <c r="BQ443" s="220"/>
      <c r="BR443" s="220"/>
      <c r="BS443" s="220"/>
      <c r="BT443" s="220"/>
      <c r="BU443" s="220"/>
      <c r="BV443" s="220"/>
      <c r="BW443" s="220"/>
      <c r="BX443" s="220"/>
      <c r="BY443" s="220"/>
      <c r="BZ443" s="96">
        <v>340</v>
      </c>
      <c r="CA443" s="121">
        <v>0</v>
      </c>
      <c r="CB443" s="121">
        <v>340</v>
      </c>
      <c r="CC443" s="121">
        <v>340</v>
      </c>
      <c r="CD443" s="121">
        <v>340</v>
      </c>
      <c r="CE443" s="96">
        <f t="shared" si="341"/>
        <v>0</v>
      </c>
      <c r="CF443" s="96">
        <v>0</v>
      </c>
      <c r="CG443" s="96">
        <v>0</v>
      </c>
      <c r="CH443" s="96">
        <v>0</v>
      </c>
      <c r="CI443" s="96">
        <v>0</v>
      </c>
      <c r="CJ443" s="96">
        <v>0</v>
      </c>
      <c r="CK443" s="96">
        <v>0</v>
      </c>
      <c r="CL443" s="96">
        <v>0</v>
      </c>
      <c r="CM443" s="96">
        <v>0</v>
      </c>
      <c r="CN443" s="305" t="s">
        <v>81</v>
      </c>
      <c r="CO443" s="354"/>
      <c r="CP443" s="354"/>
      <c r="CQ443" s="96">
        <f t="shared" si="362"/>
        <v>841</v>
      </c>
      <c r="CR443" s="221">
        <v>1</v>
      </c>
      <c r="CS443" s="355"/>
      <c r="CT443" s="355"/>
      <c r="CU443" s="220" t="s">
        <v>1175</v>
      </c>
      <c r="CV443" s="220" t="s">
        <v>101</v>
      </c>
    </row>
    <row r="444" spans="1:100" ht="72.75" customHeight="1">
      <c r="A444" s="75" t="s">
        <v>1246</v>
      </c>
      <c r="B444" s="218" t="s">
        <v>95</v>
      </c>
      <c r="C444" s="75" t="s">
        <v>1247</v>
      </c>
      <c r="D444" s="119">
        <v>60</v>
      </c>
      <c r="E444" s="119">
        <v>60</v>
      </c>
      <c r="F444" s="75" t="s">
        <v>97</v>
      </c>
      <c r="G444" s="75" t="s">
        <v>1252</v>
      </c>
      <c r="H444" s="75" t="s">
        <v>1252</v>
      </c>
      <c r="I444" s="96">
        <v>0</v>
      </c>
      <c r="J444" s="119">
        <v>10</v>
      </c>
      <c r="K444" s="119">
        <v>0</v>
      </c>
      <c r="L444" s="305">
        <v>0</v>
      </c>
      <c r="M444" s="354"/>
      <c r="N444" s="354"/>
      <c r="O444" s="354"/>
      <c r="P444" s="354"/>
      <c r="Q444" s="96">
        <v>0</v>
      </c>
      <c r="R444" s="96">
        <v>0</v>
      </c>
      <c r="S444" s="96">
        <v>0</v>
      </c>
      <c r="T444" s="96">
        <v>0</v>
      </c>
      <c r="U444" s="96">
        <v>0</v>
      </c>
      <c r="V444" s="96">
        <v>0</v>
      </c>
      <c r="W444" s="96">
        <v>0</v>
      </c>
      <c r="X444" s="96">
        <v>0</v>
      </c>
      <c r="Y444" s="96">
        <v>0</v>
      </c>
      <c r="Z444" s="102" t="s">
        <v>81</v>
      </c>
      <c r="AA444" s="96">
        <v>23</v>
      </c>
      <c r="AB444" s="102">
        <v>0</v>
      </c>
      <c r="AC444" s="96">
        <v>23</v>
      </c>
      <c r="AD444" s="102">
        <v>0</v>
      </c>
      <c r="AE444" s="102">
        <v>0</v>
      </c>
      <c r="AF444" s="102">
        <v>0</v>
      </c>
      <c r="AG444" s="102">
        <v>0</v>
      </c>
      <c r="AH444" s="102">
        <v>0</v>
      </c>
      <c r="AI444" s="102">
        <v>0</v>
      </c>
      <c r="AJ444" s="102">
        <v>0</v>
      </c>
      <c r="AK444" s="102">
        <v>0</v>
      </c>
      <c r="AL444" s="305">
        <v>1</v>
      </c>
      <c r="AM444" s="354"/>
      <c r="AN444" s="354"/>
      <c r="AO444" s="102">
        <f t="shared" si="357"/>
        <v>23</v>
      </c>
      <c r="AP444" s="305">
        <f t="shared" si="358"/>
        <v>0.38333333333333336</v>
      </c>
      <c r="AQ444" s="354"/>
      <c r="AR444" s="354"/>
      <c r="AS444" s="121">
        <v>23</v>
      </c>
      <c r="AT444" s="235">
        <v>23</v>
      </c>
      <c r="AU444" s="121">
        <v>23</v>
      </c>
      <c r="AV444" s="121">
        <v>23</v>
      </c>
      <c r="AW444" s="102">
        <v>0</v>
      </c>
      <c r="AX444" s="102">
        <v>0</v>
      </c>
      <c r="AY444" s="102">
        <v>0</v>
      </c>
      <c r="AZ444" s="102">
        <v>0</v>
      </c>
      <c r="BA444" s="102">
        <v>0</v>
      </c>
      <c r="BB444" s="102">
        <v>0</v>
      </c>
      <c r="BC444" s="102">
        <v>0</v>
      </c>
      <c r="BD444" s="102">
        <v>0</v>
      </c>
      <c r="BE444" s="102">
        <v>0</v>
      </c>
      <c r="BF444" s="305">
        <f t="shared" si="348"/>
        <v>1</v>
      </c>
      <c r="BG444" s="354"/>
      <c r="BH444" s="354"/>
      <c r="BI444" s="96">
        <f t="shared" si="359"/>
        <v>46</v>
      </c>
      <c r="BJ444" s="260">
        <f>+BI444/D444</f>
        <v>0.76666666666666672</v>
      </c>
      <c r="BK444" s="354"/>
      <c r="BL444" s="354"/>
      <c r="BM444" s="220" t="s">
        <v>1175</v>
      </c>
      <c r="BN444" s="220" t="s">
        <v>101</v>
      </c>
      <c r="BO444" s="220"/>
      <c r="BP444" s="220"/>
      <c r="BQ444" s="220"/>
      <c r="BR444" s="220"/>
      <c r="BS444" s="220"/>
      <c r="BT444" s="220"/>
      <c r="BU444" s="220"/>
      <c r="BV444" s="220"/>
      <c r="BW444" s="220"/>
      <c r="BX444" s="220"/>
      <c r="BY444" s="220"/>
      <c r="BZ444" s="96">
        <v>23</v>
      </c>
      <c r="CA444" s="121">
        <v>0</v>
      </c>
      <c r="CB444" s="121">
        <v>23</v>
      </c>
      <c r="CC444" s="121">
        <v>23</v>
      </c>
      <c r="CD444" s="121">
        <v>23</v>
      </c>
      <c r="CE444" s="96">
        <f t="shared" si="341"/>
        <v>0</v>
      </c>
      <c r="CF444" s="96">
        <v>0</v>
      </c>
      <c r="CG444" s="96">
        <v>0</v>
      </c>
      <c r="CH444" s="96">
        <v>0</v>
      </c>
      <c r="CI444" s="96">
        <v>0</v>
      </c>
      <c r="CJ444" s="96">
        <v>0</v>
      </c>
      <c r="CK444" s="96">
        <v>0</v>
      </c>
      <c r="CL444" s="96">
        <v>0</v>
      </c>
      <c r="CM444" s="96">
        <v>0</v>
      </c>
      <c r="CN444" s="305">
        <v>1</v>
      </c>
      <c r="CO444" s="354"/>
      <c r="CP444" s="354"/>
      <c r="CQ444" s="96">
        <f t="shared" si="362"/>
        <v>69</v>
      </c>
      <c r="CR444" s="221">
        <v>1</v>
      </c>
      <c r="CS444" s="355"/>
      <c r="CT444" s="355"/>
      <c r="CU444" s="220" t="s">
        <v>1175</v>
      </c>
      <c r="CV444" s="220" t="s">
        <v>101</v>
      </c>
    </row>
    <row r="445" spans="1:100" ht="91.5" customHeight="1">
      <c r="A445" s="75" t="s">
        <v>1246</v>
      </c>
      <c r="B445" s="218" t="s">
        <v>95</v>
      </c>
      <c r="C445" s="75" t="s">
        <v>1247</v>
      </c>
      <c r="D445" s="119">
        <v>30</v>
      </c>
      <c r="E445" s="119">
        <v>30</v>
      </c>
      <c r="F445" s="75" t="s">
        <v>97</v>
      </c>
      <c r="G445" s="75" t="s">
        <v>1253</v>
      </c>
      <c r="H445" s="75" t="s">
        <v>1253</v>
      </c>
      <c r="I445" s="96">
        <v>0</v>
      </c>
      <c r="J445" s="119">
        <v>10</v>
      </c>
      <c r="K445" s="119">
        <v>0</v>
      </c>
      <c r="L445" s="305">
        <v>0</v>
      </c>
      <c r="M445" s="354"/>
      <c r="N445" s="354"/>
      <c r="O445" s="354"/>
      <c r="P445" s="354"/>
      <c r="Q445" s="96">
        <v>0</v>
      </c>
      <c r="R445" s="96">
        <v>0</v>
      </c>
      <c r="S445" s="96">
        <v>0</v>
      </c>
      <c r="T445" s="96">
        <v>0</v>
      </c>
      <c r="U445" s="96">
        <v>0</v>
      </c>
      <c r="V445" s="96">
        <v>0</v>
      </c>
      <c r="W445" s="96">
        <v>0</v>
      </c>
      <c r="X445" s="96">
        <v>0</v>
      </c>
      <c r="Y445" s="96">
        <v>0</v>
      </c>
      <c r="Z445" s="102" t="s">
        <v>81</v>
      </c>
      <c r="AA445" s="96">
        <v>10</v>
      </c>
      <c r="AB445" s="102">
        <v>0</v>
      </c>
      <c r="AC445" s="96">
        <v>0</v>
      </c>
      <c r="AD445" s="102">
        <v>0</v>
      </c>
      <c r="AE445" s="102">
        <v>0</v>
      </c>
      <c r="AF445" s="102">
        <v>0</v>
      </c>
      <c r="AG445" s="102">
        <v>0</v>
      </c>
      <c r="AH445" s="102">
        <v>0</v>
      </c>
      <c r="AI445" s="102">
        <v>0</v>
      </c>
      <c r="AJ445" s="102">
        <v>0</v>
      </c>
      <c r="AK445" s="102">
        <v>0</v>
      </c>
      <c r="AL445" s="305">
        <v>0</v>
      </c>
      <c r="AM445" s="354"/>
      <c r="AN445" s="354"/>
      <c r="AO445" s="102">
        <f t="shared" si="357"/>
        <v>0</v>
      </c>
      <c r="AP445" s="305">
        <f t="shared" si="358"/>
        <v>0</v>
      </c>
      <c r="AQ445" s="354"/>
      <c r="AR445" s="354"/>
      <c r="AS445" s="121">
        <v>15</v>
      </c>
      <c r="AT445" s="235">
        <v>0</v>
      </c>
      <c r="AU445" s="121">
        <v>0</v>
      </c>
      <c r="AV445" s="121">
        <v>0</v>
      </c>
      <c r="AW445" s="102">
        <v>0</v>
      </c>
      <c r="AX445" s="102">
        <v>0</v>
      </c>
      <c r="AY445" s="102">
        <v>0</v>
      </c>
      <c r="AZ445" s="102">
        <v>0</v>
      </c>
      <c r="BA445" s="102">
        <v>0</v>
      </c>
      <c r="BB445" s="102">
        <v>0</v>
      </c>
      <c r="BC445" s="102">
        <v>0</v>
      </c>
      <c r="BD445" s="102">
        <v>0</v>
      </c>
      <c r="BE445" s="102">
        <v>0</v>
      </c>
      <c r="BF445" s="305">
        <f t="shared" si="348"/>
        <v>0</v>
      </c>
      <c r="BG445" s="354"/>
      <c r="BH445" s="354"/>
      <c r="BI445" s="96">
        <f t="shared" si="359"/>
        <v>0</v>
      </c>
      <c r="BJ445" s="260">
        <f>+BI445/D445</f>
        <v>0</v>
      </c>
      <c r="BK445" s="354"/>
      <c r="BL445" s="354"/>
      <c r="BM445" s="220" t="s">
        <v>1175</v>
      </c>
      <c r="BN445" s="220" t="s">
        <v>101</v>
      </c>
      <c r="BO445" s="220"/>
      <c r="BP445" s="220"/>
      <c r="BQ445" s="220"/>
      <c r="BR445" s="220"/>
      <c r="BS445" s="220"/>
      <c r="BT445" s="220"/>
      <c r="BU445" s="220"/>
      <c r="BV445" s="220"/>
      <c r="BW445" s="220"/>
      <c r="BX445" s="220"/>
      <c r="BY445" s="220"/>
      <c r="BZ445" s="96">
        <v>30</v>
      </c>
      <c r="CA445" s="121">
        <v>0</v>
      </c>
      <c r="CB445" s="121">
        <v>0</v>
      </c>
      <c r="CC445" s="121">
        <v>0</v>
      </c>
      <c r="CD445" s="121">
        <v>0</v>
      </c>
      <c r="CE445" s="96">
        <f t="shared" si="341"/>
        <v>0</v>
      </c>
      <c r="CF445" s="96">
        <v>0</v>
      </c>
      <c r="CG445" s="96">
        <v>0</v>
      </c>
      <c r="CH445" s="96">
        <v>0</v>
      </c>
      <c r="CI445" s="96">
        <v>0</v>
      </c>
      <c r="CJ445" s="96">
        <v>0</v>
      </c>
      <c r="CK445" s="96">
        <v>0</v>
      </c>
      <c r="CL445" s="96">
        <v>0</v>
      </c>
      <c r="CM445" s="96">
        <v>0</v>
      </c>
      <c r="CN445" s="305">
        <f t="shared" si="361"/>
        <v>0</v>
      </c>
      <c r="CO445" s="354"/>
      <c r="CP445" s="354"/>
      <c r="CQ445" s="96">
        <f t="shared" si="362"/>
        <v>0</v>
      </c>
      <c r="CR445" s="221">
        <f t="shared" ref="CR445:CR454" si="363">+CQ445/E445</f>
        <v>0</v>
      </c>
      <c r="CS445" s="355"/>
      <c r="CT445" s="355"/>
      <c r="CU445" s="220" t="s">
        <v>1175</v>
      </c>
      <c r="CV445" s="220" t="s">
        <v>101</v>
      </c>
    </row>
    <row r="446" spans="1:100" ht="117.75" customHeight="1">
      <c r="A446" s="75" t="s">
        <v>1254</v>
      </c>
      <c r="B446" s="218" t="s">
        <v>95</v>
      </c>
      <c r="C446" s="75" t="s">
        <v>1255</v>
      </c>
      <c r="D446" s="119">
        <v>223</v>
      </c>
      <c r="E446" s="119">
        <v>223</v>
      </c>
      <c r="F446" s="75" t="s">
        <v>486</v>
      </c>
      <c r="G446" s="75" t="s">
        <v>1256</v>
      </c>
      <c r="H446" s="75" t="s">
        <v>1257</v>
      </c>
      <c r="I446" s="96">
        <v>100</v>
      </c>
      <c r="J446" s="119">
        <v>223</v>
      </c>
      <c r="K446" s="119">
        <v>223</v>
      </c>
      <c r="L446" s="305">
        <v>1</v>
      </c>
      <c r="M446" s="354">
        <f>SUM(L446:L450)/5</f>
        <v>0.23580000000000001</v>
      </c>
      <c r="N446" s="354">
        <v>0.05</v>
      </c>
      <c r="O446" s="354">
        <f>SUM(L446:L450)/5</f>
        <v>0.23580000000000001</v>
      </c>
      <c r="P446" s="354"/>
      <c r="Q446" s="96">
        <v>0</v>
      </c>
      <c r="R446" s="96">
        <v>0</v>
      </c>
      <c r="S446" s="96">
        <v>0</v>
      </c>
      <c r="T446" s="96">
        <v>0</v>
      </c>
      <c r="U446" s="96">
        <v>0</v>
      </c>
      <c r="V446" s="96">
        <v>0</v>
      </c>
      <c r="W446" s="96">
        <v>0</v>
      </c>
      <c r="X446" s="96">
        <v>0</v>
      </c>
      <c r="Y446" s="96">
        <v>0</v>
      </c>
      <c r="Z446" s="102" t="s">
        <v>81</v>
      </c>
      <c r="AA446" s="96">
        <v>223</v>
      </c>
      <c r="AB446" s="102">
        <v>0</v>
      </c>
      <c r="AC446" s="96">
        <v>223</v>
      </c>
      <c r="AD446" s="102">
        <v>0</v>
      </c>
      <c r="AE446" s="102">
        <v>0</v>
      </c>
      <c r="AF446" s="102">
        <v>0</v>
      </c>
      <c r="AG446" s="102">
        <v>0</v>
      </c>
      <c r="AH446" s="102">
        <v>0</v>
      </c>
      <c r="AI446" s="102">
        <v>0</v>
      </c>
      <c r="AJ446" s="102">
        <v>0</v>
      </c>
      <c r="AK446" s="102">
        <v>0</v>
      </c>
      <c r="AL446" s="305">
        <v>1</v>
      </c>
      <c r="AM446" s="354">
        <f>SUM(AL446:AL450)/5</f>
        <v>0.8</v>
      </c>
      <c r="AN446" s="354">
        <v>1.4468999999999999E-2</v>
      </c>
      <c r="AO446" s="102">
        <f t="shared" si="357"/>
        <v>446</v>
      </c>
      <c r="AP446" s="305">
        <v>1</v>
      </c>
      <c r="AQ446" s="354">
        <f>SUM(AP446:AP450)/5</f>
        <v>0.53791111111111112</v>
      </c>
      <c r="AR446" s="354"/>
      <c r="AS446" s="121">
        <v>223</v>
      </c>
      <c r="AT446" s="235">
        <v>0</v>
      </c>
      <c r="AU446" s="121">
        <v>0</v>
      </c>
      <c r="AV446" s="121">
        <v>0</v>
      </c>
      <c r="AW446" s="102">
        <v>0</v>
      </c>
      <c r="AX446" s="102">
        <v>0</v>
      </c>
      <c r="AY446" s="102">
        <v>0</v>
      </c>
      <c r="AZ446" s="102">
        <v>0</v>
      </c>
      <c r="BA446" s="102">
        <v>0</v>
      </c>
      <c r="BB446" s="102">
        <v>0</v>
      </c>
      <c r="BC446" s="102">
        <v>0</v>
      </c>
      <c r="BD446" s="102">
        <v>0</v>
      </c>
      <c r="BE446" s="102">
        <v>0</v>
      </c>
      <c r="BF446" s="305">
        <f t="shared" si="348"/>
        <v>0</v>
      </c>
      <c r="BG446" s="354">
        <f>SUM(BF446:BF450)/2</f>
        <v>0.5</v>
      </c>
      <c r="BH446" s="354">
        <v>1.4468999999999999E-2</v>
      </c>
      <c r="BI446" s="96">
        <f>+(K446+AC446+AV446)/3</f>
        <v>148.66666666666666</v>
      </c>
      <c r="BJ446" s="260">
        <f>+BI446/E446</f>
        <v>0.66666666666666663</v>
      </c>
      <c r="BK446" s="354">
        <f>SUM(BJ446:BJ450)/5</f>
        <v>0.42728888888888888</v>
      </c>
      <c r="BL446" s="354"/>
      <c r="BM446" s="220" t="s">
        <v>1175</v>
      </c>
      <c r="BN446" s="220" t="s">
        <v>101</v>
      </c>
      <c r="BO446" s="220"/>
      <c r="BP446" s="220"/>
      <c r="BQ446" s="220"/>
      <c r="BR446" s="220"/>
      <c r="BS446" s="220"/>
      <c r="BT446" s="220"/>
      <c r="BU446" s="220"/>
      <c r="BV446" s="220"/>
      <c r="BW446" s="220"/>
      <c r="BX446" s="220"/>
      <c r="BY446" s="220"/>
      <c r="BZ446" s="96">
        <v>223</v>
      </c>
      <c r="CA446" s="121">
        <v>0</v>
      </c>
      <c r="CB446" s="121">
        <v>0</v>
      </c>
      <c r="CC446" s="121">
        <v>0</v>
      </c>
      <c r="CD446" s="121">
        <v>0</v>
      </c>
      <c r="CE446" s="96">
        <f t="shared" si="341"/>
        <v>0</v>
      </c>
      <c r="CF446" s="96">
        <v>0</v>
      </c>
      <c r="CG446" s="96">
        <v>0</v>
      </c>
      <c r="CH446" s="96">
        <v>0</v>
      </c>
      <c r="CI446" s="96">
        <v>0</v>
      </c>
      <c r="CJ446" s="96">
        <v>0</v>
      </c>
      <c r="CK446" s="96">
        <v>0</v>
      </c>
      <c r="CL446" s="96">
        <v>0</v>
      </c>
      <c r="CM446" s="96">
        <v>0</v>
      </c>
      <c r="CN446" s="305">
        <f t="shared" si="361"/>
        <v>0</v>
      </c>
      <c r="CO446" s="354">
        <f>SUM(CN446:CN450)/5</f>
        <v>0.1</v>
      </c>
      <c r="CP446" s="354">
        <v>1.4468999999999999E-2</v>
      </c>
      <c r="CQ446" s="96">
        <f>SUM(K446+AC446+AV446+CD446)/3</f>
        <v>148.66666666666666</v>
      </c>
      <c r="CR446" s="221">
        <f t="shared" si="363"/>
        <v>0.66666666666666663</v>
      </c>
      <c r="CS446" s="355">
        <f>SUM(CR446:CR450)/5</f>
        <v>0.47728888888888887</v>
      </c>
      <c r="CT446" s="355"/>
      <c r="CU446" s="220" t="s">
        <v>1175</v>
      </c>
      <c r="CV446" s="220" t="s">
        <v>101</v>
      </c>
    </row>
    <row r="447" spans="1:100" ht="50.25" customHeight="1">
      <c r="A447" s="75" t="s">
        <v>1254</v>
      </c>
      <c r="B447" s="218" t="s">
        <v>95</v>
      </c>
      <c r="C447" s="75" t="s">
        <v>1255</v>
      </c>
      <c r="D447" s="119">
        <v>4</v>
      </c>
      <c r="E447" s="119">
        <v>4</v>
      </c>
      <c r="F447" s="75" t="s">
        <v>97</v>
      </c>
      <c r="G447" s="75" t="s">
        <v>1258</v>
      </c>
      <c r="H447" s="75" t="s">
        <v>1258</v>
      </c>
      <c r="I447" s="96">
        <v>1</v>
      </c>
      <c r="J447" s="119">
        <v>1</v>
      </c>
      <c r="K447" s="119">
        <v>0</v>
      </c>
      <c r="L447" s="305">
        <v>0</v>
      </c>
      <c r="M447" s="354"/>
      <c r="N447" s="354"/>
      <c r="O447" s="354"/>
      <c r="P447" s="354"/>
      <c r="Q447" s="96">
        <v>0</v>
      </c>
      <c r="R447" s="96">
        <v>0</v>
      </c>
      <c r="S447" s="96">
        <v>0</v>
      </c>
      <c r="T447" s="96">
        <v>0</v>
      </c>
      <c r="U447" s="96">
        <v>0</v>
      </c>
      <c r="V447" s="96">
        <v>0</v>
      </c>
      <c r="W447" s="96">
        <v>0</v>
      </c>
      <c r="X447" s="96">
        <v>0</v>
      </c>
      <c r="Y447" s="96">
        <v>0</v>
      </c>
      <c r="Z447" s="102" t="s">
        <v>81</v>
      </c>
      <c r="AA447" s="96">
        <v>1</v>
      </c>
      <c r="AB447" s="102">
        <v>1</v>
      </c>
      <c r="AC447" s="96">
        <v>1</v>
      </c>
      <c r="AD447" s="102">
        <v>60000000</v>
      </c>
      <c r="AE447" s="102">
        <v>0</v>
      </c>
      <c r="AF447" s="102">
        <v>60000000</v>
      </c>
      <c r="AG447" s="102">
        <v>0</v>
      </c>
      <c r="AH447" s="102">
        <v>0</v>
      </c>
      <c r="AI447" s="102">
        <v>0</v>
      </c>
      <c r="AJ447" s="102">
        <v>0</v>
      </c>
      <c r="AK447" s="102">
        <v>0</v>
      </c>
      <c r="AL447" s="305">
        <v>1</v>
      </c>
      <c r="AM447" s="354"/>
      <c r="AN447" s="354"/>
      <c r="AO447" s="102">
        <f t="shared" si="357"/>
        <v>1</v>
      </c>
      <c r="AP447" s="305">
        <f t="shared" si="358"/>
        <v>0.25</v>
      </c>
      <c r="AQ447" s="354"/>
      <c r="AR447" s="354"/>
      <c r="AS447" s="235">
        <v>1</v>
      </c>
      <c r="AT447" s="235">
        <v>0</v>
      </c>
      <c r="AU447" s="121">
        <v>0</v>
      </c>
      <c r="AV447" s="121">
        <v>1</v>
      </c>
      <c r="AW447" s="102">
        <v>80000000</v>
      </c>
      <c r="AX447" s="102">
        <v>0</v>
      </c>
      <c r="AY447" s="102">
        <v>80000000</v>
      </c>
      <c r="AZ447" s="102">
        <v>0</v>
      </c>
      <c r="BA447" s="102">
        <v>0</v>
      </c>
      <c r="BB447" s="102">
        <v>0</v>
      </c>
      <c r="BC447" s="102">
        <v>0</v>
      </c>
      <c r="BD447" s="102">
        <v>0</v>
      </c>
      <c r="BE447" s="102">
        <v>0</v>
      </c>
      <c r="BF447" s="305">
        <f t="shared" si="348"/>
        <v>1</v>
      </c>
      <c r="BG447" s="354"/>
      <c r="BH447" s="354"/>
      <c r="BI447" s="96">
        <f t="shared" si="359"/>
        <v>2</v>
      </c>
      <c r="BJ447" s="260">
        <f t="shared" ref="BJ447:BJ452" si="364">+BI447/D447</f>
        <v>0.5</v>
      </c>
      <c r="BK447" s="354"/>
      <c r="BL447" s="354"/>
      <c r="BM447" s="220" t="s">
        <v>1175</v>
      </c>
      <c r="BN447" s="220" t="s">
        <v>101</v>
      </c>
      <c r="BO447" s="220"/>
      <c r="BP447" s="220"/>
      <c r="BQ447" s="220"/>
      <c r="BR447" s="220"/>
      <c r="BS447" s="220"/>
      <c r="BT447" s="220"/>
      <c r="BU447" s="220"/>
      <c r="BV447" s="220"/>
      <c r="BW447" s="220"/>
      <c r="BX447" s="220"/>
      <c r="BY447" s="220"/>
      <c r="BZ447" s="96">
        <v>2</v>
      </c>
      <c r="CA447" s="121">
        <v>0</v>
      </c>
      <c r="CB447" s="121">
        <v>0</v>
      </c>
      <c r="CC447" s="121">
        <v>1</v>
      </c>
      <c r="CD447" s="121">
        <v>1</v>
      </c>
      <c r="CE447" s="96">
        <f t="shared" si="341"/>
        <v>45000000</v>
      </c>
      <c r="CF447" s="96">
        <v>0</v>
      </c>
      <c r="CG447" s="96">
        <v>45000000</v>
      </c>
      <c r="CH447" s="96">
        <v>0</v>
      </c>
      <c r="CI447" s="96">
        <v>0</v>
      </c>
      <c r="CJ447" s="96">
        <v>0</v>
      </c>
      <c r="CK447" s="96">
        <v>0</v>
      </c>
      <c r="CL447" s="96">
        <v>0</v>
      </c>
      <c r="CM447" s="96">
        <v>0</v>
      </c>
      <c r="CN447" s="305">
        <f t="shared" si="361"/>
        <v>0.5</v>
      </c>
      <c r="CO447" s="354"/>
      <c r="CP447" s="354"/>
      <c r="CQ447" s="96">
        <f t="shared" si="362"/>
        <v>3</v>
      </c>
      <c r="CR447" s="221">
        <f t="shared" si="363"/>
        <v>0.75</v>
      </c>
      <c r="CS447" s="355"/>
      <c r="CT447" s="355"/>
      <c r="CU447" s="220" t="s">
        <v>1175</v>
      </c>
      <c r="CV447" s="220" t="s">
        <v>101</v>
      </c>
    </row>
    <row r="448" spans="1:100" ht="69.75" customHeight="1">
      <c r="A448" s="75" t="s">
        <v>1254</v>
      </c>
      <c r="B448" s="218" t="s">
        <v>95</v>
      </c>
      <c r="C448" s="75" t="s">
        <v>1255</v>
      </c>
      <c r="D448" s="119">
        <v>4</v>
      </c>
      <c r="E448" s="119">
        <v>4</v>
      </c>
      <c r="F448" s="75" t="s">
        <v>97</v>
      </c>
      <c r="G448" s="75" t="s">
        <v>1259</v>
      </c>
      <c r="H448" s="75" t="s">
        <v>1259</v>
      </c>
      <c r="I448" s="96">
        <v>0</v>
      </c>
      <c r="J448" s="119">
        <v>4</v>
      </c>
      <c r="K448" s="119">
        <v>0</v>
      </c>
      <c r="L448" s="305">
        <v>0</v>
      </c>
      <c r="M448" s="354"/>
      <c r="N448" s="354"/>
      <c r="O448" s="354"/>
      <c r="P448" s="354"/>
      <c r="Q448" s="96">
        <v>0</v>
      </c>
      <c r="R448" s="96">
        <v>0</v>
      </c>
      <c r="S448" s="96">
        <v>0</v>
      </c>
      <c r="T448" s="96">
        <v>0</v>
      </c>
      <c r="U448" s="96">
        <v>0</v>
      </c>
      <c r="V448" s="96">
        <v>0</v>
      </c>
      <c r="W448" s="96">
        <v>0</v>
      </c>
      <c r="X448" s="96">
        <v>0</v>
      </c>
      <c r="Y448" s="96">
        <v>0</v>
      </c>
      <c r="Z448" s="102" t="s">
        <v>81</v>
      </c>
      <c r="AA448" s="96">
        <v>1</v>
      </c>
      <c r="AB448" s="102">
        <v>0</v>
      </c>
      <c r="AC448" s="96">
        <v>2</v>
      </c>
      <c r="AD448" s="102">
        <v>127000000</v>
      </c>
      <c r="AE448" s="102">
        <v>127000000</v>
      </c>
      <c r="AF448" s="102">
        <v>0</v>
      </c>
      <c r="AG448" s="102">
        <v>0</v>
      </c>
      <c r="AH448" s="102">
        <v>0</v>
      </c>
      <c r="AI448" s="102">
        <v>0</v>
      </c>
      <c r="AJ448" s="102">
        <v>0</v>
      </c>
      <c r="AK448" s="102">
        <v>0</v>
      </c>
      <c r="AL448" s="305">
        <v>1</v>
      </c>
      <c r="AM448" s="354"/>
      <c r="AN448" s="354"/>
      <c r="AO448" s="102">
        <f t="shared" si="357"/>
        <v>2</v>
      </c>
      <c r="AP448" s="305">
        <f t="shared" si="358"/>
        <v>0.5</v>
      </c>
      <c r="AQ448" s="354"/>
      <c r="AR448" s="354"/>
      <c r="AS448" s="235">
        <v>0</v>
      </c>
      <c r="AT448" s="235">
        <v>0</v>
      </c>
      <c r="AU448" s="121">
        <v>0</v>
      </c>
      <c r="AV448" s="121">
        <v>0</v>
      </c>
      <c r="AW448" s="102">
        <v>0</v>
      </c>
      <c r="AX448" s="102">
        <v>0</v>
      </c>
      <c r="AY448" s="102">
        <v>0</v>
      </c>
      <c r="AZ448" s="102">
        <v>0</v>
      </c>
      <c r="BA448" s="102">
        <v>0</v>
      </c>
      <c r="BB448" s="102">
        <v>0</v>
      </c>
      <c r="BC448" s="102">
        <v>0</v>
      </c>
      <c r="BD448" s="102">
        <v>0</v>
      </c>
      <c r="BE448" s="102">
        <v>0</v>
      </c>
      <c r="BF448" s="305" t="s">
        <v>81</v>
      </c>
      <c r="BG448" s="354"/>
      <c r="BH448" s="354"/>
      <c r="BI448" s="96">
        <f t="shared" si="359"/>
        <v>2</v>
      </c>
      <c r="BJ448" s="260">
        <f t="shared" si="364"/>
        <v>0.5</v>
      </c>
      <c r="BK448" s="354"/>
      <c r="BL448" s="354"/>
      <c r="BM448" s="220" t="s">
        <v>1175</v>
      </c>
      <c r="BN448" s="220" t="s">
        <v>101</v>
      </c>
      <c r="BO448" s="220"/>
      <c r="BP448" s="220"/>
      <c r="BQ448" s="220"/>
      <c r="BR448" s="220"/>
      <c r="BS448" s="220"/>
      <c r="BT448" s="220"/>
      <c r="BU448" s="220"/>
      <c r="BV448" s="220"/>
      <c r="BW448" s="220"/>
      <c r="BX448" s="220"/>
      <c r="BY448" s="220"/>
      <c r="BZ448" s="96">
        <v>2</v>
      </c>
      <c r="CA448" s="121">
        <v>0</v>
      </c>
      <c r="CB448" s="121">
        <v>0</v>
      </c>
      <c r="CC448" s="121">
        <v>0</v>
      </c>
      <c r="CD448" s="121">
        <v>0</v>
      </c>
      <c r="CE448" s="96">
        <f t="shared" si="341"/>
        <v>0</v>
      </c>
      <c r="CF448" s="96">
        <v>0</v>
      </c>
      <c r="CG448" s="96">
        <v>0</v>
      </c>
      <c r="CH448" s="96">
        <v>0</v>
      </c>
      <c r="CI448" s="96">
        <v>0</v>
      </c>
      <c r="CJ448" s="96">
        <v>0</v>
      </c>
      <c r="CK448" s="96">
        <v>0</v>
      </c>
      <c r="CL448" s="96">
        <v>0</v>
      </c>
      <c r="CM448" s="96">
        <v>0</v>
      </c>
      <c r="CN448" s="305">
        <f t="shared" si="361"/>
        <v>0</v>
      </c>
      <c r="CO448" s="354"/>
      <c r="CP448" s="354"/>
      <c r="CQ448" s="96">
        <f t="shared" si="362"/>
        <v>2</v>
      </c>
      <c r="CR448" s="221">
        <f t="shared" si="363"/>
        <v>0.5</v>
      </c>
      <c r="CS448" s="355"/>
      <c r="CT448" s="355"/>
      <c r="CU448" s="220" t="s">
        <v>1175</v>
      </c>
      <c r="CV448" s="220" t="s">
        <v>101</v>
      </c>
    </row>
    <row r="449" spans="1:100" ht="56.25" customHeight="1">
      <c r="A449" s="75" t="s">
        <v>1254</v>
      </c>
      <c r="B449" s="218" t="s">
        <v>95</v>
      </c>
      <c r="C449" s="75" t="s">
        <v>1255</v>
      </c>
      <c r="D449" s="119">
        <v>4500</v>
      </c>
      <c r="E449" s="119">
        <v>9000</v>
      </c>
      <c r="F449" s="75" t="s">
        <v>97</v>
      </c>
      <c r="G449" s="75" t="s">
        <v>1260</v>
      </c>
      <c r="H449" s="75" t="s">
        <v>1260</v>
      </c>
      <c r="I449" s="96">
        <v>2795</v>
      </c>
      <c r="J449" s="119">
        <v>1000</v>
      </c>
      <c r="K449" s="119">
        <v>179</v>
      </c>
      <c r="L449" s="305">
        <v>0.17899999999999999</v>
      </c>
      <c r="M449" s="354"/>
      <c r="N449" s="354"/>
      <c r="O449" s="354"/>
      <c r="P449" s="354"/>
      <c r="Q449" s="96">
        <v>0</v>
      </c>
      <c r="R449" s="96">
        <v>0</v>
      </c>
      <c r="S449" s="96">
        <v>0</v>
      </c>
      <c r="T449" s="96">
        <v>0</v>
      </c>
      <c r="U449" s="96">
        <v>0</v>
      </c>
      <c r="V449" s="96">
        <v>0</v>
      </c>
      <c r="W449" s="96">
        <v>0</v>
      </c>
      <c r="X449" s="96">
        <v>0</v>
      </c>
      <c r="Y449" s="96">
        <v>0</v>
      </c>
      <c r="Z449" s="102" t="s">
        <v>81</v>
      </c>
      <c r="AA449" s="96">
        <v>1000</v>
      </c>
      <c r="AB449" s="102">
        <v>0</v>
      </c>
      <c r="AC449" s="96">
        <v>4049</v>
      </c>
      <c r="AD449" s="102">
        <v>1632000000</v>
      </c>
      <c r="AE449" s="102">
        <v>816000000</v>
      </c>
      <c r="AF449" s="102">
        <v>816000000</v>
      </c>
      <c r="AG449" s="102">
        <v>0</v>
      </c>
      <c r="AH449" s="102">
        <v>0</v>
      </c>
      <c r="AI449" s="102">
        <v>0</v>
      </c>
      <c r="AJ449" s="102">
        <v>0</v>
      </c>
      <c r="AK449" s="102">
        <v>0</v>
      </c>
      <c r="AL449" s="305">
        <v>1</v>
      </c>
      <c r="AM449" s="354"/>
      <c r="AN449" s="354"/>
      <c r="AO449" s="102">
        <f t="shared" si="357"/>
        <v>4228</v>
      </c>
      <c r="AP449" s="305">
        <f t="shared" si="358"/>
        <v>0.93955555555555559</v>
      </c>
      <c r="AQ449" s="354"/>
      <c r="AR449" s="354"/>
      <c r="AS449" s="235">
        <v>0</v>
      </c>
      <c r="AT449" s="235">
        <v>0</v>
      </c>
      <c r="AU449" s="121">
        <v>0</v>
      </c>
      <c r="AV449" s="121">
        <v>0</v>
      </c>
      <c r="AW449" s="102">
        <v>570000000</v>
      </c>
      <c r="AX449" s="102">
        <v>0</v>
      </c>
      <c r="AY449" s="102">
        <v>0</v>
      </c>
      <c r="AZ449" s="102">
        <v>0</v>
      </c>
      <c r="BA449" s="102">
        <v>0</v>
      </c>
      <c r="BB449" s="102">
        <v>0</v>
      </c>
      <c r="BC449" s="102">
        <v>0</v>
      </c>
      <c r="BD449" s="102">
        <v>0</v>
      </c>
      <c r="BE449" s="102">
        <v>0</v>
      </c>
      <c r="BF449" s="305" t="s">
        <v>81</v>
      </c>
      <c r="BG449" s="354"/>
      <c r="BH449" s="354"/>
      <c r="BI449" s="96">
        <f t="shared" si="359"/>
        <v>4228</v>
      </c>
      <c r="BJ449" s="260">
        <f>+BI449/E449</f>
        <v>0.46977777777777779</v>
      </c>
      <c r="BK449" s="354"/>
      <c r="BL449" s="354"/>
      <c r="BM449" s="220" t="s">
        <v>1175</v>
      </c>
      <c r="BN449" s="220" t="s">
        <v>101</v>
      </c>
      <c r="BO449" s="220"/>
      <c r="BP449" s="220"/>
      <c r="BQ449" s="220"/>
      <c r="BR449" s="220"/>
      <c r="BS449" s="220"/>
      <c r="BT449" s="220"/>
      <c r="BU449" s="220"/>
      <c r="BV449" s="220"/>
      <c r="BW449" s="220"/>
      <c r="BX449" s="220"/>
      <c r="BY449" s="220"/>
      <c r="BZ449" s="96">
        <v>4772</v>
      </c>
      <c r="CA449" s="121">
        <v>0</v>
      </c>
      <c r="CB449" s="121">
        <v>0</v>
      </c>
      <c r="CC449" s="121">
        <v>0</v>
      </c>
      <c r="CD449" s="121">
        <v>0</v>
      </c>
      <c r="CE449" s="96">
        <f t="shared" si="341"/>
        <v>0</v>
      </c>
      <c r="CF449" s="96">
        <v>0</v>
      </c>
      <c r="CG449" s="96">
        <v>0</v>
      </c>
      <c r="CH449" s="96">
        <v>0</v>
      </c>
      <c r="CI449" s="96">
        <v>0</v>
      </c>
      <c r="CJ449" s="96">
        <v>0</v>
      </c>
      <c r="CK449" s="96">
        <v>0</v>
      </c>
      <c r="CL449" s="96">
        <v>0</v>
      </c>
      <c r="CM449" s="96">
        <v>0</v>
      </c>
      <c r="CN449" s="305">
        <f t="shared" si="361"/>
        <v>0</v>
      </c>
      <c r="CO449" s="354"/>
      <c r="CP449" s="354"/>
      <c r="CQ449" s="96">
        <f t="shared" si="362"/>
        <v>4228</v>
      </c>
      <c r="CR449" s="221">
        <f t="shared" si="363"/>
        <v>0.46977777777777779</v>
      </c>
      <c r="CS449" s="355"/>
      <c r="CT449" s="355"/>
      <c r="CU449" s="220" t="s">
        <v>1175</v>
      </c>
      <c r="CV449" s="220" t="s">
        <v>101</v>
      </c>
    </row>
    <row r="450" spans="1:100" ht="87.75" customHeight="1">
      <c r="A450" s="75" t="s">
        <v>1254</v>
      </c>
      <c r="B450" s="218" t="s">
        <v>95</v>
      </c>
      <c r="C450" s="75" t="s">
        <v>1255</v>
      </c>
      <c r="D450" s="119">
        <v>223</v>
      </c>
      <c r="E450" s="119">
        <v>223</v>
      </c>
      <c r="F450" s="75" t="s">
        <v>97</v>
      </c>
      <c r="G450" s="75" t="s">
        <v>1261</v>
      </c>
      <c r="H450" s="75" t="s">
        <v>1261</v>
      </c>
      <c r="I450" s="96">
        <v>50</v>
      </c>
      <c r="J450" s="119">
        <v>55</v>
      </c>
      <c r="K450" s="119">
        <v>0</v>
      </c>
      <c r="L450" s="305">
        <v>0</v>
      </c>
      <c r="M450" s="354"/>
      <c r="N450" s="354"/>
      <c r="O450" s="354"/>
      <c r="P450" s="354"/>
      <c r="Q450" s="96">
        <v>0</v>
      </c>
      <c r="R450" s="96">
        <v>0</v>
      </c>
      <c r="S450" s="96">
        <v>0</v>
      </c>
      <c r="T450" s="96">
        <v>0</v>
      </c>
      <c r="U450" s="96">
        <v>0</v>
      </c>
      <c r="V450" s="96">
        <v>0</v>
      </c>
      <c r="W450" s="96">
        <v>0</v>
      </c>
      <c r="X450" s="96">
        <v>0</v>
      </c>
      <c r="Y450" s="96">
        <v>0</v>
      </c>
      <c r="Z450" s="102" t="s">
        <v>81</v>
      </c>
      <c r="AA450" s="96">
        <v>0</v>
      </c>
      <c r="AB450" s="102">
        <v>0</v>
      </c>
      <c r="AC450" s="96">
        <v>0</v>
      </c>
      <c r="AD450" s="102">
        <v>0</v>
      </c>
      <c r="AE450" s="102">
        <v>0</v>
      </c>
      <c r="AF450" s="102">
        <v>0</v>
      </c>
      <c r="AG450" s="102">
        <v>0</v>
      </c>
      <c r="AH450" s="102">
        <v>0</v>
      </c>
      <c r="AI450" s="102">
        <v>0</v>
      </c>
      <c r="AJ450" s="102">
        <v>0</v>
      </c>
      <c r="AK450" s="102">
        <v>0</v>
      </c>
      <c r="AL450" s="305" t="s">
        <v>81</v>
      </c>
      <c r="AM450" s="354"/>
      <c r="AN450" s="354"/>
      <c r="AO450" s="102">
        <f t="shared" si="357"/>
        <v>0</v>
      </c>
      <c r="AP450" s="305">
        <f t="shared" si="358"/>
        <v>0</v>
      </c>
      <c r="AQ450" s="354"/>
      <c r="AR450" s="354"/>
      <c r="AS450" s="235">
        <v>0</v>
      </c>
      <c r="AT450" s="235">
        <v>0</v>
      </c>
      <c r="AU450" s="121">
        <v>0</v>
      </c>
      <c r="AV450" s="121">
        <v>0</v>
      </c>
      <c r="AW450" s="102">
        <v>0</v>
      </c>
      <c r="AX450" s="102">
        <v>0</v>
      </c>
      <c r="AY450" s="102">
        <v>0</v>
      </c>
      <c r="AZ450" s="102">
        <v>0</v>
      </c>
      <c r="BA450" s="102">
        <v>0</v>
      </c>
      <c r="BB450" s="102">
        <v>0</v>
      </c>
      <c r="BC450" s="102">
        <v>0</v>
      </c>
      <c r="BD450" s="102">
        <v>0</v>
      </c>
      <c r="BE450" s="102">
        <v>0</v>
      </c>
      <c r="BF450" s="305" t="s">
        <v>81</v>
      </c>
      <c r="BG450" s="354"/>
      <c r="BH450" s="354"/>
      <c r="BI450" s="96">
        <f t="shared" si="359"/>
        <v>0</v>
      </c>
      <c r="BJ450" s="260">
        <f t="shared" si="364"/>
        <v>0</v>
      </c>
      <c r="BK450" s="354"/>
      <c r="BL450" s="354"/>
      <c r="BM450" s="220" t="s">
        <v>1175</v>
      </c>
      <c r="BN450" s="220" t="s">
        <v>101</v>
      </c>
      <c r="BO450" s="220"/>
      <c r="BP450" s="220"/>
      <c r="BQ450" s="220"/>
      <c r="BR450" s="220"/>
      <c r="BS450" s="220"/>
      <c r="BT450" s="220"/>
      <c r="BU450" s="220"/>
      <c r="BV450" s="220"/>
      <c r="BW450" s="220"/>
      <c r="BX450" s="220"/>
      <c r="BY450" s="220"/>
      <c r="BZ450" s="96">
        <v>223</v>
      </c>
      <c r="CA450" s="121">
        <v>0</v>
      </c>
      <c r="CB450" s="121">
        <v>0</v>
      </c>
      <c r="CC450" s="121">
        <v>0</v>
      </c>
      <c r="CD450" s="121">
        <v>0</v>
      </c>
      <c r="CE450" s="96">
        <f t="shared" si="341"/>
        <v>0</v>
      </c>
      <c r="CF450" s="96">
        <v>0</v>
      </c>
      <c r="CG450" s="96">
        <v>0</v>
      </c>
      <c r="CH450" s="96">
        <v>0</v>
      </c>
      <c r="CI450" s="96">
        <v>0</v>
      </c>
      <c r="CJ450" s="96">
        <v>0</v>
      </c>
      <c r="CK450" s="96">
        <v>0</v>
      </c>
      <c r="CL450" s="96">
        <v>0</v>
      </c>
      <c r="CM450" s="96">
        <v>0</v>
      </c>
      <c r="CN450" s="305">
        <f t="shared" si="361"/>
        <v>0</v>
      </c>
      <c r="CO450" s="354"/>
      <c r="CP450" s="354"/>
      <c r="CQ450" s="96">
        <f t="shared" si="362"/>
        <v>0</v>
      </c>
      <c r="CR450" s="221">
        <f t="shared" si="363"/>
        <v>0</v>
      </c>
      <c r="CS450" s="355"/>
      <c r="CT450" s="355"/>
      <c r="CU450" s="220" t="s">
        <v>1175</v>
      </c>
      <c r="CV450" s="220" t="s">
        <v>101</v>
      </c>
    </row>
    <row r="451" spans="1:100" ht="102.75" customHeight="1">
      <c r="A451" s="75" t="s">
        <v>1262</v>
      </c>
      <c r="B451" s="218" t="s">
        <v>95</v>
      </c>
      <c r="C451" s="75" t="s">
        <v>1263</v>
      </c>
      <c r="D451" s="119">
        <v>1000</v>
      </c>
      <c r="E451" s="119">
        <v>1000</v>
      </c>
      <c r="F451" s="75" t="s">
        <v>97</v>
      </c>
      <c r="G451" s="75" t="s">
        <v>1264</v>
      </c>
      <c r="H451" s="75" t="s">
        <v>1264</v>
      </c>
      <c r="I451" s="96">
        <v>0</v>
      </c>
      <c r="J451" s="119">
        <v>250</v>
      </c>
      <c r="K451" s="119">
        <v>221</v>
      </c>
      <c r="L451" s="305">
        <v>0.88400000000000001</v>
      </c>
      <c r="M451" s="354">
        <f>SUM(L451:L454)/4</f>
        <v>0.48333183856502243</v>
      </c>
      <c r="N451" s="354">
        <v>0.05</v>
      </c>
      <c r="O451" s="354">
        <f>SUM(L451:L454)/5</f>
        <v>0.38666547085201797</v>
      </c>
      <c r="P451" s="354"/>
      <c r="Q451" s="119">
        <v>44000000</v>
      </c>
      <c r="R451" s="96">
        <v>0</v>
      </c>
      <c r="S451" s="119">
        <v>44000000</v>
      </c>
      <c r="T451" s="96">
        <v>0</v>
      </c>
      <c r="U451" s="96">
        <v>0</v>
      </c>
      <c r="V451" s="96">
        <v>0</v>
      </c>
      <c r="W451" s="96">
        <v>0</v>
      </c>
      <c r="X451" s="96">
        <v>0</v>
      </c>
      <c r="Y451" s="96">
        <v>0</v>
      </c>
      <c r="Z451" s="102" t="s">
        <v>81</v>
      </c>
      <c r="AA451" s="96">
        <v>250</v>
      </c>
      <c r="AB451" s="102">
        <v>0</v>
      </c>
      <c r="AC451" s="96">
        <v>0</v>
      </c>
      <c r="AD451" s="102">
        <v>0</v>
      </c>
      <c r="AE451" s="102">
        <v>0</v>
      </c>
      <c r="AF451" s="102">
        <v>0</v>
      </c>
      <c r="AG451" s="102">
        <v>0</v>
      </c>
      <c r="AH451" s="102">
        <v>0</v>
      </c>
      <c r="AI451" s="102">
        <v>0</v>
      </c>
      <c r="AJ451" s="102">
        <v>0</v>
      </c>
      <c r="AK451" s="102">
        <v>0</v>
      </c>
      <c r="AL451" s="305">
        <v>0</v>
      </c>
      <c r="AM451" s="354">
        <f>SUM(AL451:AL454)/4</f>
        <v>0</v>
      </c>
      <c r="AN451" s="354">
        <v>2.4166591928251126E-2</v>
      </c>
      <c r="AO451" s="102">
        <f t="shared" si="357"/>
        <v>221</v>
      </c>
      <c r="AP451" s="305">
        <f t="shared" si="358"/>
        <v>0.221</v>
      </c>
      <c r="AQ451" s="354">
        <f>SUM(AP451:AP454)/4</f>
        <v>0.31758183856502242</v>
      </c>
      <c r="AR451" s="354"/>
      <c r="AS451" s="235">
        <v>150</v>
      </c>
      <c r="AT451" s="235">
        <v>133</v>
      </c>
      <c r="AU451" s="121">
        <v>133</v>
      </c>
      <c r="AV451" s="121">
        <v>133</v>
      </c>
      <c r="AW451" s="102">
        <v>0</v>
      </c>
      <c r="AX451" s="102">
        <v>0</v>
      </c>
      <c r="AY451" s="102">
        <v>0</v>
      </c>
      <c r="AZ451" s="102">
        <v>0</v>
      </c>
      <c r="BA451" s="102">
        <v>0</v>
      </c>
      <c r="BB451" s="102">
        <v>0</v>
      </c>
      <c r="BC451" s="102">
        <v>0</v>
      </c>
      <c r="BD451" s="102">
        <v>0</v>
      </c>
      <c r="BE451" s="102">
        <v>0</v>
      </c>
      <c r="BF451" s="305">
        <f t="shared" si="348"/>
        <v>0.88666666666666671</v>
      </c>
      <c r="BG451" s="354">
        <f>SUM(BF451:BF454)/4</f>
        <v>0.47278774289985054</v>
      </c>
      <c r="BH451" s="354">
        <v>2.4166591928251126E-2</v>
      </c>
      <c r="BI451" s="96">
        <f t="shared" si="359"/>
        <v>354</v>
      </c>
      <c r="BJ451" s="260">
        <f t="shared" si="364"/>
        <v>0.35399999999999998</v>
      </c>
      <c r="BK451" s="354">
        <f>SUM(BJ451:BJ454)/4</f>
        <v>0.28207249626307923</v>
      </c>
      <c r="BL451" s="354"/>
      <c r="BM451" s="220" t="s">
        <v>1175</v>
      </c>
      <c r="BN451" s="220" t="s">
        <v>101</v>
      </c>
      <c r="BO451" s="220"/>
      <c r="BP451" s="220"/>
      <c r="BQ451" s="220"/>
      <c r="BR451" s="220"/>
      <c r="BS451" s="220"/>
      <c r="BT451" s="220"/>
      <c r="BU451" s="220"/>
      <c r="BV451" s="220"/>
      <c r="BW451" s="220"/>
      <c r="BX451" s="220"/>
      <c r="BY451" s="220"/>
      <c r="BZ451" s="96">
        <v>646</v>
      </c>
      <c r="CA451" s="121">
        <v>0</v>
      </c>
      <c r="CB451" s="121">
        <v>0</v>
      </c>
      <c r="CC451" s="121">
        <v>0</v>
      </c>
      <c r="CD451" s="121">
        <v>0</v>
      </c>
      <c r="CE451" s="96">
        <f t="shared" si="341"/>
        <v>0</v>
      </c>
      <c r="CF451" s="96">
        <v>0</v>
      </c>
      <c r="CG451" s="96">
        <v>0</v>
      </c>
      <c r="CH451" s="96">
        <v>0</v>
      </c>
      <c r="CI451" s="96">
        <v>0</v>
      </c>
      <c r="CJ451" s="96">
        <v>0</v>
      </c>
      <c r="CK451" s="96">
        <v>0</v>
      </c>
      <c r="CL451" s="96">
        <v>0</v>
      </c>
      <c r="CM451" s="96">
        <v>0</v>
      </c>
      <c r="CN451" s="305">
        <f t="shared" si="361"/>
        <v>0</v>
      </c>
      <c r="CO451" s="354">
        <f>SUM(CN451:CN454)/4</f>
        <v>0.27578475336322872</v>
      </c>
      <c r="CP451" s="354">
        <v>2.4166591928251126E-2</v>
      </c>
      <c r="CQ451" s="96">
        <f t="shared" si="362"/>
        <v>354</v>
      </c>
      <c r="CR451" s="221">
        <f t="shared" si="363"/>
        <v>0.35399999999999998</v>
      </c>
      <c r="CS451" s="355">
        <f>SUM(CR451:CR454)/4</f>
        <v>0.35563645099295321</v>
      </c>
      <c r="CT451" s="355"/>
      <c r="CU451" s="220" t="s">
        <v>1175</v>
      </c>
      <c r="CV451" s="220" t="s">
        <v>101</v>
      </c>
    </row>
    <row r="452" spans="1:100" ht="90">
      <c r="A452" s="75" t="s">
        <v>1262</v>
      </c>
      <c r="B452" s="218" t="s">
        <v>95</v>
      </c>
      <c r="C452" s="75" t="s">
        <v>1263</v>
      </c>
      <c r="D452" s="119">
        <v>223</v>
      </c>
      <c r="E452" s="119">
        <v>223</v>
      </c>
      <c r="F452" s="75" t="s">
        <v>486</v>
      </c>
      <c r="G452" s="75" t="s">
        <v>1265</v>
      </c>
      <c r="H452" s="75" t="s">
        <v>1265</v>
      </c>
      <c r="I452" s="96">
        <v>223</v>
      </c>
      <c r="J452" s="119">
        <v>223</v>
      </c>
      <c r="K452" s="119">
        <v>30</v>
      </c>
      <c r="L452" s="305">
        <v>0.13452914798206278</v>
      </c>
      <c r="M452" s="354"/>
      <c r="N452" s="354"/>
      <c r="O452" s="354"/>
      <c r="P452" s="354"/>
      <c r="Q452" s="96">
        <v>0</v>
      </c>
      <c r="R452" s="96">
        <v>0</v>
      </c>
      <c r="S452" s="96">
        <v>0</v>
      </c>
      <c r="T452" s="96">
        <v>0</v>
      </c>
      <c r="U452" s="96">
        <v>0</v>
      </c>
      <c r="V452" s="96">
        <v>0</v>
      </c>
      <c r="W452" s="96">
        <v>0</v>
      </c>
      <c r="X452" s="96">
        <v>0</v>
      </c>
      <c r="Y452" s="96">
        <v>0</v>
      </c>
      <c r="Z452" s="102" t="s">
        <v>81</v>
      </c>
      <c r="AA452" s="96">
        <v>55</v>
      </c>
      <c r="AB452" s="102">
        <v>0</v>
      </c>
      <c r="AC452" s="96">
        <v>0</v>
      </c>
      <c r="AD452" s="102">
        <v>0</v>
      </c>
      <c r="AE452" s="102">
        <v>0</v>
      </c>
      <c r="AF452" s="102">
        <v>0</v>
      </c>
      <c r="AG452" s="102">
        <v>0</v>
      </c>
      <c r="AH452" s="102">
        <v>0</v>
      </c>
      <c r="AI452" s="102">
        <v>0</v>
      </c>
      <c r="AJ452" s="102">
        <v>0</v>
      </c>
      <c r="AK452" s="102">
        <v>0</v>
      </c>
      <c r="AL452" s="305">
        <v>0</v>
      </c>
      <c r="AM452" s="354"/>
      <c r="AN452" s="354"/>
      <c r="AO452" s="102">
        <f t="shared" si="357"/>
        <v>30</v>
      </c>
      <c r="AP452" s="305">
        <f t="shared" si="358"/>
        <v>0.13452914798206278</v>
      </c>
      <c r="AQ452" s="354"/>
      <c r="AR452" s="354"/>
      <c r="AS452" s="235">
        <v>223</v>
      </c>
      <c r="AT452" s="235">
        <v>0</v>
      </c>
      <c r="AU452" s="121">
        <v>0</v>
      </c>
      <c r="AV452" s="121">
        <v>0</v>
      </c>
      <c r="AW452" s="102">
        <v>0</v>
      </c>
      <c r="AX452" s="102">
        <v>0</v>
      </c>
      <c r="AY452" s="102">
        <v>0</v>
      </c>
      <c r="AZ452" s="102">
        <v>0</v>
      </c>
      <c r="BA452" s="102">
        <v>0</v>
      </c>
      <c r="BB452" s="102">
        <v>0</v>
      </c>
      <c r="BC452" s="102">
        <v>0</v>
      </c>
      <c r="BD452" s="102">
        <v>0</v>
      </c>
      <c r="BE452" s="102">
        <v>0</v>
      </c>
      <c r="BF452" s="305">
        <f t="shared" si="348"/>
        <v>0</v>
      </c>
      <c r="BG452" s="354"/>
      <c r="BH452" s="354"/>
      <c r="BI452" s="96">
        <f t="shared" si="359"/>
        <v>30</v>
      </c>
      <c r="BJ452" s="260">
        <f t="shared" si="364"/>
        <v>0.13452914798206278</v>
      </c>
      <c r="BK452" s="354"/>
      <c r="BL452" s="354"/>
      <c r="BM452" s="220" t="s">
        <v>1175</v>
      </c>
      <c r="BN452" s="220" t="s">
        <v>101</v>
      </c>
      <c r="BO452" s="220"/>
      <c r="BP452" s="220"/>
      <c r="BQ452" s="220"/>
      <c r="BR452" s="220"/>
      <c r="BS452" s="220"/>
      <c r="BT452" s="220"/>
      <c r="BU452" s="220"/>
      <c r="BV452" s="220"/>
      <c r="BW452" s="220"/>
      <c r="BX452" s="220"/>
      <c r="BY452" s="220"/>
      <c r="BZ452" s="96">
        <v>223</v>
      </c>
      <c r="CA452" s="121">
        <v>0</v>
      </c>
      <c r="CB452" s="121">
        <v>22</v>
      </c>
      <c r="CC452" s="121">
        <v>22</v>
      </c>
      <c r="CD452" s="121">
        <v>22</v>
      </c>
      <c r="CE452" s="96">
        <f t="shared" si="341"/>
        <v>0</v>
      </c>
      <c r="CF452" s="96">
        <v>0</v>
      </c>
      <c r="CG452" s="96">
        <v>0</v>
      </c>
      <c r="CH452" s="96">
        <v>0</v>
      </c>
      <c r="CI452" s="96">
        <v>0</v>
      </c>
      <c r="CJ452" s="96">
        <v>0</v>
      </c>
      <c r="CK452" s="96">
        <v>0</v>
      </c>
      <c r="CL452" s="96">
        <v>0</v>
      </c>
      <c r="CM452" s="96">
        <v>0</v>
      </c>
      <c r="CN452" s="305">
        <f t="shared" si="361"/>
        <v>9.8654708520179366E-2</v>
      </c>
      <c r="CO452" s="354"/>
      <c r="CP452" s="354"/>
      <c r="CQ452" s="96">
        <f t="shared" si="362"/>
        <v>52</v>
      </c>
      <c r="CR452" s="221">
        <f t="shared" si="363"/>
        <v>0.23318385650224216</v>
      </c>
      <c r="CS452" s="355"/>
      <c r="CT452" s="355"/>
      <c r="CU452" s="220" t="s">
        <v>1175</v>
      </c>
      <c r="CV452" s="220" t="s">
        <v>101</v>
      </c>
    </row>
    <row r="453" spans="1:100" ht="108" customHeight="1">
      <c r="A453" s="75" t="s">
        <v>1262</v>
      </c>
      <c r="B453" s="218" t="s">
        <v>95</v>
      </c>
      <c r="C453" s="75" t="s">
        <v>1263</v>
      </c>
      <c r="D453" s="119">
        <v>223</v>
      </c>
      <c r="E453" s="119">
        <v>223</v>
      </c>
      <c r="F453" s="75" t="s">
        <v>486</v>
      </c>
      <c r="G453" s="75" t="s">
        <v>1266</v>
      </c>
      <c r="H453" s="75" t="s">
        <v>1266</v>
      </c>
      <c r="I453" s="96">
        <v>223</v>
      </c>
      <c r="J453" s="119">
        <v>223</v>
      </c>
      <c r="K453" s="119">
        <v>204</v>
      </c>
      <c r="L453" s="305">
        <v>0.91479820627802688</v>
      </c>
      <c r="M453" s="354"/>
      <c r="N453" s="354"/>
      <c r="O453" s="354"/>
      <c r="P453" s="354"/>
      <c r="Q453" s="96">
        <v>0</v>
      </c>
      <c r="R453" s="96">
        <v>0</v>
      </c>
      <c r="S453" s="96">
        <v>0</v>
      </c>
      <c r="T453" s="96">
        <v>0</v>
      </c>
      <c r="U453" s="96">
        <v>0</v>
      </c>
      <c r="V453" s="96">
        <v>0</v>
      </c>
      <c r="W453" s="96">
        <v>0</v>
      </c>
      <c r="X453" s="96">
        <v>0</v>
      </c>
      <c r="Y453" s="96">
        <v>0</v>
      </c>
      <c r="Z453" s="102" t="s">
        <v>81</v>
      </c>
      <c r="AA453" s="96">
        <v>223</v>
      </c>
      <c r="AB453" s="102">
        <v>0</v>
      </c>
      <c r="AC453" s="96">
        <v>0</v>
      </c>
      <c r="AD453" s="102">
        <v>0</v>
      </c>
      <c r="AE453" s="102">
        <v>0</v>
      </c>
      <c r="AF453" s="102">
        <v>0</v>
      </c>
      <c r="AG453" s="102">
        <v>0</v>
      </c>
      <c r="AH453" s="102">
        <v>0</v>
      </c>
      <c r="AI453" s="102">
        <v>0</v>
      </c>
      <c r="AJ453" s="102">
        <v>0</v>
      </c>
      <c r="AK453" s="102">
        <v>0</v>
      </c>
      <c r="AL453" s="305">
        <v>0</v>
      </c>
      <c r="AM453" s="354"/>
      <c r="AN453" s="354"/>
      <c r="AO453" s="102">
        <f t="shared" si="357"/>
        <v>204</v>
      </c>
      <c r="AP453" s="305">
        <f t="shared" si="358"/>
        <v>0.91479820627802688</v>
      </c>
      <c r="AQ453" s="354"/>
      <c r="AR453" s="354"/>
      <c r="AS453" s="235">
        <v>223</v>
      </c>
      <c r="AT453" s="235">
        <v>224</v>
      </c>
      <c r="AU453" s="121">
        <v>224</v>
      </c>
      <c r="AV453" s="121">
        <v>224</v>
      </c>
      <c r="AW453" s="102">
        <v>0</v>
      </c>
      <c r="AX453" s="102">
        <v>0</v>
      </c>
      <c r="AY453" s="102">
        <v>0</v>
      </c>
      <c r="AZ453" s="102">
        <v>0</v>
      </c>
      <c r="BA453" s="102">
        <v>0</v>
      </c>
      <c r="BB453" s="102">
        <v>0</v>
      </c>
      <c r="BC453" s="102">
        <v>0</v>
      </c>
      <c r="BD453" s="102">
        <v>0</v>
      </c>
      <c r="BE453" s="102">
        <v>0</v>
      </c>
      <c r="BF453" s="305">
        <f t="shared" si="348"/>
        <v>1.0044843049327354</v>
      </c>
      <c r="BG453" s="354"/>
      <c r="BH453" s="354"/>
      <c r="BI453" s="96">
        <f>+(K453+AC453+AV453)/3</f>
        <v>142.66666666666666</v>
      </c>
      <c r="BJ453" s="260">
        <f>+BI453/E453</f>
        <v>0.63976083707025411</v>
      </c>
      <c r="BK453" s="354"/>
      <c r="BL453" s="354"/>
      <c r="BM453" s="220" t="s">
        <v>1175</v>
      </c>
      <c r="BN453" s="220" t="s">
        <v>101</v>
      </c>
      <c r="BO453" s="220"/>
      <c r="BP453" s="220"/>
      <c r="BQ453" s="220"/>
      <c r="BR453" s="220"/>
      <c r="BS453" s="220"/>
      <c r="BT453" s="220"/>
      <c r="BU453" s="220"/>
      <c r="BV453" s="220"/>
      <c r="BW453" s="220"/>
      <c r="BX453" s="220"/>
      <c r="BY453" s="220"/>
      <c r="BZ453" s="96">
        <v>223</v>
      </c>
      <c r="CA453" s="121">
        <v>0</v>
      </c>
      <c r="CB453" s="121">
        <v>224</v>
      </c>
      <c r="CC453" s="121">
        <v>224</v>
      </c>
      <c r="CD453" s="121">
        <v>224</v>
      </c>
      <c r="CE453" s="96">
        <f t="shared" si="341"/>
        <v>0</v>
      </c>
      <c r="CF453" s="96">
        <v>0</v>
      </c>
      <c r="CG453" s="96">
        <v>0</v>
      </c>
      <c r="CH453" s="96">
        <v>0</v>
      </c>
      <c r="CI453" s="96">
        <v>0</v>
      </c>
      <c r="CJ453" s="96">
        <v>0</v>
      </c>
      <c r="CK453" s="96">
        <v>0</v>
      </c>
      <c r="CL453" s="96">
        <v>0</v>
      </c>
      <c r="CM453" s="96">
        <v>0</v>
      </c>
      <c r="CN453" s="305">
        <f t="shared" si="361"/>
        <v>1.0044843049327354</v>
      </c>
      <c r="CO453" s="354"/>
      <c r="CP453" s="354"/>
      <c r="CQ453" s="96">
        <f>SUM(K453+AC453+AV453+CD453)/3.5</f>
        <v>186.28571428571428</v>
      </c>
      <c r="CR453" s="221">
        <f t="shared" si="363"/>
        <v>0.83536194746957071</v>
      </c>
      <c r="CS453" s="355"/>
      <c r="CT453" s="355"/>
      <c r="CU453" s="220" t="s">
        <v>1175</v>
      </c>
      <c r="CV453" s="220" t="s">
        <v>101</v>
      </c>
    </row>
    <row r="454" spans="1:100" ht="87.75" customHeight="1">
      <c r="A454" s="75" t="s">
        <v>1262</v>
      </c>
      <c r="B454" s="218" t="s">
        <v>95</v>
      </c>
      <c r="C454" s="75" t="s">
        <v>1263</v>
      </c>
      <c r="D454" s="119">
        <v>223</v>
      </c>
      <c r="E454" s="119">
        <v>223</v>
      </c>
      <c r="F454" s="75" t="s">
        <v>486</v>
      </c>
      <c r="G454" s="75" t="s">
        <v>1267</v>
      </c>
      <c r="H454" s="75" t="s">
        <v>1267</v>
      </c>
      <c r="I454" s="96">
        <v>223</v>
      </c>
      <c r="J454" s="119">
        <v>223</v>
      </c>
      <c r="K454" s="119">
        <v>0</v>
      </c>
      <c r="L454" s="305">
        <v>0</v>
      </c>
      <c r="M454" s="354"/>
      <c r="N454" s="354"/>
      <c r="O454" s="354"/>
      <c r="P454" s="354"/>
      <c r="Q454" s="96">
        <v>0</v>
      </c>
      <c r="R454" s="96">
        <v>0</v>
      </c>
      <c r="S454" s="96">
        <v>0</v>
      </c>
      <c r="T454" s="96">
        <v>0</v>
      </c>
      <c r="U454" s="96">
        <v>0</v>
      </c>
      <c r="V454" s="96">
        <v>0</v>
      </c>
      <c r="W454" s="96">
        <v>0</v>
      </c>
      <c r="X454" s="96">
        <v>0</v>
      </c>
      <c r="Y454" s="96">
        <v>0</v>
      </c>
      <c r="Z454" s="102" t="s">
        <v>81</v>
      </c>
      <c r="AA454" s="96">
        <v>223</v>
      </c>
      <c r="AB454" s="102">
        <v>0</v>
      </c>
      <c r="AC454" s="96">
        <v>0</v>
      </c>
      <c r="AD454" s="102">
        <v>0</v>
      </c>
      <c r="AE454" s="102">
        <v>0</v>
      </c>
      <c r="AF454" s="102">
        <v>0</v>
      </c>
      <c r="AG454" s="102">
        <v>0</v>
      </c>
      <c r="AH454" s="102">
        <v>0</v>
      </c>
      <c r="AI454" s="102">
        <v>0</v>
      </c>
      <c r="AJ454" s="102">
        <v>0</v>
      </c>
      <c r="AK454" s="102">
        <v>0</v>
      </c>
      <c r="AL454" s="305">
        <v>0</v>
      </c>
      <c r="AM454" s="354"/>
      <c r="AN454" s="354"/>
      <c r="AO454" s="102">
        <f t="shared" si="357"/>
        <v>0</v>
      </c>
      <c r="AP454" s="305">
        <f t="shared" si="358"/>
        <v>0</v>
      </c>
      <c r="AQ454" s="354"/>
      <c r="AR454" s="354"/>
      <c r="AS454" s="235">
        <v>223</v>
      </c>
      <c r="AT454" s="235">
        <v>0</v>
      </c>
      <c r="AU454" s="121">
        <v>0</v>
      </c>
      <c r="AV454" s="121">
        <v>0</v>
      </c>
      <c r="AW454" s="102">
        <v>0</v>
      </c>
      <c r="AX454" s="102">
        <v>0</v>
      </c>
      <c r="AY454" s="102">
        <v>0</v>
      </c>
      <c r="AZ454" s="102">
        <v>0</v>
      </c>
      <c r="BA454" s="102">
        <v>0</v>
      </c>
      <c r="BB454" s="102">
        <v>0</v>
      </c>
      <c r="BC454" s="102">
        <v>0</v>
      </c>
      <c r="BD454" s="102">
        <v>0</v>
      </c>
      <c r="BE454" s="102">
        <v>0</v>
      </c>
      <c r="BF454" s="305">
        <f t="shared" si="348"/>
        <v>0</v>
      </c>
      <c r="BG454" s="354"/>
      <c r="BH454" s="354"/>
      <c r="BI454" s="96">
        <f t="shared" si="359"/>
        <v>0</v>
      </c>
      <c r="BJ454" s="260">
        <f>+BI454/D454</f>
        <v>0</v>
      </c>
      <c r="BK454" s="354"/>
      <c r="BL454" s="354"/>
      <c r="BM454" s="220" t="s">
        <v>1175</v>
      </c>
      <c r="BN454" s="220" t="s">
        <v>101</v>
      </c>
      <c r="BO454" s="220"/>
      <c r="BP454" s="220"/>
      <c r="BQ454" s="220"/>
      <c r="BR454" s="220"/>
      <c r="BS454" s="220"/>
      <c r="BT454" s="220"/>
      <c r="BU454" s="220"/>
      <c r="BV454" s="220"/>
      <c r="BW454" s="220"/>
      <c r="BX454" s="220"/>
      <c r="BY454" s="220"/>
      <c r="BZ454" s="96">
        <v>223</v>
      </c>
      <c r="CA454" s="121">
        <v>0</v>
      </c>
      <c r="CB454" s="121">
        <v>0</v>
      </c>
      <c r="CC454" s="121">
        <v>0</v>
      </c>
      <c r="CD454" s="121">
        <v>0</v>
      </c>
      <c r="CE454" s="96">
        <f t="shared" si="341"/>
        <v>0</v>
      </c>
      <c r="CF454" s="96">
        <v>0</v>
      </c>
      <c r="CG454" s="96">
        <v>0</v>
      </c>
      <c r="CH454" s="96">
        <v>0</v>
      </c>
      <c r="CI454" s="96">
        <v>0</v>
      </c>
      <c r="CJ454" s="96">
        <v>0</v>
      </c>
      <c r="CK454" s="96">
        <v>0</v>
      </c>
      <c r="CL454" s="96">
        <v>0</v>
      </c>
      <c r="CM454" s="96">
        <v>0</v>
      </c>
      <c r="CN454" s="305">
        <f t="shared" si="361"/>
        <v>0</v>
      </c>
      <c r="CO454" s="354"/>
      <c r="CP454" s="354"/>
      <c r="CQ454" s="96">
        <f t="shared" si="362"/>
        <v>0</v>
      </c>
      <c r="CR454" s="221">
        <f t="shared" si="363"/>
        <v>0</v>
      </c>
      <c r="CS454" s="355"/>
      <c r="CT454" s="355"/>
      <c r="CU454" s="220" t="s">
        <v>1175</v>
      </c>
      <c r="CV454" s="220" t="s">
        <v>101</v>
      </c>
    </row>
    <row r="455" spans="1:100" ht="78" customHeight="1">
      <c r="A455" s="75" t="s">
        <v>1268</v>
      </c>
      <c r="B455" s="218" t="s">
        <v>95</v>
      </c>
      <c r="C455" s="75" t="s">
        <v>1269</v>
      </c>
      <c r="D455" s="119">
        <v>223</v>
      </c>
      <c r="E455" s="119">
        <v>223</v>
      </c>
      <c r="F455" s="75" t="s">
        <v>97</v>
      </c>
      <c r="G455" s="75" t="s">
        <v>1270</v>
      </c>
      <c r="H455" s="75" t="s">
        <v>1270</v>
      </c>
      <c r="I455" s="96">
        <v>223</v>
      </c>
      <c r="J455" s="119">
        <v>223</v>
      </c>
      <c r="K455" s="119">
        <v>138</v>
      </c>
      <c r="L455" s="305">
        <v>0.6188340807174888</v>
      </c>
      <c r="M455" s="354">
        <f>SUM(L455:L457)/3</f>
        <v>0.41255605381165922</v>
      </c>
      <c r="N455" s="354">
        <v>0.05</v>
      </c>
      <c r="O455" s="354">
        <f>SUM(L455:L457)/3</f>
        <v>0.41255605381165922</v>
      </c>
      <c r="P455" s="354"/>
      <c r="Q455" s="96">
        <v>0</v>
      </c>
      <c r="R455" s="96">
        <v>0</v>
      </c>
      <c r="S455" s="96">
        <v>0</v>
      </c>
      <c r="T455" s="96">
        <v>0</v>
      </c>
      <c r="U455" s="96">
        <v>0</v>
      </c>
      <c r="V455" s="96">
        <v>0</v>
      </c>
      <c r="W455" s="96">
        <v>0</v>
      </c>
      <c r="X455" s="96">
        <v>0</v>
      </c>
      <c r="Y455" s="96">
        <v>0</v>
      </c>
      <c r="Z455" s="102" t="s">
        <v>81</v>
      </c>
      <c r="AA455" s="96">
        <v>223</v>
      </c>
      <c r="AB455" s="102">
        <v>0</v>
      </c>
      <c r="AC455" s="96">
        <v>0</v>
      </c>
      <c r="AD455" s="102">
        <v>0</v>
      </c>
      <c r="AE455" s="102">
        <v>0</v>
      </c>
      <c r="AF455" s="102">
        <v>0</v>
      </c>
      <c r="AG455" s="102">
        <v>0</v>
      </c>
      <c r="AH455" s="102">
        <v>0</v>
      </c>
      <c r="AI455" s="102">
        <v>0</v>
      </c>
      <c r="AJ455" s="102">
        <v>0</v>
      </c>
      <c r="AK455" s="102">
        <v>0</v>
      </c>
      <c r="AL455" s="305">
        <v>0</v>
      </c>
      <c r="AM455" s="354">
        <f>SUM(AL455:AL457)/3</f>
        <v>0</v>
      </c>
      <c r="AN455" s="354">
        <v>1.5470852017937221E-2</v>
      </c>
      <c r="AO455" s="102">
        <f t="shared" si="357"/>
        <v>138</v>
      </c>
      <c r="AP455" s="305">
        <f t="shared" si="358"/>
        <v>0.6188340807174888</v>
      </c>
      <c r="AQ455" s="354">
        <f>SUM(AP455:AP457)/3</f>
        <v>0.41255605381165922</v>
      </c>
      <c r="AR455" s="354"/>
      <c r="AS455" s="235">
        <v>223</v>
      </c>
      <c r="AT455" s="235">
        <v>224</v>
      </c>
      <c r="AU455" s="121">
        <v>224</v>
      </c>
      <c r="AV455" s="121">
        <v>224</v>
      </c>
      <c r="AW455" s="102">
        <v>0</v>
      </c>
      <c r="AX455" s="102">
        <v>0</v>
      </c>
      <c r="AY455" s="102">
        <v>0</v>
      </c>
      <c r="AZ455" s="102">
        <v>0</v>
      </c>
      <c r="BA455" s="102">
        <v>0</v>
      </c>
      <c r="BB455" s="102">
        <v>0</v>
      </c>
      <c r="BC455" s="102">
        <v>0</v>
      </c>
      <c r="BD455" s="102">
        <v>0</v>
      </c>
      <c r="BE455" s="102">
        <v>0</v>
      </c>
      <c r="BF455" s="305">
        <f t="shared" si="348"/>
        <v>1.0044843049327354</v>
      </c>
      <c r="BG455" s="354">
        <f>SUM(BF455:BF457)/2</f>
        <v>0.73318385650224216</v>
      </c>
      <c r="BH455" s="354">
        <v>1.5470852017937221E-2</v>
      </c>
      <c r="BI455" s="96">
        <f t="shared" si="359"/>
        <v>362</v>
      </c>
      <c r="BJ455" s="260">
        <v>1</v>
      </c>
      <c r="BK455" s="354">
        <f>SUM(BJ455:BJ457)/3</f>
        <v>0.66666666666666663</v>
      </c>
      <c r="BL455" s="354"/>
      <c r="BM455" s="220" t="s">
        <v>1175</v>
      </c>
      <c r="BN455" s="220" t="s">
        <v>101</v>
      </c>
      <c r="BO455" s="220"/>
      <c r="BP455" s="220"/>
      <c r="BQ455" s="220"/>
      <c r="BR455" s="220"/>
      <c r="BS455" s="220"/>
      <c r="BT455" s="220"/>
      <c r="BU455" s="220"/>
      <c r="BV455" s="220"/>
      <c r="BW455" s="220"/>
      <c r="BX455" s="220"/>
      <c r="BY455" s="220"/>
      <c r="BZ455" s="96">
        <v>80</v>
      </c>
      <c r="CA455" s="121">
        <v>0</v>
      </c>
      <c r="CB455" s="121">
        <v>80</v>
      </c>
      <c r="CC455" s="121">
        <v>80</v>
      </c>
      <c r="CD455" s="121">
        <v>80</v>
      </c>
      <c r="CE455" s="96">
        <f t="shared" si="341"/>
        <v>0</v>
      </c>
      <c r="CF455" s="96">
        <v>0</v>
      </c>
      <c r="CG455" s="96">
        <v>0</v>
      </c>
      <c r="CH455" s="96">
        <v>0</v>
      </c>
      <c r="CI455" s="96">
        <v>0</v>
      </c>
      <c r="CJ455" s="96">
        <v>0</v>
      </c>
      <c r="CK455" s="96">
        <v>0</v>
      </c>
      <c r="CL455" s="96">
        <v>0</v>
      </c>
      <c r="CM455" s="96">
        <v>0</v>
      </c>
      <c r="CN455" s="305" t="s">
        <v>81</v>
      </c>
      <c r="CO455" s="354">
        <f>SUM(CN455:CN457)/1</f>
        <v>0</v>
      </c>
      <c r="CP455" s="354">
        <v>1.5470852017937221E-2</v>
      </c>
      <c r="CQ455" s="96">
        <f t="shared" si="362"/>
        <v>442</v>
      </c>
      <c r="CR455" s="221">
        <v>1</v>
      </c>
      <c r="CS455" s="355">
        <f>SUM(CR455:CR457)/3</f>
        <v>0.66666666666666663</v>
      </c>
      <c r="CT455" s="355"/>
      <c r="CU455" s="220" t="s">
        <v>1175</v>
      </c>
      <c r="CV455" s="220" t="s">
        <v>101</v>
      </c>
    </row>
    <row r="456" spans="1:100" ht="117.75" customHeight="1">
      <c r="A456" s="75" t="s">
        <v>1268</v>
      </c>
      <c r="B456" s="218" t="s">
        <v>95</v>
      </c>
      <c r="C456" s="75" t="s">
        <v>1269</v>
      </c>
      <c r="D456" s="119">
        <v>223</v>
      </c>
      <c r="E456" s="119">
        <v>223</v>
      </c>
      <c r="F456" s="75" t="s">
        <v>97</v>
      </c>
      <c r="G456" s="75" t="s">
        <v>1271</v>
      </c>
      <c r="H456" s="75" t="s">
        <v>1271</v>
      </c>
      <c r="I456" s="96">
        <v>223</v>
      </c>
      <c r="J456" s="119">
        <v>223</v>
      </c>
      <c r="K456" s="119">
        <v>138</v>
      </c>
      <c r="L456" s="305">
        <v>0.6188340807174888</v>
      </c>
      <c r="M456" s="354"/>
      <c r="N456" s="354"/>
      <c r="O456" s="354"/>
      <c r="P456" s="354"/>
      <c r="Q456" s="96">
        <v>0</v>
      </c>
      <c r="R456" s="96">
        <v>0</v>
      </c>
      <c r="S456" s="96">
        <v>0</v>
      </c>
      <c r="T456" s="96">
        <v>0</v>
      </c>
      <c r="U456" s="96">
        <v>0</v>
      </c>
      <c r="V456" s="96">
        <v>0</v>
      </c>
      <c r="W456" s="96">
        <v>0</v>
      </c>
      <c r="X456" s="96">
        <v>0</v>
      </c>
      <c r="Y456" s="96">
        <v>0</v>
      </c>
      <c r="Z456" s="102" t="s">
        <v>81</v>
      </c>
      <c r="AA456" s="96">
        <v>223</v>
      </c>
      <c r="AB456" s="102">
        <v>0</v>
      </c>
      <c r="AC456" s="96">
        <v>0</v>
      </c>
      <c r="AD456" s="102">
        <v>0</v>
      </c>
      <c r="AE456" s="102">
        <v>0</v>
      </c>
      <c r="AF456" s="102">
        <v>0</v>
      </c>
      <c r="AG456" s="102">
        <v>0</v>
      </c>
      <c r="AH456" s="102">
        <v>0</v>
      </c>
      <c r="AI456" s="102">
        <v>0</v>
      </c>
      <c r="AJ456" s="102">
        <v>0</v>
      </c>
      <c r="AK456" s="102">
        <v>0</v>
      </c>
      <c r="AL456" s="305">
        <v>0</v>
      </c>
      <c r="AM456" s="354"/>
      <c r="AN456" s="354"/>
      <c r="AO456" s="102">
        <f t="shared" si="357"/>
        <v>138</v>
      </c>
      <c r="AP456" s="305">
        <f t="shared" si="358"/>
        <v>0.6188340807174888</v>
      </c>
      <c r="AQ456" s="354"/>
      <c r="AR456" s="354"/>
      <c r="AS456" s="235">
        <v>223</v>
      </c>
      <c r="AT456" s="235">
        <v>103</v>
      </c>
      <c r="AU456" s="121">
        <v>103</v>
      </c>
      <c r="AV456" s="121">
        <v>103</v>
      </c>
      <c r="AW456" s="102">
        <v>0</v>
      </c>
      <c r="AX456" s="102">
        <v>0</v>
      </c>
      <c r="AY456" s="102">
        <v>0</v>
      </c>
      <c r="AZ456" s="102">
        <v>0</v>
      </c>
      <c r="BA456" s="102">
        <v>0</v>
      </c>
      <c r="BB456" s="102">
        <v>0</v>
      </c>
      <c r="BC456" s="102">
        <v>0</v>
      </c>
      <c r="BD456" s="102">
        <v>0</v>
      </c>
      <c r="BE456" s="102">
        <v>0</v>
      </c>
      <c r="BF456" s="305">
        <f t="shared" si="348"/>
        <v>0.46188340807174888</v>
      </c>
      <c r="BG456" s="354"/>
      <c r="BH456" s="354"/>
      <c r="BI456" s="96">
        <f t="shared" si="359"/>
        <v>241</v>
      </c>
      <c r="BJ456" s="260">
        <v>1</v>
      </c>
      <c r="BK456" s="354"/>
      <c r="BL456" s="354"/>
      <c r="BM456" s="220" t="s">
        <v>1175</v>
      </c>
      <c r="BN456" s="220" t="s">
        <v>101</v>
      </c>
      <c r="BO456" s="220"/>
      <c r="BP456" s="220"/>
      <c r="BQ456" s="220"/>
      <c r="BR456" s="220"/>
      <c r="BS456" s="220"/>
      <c r="BT456" s="220"/>
      <c r="BU456" s="220"/>
      <c r="BV456" s="220"/>
      <c r="BW456" s="220"/>
      <c r="BX456" s="220"/>
      <c r="BY456" s="220"/>
      <c r="BZ456" s="96">
        <v>10</v>
      </c>
      <c r="CA456" s="121">
        <v>0</v>
      </c>
      <c r="CB456" s="121">
        <v>10</v>
      </c>
      <c r="CC456" s="121">
        <v>10</v>
      </c>
      <c r="CD456" s="121">
        <v>10</v>
      </c>
      <c r="CE456" s="96">
        <f t="shared" si="341"/>
        <v>0</v>
      </c>
      <c r="CF456" s="96">
        <v>0</v>
      </c>
      <c r="CG456" s="96">
        <v>0</v>
      </c>
      <c r="CH456" s="96">
        <v>0</v>
      </c>
      <c r="CI456" s="96">
        <v>0</v>
      </c>
      <c r="CJ456" s="96">
        <v>0</v>
      </c>
      <c r="CK456" s="96">
        <v>0</v>
      </c>
      <c r="CL456" s="96">
        <v>0</v>
      </c>
      <c r="CM456" s="96">
        <v>0</v>
      </c>
      <c r="CN456" s="305" t="s">
        <v>81</v>
      </c>
      <c r="CO456" s="354"/>
      <c r="CP456" s="354"/>
      <c r="CQ456" s="96">
        <f t="shared" si="362"/>
        <v>251</v>
      </c>
      <c r="CR456" s="221">
        <v>1</v>
      </c>
      <c r="CS456" s="355"/>
      <c r="CT456" s="355"/>
      <c r="CU456" s="220" t="s">
        <v>1175</v>
      </c>
      <c r="CV456" s="220" t="s">
        <v>101</v>
      </c>
    </row>
    <row r="457" spans="1:100" ht="78" customHeight="1">
      <c r="A457" s="75" t="s">
        <v>1268</v>
      </c>
      <c r="B457" s="218" t="s">
        <v>95</v>
      </c>
      <c r="C457" s="75" t="s">
        <v>1269</v>
      </c>
      <c r="D457" s="119">
        <v>223</v>
      </c>
      <c r="E457" s="119">
        <v>223</v>
      </c>
      <c r="F457" s="75" t="s">
        <v>97</v>
      </c>
      <c r="G457" s="75" t="s">
        <v>1272</v>
      </c>
      <c r="H457" s="75" t="s">
        <v>1272</v>
      </c>
      <c r="I457" s="96">
        <v>55</v>
      </c>
      <c r="J457" s="119">
        <v>223</v>
      </c>
      <c r="K457" s="119">
        <v>0</v>
      </c>
      <c r="L457" s="305">
        <v>0</v>
      </c>
      <c r="M457" s="354"/>
      <c r="N457" s="354"/>
      <c r="O457" s="354"/>
      <c r="P457" s="354"/>
      <c r="Q457" s="96">
        <v>0</v>
      </c>
      <c r="R457" s="96">
        <v>0</v>
      </c>
      <c r="S457" s="96">
        <v>0</v>
      </c>
      <c r="T457" s="96">
        <v>0</v>
      </c>
      <c r="U457" s="96">
        <v>0</v>
      </c>
      <c r="V457" s="96">
        <v>0</v>
      </c>
      <c r="W457" s="96">
        <v>0</v>
      </c>
      <c r="X457" s="96">
        <v>0</v>
      </c>
      <c r="Y457" s="96">
        <v>0</v>
      </c>
      <c r="Z457" s="102" t="s">
        <v>81</v>
      </c>
      <c r="AA457" s="96">
        <v>223</v>
      </c>
      <c r="AB457" s="102">
        <v>0</v>
      </c>
      <c r="AC457" s="96">
        <v>0</v>
      </c>
      <c r="AD457" s="102">
        <v>0</v>
      </c>
      <c r="AE457" s="102">
        <v>0</v>
      </c>
      <c r="AF457" s="102">
        <v>0</v>
      </c>
      <c r="AG457" s="102">
        <v>0</v>
      </c>
      <c r="AH457" s="102">
        <v>0</v>
      </c>
      <c r="AI457" s="102">
        <v>0</v>
      </c>
      <c r="AJ457" s="102">
        <v>0</v>
      </c>
      <c r="AK457" s="102">
        <v>0</v>
      </c>
      <c r="AL457" s="305">
        <v>0</v>
      </c>
      <c r="AM457" s="354"/>
      <c r="AN457" s="354"/>
      <c r="AO457" s="102">
        <f t="shared" si="357"/>
        <v>0</v>
      </c>
      <c r="AP457" s="305">
        <f t="shared" si="358"/>
        <v>0</v>
      </c>
      <c r="AQ457" s="354"/>
      <c r="AR457" s="354"/>
      <c r="AS457" s="235">
        <v>0</v>
      </c>
      <c r="AT457" s="235">
        <v>0</v>
      </c>
      <c r="AU457" s="121">
        <v>0</v>
      </c>
      <c r="AV457" s="121">
        <v>0</v>
      </c>
      <c r="AW457" s="102">
        <v>0</v>
      </c>
      <c r="AX457" s="102">
        <v>0</v>
      </c>
      <c r="AY457" s="102">
        <v>0</v>
      </c>
      <c r="AZ457" s="102">
        <v>0</v>
      </c>
      <c r="BA457" s="102">
        <v>0</v>
      </c>
      <c r="BB457" s="102">
        <v>0</v>
      </c>
      <c r="BC457" s="102">
        <v>0</v>
      </c>
      <c r="BD457" s="102">
        <v>0</v>
      </c>
      <c r="BE457" s="102">
        <v>0</v>
      </c>
      <c r="BF457" s="305" t="s">
        <v>81</v>
      </c>
      <c r="BG457" s="354"/>
      <c r="BH457" s="354"/>
      <c r="BI457" s="96">
        <f t="shared" si="359"/>
        <v>0</v>
      </c>
      <c r="BJ457" s="260">
        <f t="shared" ref="BJ457:BJ467" si="365">+BI457/D457</f>
        <v>0</v>
      </c>
      <c r="BK457" s="354"/>
      <c r="BL457" s="354"/>
      <c r="BM457" s="220" t="s">
        <v>1175</v>
      </c>
      <c r="BN457" s="220" t="s">
        <v>101</v>
      </c>
      <c r="BO457" s="220"/>
      <c r="BP457" s="220"/>
      <c r="BQ457" s="220"/>
      <c r="BR457" s="220"/>
      <c r="BS457" s="220"/>
      <c r="BT457" s="220"/>
      <c r="BU457" s="220"/>
      <c r="BV457" s="220"/>
      <c r="BW457" s="220"/>
      <c r="BX457" s="220"/>
      <c r="BY457" s="220"/>
      <c r="BZ457" s="96">
        <v>223</v>
      </c>
      <c r="CA457" s="121">
        <v>0</v>
      </c>
      <c r="CB457" s="121">
        <v>0</v>
      </c>
      <c r="CC457" s="121">
        <v>0</v>
      </c>
      <c r="CD457" s="121">
        <v>0</v>
      </c>
      <c r="CE457" s="96">
        <f t="shared" si="341"/>
        <v>0</v>
      </c>
      <c r="CF457" s="96">
        <v>0</v>
      </c>
      <c r="CG457" s="96">
        <v>0</v>
      </c>
      <c r="CH457" s="96">
        <v>0</v>
      </c>
      <c r="CI457" s="96">
        <v>0</v>
      </c>
      <c r="CJ457" s="96">
        <v>0</v>
      </c>
      <c r="CK457" s="96">
        <v>0</v>
      </c>
      <c r="CL457" s="96">
        <v>0</v>
      </c>
      <c r="CM457" s="96">
        <v>0</v>
      </c>
      <c r="CN457" s="305">
        <f t="shared" si="361"/>
        <v>0</v>
      </c>
      <c r="CO457" s="354"/>
      <c r="CP457" s="354"/>
      <c r="CQ457" s="96">
        <f t="shared" si="362"/>
        <v>0</v>
      </c>
      <c r="CR457" s="221">
        <f t="shared" ref="CR457:CR466" si="366">+CQ457/E457</f>
        <v>0</v>
      </c>
      <c r="CS457" s="355"/>
      <c r="CT457" s="355"/>
      <c r="CU457" s="220" t="s">
        <v>1175</v>
      </c>
      <c r="CV457" s="220" t="s">
        <v>101</v>
      </c>
    </row>
    <row r="458" spans="1:100" ht="111" customHeight="1">
      <c r="A458" s="75" t="s">
        <v>1273</v>
      </c>
      <c r="B458" s="218" t="s">
        <v>95</v>
      </c>
      <c r="C458" s="75" t="s">
        <v>1274</v>
      </c>
      <c r="D458" s="119">
        <v>1</v>
      </c>
      <c r="E458" s="119">
        <v>1</v>
      </c>
      <c r="F458" s="75" t="s">
        <v>486</v>
      </c>
      <c r="G458" s="75" t="s">
        <v>1275</v>
      </c>
      <c r="H458" s="75" t="s">
        <v>1275</v>
      </c>
      <c r="I458" s="96">
        <v>1</v>
      </c>
      <c r="J458" s="119">
        <v>0</v>
      </c>
      <c r="K458" s="119">
        <v>0</v>
      </c>
      <c r="L458" s="305" t="s">
        <v>81</v>
      </c>
      <c r="M458" s="354">
        <f>SUM(L458:L460)/2</f>
        <v>1</v>
      </c>
      <c r="N458" s="354">
        <v>0.05</v>
      </c>
      <c r="O458" s="354">
        <f>SUM(L458:L460)/2</f>
        <v>1</v>
      </c>
      <c r="P458" s="354"/>
      <c r="Q458" s="96">
        <v>0</v>
      </c>
      <c r="R458" s="96">
        <v>0</v>
      </c>
      <c r="S458" s="96">
        <v>0</v>
      </c>
      <c r="T458" s="96">
        <v>0</v>
      </c>
      <c r="U458" s="96">
        <v>0</v>
      </c>
      <c r="V458" s="96">
        <v>0</v>
      </c>
      <c r="W458" s="96">
        <v>0</v>
      </c>
      <c r="X458" s="96">
        <v>0</v>
      </c>
      <c r="Y458" s="96">
        <v>0</v>
      </c>
      <c r="Z458" s="102" t="s">
        <v>81</v>
      </c>
      <c r="AA458" s="96">
        <v>1</v>
      </c>
      <c r="AB458" s="102">
        <v>0</v>
      </c>
      <c r="AC458" s="96">
        <v>0</v>
      </c>
      <c r="AD458" s="102">
        <v>0</v>
      </c>
      <c r="AE458" s="102">
        <v>0</v>
      </c>
      <c r="AF458" s="102">
        <v>0</v>
      </c>
      <c r="AG458" s="102">
        <v>0</v>
      </c>
      <c r="AH458" s="102">
        <v>0</v>
      </c>
      <c r="AI458" s="102">
        <v>0</v>
      </c>
      <c r="AJ458" s="102">
        <v>0</v>
      </c>
      <c r="AK458" s="102">
        <v>0</v>
      </c>
      <c r="AL458" s="305">
        <v>0</v>
      </c>
      <c r="AM458" s="354">
        <f>SUM(AL458:AL460)/3</f>
        <v>7.7777777777777784E-3</v>
      </c>
      <c r="AN458" s="354">
        <v>1.6500000000000001E-2</v>
      </c>
      <c r="AO458" s="102">
        <f t="shared" si="357"/>
        <v>0</v>
      </c>
      <c r="AP458" s="305">
        <f t="shared" si="358"/>
        <v>0</v>
      </c>
      <c r="AQ458" s="354">
        <f>SUM(AP458:AP460)/3</f>
        <v>0.24</v>
      </c>
      <c r="AR458" s="354"/>
      <c r="AS458" s="235">
        <v>0</v>
      </c>
      <c r="AT458" s="235">
        <v>0</v>
      </c>
      <c r="AU458" s="121">
        <v>0</v>
      </c>
      <c r="AV458" s="121">
        <v>0</v>
      </c>
      <c r="AW458" s="102">
        <v>0</v>
      </c>
      <c r="AX458" s="102">
        <v>0</v>
      </c>
      <c r="AY458" s="102">
        <v>0</v>
      </c>
      <c r="AZ458" s="102">
        <v>0</v>
      </c>
      <c r="BA458" s="102">
        <v>0</v>
      </c>
      <c r="BB458" s="102">
        <v>0</v>
      </c>
      <c r="BC458" s="102">
        <v>0</v>
      </c>
      <c r="BD458" s="102">
        <v>0</v>
      </c>
      <c r="BE458" s="102">
        <v>0</v>
      </c>
      <c r="BF458" s="305" t="s">
        <v>81</v>
      </c>
      <c r="BG458" s="354">
        <f>SUM(BF458:BF460)</f>
        <v>0</v>
      </c>
      <c r="BH458" s="354">
        <v>1.6500000000000001E-2</v>
      </c>
      <c r="BI458" s="96">
        <f t="shared" si="359"/>
        <v>0</v>
      </c>
      <c r="BJ458" s="260">
        <f t="shared" si="365"/>
        <v>0</v>
      </c>
      <c r="BK458" s="354">
        <f>SUM(BJ458:BJ460)/3</f>
        <v>0.24</v>
      </c>
      <c r="BL458" s="354"/>
      <c r="BM458" s="220" t="s">
        <v>1175</v>
      </c>
      <c r="BN458" s="220" t="s">
        <v>101</v>
      </c>
      <c r="BO458" s="220"/>
      <c r="BP458" s="220"/>
      <c r="BQ458" s="220"/>
      <c r="BR458" s="220"/>
      <c r="BS458" s="220"/>
      <c r="BT458" s="220"/>
      <c r="BU458" s="220"/>
      <c r="BV458" s="220"/>
      <c r="BW458" s="220"/>
      <c r="BX458" s="220"/>
      <c r="BY458" s="220"/>
      <c r="BZ458" s="96">
        <v>1</v>
      </c>
      <c r="CA458" s="121">
        <v>0</v>
      </c>
      <c r="CB458" s="121">
        <v>0</v>
      </c>
      <c r="CC458" s="121">
        <v>0</v>
      </c>
      <c r="CD458" s="121">
        <v>0</v>
      </c>
      <c r="CE458" s="96">
        <f t="shared" si="341"/>
        <v>0</v>
      </c>
      <c r="CF458" s="96">
        <v>0</v>
      </c>
      <c r="CG458" s="96">
        <v>0</v>
      </c>
      <c r="CH458" s="96">
        <v>0</v>
      </c>
      <c r="CI458" s="96">
        <v>0</v>
      </c>
      <c r="CJ458" s="96">
        <v>0</v>
      </c>
      <c r="CK458" s="96">
        <v>0</v>
      </c>
      <c r="CL458" s="96">
        <v>0</v>
      </c>
      <c r="CM458" s="96">
        <v>0</v>
      </c>
      <c r="CN458" s="305">
        <f t="shared" si="361"/>
        <v>0</v>
      </c>
      <c r="CO458" s="354">
        <f>SUM(CN458:CN460)/3</f>
        <v>0</v>
      </c>
      <c r="CP458" s="354">
        <v>1.6500000000000001E-2</v>
      </c>
      <c r="CQ458" s="96">
        <f t="shared" si="362"/>
        <v>0</v>
      </c>
      <c r="CR458" s="221">
        <f t="shared" si="366"/>
        <v>0</v>
      </c>
      <c r="CS458" s="355">
        <f>SUM(CR458:CR460)/3</f>
        <v>0.24</v>
      </c>
      <c r="CT458" s="355"/>
      <c r="CU458" s="220" t="s">
        <v>1175</v>
      </c>
      <c r="CV458" s="220" t="s">
        <v>101</v>
      </c>
    </row>
    <row r="459" spans="1:100" ht="102.75" customHeight="1">
      <c r="A459" s="75" t="s">
        <v>1273</v>
      </c>
      <c r="B459" s="218" t="s">
        <v>95</v>
      </c>
      <c r="C459" s="75" t="s">
        <v>1274</v>
      </c>
      <c r="D459" s="119">
        <v>150</v>
      </c>
      <c r="E459" s="119">
        <v>150</v>
      </c>
      <c r="F459" s="75" t="s">
        <v>97</v>
      </c>
      <c r="G459" s="75" t="s">
        <v>1276</v>
      </c>
      <c r="H459" s="75" t="s">
        <v>1276</v>
      </c>
      <c r="I459" s="96">
        <v>25</v>
      </c>
      <c r="J459" s="119">
        <v>50</v>
      </c>
      <c r="K459" s="119">
        <v>51</v>
      </c>
      <c r="L459" s="305">
        <v>1</v>
      </c>
      <c r="M459" s="354"/>
      <c r="N459" s="354"/>
      <c r="O459" s="354"/>
      <c r="P459" s="354"/>
      <c r="Q459" s="96">
        <v>0</v>
      </c>
      <c r="R459" s="96">
        <v>0</v>
      </c>
      <c r="S459" s="96">
        <v>0</v>
      </c>
      <c r="T459" s="96">
        <v>0</v>
      </c>
      <c r="U459" s="96">
        <v>0</v>
      </c>
      <c r="V459" s="96">
        <v>0</v>
      </c>
      <c r="W459" s="96">
        <v>0</v>
      </c>
      <c r="X459" s="96">
        <v>0</v>
      </c>
      <c r="Y459" s="96">
        <v>0</v>
      </c>
      <c r="Z459" s="102" t="s">
        <v>81</v>
      </c>
      <c r="AA459" s="96">
        <v>300</v>
      </c>
      <c r="AB459" s="102">
        <v>7</v>
      </c>
      <c r="AC459" s="96">
        <v>7</v>
      </c>
      <c r="AD459" s="102">
        <v>75000000</v>
      </c>
      <c r="AE459" s="102">
        <v>25000000</v>
      </c>
      <c r="AF459" s="102">
        <v>0</v>
      </c>
      <c r="AG459" s="102">
        <v>0</v>
      </c>
      <c r="AH459" s="102">
        <v>0</v>
      </c>
      <c r="AI459" s="102">
        <v>0</v>
      </c>
      <c r="AJ459" s="102">
        <v>0</v>
      </c>
      <c r="AK459" s="102">
        <v>50000000</v>
      </c>
      <c r="AL459" s="305">
        <v>2.3333333333333334E-2</v>
      </c>
      <c r="AM459" s="354"/>
      <c r="AN459" s="354"/>
      <c r="AO459" s="102">
        <f t="shared" si="357"/>
        <v>58</v>
      </c>
      <c r="AP459" s="305">
        <f t="shared" si="358"/>
        <v>0.38666666666666666</v>
      </c>
      <c r="AQ459" s="354"/>
      <c r="AR459" s="354"/>
      <c r="AS459" s="235">
        <v>0</v>
      </c>
      <c r="AT459" s="235">
        <v>0</v>
      </c>
      <c r="AU459" s="121">
        <v>0</v>
      </c>
      <c r="AV459" s="121">
        <v>0</v>
      </c>
      <c r="AW459" s="102">
        <v>0</v>
      </c>
      <c r="AX459" s="102">
        <v>0</v>
      </c>
      <c r="AY459" s="102">
        <v>0</v>
      </c>
      <c r="AZ459" s="102">
        <v>0</v>
      </c>
      <c r="BA459" s="102">
        <v>0</v>
      </c>
      <c r="BB459" s="102">
        <v>0</v>
      </c>
      <c r="BC459" s="102">
        <v>0</v>
      </c>
      <c r="BD459" s="102">
        <v>0</v>
      </c>
      <c r="BE459" s="102">
        <v>0</v>
      </c>
      <c r="BF459" s="305" t="s">
        <v>81</v>
      </c>
      <c r="BG459" s="354"/>
      <c r="BH459" s="354"/>
      <c r="BI459" s="96">
        <f t="shared" si="359"/>
        <v>58</v>
      </c>
      <c r="BJ459" s="260">
        <f t="shared" si="365"/>
        <v>0.38666666666666666</v>
      </c>
      <c r="BK459" s="354"/>
      <c r="BL459" s="354"/>
      <c r="BM459" s="220" t="s">
        <v>1175</v>
      </c>
      <c r="BN459" s="220" t="s">
        <v>101</v>
      </c>
      <c r="BO459" s="220"/>
      <c r="BP459" s="220"/>
      <c r="BQ459" s="220"/>
      <c r="BR459" s="220"/>
      <c r="BS459" s="220"/>
      <c r="BT459" s="220"/>
      <c r="BU459" s="220"/>
      <c r="BV459" s="220"/>
      <c r="BW459" s="220"/>
      <c r="BX459" s="220"/>
      <c r="BY459" s="220"/>
      <c r="BZ459" s="96">
        <v>92</v>
      </c>
      <c r="CA459" s="121">
        <v>0</v>
      </c>
      <c r="CB459" s="121">
        <v>0</v>
      </c>
      <c r="CC459" s="121">
        <v>0</v>
      </c>
      <c r="CD459" s="121">
        <v>0</v>
      </c>
      <c r="CE459" s="96">
        <f t="shared" si="341"/>
        <v>0</v>
      </c>
      <c r="CF459" s="96">
        <v>0</v>
      </c>
      <c r="CG459" s="96">
        <v>0</v>
      </c>
      <c r="CH459" s="96">
        <v>0</v>
      </c>
      <c r="CI459" s="96">
        <v>0</v>
      </c>
      <c r="CJ459" s="96">
        <v>0</v>
      </c>
      <c r="CK459" s="96">
        <v>0</v>
      </c>
      <c r="CL459" s="96">
        <v>0</v>
      </c>
      <c r="CM459" s="96">
        <v>0</v>
      </c>
      <c r="CN459" s="305">
        <f t="shared" si="361"/>
        <v>0</v>
      </c>
      <c r="CO459" s="354"/>
      <c r="CP459" s="354"/>
      <c r="CQ459" s="96">
        <f t="shared" si="362"/>
        <v>58</v>
      </c>
      <c r="CR459" s="221">
        <f t="shared" si="366"/>
        <v>0.38666666666666666</v>
      </c>
      <c r="CS459" s="355"/>
      <c r="CT459" s="355"/>
      <c r="CU459" s="220" t="s">
        <v>1175</v>
      </c>
      <c r="CV459" s="220" t="s">
        <v>101</v>
      </c>
    </row>
    <row r="460" spans="1:100" ht="63.75" customHeight="1">
      <c r="A460" s="75" t="s">
        <v>1273</v>
      </c>
      <c r="B460" s="218" t="s">
        <v>95</v>
      </c>
      <c r="C460" s="75" t="s">
        <v>1274</v>
      </c>
      <c r="D460" s="119">
        <v>300</v>
      </c>
      <c r="E460" s="119">
        <v>300</v>
      </c>
      <c r="F460" s="75" t="s">
        <v>97</v>
      </c>
      <c r="G460" s="75" t="s">
        <v>1277</v>
      </c>
      <c r="H460" s="75" t="s">
        <v>1277</v>
      </c>
      <c r="I460" s="96">
        <v>100</v>
      </c>
      <c r="J460" s="119">
        <v>100</v>
      </c>
      <c r="K460" s="119">
        <v>100</v>
      </c>
      <c r="L460" s="305">
        <v>1</v>
      </c>
      <c r="M460" s="354"/>
      <c r="N460" s="354"/>
      <c r="O460" s="354"/>
      <c r="P460" s="354"/>
      <c r="Q460" s="96">
        <v>0</v>
      </c>
      <c r="R460" s="96">
        <v>0</v>
      </c>
      <c r="S460" s="96">
        <v>0</v>
      </c>
      <c r="T460" s="96">
        <v>0</v>
      </c>
      <c r="U460" s="96">
        <v>0</v>
      </c>
      <c r="V460" s="96">
        <v>0</v>
      </c>
      <c r="W460" s="96">
        <v>0</v>
      </c>
      <c r="X460" s="96">
        <v>0</v>
      </c>
      <c r="Y460" s="96">
        <v>0</v>
      </c>
      <c r="Z460" s="102" t="s">
        <v>81</v>
      </c>
      <c r="AA460" s="96">
        <v>100</v>
      </c>
      <c r="AB460" s="102">
        <v>0</v>
      </c>
      <c r="AC460" s="96">
        <v>0</v>
      </c>
      <c r="AD460" s="102">
        <v>0</v>
      </c>
      <c r="AE460" s="102">
        <v>0</v>
      </c>
      <c r="AF460" s="102">
        <v>0</v>
      </c>
      <c r="AG460" s="102">
        <v>0</v>
      </c>
      <c r="AH460" s="102">
        <v>0</v>
      </c>
      <c r="AI460" s="102">
        <v>0</v>
      </c>
      <c r="AJ460" s="102">
        <v>0</v>
      </c>
      <c r="AK460" s="102">
        <v>0</v>
      </c>
      <c r="AL460" s="305">
        <v>0</v>
      </c>
      <c r="AM460" s="354"/>
      <c r="AN460" s="354"/>
      <c r="AO460" s="102">
        <f t="shared" si="357"/>
        <v>100</v>
      </c>
      <c r="AP460" s="305">
        <f t="shared" si="358"/>
        <v>0.33333333333333331</v>
      </c>
      <c r="AQ460" s="354"/>
      <c r="AR460" s="354"/>
      <c r="AS460" s="235">
        <v>100</v>
      </c>
      <c r="AT460" s="235">
        <v>0</v>
      </c>
      <c r="AU460" s="121">
        <v>0</v>
      </c>
      <c r="AV460" s="121">
        <v>0</v>
      </c>
      <c r="AW460" s="102">
        <v>0</v>
      </c>
      <c r="AX460" s="102">
        <v>0</v>
      </c>
      <c r="AY460" s="102">
        <v>0</v>
      </c>
      <c r="AZ460" s="102">
        <v>0</v>
      </c>
      <c r="BA460" s="102">
        <v>0</v>
      </c>
      <c r="BB460" s="102">
        <v>0</v>
      </c>
      <c r="BC460" s="102">
        <v>0</v>
      </c>
      <c r="BD460" s="102">
        <v>0</v>
      </c>
      <c r="BE460" s="102">
        <v>0</v>
      </c>
      <c r="BF460" s="305">
        <f t="shared" si="348"/>
        <v>0</v>
      </c>
      <c r="BG460" s="354"/>
      <c r="BH460" s="354"/>
      <c r="BI460" s="96">
        <f t="shared" si="359"/>
        <v>100</v>
      </c>
      <c r="BJ460" s="260">
        <f t="shared" si="365"/>
        <v>0.33333333333333331</v>
      </c>
      <c r="BK460" s="354"/>
      <c r="BL460" s="354"/>
      <c r="BM460" s="220" t="s">
        <v>1175</v>
      </c>
      <c r="BN460" s="220" t="s">
        <v>101</v>
      </c>
      <c r="BO460" s="220"/>
      <c r="BP460" s="220"/>
      <c r="BQ460" s="220"/>
      <c r="BR460" s="220"/>
      <c r="BS460" s="220"/>
      <c r="BT460" s="220"/>
      <c r="BU460" s="220"/>
      <c r="BV460" s="220"/>
      <c r="BW460" s="220"/>
      <c r="BX460" s="220"/>
      <c r="BY460" s="220"/>
      <c r="BZ460" s="96">
        <v>200</v>
      </c>
      <c r="CA460" s="121">
        <v>0</v>
      </c>
      <c r="CB460" s="121">
        <v>0</v>
      </c>
      <c r="CC460" s="121">
        <v>0</v>
      </c>
      <c r="CD460" s="121">
        <v>0</v>
      </c>
      <c r="CE460" s="96">
        <f t="shared" si="341"/>
        <v>0</v>
      </c>
      <c r="CF460" s="96">
        <v>0</v>
      </c>
      <c r="CG460" s="96">
        <v>0</v>
      </c>
      <c r="CH460" s="96">
        <v>0</v>
      </c>
      <c r="CI460" s="96">
        <v>0</v>
      </c>
      <c r="CJ460" s="96">
        <v>0</v>
      </c>
      <c r="CK460" s="96">
        <v>0</v>
      </c>
      <c r="CL460" s="96">
        <v>0</v>
      </c>
      <c r="CM460" s="96">
        <v>0</v>
      </c>
      <c r="CN460" s="305">
        <f t="shared" si="361"/>
        <v>0</v>
      </c>
      <c r="CO460" s="354"/>
      <c r="CP460" s="354"/>
      <c r="CQ460" s="96">
        <f t="shared" si="362"/>
        <v>100</v>
      </c>
      <c r="CR460" s="221">
        <f t="shared" si="366"/>
        <v>0.33333333333333331</v>
      </c>
      <c r="CS460" s="355"/>
      <c r="CT460" s="355"/>
      <c r="CU460" s="220" t="s">
        <v>1175</v>
      </c>
      <c r="CV460" s="220" t="s">
        <v>101</v>
      </c>
    </row>
    <row r="461" spans="1:100" ht="66" customHeight="1">
      <c r="A461" s="75" t="s">
        <v>1278</v>
      </c>
      <c r="B461" s="218" t="s">
        <v>95</v>
      </c>
      <c r="C461" s="75" t="s">
        <v>1279</v>
      </c>
      <c r="D461" s="119">
        <v>1</v>
      </c>
      <c r="E461" s="119">
        <v>1</v>
      </c>
      <c r="F461" s="75" t="s">
        <v>486</v>
      </c>
      <c r="G461" s="75" t="s">
        <v>1280</v>
      </c>
      <c r="H461" s="75" t="s">
        <v>1280</v>
      </c>
      <c r="I461" s="96">
        <v>1</v>
      </c>
      <c r="J461" s="119">
        <v>1</v>
      </c>
      <c r="K461" s="119">
        <v>1</v>
      </c>
      <c r="L461" s="305">
        <v>1</v>
      </c>
      <c r="M461" s="354">
        <f>SUM(L461:L468)/7</f>
        <v>0.2857142857142857</v>
      </c>
      <c r="N461" s="354">
        <v>0.55000000000000004</v>
      </c>
      <c r="O461" s="354">
        <f>SUM(L461:L468)/7</f>
        <v>0.2857142857142857</v>
      </c>
      <c r="P461" s="354"/>
      <c r="Q461" s="96">
        <v>0</v>
      </c>
      <c r="R461" s="96">
        <v>0</v>
      </c>
      <c r="S461" s="96">
        <v>0</v>
      </c>
      <c r="T461" s="96">
        <v>0</v>
      </c>
      <c r="U461" s="96">
        <v>0</v>
      </c>
      <c r="V461" s="96">
        <v>0</v>
      </c>
      <c r="W461" s="96">
        <v>0</v>
      </c>
      <c r="X461" s="96">
        <v>0</v>
      </c>
      <c r="Y461" s="96">
        <v>0</v>
      </c>
      <c r="Z461" s="102" t="s">
        <v>81</v>
      </c>
      <c r="AA461" s="96">
        <v>0</v>
      </c>
      <c r="AB461" s="102">
        <v>0</v>
      </c>
      <c r="AC461" s="96">
        <v>0</v>
      </c>
      <c r="AD461" s="102">
        <v>0</v>
      </c>
      <c r="AE461" s="102">
        <v>0</v>
      </c>
      <c r="AF461" s="102">
        <v>0</v>
      </c>
      <c r="AG461" s="102">
        <v>0</v>
      </c>
      <c r="AH461" s="102">
        <v>0</v>
      </c>
      <c r="AI461" s="102">
        <v>0</v>
      </c>
      <c r="AJ461" s="102">
        <v>0</v>
      </c>
      <c r="AK461" s="102">
        <v>0</v>
      </c>
      <c r="AL461" s="305" t="s">
        <v>81</v>
      </c>
      <c r="AM461" s="354">
        <f>SUM(AL461:AL468)/7</f>
        <v>0.54761904761904767</v>
      </c>
      <c r="AN461" s="354">
        <v>0.6875</v>
      </c>
      <c r="AO461" s="102">
        <f t="shared" si="357"/>
        <v>1</v>
      </c>
      <c r="AP461" s="305">
        <f t="shared" si="358"/>
        <v>1</v>
      </c>
      <c r="AQ461" s="354">
        <f>SUM(AP461:AP468)/8</f>
        <v>0.5372057174887892</v>
      </c>
      <c r="AR461" s="354"/>
      <c r="AS461" s="235">
        <v>1</v>
      </c>
      <c r="AT461" s="235">
        <v>0</v>
      </c>
      <c r="AU461" s="121">
        <v>0</v>
      </c>
      <c r="AV461" s="121">
        <v>0</v>
      </c>
      <c r="AW461" s="102">
        <v>0</v>
      </c>
      <c r="AX461" s="102">
        <v>0</v>
      </c>
      <c r="AY461" s="102">
        <v>0</v>
      </c>
      <c r="AZ461" s="102">
        <v>0</v>
      </c>
      <c r="BA461" s="102">
        <v>0</v>
      </c>
      <c r="BB461" s="102">
        <v>0</v>
      </c>
      <c r="BC461" s="102">
        <v>0</v>
      </c>
      <c r="BD461" s="102">
        <v>0</v>
      </c>
      <c r="BE461" s="102">
        <v>0</v>
      </c>
      <c r="BF461" s="305">
        <f t="shared" si="348"/>
        <v>0</v>
      </c>
      <c r="BG461" s="354">
        <f>SUM(BF461:BF468)/3</f>
        <v>0.3</v>
      </c>
      <c r="BH461" s="354">
        <v>0.6875</v>
      </c>
      <c r="BI461" s="96">
        <f t="shared" si="359"/>
        <v>1</v>
      </c>
      <c r="BJ461" s="260">
        <f t="shared" si="365"/>
        <v>1</v>
      </c>
      <c r="BK461" s="354">
        <f>SUM(BJ461:BJ468)/8</f>
        <v>0.52470571748878925</v>
      </c>
      <c r="BL461" s="354"/>
      <c r="BM461" s="220" t="s">
        <v>1175</v>
      </c>
      <c r="BN461" s="220" t="s">
        <v>101</v>
      </c>
      <c r="BO461" s="220"/>
      <c r="BP461" s="220"/>
      <c r="BQ461" s="220"/>
      <c r="BR461" s="220"/>
      <c r="BS461" s="220"/>
      <c r="BT461" s="220"/>
      <c r="BU461" s="220"/>
      <c r="BV461" s="220"/>
      <c r="BW461" s="220"/>
      <c r="BX461" s="220"/>
      <c r="BY461" s="220"/>
      <c r="BZ461" s="96">
        <v>0</v>
      </c>
      <c r="CA461" s="121">
        <v>0</v>
      </c>
      <c r="CB461" s="121">
        <v>0</v>
      </c>
      <c r="CC461" s="121">
        <v>0</v>
      </c>
      <c r="CD461" s="121">
        <v>0</v>
      </c>
      <c r="CE461" s="96">
        <f t="shared" si="341"/>
        <v>0</v>
      </c>
      <c r="CF461" s="96">
        <v>0</v>
      </c>
      <c r="CG461" s="96">
        <v>0</v>
      </c>
      <c r="CH461" s="96">
        <v>0</v>
      </c>
      <c r="CI461" s="96">
        <v>0</v>
      </c>
      <c r="CJ461" s="96">
        <v>0</v>
      </c>
      <c r="CK461" s="96">
        <v>0</v>
      </c>
      <c r="CL461" s="96">
        <v>0</v>
      </c>
      <c r="CM461" s="96">
        <v>0</v>
      </c>
      <c r="CN461" s="305" t="s">
        <v>81</v>
      </c>
      <c r="CO461" s="354">
        <f>SUM(CN461:CN468)/7</f>
        <v>0.43001651327197543</v>
      </c>
      <c r="CP461" s="354">
        <v>0.6875</v>
      </c>
      <c r="CQ461" s="96">
        <f t="shared" si="362"/>
        <v>1</v>
      </c>
      <c r="CR461" s="221">
        <f t="shared" si="366"/>
        <v>1</v>
      </c>
      <c r="CS461" s="355">
        <f>SUM(CR461:CR468)/8</f>
        <v>0.57598802426800311</v>
      </c>
      <c r="CT461" s="355"/>
      <c r="CU461" s="220" t="s">
        <v>1175</v>
      </c>
      <c r="CV461" s="220" t="s">
        <v>101</v>
      </c>
    </row>
    <row r="462" spans="1:100" ht="66" customHeight="1">
      <c r="A462" s="75" t="s">
        <v>1278</v>
      </c>
      <c r="B462" s="218" t="s">
        <v>95</v>
      </c>
      <c r="C462" s="75" t="s">
        <v>1279</v>
      </c>
      <c r="D462" s="119">
        <v>5500</v>
      </c>
      <c r="E462" s="119">
        <v>5500</v>
      </c>
      <c r="F462" s="75" t="s">
        <v>97</v>
      </c>
      <c r="G462" s="75" t="s">
        <v>1281</v>
      </c>
      <c r="H462" s="75" t="s">
        <v>1281</v>
      </c>
      <c r="I462" s="96">
        <v>60</v>
      </c>
      <c r="J462" s="119">
        <v>1000</v>
      </c>
      <c r="K462" s="119">
        <v>0</v>
      </c>
      <c r="L462" s="305">
        <v>0</v>
      </c>
      <c r="M462" s="354"/>
      <c r="N462" s="354"/>
      <c r="O462" s="354"/>
      <c r="P462" s="354"/>
      <c r="Q462" s="96">
        <v>0</v>
      </c>
      <c r="R462" s="96">
        <v>0</v>
      </c>
      <c r="S462" s="96">
        <v>0</v>
      </c>
      <c r="T462" s="96">
        <v>0</v>
      </c>
      <c r="U462" s="96">
        <v>0</v>
      </c>
      <c r="V462" s="96">
        <v>0</v>
      </c>
      <c r="W462" s="96">
        <v>0</v>
      </c>
      <c r="X462" s="96">
        <v>0</v>
      </c>
      <c r="Y462" s="96">
        <v>0</v>
      </c>
      <c r="Z462" s="102" t="s">
        <v>81</v>
      </c>
      <c r="AA462" s="96">
        <v>1000</v>
      </c>
      <c r="AB462" s="102">
        <v>0</v>
      </c>
      <c r="AC462" s="96">
        <v>0</v>
      </c>
      <c r="AD462" s="102">
        <v>0</v>
      </c>
      <c r="AE462" s="102">
        <v>0</v>
      </c>
      <c r="AF462" s="102">
        <v>0</v>
      </c>
      <c r="AG462" s="102">
        <v>0</v>
      </c>
      <c r="AH462" s="102">
        <v>0</v>
      </c>
      <c r="AI462" s="102">
        <v>0</v>
      </c>
      <c r="AJ462" s="102">
        <v>0</v>
      </c>
      <c r="AK462" s="102">
        <v>0</v>
      </c>
      <c r="AL462" s="305">
        <v>0</v>
      </c>
      <c r="AM462" s="354"/>
      <c r="AN462" s="354"/>
      <c r="AO462" s="102">
        <f t="shared" si="357"/>
        <v>0</v>
      </c>
      <c r="AP462" s="305">
        <f t="shared" si="358"/>
        <v>0</v>
      </c>
      <c r="AQ462" s="354"/>
      <c r="AR462" s="354"/>
      <c r="AS462" s="235">
        <v>2250</v>
      </c>
      <c r="AT462" s="235">
        <v>0</v>
      </c>
      <c r="AU462" s="121">
        <v>0</v>
      </c>
      <c r="AV462" s="121">
        <v>0</v>
      </c>
      <c r="AW462" s="102">
        <v>0</v>
      </c>
      <c r="AX462" s="102">
        <v>0</v>
      </c>
      <c r="AY462" s="102">
        <v>0</v>
      </c>
      <c r="AZ462" s="102">
        <v>0</v>
      </c>
      <c r="BA462" s="102">
        <v>0</v>
      </c>
      <c r="BB462" s="102">
        <v>0</v>
      </c>
      <c r="BC462" s="102">
        <v>0</v>
      </c>
      <c r="BD462" s="102">
        <v>0</v>
      </c>
      <c r="BE462" s="102">
        <v>0</v>
      </c>
      <c r="BF462" s="305">
        <f t="shared" si="348"/>
        <v>0</v>
      </c>
      <c r="BG462" s="354"/>
      <c r="BH462" s="354"/>
      <c r="BI462" s="96">
        <f t="shared" si="359"/>
        <v>0</v>
      </c>
      <c r="BJ462" s="260">
        <f t="shared" si="365"/>
        <v>0</v>
      </c>
      <c r="BK462" s="354"/>
      <c r="BL462" s="354"/>
      <c r="BM462" s="220" t="s">
        <v>1175</v>
      </c>
      <c r="BN462" s="220" t="s">
        <v>101</v>
      </c>
      <c r="BO462" s="220"/>
      <c r="BP462" s="220"/>
      <c r="BQ462" s="220"/>
      <c r="BR462" s="220"/>
      <c r="BS462" s="220"/>
      <c r="BT462" s="220"/>
      <c r="BU462" s="220"/>
      <c r="BV462" s="220"/>
      <c r="BW462" s="220"/>
      <c r="BX462" s="220"/>
      <c r="BY462" s="220"/>
      <c r="BZ462" s="96">
        <v>5500</v>
      </c>
      <c r="CA462" s="121">
        <v>0</v>
      </c>
      <c r="CB462" s="121">
        <v>0</v>
      </c>
      <c r="CC462" s="121">
        <v>0</v>
      </c>
      <c r="CD462" s="121">
        <v>0</v>
      </c>
      <c r="CE462" s="96">
        <f t="shared" si="341"/>
        <v>0</v>
      </c>
      <c r="CF462" s="96">
        <v>0</v>
      </c>
      <c r="CG462" s="96">
        <v>0</v>
      </c>
      <c r="CH462" s="96">
        <v>0</v>
      </c>
      <c r="CI462" s="96">
        <v>0</v>
      </c>
      <c r="CJ462" s="96">
        <v>0</v>
      </c>
      <c r="CK462" s="96">
        <v>0</v>
      </c>
      <c r="CL462" s="96">
        <v>0</v>
      </c>
      <c r="CM462" s="96">
        <v>0</v>
      </c>
      <c r="CN462" s="305">
        <f t="shared" si="361"/>
        <v>0</v>
      </c>
      <c r="CO462" s="354"/>
      <c r="CP462" s="354"/>
      <c r="CQ462" s="96">
        <f t="shared" si="362"/>
        <v>0</v>
      </c>
      <c r="CR462" s="221">
        <f t="shared" si="366"/>
        <v>0</v>
      </c>
      <c r="CS462" s="355"/>
      <c r="CT462" s="355"/>
      <c r="CU462" s="220" t="s">
        <v>1175</v>
      </c>
      <c r="CV462" s="220" t="s">
        <v>101</v>
      </c>
    </row>
    <row r="463" spans="1:100" ht="85.5" customHeight="1">
      <c r="A463" s="75" t="s">
        <v>1278</v>
      </c>
      <c r="B463" s="218" t="s">
        <v>95</v>
      </c>
      <c r="C463" s="75" t="s">
        <v>1279</v>
      </c>
      <c r="D463" s="119">
        <v>223</v>
      </c>
      <c r="E463" s="119">
        <v>223</v>
      </c>
      <c r="F463" s="75" t="s">
        <v>97</v>
      </c>
      <c r="G463" s="75" t="s">
        <v>1282</v>
      </c>
      <c r="H463" s="75" t="s">
        <v>1282</v>
      </c>
      <c r="I463" s="96">
        <v>0</v>
      </c>
      <c r="J463" s="119">
        <v>2</v>
      </c>
      <c r="K463" s="119">
        <v>0</v>
      </c>
      <c r="L463" s="305">
        <v>0</v>
      </c>
      <c r="M463" s="354"/>
      <c r="N463" s="354"/>
      <c r="O463" s="354"/>
      <c r="P463" s="354"/>
      <c r="Q463" s="96">
        <v>0</v>
      </c>
      <c r="R463" s="96">
        <v>0</v>
      </c>
      <c r="S463" s="96">
        <v>0</v>
      </c>
      <c r="T463" s="96">
        <v>0</v>
      </c>
      <c r="U463" s="96">
        <v>0</v>
      </c>
      <c r="V463" s="96">
        <v>0</v>
      </c>
      <c r="W463" s="96">
        <v>0</v>
      </c>
      <c r="X463" s="96">
        <v>0</v>
      </c>
      <c r="Y463" s="96">
        <v>0</v>
      </c>
      <c r="Z463" s="102" t="s">
        <v>81</v>
      </c>
      <c r="AA463" s="96">
        <v>158</v>
      </c>
      <c r="AB463" s="102">
        <v>160</v>
      </c>
      <c r="AC463" s="96">
        <v>160</v>
      </c>
      <c r="AD463" s="102">
        <v>50416000</v>
      </c>
      <c r="AE463" s="102">
        <v>0</v>
      </c>
      <c r="AF463" s="102">
        <v>50416000</v>
      </c>
      <c r="AG463" s="102">
        <v>0</v>
      </c>
      <c r="AH463" s="102">
        <v>0</v>
      </c>
      <c r="AI463" s="102">
        <v>0</v>
      </c>
      <c r="AJ463" s="102">
        <v>0</v>
      </c>
      <c r="AK463" s="102">
        <v>0</v>
      </c>
      <c r="AL463" s="305">
        <v>1</v>
      </c>
      <c r="AM463" s="354"/>
      <c r="AN463" s="354"/>
      <c r="AO463" s="102">
        <f t="shared" si="357"/>
        <v>160</v>
      </c>
      <c r="AP463" s="305">
        <f t="shared" si="358"/>
        <v>0.71748878923766812</v>
      </c>
      <c r="AQ463" s="354"/>
      <c r="AR463" s="354"/>
      <c r="AS463" s="235">
        <v>63</v>
      </c>
      <c r="AT463" s="235">
        <v>0</v>
      </c>
      <c r="AU463" s="121">
        <v>0</v>
      </c>
      <c r="AV463" s="121">
        <v>0</v>
      </c>
      <c r="AW463" s="102">
        <v>0</v>
      </c>
      <c r="AX463" s="102">
        <v>0</v>
      </c>
      <c r="AY463" s="102">
        <v>0</v>
      </c>
      <c r="AZ463" s="102">
        <v>0</v>
      </c>
      <c r="BA463" s="102">
        <v>0</v>
      </c>
      <c r="BB463" s="102">
        <v>0</v>
      </c>
      <c r="BC463" s="102">
        <v>0</v>
      </c>
      <c r="BD463" s="102">
        <v>0</v>
      </c>
      <c r="BE463" s="102">
        <v>0</v>
      </c>
      <c r="BF463" s="305">
        <f t="shared" si="348"/>
        <v>0</v>
      </c>
      <c r="BG463" s="354"/>
      <c r="BH463" s="354"/>
      <c r="BI463" s="96">
        <f t="shared" si="359"/>
        <v>160</v>
      </c>
      <c r="BJ463" s="260">
        <f t="shared" si="365"/>
        <v>0.71748878923766812</v>
      </c>
      <c r="BK463" s="354"/>
      <c r="BL463" s="354"/>
      <c r="BM463" s="220" t="s">
        <v>1175</v>
      </c>
      <c r="BN463" s="220" t="s">
        <v>101</v>
      </c>
      <c r="BO463" s="220"/>
      <c r="BP463" s="220"/>
      <c r="BQ463" s="220"/>
      <c r="BR463" s="220"/>
      <c r="BS463" s="220"/>
      <c r="BT463" s="220"/>
      <c r="BU463" s="220"/>
      <c r="BV463" s="220"/>
      <c r="BW463" s="220"/>
      <c r="BX463" s="220"/>
      <c r="BY463" s="220"/>
      <c r="BZ463" s="96">
        <v>63</v>
      </c>
      <c r="CA463" s="121">
        <v>0</v>
      </c>
      <c r="CB463" s="121">
        <v>32</v>
      </c>
      <c r="CC463" s="121">
        <v>32</v>
      </c>
      <c r="CD463" s="121">
        <v>32</v>
      </c>
      <c r="CE463" s="96">
        <f t="shared" si="341"/>
        <v>0</v>
      </c>
      <c r="CF463" s="96">
        <v>0</v>
      </c>
      <c r="CG463" s="96">
        <v>0</v>
      </c>
      <c r="CH463" s="96">
        <v>0</v>
      </c>
      <c r="CI463" s="96">
        <v>0</v>
      </c>
      <c r="CJ463" s="96">
        <v>0</v>
      </c>
      <c r="CK463" s="96">
        <v>0</v>
      </c>
      <c r="CL463" s="96">
        <v>0</v>
      </c>
      <c r="CM463" s="96">
        <v>0</v>
      </c>
      <c r="CN463" s="305">
        <f t="shared" si="361"/>
        <v>0.50793650793650791</v>
      </c>
      <c r="CO463" s="354"/>
      <c r="CP463" s="354"/>
      <c r="CQ463" s="96">
        <f t="shared" si="362"/>
        <v>192</v>
      </c>
      <c r="CR463" s="221">
        <f t="shared" si="366"/>
        <v>0.86098654708520184</v>
      </c>
      <c r="CS463" s="355"/>
      <c r="CT463" s="355"/>
      <c r="CU463" s="220" t="s">
        <v>1175</v>
      </c>
      <c r="CV463" s="220" t="s">
        <v>101</v>
      </c>
    </row>
    <row r="464" spans="1:100" ht="89.25" customHeight="1">
      <c r="A464" s="75" t="s">
        <v>1278</v>
      </c>
      <c r="B464" s="218" t="s">
        <v>95</v>
      </c>
      <c r="C464" s="75" t="s">
        <v>1279</v>
      </c>
      <c r="D464" s="119">
        <v>1</v>
      </c>
      <c r="E464" s="119">
        <v>1</v>
      </c>
      <c r="F464" s="75" t="s">
        <v>97</v>
      </c>
      <c r="G464" s="75" t="s">
        <v>1283</v>
      </c>
      <c r="H464" s="75" t="s">
        <v>1283</v>
      </c>
      <c r="I464" s="96">
        <v>0</v>
      </c>
      <c r="J464" s="119">
        <v>1</v>
      </c>
      <c r="K464" s="119">
        <v>0</v>
      </c>
      <c r="L464" s="305">
        <v>0</v>
      </c>
      <c r="M464" s="354"/>
      <c r="N464" s="354"/>
      <c r="O464" s="354"/>
      <c r="P464" s="354"/>
      <c r="Q464" s="96">
        <v>0</v>
      </c>
      <c r="R464" s="96">
        <v>0</v>
      </c>
      <c r="S464" s="96">
        <v>0</v>
      </c>
      <c r="T464" s="96">
        <v>0</v>
      </c>
      <c r="U464" s="96">
        <v>0</v>
      </c>
      <c r="V464" s="96">
        <v>0</v>
      </c>
      <c r="W464" s="96">
        <v>0</v>
      </c>
      <c r="X464" s="96">
        <v>0</v>
      </c>
      <c r="Y464" s="96">
        <v>0</v>
      </c>
      <c r="Z464" s="102" t="s">
        <v>81</v>
      </c>
      <c r="AA464" s="96">
        <v>1</v>
      </c>
      <c r="AB464" s="102">
        <v>0</v>
      </c>
      <c r="AC464" s="96">
        <v>0</v>
      </c>
      <c r="AD464" s="102">
        <v>0</v>
      </c>
      <c r="AE464" s="102">
        <v>0</v>
      </c>
      <c r="AF464" s="102">
        <v>0</v>
      </c>
      <c r="AG464" s="102">
        <v>0</v>
      </c>
      <c r="AH464" s="102">
        <v>0</v>
      </c>
      <c r="AI464" s="102">
        <v>0</v>
      </c>
      <c r="AJ464" s="102">
        <v>0</v>
      </c>
      <c r="AK464" s="102">
        <v>0</v>
      </c>
      <c r="AL464" s="305">
        <v>0</v>
      </c>
      <c r="AM464" s="354"/>
      <c r="AN464" s="354"/>
      <c r="AO464" s="102">
        <f t="shared" si="357"/>
        <v>0</v>
      </c>
      <c r="AP464" s="305">
        <f t="shared" si="358"/>
        <v>0</v>
      </c>
      <c r="AQ464" s="354"/>
      <c r="AR464" s="354"/>
      <c r="AS464" s="121">
        <v>0</v>
      </c>
      <c r="AT464" s="121">
        <v>0</v>
      </c>
      <c r="AU464" s="121">
        <v>0</v>
      </c>
      <c r="AV464" s="121">
        <v>0</v>
      </c>
      <c r="AW464" s="102">
        <v>0</v>
      </c>
      <c r="AX464" s="102">
        <v>0</v>
      </c>
      <c r="AY464" s="102">
        <v>0</v>
      </c>
      <c r="AZ464" s="102">
        <v>0</v>
      </c>
      <c r="BA464" s="102">
        <v>0</v>
      </c>
      <c r="BB464" s="102">
        <v>0</v>
      </c>
      <c r="BC464" s="102">
        <v>0</v>
      </c>
      <c r="BD464" s="102">
        <v>0</v>
      </c>
      <c r="BE464" s="102">
        <v>0</v>
      </c>
      <c r="BF464" s="305" t="s">
        <v>81</v>
      </c>
      <c r="BG464" s="354"/>
      <c r="BH464" s="354"/>
      <c r="BI464" s="96">
        <f t="shared" si="359"/>
        <v>0</v>
      </c>
      <c r="BJ464" s="260">
        <f t="shared" si="365"/>
        <v>0</v>
      </c>
      <c r="BK464" s="354"/>
      <c r="BL464" s="354"/>
      <c r="BM464" s="220" t="s">
        <v>1175</v>
      </c>
      <c r="BN464" s="220" t="s">
        <v>101</v>
      </c>
      <c r="BO464" s="220"/>
      <c r="BP464" s="220"/>
      <c r="BQ464" s="220"/>
      <c r="BR464" s="220"/>
      <c r="BS464" s="220"/>
      <c r="BT464" s="220"/>
      <c r="BU464" s="220"/>
      <c r="BV464" s="220"/>
      <c r="BW464" s="220"/>
      <c r="BX464" s="220"/>
      <c r="BY464" s="220"/>
      <c r="BZ464" s="96">
        <v>1</v>
      </c>
      <c r="CA464" s="121">
        <v>0</v>
      </c>
      <c r="CB464" s="121">
        <v>0</v>
      </c>
      <c r="CC464" s="121">
        <v>0</v>
      </c>
      <c r="CD464" s="121">
        <v>0</v>
      </c>
      <c r="CE464" s="96">
        <f t="shared" si="341"/>
        <v>0</v>
      </c>
      <c r="CF464" s="96">
        <v>0</v>
      </c>
      <c r="CG464" s="96">
        <v>0</v>
      </c>
      <c r="CH464" s="96">
        <v>0</v>
      </c>
      <c r="CI464" s="96">
        <v>0</v>
      </c>
      <c r="CJ464" s="96">
        <v>0</v>
      </c>
      <c r="CK464" s="96">
        <v>0</v>
      </c>
      <c r="CL464" s="96">
        <v>0</v>
      </c>
      <c r="CM464" s="96">
        <v>0</v>
      </c>
      <c r="CN464" s="305">
        <f t="shared" si="361"/>
        <v>0</v>
      </c>
      <c r="CO464" s="354"/>
      <c r="CP464" s="354"/>
      <c r="CQ464" s="96">
        <f t="shared" si="362"/>
        <v>0</v>
      </c>
      <c r="CR464" s="221">
        <f t="shared" si="366"/>
        <v>0</v>
      </c>
      <c r="CS464" s="355"/>
      <c r="CT464" s="355"/>
      <c r="CU464" s="220" t="s">
        <v>1175</v>
      </c>
      <c r="CV464" s="220" t="s">
        <v>101</v>
      </c>
    </row>
    <row r="465" spans="1:100" ht="56.25">
      <c r="A465" s="75" t="s">
        <v>1278</v>
      </c>
      <c r="B465" s="218" t="s">
        <v>95</v>
      </c>
      <c r="C465" s="75" t="s">
        <v>1279</v>
      </c>
      <c r="D465" s="119">
        <v>223</v>
      </c>
      <c r="E465" s="119">
        <v>223</v>
      </c>
      <c r="F465" s="75" t="s">
        <v>97</v>
      </c>
      <c r="G465" s="75" t="s">
        <v>1284</v>
      </c>
      <c r="H465" s="75" t="s">
        <v>1284</v>
      </c>
      <c r="I465" s="96">
        <v>0</v>
      </c>
      <c r="J465" s="119">
        <v>55</v>
      </c>
      <c r="K465" s="119">
        <v>88</v>
      </c>
      <c r="L465" s="305">
        <v>1</v>
      </c>
      <c r="M465" s="354"/>
      <c r="N465" s="354"/>
      <c r="O465" s="354"/>
      <c r="P465" s="354"/>
      <c r="Q465" s="119">
        <v>1700478000</v>
      </c>
      <c r="R465" s="96">
        <v>0</v>
      </c>
      <c r="S465" s="96">
        <v>0</v>
      </c>
      <c r="T465" s="96">
        <v>0</v>
      </c>
      <c r="U465" s="96">
        <v>0</v>
      </c>
      <c r="V465" s="119">
        <v>1700478000</v>
      </c>
      <c r="W465" s="96">
        <v>0</v>
      </c>
      <c r="X465" s="96">
        <v>0</v>
      </c>
      <c r="Y465" s="96">
        <v>0</v>
      </c>
      <c r="Z465" s="102" t="s">
        <v>81</v>
      </c>
      <c r="AA465" s="96">
        <v>55</v>
      </c>
      <c r="AB465" s="102">
        <v>125</v>
      </c>
      <c r="AC465" s="96">
        <v>125</v>
      </c>
      <c r="AD465" s="102">
        <v>2795000000</v>
      </c>
      <c r="AE465" s="102">
        <v>0</v>
      </c>
      <c r="AF465" s="102">
        <v>2795000000</v>
      </c>
      <c r="AG465" s="102">
        <v>0</v>
      </c>
      <c r="AH465" s="102">
        <v>0</v>
      </c>
      <c r="AI465" s="102">
        <v>0</v>
      </c>
      <c r="AJ465" s="102">
        <v>0</v>
      </c>
      <c r="AK465" s="102">
        <v>0</v>
      </c>
      <c r="AL465" s="305">
        <v>1</v>
      </c>
      <c r="AM465" s="354"/>
      <c r="AN465" s="354"/>
      <c r="AO465" s="102">
        <f t="shared" si="357"/>
        <v>213</v>
      </c>
      <c r="AP465" s="305">
        <f t="shared" si="358"/>
        <v>0.95515695067264572</v>
      </c>
      <c r="AQ465" s="354"/>
      <c r="AR465" s="354"/>
      <c r="AS465" s="235">
        <v>10</v>
      </c>
      <c r="AT465" s="235">
        <v>0</v>
      </c>
      <c r="AU465" s="121">
        <v>0</v>
      </c>
      <c r="AV465" s="121">
        <v>0</v>
      </c>
      <c r="AW465" s="102">
        <v>0</v>
      </c>
      <c r="AX465" s="102">
        <v>0</v>
      </c>
      <c r="AY465" s="102">
        <v>0</v>
      </c>
      <c r="AZ465" s="102">
        <v>0</v>
      </c>
      <c r="BA465" s="102">
        <v>0</v>
      </c>
      <c r="BB465" s="102">
        <v>0</v>
      </c>
      <c r="BC465" s="102">
        <v>0</v>
      </c>
      <c r="BD465" s="102">
        <v>0</v>
      </c>
      <c r="BE465" s="102">
        <v>0</v>
      </c>
      <c r="BF465" s="305">
        <f t="shared" si="348"/>
        <v>0</v>
      </c>
      <c r="BG465" s="354"/>
      <c r="BH465" s="354"/>
      <c r="BI465" s="96">
        <f t="shared" si="359"/>
        <v>213</v>
      </c>
      <c r="BJ465" s="260">
        <f t="shared" si="365"/>
        <v>0.95515695067264572</v>
      </c>
      <c r="BK465" s="354"/>
      <c r="BL465" s="354"/>
      <c r="BM465" s="220" t="s">
        <v>1175</v>
      </c>
      <c r="BN465" s="220" t="s">
        <v>101</v>
      </c>
      <c r="BO465" s="220"/>
      <c r="BP465" s="220"/>
      <c r="BQ465" s="220"/>
      <c r="BR465" s="220"/>
      <c r="BS465" s="220"/>
      <c r="BT465" s="220"/>
      <c r="BU465" s="220"/>
      <c r="BV465" s="220"/>
      <c r="BW465" s="220"/>
      <c r="BX465" s="220"/>
      <c r="BY465" s="220"/>
      <c r="BZ465" s="96">
        <v>10</v>
      </c>
      <c r="CA465" s="121">
        <v>0</v>
      </c>
      <c r="CB465" s="121">
        <v>0</v>
      </c>
      <c r="CC465" s="121">
        <v>189</v>
      </c>
      <c r="CD465" s="121">
        <v>189</v>
      </c>
      <c r="CE465" s="96">
        <f t="shared" si="341"/>
        <v>2662386000</v>
      </c>
      <c r="CF465" s="96">
        <v>0</v>
      </c>
      <c r="CG465" s="96">
        <v>2662386000</v>
      </c>
      <c r="CH465" s="96">
        <v>0</v>
      </c>
      <c r="CI465" s="96">
        <v>0</v>
      </c>
      <c r="CJ465" s="96">
        <v>0</v>
      </c>
      <c r="CK465" s="96">
        <v>0</v>
      </c>
      <c r="CL465" s="96">
        <v>0</v>
      </c>
      <c r="CM465" s="96">
        <v>0</v>
      </c>
      <c r="CN465" s="305">
        <v>1</v>
      </c>
      <c r="CO465" s="354"/>
      <c r="CP465" s="354"/>
      <c r="CQ465" s="96">
        <f t="shared" si="362"/>
        <v>402</v>
      </c>
      <c r="CR465" s="221">
        <v>1</v>
      </c>
      <c r="CS465" s="355"/>
      <c r="CT465" s="355"/>
      <c r="CU465" s="220" t="s">
        <v>1175</v>
      </c>
      <c r="CV465" s="220" t="s">
        <v>101</v>
      </c>
    </row>
    <row r="466" spans="1:100" ht="54" customHeight="1">
      <c r="A466" s="75" t="s">
        <v>1278</v>
      </c>
      <c r="B466" s="218" t="s">
        <v>95</v>
      </c>
      <c r="C466" s="75" t="s">
        <v>1279</v>
      </c>
      <c r="D466" s="119">
        <v>1</v>
      </c>
      <c r="E466" s="119">
        <v>1</v>
      </c>
      <c r="F466" s="75" t="s">
        <v>97</v>
      </c>
      <c r="G466" s="75" t="s">
        <v>1285</v>
      </c>
      <c r="H466" s="75" t="s">
        <v>1286</v>
      </c>
      <c r="I466" s="96">
        <v>0</v>
      </c>
      <c r="J466" s="119">
        <v>0</v>
      </c>
      <c r="K466" s="96">
        <v>0</v>
      </c>
      <c r="L466" s="305" t="s">
        <v>81</v>
      </c>
      <c r="M466" s="354"/>
      <c r="N466" s="354"/>
      <c r="O466" s="354"/>
      <c r="P466" s="354"/>
      <c r="Q466" s="96">
        <v>0</v>
      </c>
      <c r="R466" s="96">
        <v>0</v>
      </c>
      <c r="S466" s="96">
        <v>0</v>
      </c>
      <c r="T466" s="96">
        <v>0</v>
      </c>
      <c r="U466" s="96">
        <v>0</v>
      </c>
      <c r="V466" s="96">
        <v>0</v>
      </c>
      <c r="W466" s="96">
        <v>0</v>
      </c>
      <c r="X466" s="96">
        <v>0</v>
      </c>
      <c r="Y466" s="96">
        <v>0</v>
      </c>
      <c r="Z466" s="102" t="s">
        <v>81</v>
      </c>
      <c r="AA466" s="96">
        <v>0</v>
      </c>
      <c r="AB466" s="102">
        <v>0</v>
      </c>
      <c r="AC466" s="96">
        <v>0</v>
      </c>
      <c r="AD466" s="102">
        <v>0</v>
      </c>
      <c r="AE466" s="102">
        <v>0</v>
      </c>
      <c r="AF466" s="102">
        <v>0</v>
      </c>
      <c r="AG466" s="102">
        <v>0</v>
      </c>
      <c r="AH466" s="102">
        <v>0</v>
      </c>
      <c r="AI466" s="102">
        <v>0</v>
      </c>
      <c r="AJ466" s="102">
        <v>0</v>
      </c>
      <c r="AK466" s="102">
        <v>0</v>
      </c>
      <c r="AL466" s="305" t="s">
        <v>81</v>
      </c>
      <c r="AM466" s="354"/>
      <c r="AN466" s="354"/>
      <c r="AO466" s="102">
        <f t="shared" si="357"/>
        <v>0</v>
      </c>
      <c r="AP466" s="305">
        <f t="shared" si="358"/>
        <v>0</v>
      </c>
      <c r="AQ466" s="354"/>
      <c r="AR466" s="354"/>
      <c r="AS466" s="121">
        <v>0</v>
      </c>
      <c r="AT466" s="121">
        <v>0</v>
      </c>
      <c r="AU466" s="121">
        <v>0</v>
      </c>
      <c r="AV466" s="121">
        <v>0</v>
      </c>
      <c r="AW466" s="102">
        <v>0</v>
      </c>
      <c r="AX466" s="102">
        <v>0</v>
      </c>
      <c r="AY466" s="102">
        <v>0</v>
      </c>
      <c r="AZ466" s="102">
        <v>0</v>
      </c>
      <c r="BA466" s="102">
        <v>0</v>
      </c>
      <c r="BB466" s="102">
        <v>0</v>
      </c>
      <c r="BC466" s="102">
        <v>0</v>
      </c>
      <c r="BD466" s="102">
        <v>0</v>
      </c>
      <c r="BE466" s="102">
        <v>0</v>
      </c>
      <c r="BF466" s="305" t="s">
        <v>81</v>
      </c>
      <c r="BG466" s="354"/>
      <c r="BH466" s="354"/>
      <c r="BI466" s="96">
        <f t="shared" si="359"/>
        <v>0</v>
      </c>
      <c r="BJ466" s="260">
        <f t="shared" si="365"/>
        <v>0</v>
      </c>
      <c r="BK466" s="354"/>
      <c r="BL466" s="354"/>
      <c r="BM466" s="220" t="s">
        <v>1175</v>
      </c>
      <c r="BN466" s="220" t="s">
        <v>101</v>
      </c>
      <c r="BO466" s="220"/>
      <c r="BP466" s="220"/>
      <c r="BQ466" s="220"/>
      <c r="BR466" s="220"/>
      <c r="BS466" s="220"/>
      <c r="BT466" s="220"/>
      <c r="BU466" s="220"/>
      <c r="BV466" s="220"/>
      <c r="BW466" s="220"/>
      <c r="BX466" s="220"/>
      <c r="BY466" s="220"/>
      <c r="BZ466" s="96">
        <v>1</v>
      </c>
      <c r="CA466" s="121">
        <v>0</v>
      </c>
      <c r="CB466" s="121">
        <v>0</v>
      </c>
      <c r="CC466" s="121">
        <v>0</v>
      </c>
      <c r="CD466" s="121">
        <v>0</v>
      </c>
      <c r="CE466" s="96">
        <f t="shared" si="341"/>
        <v>0</v>
      </c>
      <c r="CF466" s="96">
        <v>0</v>
      </c>
      <c r="CG466" s="96">
        <v>0</v>
      </c>
      <c r="CH466" s="96">
        <v>0</v>
      </c>
      <c r="CI466" s="96">
        <v>0</v>
      </c>
      <c r="CJ466" s="96">
        <v>0</v>
      </c>
      <c r="CK466" s="96">
        <v>0</v>
      </c>
      <c r="CL466" s="96">
        <v>0</v>
      </c>
      <c r="CM466" s="96">
        <v>0</v>
      </c>
      <c r="CN466" s="305">
        <f t="shared" si="361"/>
        <v>0</v>
      </c>
      <c r="CO466" s="354"/>
      <c r="CP466" s="354"/>
      <c r="CQ466" s="96">
        <f t="shared" si="362"/>
        <v>0</v>
      </c>
      <c r="CR466" s="221">
        <f t="shared" si="366"/>
        <v>0</v>
      </c>
      <c r="CS466" s="355"/>
      <c r="CT466" s="355"/>
      <c r="CU466" s="220" t="s">
        <v>1175</v>
      </c>
      <c r="CV466" s="220" t="s">
        <v>101</v>
      </c>
    </row>
    <row r="467" spans="1:100" ht="51" customHeight="1">
      <c r="A467" s="75" t="s">
        <v>1278</v>
      </c>
      <c r="B467" s="218" t="s">
        <v>95</v>
      </c>
      <c r="C467" s="75" t="s">
        <v>1279</v>
      </c>
      <c r="D467" s="119">
        <v>80</v>
      </c>
      <c r="E467" s="119">
        <v>170000</v>
      </c>
      <c r="F467" s="75" t="s">
        <v>97</v>
      </c>
      <c r="G467" s="75" t="s">
        <v>1287</v>
      </c>
      <c r="H467" s="75" t="s">
        <v>1288</v>
      </c>
      <c r="I467" s="96">
        <v>28</v>
      </c>
      <c r="J467" s="119">
        <v>40</v>
      </c>
      <c r="K467" s="96">
        <v>0</v>
      </c>
      <c r="L467" s="305">
        <v>0</v>
      </c>
      <c r="M467" s="354"/>
      <c r="N467" s="354"/>
      <c r="O467" s="354"/>
      <c r="P467" s="354"/>
      <c r="Q467" s="96">
        <v>0</v>
      </c>
      <c r="R467" s="96">
        <v>0</v>
      </c>
      <c r="S467" s="96">
        <v>0</v>
      </c>
      <c r="T467" s="96">
        <v>0</v>
      </c>
      <c r="U467" s="96">
        <v>0</v>
      </c>
      <c r="V467" s="96">
        <v>0</v>
      </c>
      <c r="W467" s="96">
        <v>0</v>
      </c>
      <c r="X467" s="96">
        <v>0</v>
      </c>
      <c r="Y467" s="96">
        <v>0</v>
      </c>
      <c r="Z467" s="102" t="s">
        <v>81</v>
      </c>
      <c r="AA467" s="96">
        <v>40</v>
      </c>
      <c r="AB467" s="102">
        <v>50</v>
      </c>
      <c r="AC467" s="96">
        <v>50</v>
      </c>
      <c r="AD467" s="102">
        <v>2282000000</v>
      </c>
      <c r="AE467" s="102">
        <v>0</v>
      </c>
      <c r="AF467" s="102">
        <v>2282000000</v>
      </c>
      <c r="AG467" s="102">
        <v>0</v>
      </c>
      <c r="AH467" s="102">
        <v>0</v>
      </c>
      <c r="AI467" s="102">
        <v>0</v>
      </c>
      <c r="AJ467" s="102">
        <v>0</v>
      </c>
      <c r="AK467" s="102">
        <v>0</v>
      </c>
      <c r="AL467" s="305">
        <v>1</v>
      </c>
      <c r="AM467" s="354"/>
      <c r="AN467" s="354"/>
      <c r="AO467" s="102">
        <f t="shared" si="357"/>
        <v>50</v>
      </c>
      <c r="AP467" s="305">
        <f t="shared" si="358"/>
        <v>0.625</v>
      </c>
      <c r="AQ467" s="354"/>
      <c r="AR467" s="354"/>
      <c r="AS467" s="235">
        <v>15</v>
      </c>
      <c r="AT467" s="235">
        <v>0</v>
      </c>
      <c r="AU467" s="121">
        <v>0</v>
      </c>
      <c r="AV467" s="121">
        <v>0</v>
      </c>
      <c r="AW467" s="102">
        <v>0</v>
      </c>
      <c r="AX467" s="102">
        <v>0</v>
      </c>
      <c r="AY467" s="102">
        <v>0</v>
      </c>
      <c r="AZ467" s="102">
        <v>0</v>
      </c>
      <c r="BA467" s="102">
        <v>0</v>
      </c>
      <c r="BB467" s="102">
        <v>0</v>
      </c>
      <c r="BC467" s="102">
        <v>0</v>
      </c>
      <c r="BD467" s="102">
        <v>0</v>
      </c>
      <c r="BE467" s="102">
        <v>0</v>
      </c>
      <c r="BF467" s="305">
        <f t="shared" si="348"/>
        <v>0</v>
      </c>
      <c r="BG467" s="354"/>
      <c r="BH467" s="354"/>
      <c r="BI467" s="96">
        <f t="shared" si="359"/>
        <v>50</v>
      </c>
      <c r="BJ467" s="260">
        <f t="shared" si="365"/>
        <v>0.625</v>
      </c>
      <c r="BK467" s="354"/>
      <c r="BL467" s="354"/>
      <c r="BM467" s="220" t="s">
        <v>1175</v>
      </c>
      <c r="BN467" s="220" t="s">
        <v>112</v>
      </c>
      <c r="BO467" s="220"/>
      <c r="BP467" s="220"/>
      <c r="BQ467" s="220"/>
      <c r="BR467" s="220"/>
      <c r="BS467" s="220"/>
      <c r="BT467" s="220"/>
      <c r="BU467" s="220"/>
      <c r="BV467" s="220"/>
      <c r="BW467" s="220"/>
      <c r="BX467" s="220"/>
      <c r="BY467" s="220"/>
      <c r="BZ467" s="96">
        <v>170000</v>
      </c>
      <c r="CA467" s="121">
        <v>0</v>
      </c>
      <c r="CB467" s="121">
        <v>25</v>
      </c>
      <c r="CC467" s="121">
        <v>160926</v>
      </c>
      <c r="CD467" s="121">
        <v>160926</v>
      </c>
      <c r="CE467" s="96">
        <f t="shared" ref="CE467:CE473" si="367">SUBTOTAL(9,CF467:CM467)</f>
        <v>0</v>
      </c>
      <c r="CF467" s="96">
        <v>0</v>
      </c>
      <c r="CG467" s="96">
        <v>0</v>
      </c>
      <c r="CH467" s="96">
        <v>0</v>
      </c>
      <c r="CI467" s="96">
        <v>0</v>
      </c>
      <c r="CJ467" s="96">
        <v>0</v>
      </c>
      <c r="CK467" s="96">
        <v>0</v>
      </c>
      <c r="CL467" s="96">
        <v>0</v>
      </c>
      <c r="CM467" s="96">
        <v>0</v>
      </c>
      <c r="CN467" s="305">
        <f t="shared" si="361"/>
        <v>0.94662352941176475</v>
      </c>
      <c r="CO467" s="354"/>
      <c r="CP467" s="354"/>
      <c r="CQ467" s="96">
        <f t="shared" si="362"/>
        <v>160976</v>
      </c>
      <c r="CR467" s="221">
        <f>+CQ467/E467</f>
        <v>0.94691764705882353</v>
      </c>
      <c r="CS467" s="355"/>
      <c r="CT467" s="355"/>
      <c r="CU467" s="220" t="s">
        <v>1175</v>
      </c>
      <c r="CV467" s="220" t="s">
        <v>112</v>
      </c>
    </row>
    <row r="468" spans="1:100" ht="39.75" customHeight="1">
      <c r="A468" s="75" t="s">
        <v>1278</v>
      </c>
      <c r="B468" s="218" t="s">
        <v>95</v>
      </c>
      <c r="C468" s="75" t="s">
        <v>1279</v>
      </c>
      <c r="D468" s="119">
        <v>18</v>
      </c>
      <c r="E468" s="119">
        <v>18</v>
      </c>
      <c r="F468" s="75" t="s">
        <v>1289</v>
      </c>
      <c r="G468" s="75" t="s">
        <v>1290</v>
      </c>
      <c r="H468" s="75" t="s">
        <v>1290</v>
      </c>
      <c r="I468" s="96">
        <v>27</v>
      </c>
      <c r="J468" s="119">
        <v>24</v>
      </c>
      <c r="K468" s="96">
        <v>0</v>
      </c>
      <c r="L468" s="305">
        <v>0</v>
      </c>
      <c r="M468" s="354"/>
      <c r="N468" s="354"/>
      <c r="O468" s="354"/>
      <c r="P468" s="354"/>
      <c r="Q468" s="96">
        <v>0</v>
      </c>
      <c r="R468" s="96">
        <v>0</v>
      </c>
      <c r="S468" s="96">
        <v>0</v>
      </c>
      <c r="T468" s="96">
        <v>0</v>
      </c>
      <c r="U468" s="96">
        <v>0</v>
      </c>
      <c r="V468" s="96">
        <v>0</v>
      </c>
      <c r="W468" s="96">
        <v>0</v>
      </c>
      <c r="X468" s="96">
        <v>0</v>
      </c>
      <c r="Y468" s="96">
        <v>0</v>
      </c>
      <c r="Z468" s="102" t="s">
        <v>81</v>
      </c>
      <c r="AA468" s="96">
        <v>24</v>
      </c>
      <c r="AB468" s="102">
        <v>20</v>
      </c>
      <c r="AC468" s="96">
        <v>20</v>
      </c>
      <c r="AD468" s="102">
        <v>300000000</v>
      </c>
      <c r="AE468" s="102">
        <v>0</v>
      </c>
      <c r="AF468" s="102">
        <v>300000000</v>
      </c>
      <c r="AG468" s="102">
        <v>0</v>
      </c>
      <c r="AH468" s="102">
        <v>0</v>
      </c>
      <c r="AI468" s="102">
        <v>0</v>
      </c>
      <c r="AJ468" s="102">
        <v>0</v>
      </c>
      <c r="AK468" s="102">
        <v>0</v>
      </c>
      <c r="AL468" s="305">
        <v>0.83333333333333337</v>
      </c>
      <c r="AM468" s="354"/>
      <c r="AN468" s="354"/>
      <c r="AO468" s="102">
        <f t="shared" si="357"/>
        <v>20</v>
      </c>
      <c r="AP468" s="305">
        <v>1</v>
      </c>
      <c r="AQ468" s="354"/>
      <c r="AR468" s="354"/>
      <c r="AS468" s="235">
        <v>18</v>
      </c>
      <c r="AT468" s="235">
        <v>0</v>
      </c>
      <c r="AU468" s="121">
        <v>0</v>
      </c>
      <c r="AV468" s="121">
        <v>20</v>
      </c>
      <c r="AW468" s="102">
        <v>0</v>
      </c>
      <c r="AX468" s="102">
        <v>0</v>
      </c>
      <c r="AY468" s="102">
        <v>0</v>
      </c>
      <c r="AZ468" s="102">
        <v>0</v>
      </c>
      <c r="BA468" s="102">
        <v>0</v>
      </c>
      <c r="BB468" s="102">
        <v>0</v>
      </c>
      <c r="BC468" s="102">
        <v>0</v>
      </c>
      <c r="BD468" s="102">
        <v>0</v>
      </c>
      <c r="BE468" s="102">
        <v>0</v>
      </c>
      <c r="BF468" s="305">
        <v>0.9</v>
      </c>
      <c r="BG468" s="354"/>
      <c r="BH468" s="354"/>
      <c r="BI468" s="96">
        <v>20</v>
      </c>
      <c r="BJ468" s="260">
        <f>+E468/BI468</f>
        <v>0.9</v>
      </c>
      <c r="BK468" s="354"/>
      <c r="BL468" s="354"/>
      <c r="BM468" s="220" t="s">
        <v>1175</v>
      </c>
      <c r="BN468" s="220" t="s">
        <v>101</v>
      </c>
      <c r="BO468" s="220"/>
      <c r="BP468" s="220"/>
      <c r="BQ468" s="220"/>
      <c r="BR468" s="220"/>
      <c r="BS468" s="220"/>
      <c r="BT468" s="220"/>
      <c r="BU468" s="220"/>
      <c r="BV468" s="220"/>
      <c r="BW468" s="220"/>
      <c r="BX468" s="220"/>
      <c r="BY468" s="220"/>
      <c r="BZ468" s="96">
        <v>18</v>
      </c>
      <c r="CA468" s="121">
        <v>0</v>
      </c>
      <c r="CB468" s="121">
        <v>0</v>
      </c>
      <c r="CC468" s="121">
        <v>10</v>
      </c>
      <c r="CD468" s="121">
        <v>10</v>
      </c>
      <c r="CE468" s="96">
        <f t="shared" si="367"/>
        <v>0</v>
      </c>
      <c r="CF468" s="96">
        <v>0</v>
      </c>
      <c r="CG468" s="96">
        <v>0</v>
      </c>
      <c r="CH468" s="96">
        <v>0</v>
      </c>
      <c r="CI468" s="96">
        <v>0</v>
      </c>
      <c r="CJ468" s="96">
        <v>0</v>
      </c>
      <c r="CK468" s="96">
        <v>0</v>
      </c>
      <c r="CL468" s="96">
        <v>0</v>
      </c>
      <c r="CM468" s="96">
        <v>0</v>
      </c>
      <c r="CN468" s="305">
        <f t="shared" si="361"/>
        <v>0.55555555555555558</v>
      </c>
      <c r="CO468" s="354"/>
      <c r="CP468" s="354"/>
      <c r="CQ468" s="96">
        <f>SUM(AV468)</f>
        <v>20</v>
      </c>
      <c r="CR468" s="221">
        <v>0.8</v>
      </c>
      <c r="CS468" s="355"/>
      <c r="CT468" s="355"/>
      <c r="CU468" s="220" t="s">
        <v>1175</v>
      </c>
      <c r="CV468" s="220" t="s">
        <v>101</v>
      </c>
    </row>
    <row r="469" spans="1:100" ht="76.5" customHeight="1">
      <c r="A469" s="75" t="s">
        <v>1291</v>
      </c>
      <c r="B469" s="218" t="s">
        <v>95</v>
      </c>
      <c r="C469" s="75" t="s">
        <v>1292</v>
      </c>
      <c r="D469" s="119">
        <v>110</v>
      </c>
      <c r="E469" s="119">
        <v>110</v>
      </c>
      <c r="F469" s="75" t="s">
        <v>97</v>
      </c>
      <c r="G469" s="75" t="s">
        <v>1293</v>
      </c>
      <c r="H469" s="75" t="s">
        <v>1293</v>
      </c>
      <c r="I469" s="96">
        <v>80</v>
      </c>
      <c r="J469" s="119">
        <v>95</v>
      </c>
      <c r="K469" s="119">
        <v>55</v>
      </c>
      <c r="L469" s="305">
        <v>0.57894736842105265</v>
      </c>
      <c r="M469" s="354">
        <f>SUM(L469:L472)/4</f>
        <v>0.40058479532163743</v>
      </c>
      <c r="N469" s="354">
        <v>0.05</v>
      </c>
      <c r="O469" s="354">
        <f>SUM(L469:L472)/4</f>
        <v>0.40058479532163743</v>
      </c>
      <c r="P469" s="354"/>
      <c r="Q469" s="96">
        <v>0</v>
      </c>
      <c r="R469" s="96">
        <v>0</v>
      </c>
      <c r="S469" s="96">
        <v>0</v>
      </c>
      <c r="T469" s="96">
        <v>0</v>
      </c>
      <c r="U469" s="96">
        <v>0</v>
      </c>
      <c r="V469" s="96">
        <v>0</v>
      </c>
      <c r="W469" s="96">
        <v>0</v>
      </c>
      <c r="X469" s="96">
        <v>0</v>
      </c>
      <c r="Y469" s="96">
        <v>0</v>
      </c>
      <c r="Z469" s="102" t="s">
        <v>81</v>
      </c>
      <c r="AA469" s="96">
        <v>95</v>
      </c>
      <c r="AB469" s="102">
        <v>91</v>
      </c>
      <c r="AC469" s="96">
        <v>91</v>
      </c>
      <c r="AD469" s="102">
        <v>0</v>
      </c>
      <c r="AE469" s="102">
        <v>0</v>
      </c>
      <c r="AF469" s="102">
        <v>0</v>
      </c>
      <c r="AG469" s="102">
        <v>0</v>
      </c>
      <c r="AH469" s="102">
        <v>0</v>
      </c>
      <c r="AI469" s="102">
        <v>0</v>
      </c>
      <c r="AJ469" s="102">
        <v>0</v>
      </c>
      <c r="AK469" s="102">
        <v>0</v>
      </c>
      <c r="AL469" s="305">
        <v>0.95789473684210524</v>
      </c>
      <c r="AM469" s="354">
        <f>SUM(AL469:AL472)/4</f>
        <v>0.23947368421052631</v>
      </c>
      <c r="AN469" s="354">
        <v>5.4988304093567253E-2</v>
      </c>
      <c r="AO469" s="102">
        <f t="shared" si="357"/>
        <v>146</v>
      </c>
      <c r="AP469" s="305">
        <v>1</v>
      </c>
      <c r="AQ469" s="354">
        <f>SUM(AP469:AP472)/4</f>
        <v>0.40357142857142858</v>
      </c>
      <c r="AR469" s="354"/>
      <c r="AS469" s="235">
        <v>110</v>
      </c>
      <c r="AT469" s="235">
        <v>0</v>
      </c>
      <c r="AU469" s="121">
        <v>0</v>
      </c>
      <c r="AV469" s="121">
        <v>0</v>
      </c>
      <c r="AW469" s="102">
        <v>0</v>
      </c>
      <c r="AX469" s="102">
        <v>0</v>
      </c>
      <c r="AY469" s="102">
        <v>0</v>
      </c>
      <c r="AZ469" s="102">
        <v>0</v>
      </c>
      <c r="BA469" s="102">
        <v>0</v>
      </c>
      <c r="BB469" s="102">
        <v>0</v>
      </c>
      <c r="BC469" s="102">
        <v>0</v>
      </c>
      <c r="BD469" s="102">
        <v>0</v>
      </c>
      <c r="BE469" s="102">
        <v>0</v>
      </c>
      <c r="BF469" s="305">
        <f t="shared" si="348"/>
        <v>0</v>
      </c>
      <c r="BG469" s="354">
        <f>SUM(BF469:BF473)</f>
        <v>0</v>
      </c>
      <c r="BH469" s="354">
        <v>5.4988304093567253E-2</v>
      </c>
      <c r="BI469" s="96">
        <f t="shared" si="359"/>
        <v>146</v>
      </c>
      <c r="BJ469" s="260">
        <v>1</v>
      </c>
      <c r="BK469" s="354">
        <f>SUM(BJ469:BJ472)/4</f>
        <v>0.40357142857142858</v>
      </c>
      <c r="BL469" s="354"/>
      <c r="BM469" s="220" t="s">
        <v>1175</v>
      </c>
      <c r="BN469" s="220" t="s">
        <v>101</v>
      </c>
      <c r="BO469" s="220"/>
      <c r="BP469" s="220"/>
      <c r="BQ469" s="220"/>
      <c r="BR469" s="220"/>
      <c r="BS469" s="220"/>
      <c r="BT469" s="220"/>
      <c r="BU469" s="220"/>
      <c r="BV469" s="220"/>
      <c r="BW469" s="220"/>
      <c r="BX469" s="220"/>
      <c r="BY469" s="220"/>
      <c r="BZ469" s="96">
        <v>0</v>
      </c>
      <c r="CA469" s="121">
        <v>0</v>
      </c>
      <c r="CB469" s="121">
        <v>0</v>
      </c>
      <c r="CC469" s="121">
        <v>0</v>
      </c>
      <c r="CD469" s="121">
        <v>0</v>
      </c>
      <c r="CE469" s="96">
        <f t="shared" si="367"/>
        <v>0</v>
      </c>
      <c r="CF469" s="96">
        <v>0</v>
      </c>
      <c r="CG469" s="96">
        <v>0</v>
      </c>
      <c r="CH469" s="96">
        <v>0</v>
      </c>
      <c r="CI469" s="96">
        <v>0</v>
      </c>
      <c r="CJ469" s="96">
        <v>0</v>
      </c>
      <c r="CK469" s="96">
        <v>0</v>
      </c>
      <c r="CL469" s="96">
        <v>0</v>
      </c>
      <c r="CM469" s="96">
        <v>0</v>
      </c>
      <c r="CN469" s="305" t="s">
        <v>81</v>
      </c>
      <c r="CO469" s="354">
        <f>SUM(CN469:CN473)/3</f>
        <v>0.33333333333333331</v>
      </c>
      <c r="CP469" s="354">
        <v>5.4988304093567253E-2</v>
      </c>
      <c r="CQ469" s="96">
        <f t="shared" si="362"/>
        <v>146</v>
      </c>
      <c r="CR469" s="221">
        <v>1</v>
      </c>
      <c r="CS469" s="355">
        <f>SUM(CR469:CR472)/4</f>
        <v>0.40357142857142858</v>
      </c>
      <c r="CT469" s="355"/>
      <c r="CU469" s="220" t="s">
        <v>1175</v>
      </c>
      <c r="CV469" s="220" t="s">
        <v>101</v>
      </c>
    </row>
    <row r="470" spans="1:100" ht="99.75" customHeight="1">
      <c r="A470" s="75" t="s">
        <v>1291</v>
      </c>
      <c r="B470" s="218" t="s">
        <v>95</v>
      </c>
      <c r="C470" s="75" t="s">
        <v>1292</v>
      </c>
      <c r="D470" s="119">
        <v>110</v>
      </c>
      <c r="E470" s="119">
        <v>110</v>
      </c>
      <c r="F470" s="75" t="s">
        <v>97</v>
      </c>
      <c r="G470" s="75" t="s">
        <v>1294</v>
      </c>
      <c r="H470" s="75" t="s">
        <v>1294</v>
      </c>
      <c r="I470" s="96">
        <v>80</v>
      </c>
      <c r="J470" s="119">
        <v>95</v>
      </c>
      <c r="K470" s="119">
        <v>55</v>
      </c>
      <c r="L470" s="305">
        <v>0.57894736842105265</v>
      </c>
      <c r="M470" s="354"/>
      <c r="N470" s="354"/>
      <c r="O470" s="354"/>
      <c r="P470" s="354"/>
      <c r="Q470" s="96">
        <v>0</v>
      </c>
      <c r="R470" s="96">
        <v>0</v>
      </c>
      <c r="S470" s="96">
        <v>0</v>
      </c>
      <c r="T470" s="96">
        <v>0</v>
      </c>
      <c r="U470" s="96">
        <v>0</v>
      </c>
      <c r="V470" s="96">
        <v>0</v>
      </c>
      <c r="W470" s="96">
        <v>0</v>
      </c>
      <c r="X470" s="96">
        <v>0</v>
      </c>
      <c r="Y470" s="96">
        <v>0</v>
      </c>
      <c r="Z470" s="102" t="s">
        <v>81</v>
      </c>
      <c r="AA470" s="96">
        <v>95</v>
      </c>
      <c r="AB470" s="102">
        <v>0</v>
      </c>
      <c r="AC470" s="96">
        <v>0</v>
      </c>
      <c r="AD470" s="102">
        <v>0</v>
      </c>
      <c r="AE470" s="102">
        <v>0</v>
      </c>
      <c r="AF470" s="102">
        <v>0</v>
      </c>
      <c r="AG470" s="102">
        <v>0</v>
      </c>
      <c r="AH470" s="102">
        <v>0</v>
      </c>
      <c r="AI470" s="102">
        <v>0</v>
      </c>
      <c r="AJ470" s="102">
        <v>0</v>
      </c>
      <c r="AK470" s="102">
        <v>0</v>
      </c>
      <c r="AL470" s="305">
        <v>0</v>
      </c>
      <c r="AM470" s="354"/>
      <c r="AN470" s="354"/>
      <c r="AO470" s="102">
        <f t="shared" si="357"/>
        <v>55</v>
      </c>
      <c r="AP470" s="305">
        <f t="shared" si="358"/>
        <v>0.5</v>
      </c>
      <c r="AQ470" s="354"/>
      <c r="AR470" s="354"/>
      <c r="AS470" s="235">
        <v>0</v>
      </c>
      <c r="AT470" s="235">
        <v>0</v>
      </c>
      <c r="AU470" s="121">
        <v>0</v>
      </c>
      <c r="AV470" s="121">
        <v>0</v>
      </c>
      <c r="AW470" s="102">
        <v>0</v>
      </c>
      <c r="AX470" s="102">
        <v>0</v>
      </c>
      <c r="AY470" s="102">
        <v>0</v>
      </c>
      <c r="AZ470" s="102">
        <v>0</v>
      </c>
      <c r="BA470" s="102">
        <v>0</v>
      </c>
      <c r="BB470" s="102">
        <v>0</v>
      </c>
      <c r="BC470" s="102">
        <v>0</v>
      </c>
      <c r="BD470" s="102">
        <v>0</v>
      </c>
      <c r="BE470" s="102">
        <v>0</v>
      </c>
      <c r="BF470" s="305" t="s">
        <v>81</v>
      </c>
      <c r="BG470" s="354"/>
      <c r="BH470" s="354"/>
      <c r="BI470" s="96">
        <f t="shared" si="359"/>
        <v>55</v>
      </c>
      <c r="BJ470" s="260">
        <f>+BI470/D470</f>
        <v>0.5</v>
      </c>
      <c r="BK470" s="354"/>
      <c r="BL470" s="354"/>
      <c r="BM470" s="220" t="s">
        <v>1175</v>
      </c>
      <c r="BN470" s="220" t="s">
        <v>101</v>
      </c>
      <c r="BO470" s="220"/>
      <c r="BP470" s="220"/>
      <c r="BQ470" s="220"/>
      <c r="BR470" s="220"/>
      <c r="BS470" s="220"/>
      <c r="BT470" s="220"/>
      <c r="BU470" s="220"/>
      <c r="BV470" s="220"/>
      <c r="BW470" s="220"/>
      <c r="BX470" s="220"/>
      <c r="BY470" s="220"/>
      <c r="BZ470" s="96">
        <v>55</v>
      </c>
      <c r="CA470" s="121">
        <v>0</v>
      </c>
      <c r="CB470" s="121">
        <v>0</v>
      </c>
      <c r="CC470" s="121">
        <v>0</v>
      </c>
      <c r="CD470" s="121">
        <v>0</v>
      </c>
      <c r="CE470" s="96">
        <f t="shared" si="367"/>
        <v>0</v>
      </c>
      <c r="CF470" s="96">
        <v>0</v>
      </c>
      <c r="CG470" s="96">
        <v>0</v>
      </c>
      <c r="CH470" s="96">
        <v>0</v>
      </c>
      <c r="CI470" s="96">
        <v>0</v>
      </c>
      <c r="CJ470" s="96">
        <v>0</v>
      </c>
      <c r="CK470" s="96">
        <v>0</v>
      </c>
      <c r="CL470" s="96">
        <v>0</v>
      </c>
      <c r="CM470" s="96">
        <v>0</v>
      </c>
      <c r="CN470" s="305">
        <f t="shared" si="361"/>
        <v>0</v>
      </c>
      <c r="CO470" s="354"/>
      <c r="CP470" s="354"/>
      <c r="CQ470" s="96">
        <f t="shared" si="362"/>
        <v>55</v>
      </c>
      <c r="CR470" s="221">
        <f>+CQ470/E470</f>
        <v>0.5</v>
      </c>
      <c r="CS470" s="355"/>
      <c r="CT470" s="355"/>
      <c r="CU470" s="220" t="s">
        <v>1175</v>
      </c>
      <c r="CV470" s="220" t="s">
        <v>101</v>
      </c>
    </row>
    <row r="471" spans="1:100" ht="46.5" customHeight="1">
      <c r="A471" s="75" t="s">
        <v>1291</v>
      </c>
      <c r="B471" s="218" t="s">
        <v>95</v>
      </c>
      <c r="C471" s="75" t="s">
        <v>1292</v>
      </c>
      <c r="D471" s="119">
        <v>50</v>
      </c>
      <c r="E471" s="119">
        <v>50</v>
      </c>
      <c r="F471" s="75" t="s">
        <v>97</v>
      </c>
      <c r="G471" s="75" t="s">
        <v>1295</v>
      </c>
      <c r="H471" s="75" t="s">
        <v>1295</v>
      </c>
      <c r="I471" s="96">
        <v>0</v>
      </c>
      <c r="J471" s="119">
        <v>10</v>
      </c>
      <c r="K471" s="119">
        <v>0</v>
      </c>
      <c r="L471" s="305">
        <v>0</v>
      </c>
      <c r="M471" s="354"/>
      <c r="N471" s="354"/>
      <c r="O471" s="354"/>
      <c r="P471" s="354"/>
      <c r="Q471" s="96">
        <v>0</v>
      </c>
      <c r="R471" s="96">
        <v>0</v>
      </c>
      <c r="S471" s="96">
        <v>0</v>
      </c>
      <c r="T471" s="96">
        <v>0</v>
      </c>
      <c r="U471" s="96">
        <v>0</v>
      </c>
      <c r="V471" s="96">
        <v>0</v>
      </c>
      <c r="W471" s="96">
        <v>0</v>
      </c>
      <c r="X471" s="96">
        <v>0</v>
      </c>
      <c r="Y471" s="96">
        <v>0</v>
      </c>
      <c r="Z471" s="102" t="s">
        <v>81</v>
      </c>
      <c r="AA471" s="96">
        <v>10</v>
      </c>
      <c r="AB471" s="102">
        <v>0</v>
      </c>
      <c r="AC471" s="96">
        <v>0</v>
      </c>
      <c r="AD471" s="102">
        <v>0</v>
      </c>
      <c r="AE471" s="102">
        <v>0</v>
      </c>
      <c r="AF471" s="102">
        <v>0</v>
      </c>
      <c r="AG471" s="102">
        <v>0</v>
      </c>
      <c r="AH471" s="102">
        <v>0</v>
      </c>
      <c r="AI471" s="102">
        <v>0</v>
      </c>
      <c r="AJ471" s="102">
        <v>0</v>
      </c>
      <c r="AK471" s="102">
        <v>0</v>
      </c>
      <c r="AL471" s="305">
        <v>0</v>
      </c>
      <c r="AM471" s="354"/>
      <c r="AN471" s="354"/>
      <c r="AO471" s="102">
        <f t="shared" si="357"/>
        <v>0</v>
      </c>
      <c r="AP471" s="305">
        <f t="shared" si="358"/>
        <v>0</v>
      </c>
      <c r="AQ471" s="354"/>
      <c r="AR471" s="354"/>
      <c r="AS471" s="235">
        <v>0</v>
      </c>
      <c r="AT471" s="235">
        <v>0</v>
      </c>
      <c r="AU471" s="121">
        <v>0</v>
      </c>
      <c r="AV471" s="121">
        <v>0</v>
      </c>
      <c r="AW471" s="102">
        <v>0</v>
      </c>
      <c r="AX471" s="102">
        <v>0</v>
      </c>
      <c r="AY471" s="102">
        <v>0</v>
      </c>
      <c r="AZ471" s="102">
        <v>0</v>
      </c>
      <c r="BA471" s="102">
        <v>0</v>
      </c>
      <c r="BB471" s="102">
        <v>0</v>
      </c>
      <c r="BC471" s="102">
        <v>0</v>
      </c>
      <c r="BD471" s="102">
        <v>0</v>
      </c>
      <c r="BE471" s="102">
        <v>0</v>
      </c>
      <c r="BF471" s="305" t="s">
        <v>81</v>
      </c>
      <c r="BG471" s="354"/>
      <c r="BH471" s="354"/>
      <c r="BI471" s="96">
        <f t="shared" si="359"/>
        <v>0</v>
      </c>
      <c r="BJ471" s="260">
        <f>+BI471/D471</f>
        <v>0</v>
      </c>
      <c r="BK471" s="354"/>
      <c r="BL471" s="354"/>
      <c r="BM471" s="220" t="s">
        <v>1175</v>
      </c>
      <c r="BN471" s="220" t="s">
        <v>101</v>
      </c>
      <c r="BO471" s="220"/>
      <c r="BP471" s="220"/>
      <c r="BQ471" s="220"/>
      <c r="BR471" s="220"/>
      <c r="BS471" s="220"/>
      <c r="BT471" s="220"/>
      <c r="BU471" s="220"/>
      <c r="BV471" s="220"/>
      <c r="BW471" s="220"/>
      <c r="BX471" s="220"/>
      <c r="BY471" s="220"/>
      <c r="BZ471" s="96">
        <v>50</v>
      </c>
      <c r="CA471" s="121">
        <v>0</v>
      </c>
      <c r="CB471" s="121">
        <v>0</v>
      </c>
      <c r="CC471" s="121">
        <v>0</v>
      </c>
      <c r="CD471" s="121">
        <v>0</v>
      </c>
      <c r="CE471" s="96">
        <f t="shared" si="367"/>
        <v>0</v>
      </c>
      <c r="CF471" s="96">
        <v>0</v>
      </c>
      <c r="CG471" s="96">
        <v>0</v>
      </c>
      <c r="CH471" s="96">
        <v>0</v>
      </c>
      <c r="CI471" s="96">
        <v>0</v>
      </c>
      <c r="CJ471" s="96">
        <v>0</v>
      </c>
      <c r="CK471" s="96">
        <v>0</v>
      </c>
      <c r="CL471" s="96">
        <v>0</v>
      </c>
      <c r="CM471" s="96">
        <v>0</v>
      </c>
      <c r="CN471" s="305">
        <f t="shared" si="361"/>
        <v>0</v>
      </c>
      <c r="CO471" s="354"/>
      <c r="CP471" s="354"/>
      <c r="CQ471" s="96">
        <f t="shared" si="362"/>
        <v>0</v>
      </c>
      <c r="CR471" s="221">
        <f>+CQ471/E471</f>
        <v>0</v>
      </c>
      <c r="CS471" s="355"/>
      <c r="CT471" s="355"/>
      <c r="CU471" s="220" t="s">
        <v>1175</v>
      </c>
      <c r="CV471" s="220" t="s">
        <v>101</v>
      </c>
    </row>
    <row r="472" spans="1:100" ht="66" customHeight="1">
      <c r="A472" s="75" t="s">
        <v>1291</v>
      </c>
      <c r="B472" s="218" t="s">
        <v>95</v>
      </c>
      <c r="C472" s="75" t="s">
        <v>1292</v>
      </c>
      <c r="D472" s="119">
        <v>350</v>
      </c>
      <c r="E472" s="119">
        <v>350</v>
      </c>
      <c r="F472" s="75" t="s">
        <v>97</v>
      </c>
      <c r="G472" s="75" t="s">
        <v>1296</v>
      </c>
      <c r="H472" s="75" t="s">
        <v>1296</v>
      </c>
      <c r="I472" s="96">
        <v>0</v>
      </c>
      <c r="J472" s="119">
        <v>90</v>
      </c>
      <c r="K472" s="119">
        <v>40</v>
      </c>
      <c r="L472" s="305">
        <v>0.44444444444444442</v>
      </c>
      <c r="M472" s="354"/>
      <c r="N472" s="354"/>
      <c r="O472" s="354"/>
      <c r="P472" s="354"/>
      <c r="Q472" s="96">
        <v>0</v>
      </c>
      <c r="R472" s="96">
        <v>0</v>
      </c>
      <c r="S472" s="96">
        <v>0</v>
      </c>
      <c r="T472" s="96">
        <v>0</v>
      </c>
      <c r="U472" s="96">
        <v>0</v>
      </c>
      <c r="V472" s="96">
        <v>0</v>
      </c>
      <c r="W472" s="96">
        <v>0</v>
      </c>
      <c r="X472" s="96">
        <v>0</v>
      </c>
      <c r="Y472" s="96">
        <v>0</v>
      </c>
      <c r="Z472" s="102" t="s">
        <v>81</v>
      </c>
      <c r="AA472" s="96">
        <v>90</v>
      </c>
      <c r="AB472" s="102">
        <v>0</v>
      </c>
      <c r="AC472" s="96">
        <v>0</v>
      </c>
      <c r="AD472" s="102">
        <v>0</v>
      </c>
      <c r="AE472" s="102">
        <v>0</v>
      </c>
      <c r="AF472" s="102">
        <v>0</v>
      </c>
      <c r="AG472" s="102">
        <v>0</v>
      </c>
      <c r="AH472" s="102">
        <v>0</v>
      </c>
      <c r="AI472" s="102">
        <v>0</v>
      </c>
      <c r="AJ472" s="102">
        <v>0</v>
      </c>
      <c r="AK472" s="102">
        <v>0</v>
      </c>
      <c r="AL472" s="305">
        <v>0</v>
      </c>
      <c r="AM472" s="354"/>
      <c r="AN472" s="354"/>
      <c r="AO472" s="102">
        <f t="shared" si="357"/>
        <v>40</v>
      </c>
      <c r="AP472" s="305">
        <f t="shared" si="358"/>
        <v>0.11428571428571428</v>
      </c>
      <c r="AQ472" s="354"/>
      <c r="AR472" s="354"/>
      <c r="AS472" s="235">
        <v>0</v>
      </c>
      <c r="AT472" s="235">
        <v>0</v>
      </c>
      <c r="AU472" s="121">
        <v>0</v>
      </c>
      <c r="AV472" s="121">
        <v>0</v>
      </c>
      <c r="AW472" s="102">
        <v>0</v>
      </c>
      <c r="AX472" s="102">
        <v>0</v>
      </c>
      <c r="AY472" s="102">
        <v>0</v>
      </c>
      <c r="AZ472" s="102">
        <v>0</v>
      </c>
      <c r="BA472" s="102">
        <v>0</v>
      </c>
      <c r="BB472" s="102">
        <v>0</v>
      </c>
      <c r="BC472" s="102">
        <v>0</v>
      </c>
      <c r="BD472" s="102">
        <v>0</v>
      </c>
      <c r="BE472" s="102">
        <v>0</v>
      </c>
      <c r="BF472" s="305" t="s">
        <v>81</v>
      </c>
      <c r="BG472" s="354"/>
      <c r="BH472" s="354"/>
      <c r="BI472" s="96">
        <f t="shared" si="359"/>
        <v>40</v>
      </c>
      <c r="BJ472" s="260">
        <f>+BI472/D472</f>
        <v>0.11428571428571428</v>
      </c>
      <c r="BK472" s="354"/>
      <c r="BL472" s="354"/>
      <c r="BM472" s="220" t="s">
        <v>1175</v>
      </c>
      <c r="BN472" s="220" t="s">
        <v>101</v>
      </c>
      <c r="BO472" s="220"/>
      <c r="BP472" s="220"/>
      <c r="BQ472" s="220"/>
      <c r="BR472" s="220"/>
      <c r="BS472" s="220"/>
      <c r="BT472" s="220"/>
      <c r="BU472" s="220"/>
      <c r="BV472" s="220"/>
      <c r="BW472" s="220"/>
      <c r="BX472" s="220"/>
      <c r="BY472" s="220"/>
      <c r="BZ472" s="96">
        <v>310</v>
      </c>
      <c r="CA472" s="121">
        <v>0</v>
      </c>
      <c r="CB472" s="121">
        <v>0</v>
      </c>
      <c r="CC472" s="121">
        <v>0</v>
      </c>
      <c r="CD472" s="121">
        <v>0</v>
      </c>
      <c r="CE472" s="96">
        <f t="shared" si="367"/>
        <v>0</v>
      </c>
      <c r="CF472" s="96">
        <v>0</v>
      </c>
      <c r="CG472" s="96">
        <v>0</v>
      </c>
      <c r="CH472" s="96">
        <v>0</v>
      </c>
      <c r="CI472" s="96">
        <v>0</v>
      </c>
      <c r="CJ472" s="96">
        <v>0</v>
      </c>
      <c r="CK472" s="96">
        <v>0</v>
      </c>
      <c r="CL472" s="96">
        <v>0</v>
      </c>
      <c r="CM472" s="96">
        <v>0</v>
      </c>
      <c r="CN472" s="305">
        <f t="shared" si="361"/>
        <v>0</v>
      </c>
      <c r="CO472" s="354"/>
      <c r="CP472" s="354"/>
      <c r="CQ472" s="96">
        <f t="shared" si="362"/>
        <v>40</v>
      </c>
      <c r="CR472" s="221">
        <f>+CQ472/E472</f>
        <v>0.11428571428571428</v>
      </c>
      <c r="CS472" s="355"/>
      <c r="CT472" s="355"/>
      <c r="CU472" s="220" t="s">
        <v>1175</v>
      </c>
      <c r="CV472" s="220" t="s">
        <v>101</v>
      </c>
    </row>
    <row r="473" spans="1:100" ht="54.75" customHeight="1">
      <c r="A473" s="75" t="s">
        <v>1297</v>
      </c>
      <c r="B473" s="218" t="s">
        <v>95</v>
      </c>
      <c r="C473" s="75" t="s">
        <v>1298</v>
      </c>
      <c r="D473" s="119">
        <v>15</v>
      </c>
      <c r="E473" s="119">
        <v>4</v>
      </c>
      <c r="F473" s="75" t="s">
        <v>97</v>
      </c>
      <c r="G473" s="75" t="s">
        <v>1299</v>
      </c>
      <c r="H473" s="75" t="s">
        <v>1299</v>
      </c>
      <c r="I473" s="96">
        <v>7</v>
      </c>
      <c r="J473" s="119">
        <v>9</v>
      </c>
      <c r="K473" s="119">
        <v>2</v>
      </c>
      <c r="L473" s="305">
        <v>0.22222222222222221</v>
      </c>
      <c r="M473" s="305">
        <f>SUM(L473)</f>
        <v>0.22222222222222221</v>
      </c>
      <c r="N473" s="305">
        <v>0.05</v>
      </c>
      <c r="O473" s="305">
        <f>+L473</f>
        <v>0.22222222222222221</v>
      </c>
      <c r="P473" s="354"/>
      <c r="Q473" s="96">
        <v>0</v>
      </c>
      <c r="R473" s="96">
        <v>0</v>
      </c>
      <c r="S473" s="96">
        <v>0</v>
      </c>
      <c r="T473" s="96">
        <v>0</v>
      </c>
      <c r="U473" s="96">
        <v>0</v>
      </c>
      <c r="V473" s="96">
        <v>0</v>
      </c>
      <c r="W473" s="96">
        <v>0</v>
      </c>
      <c r="X473" s="96">
        <v>0</v>
      </c>
      <c r="Y473" s="96">
        <v>0</v>
      </c>
      <c r="Z473" s="102" t="s">
        <v>81</v>
      </c>
      <c r="AA473" s="96">
        <v>11</v>
      </c>
      <c r="AB473" s="102">
        <v>9</v>
      </c>
      <c r="AC473" s="96">
        <v>7</v>
      </c>
      <c r="AD473" s="102">
        <v>0</v>
      </c>
      <c r="AE473" s="102">
        <v>0</v>
      </c>
      <c r="AF473" s="102">
        <v>0</v>
      </c>
      <c r="AG473" s="102">
        <v>0</v>
      </c>
      <c r="AH473" s="102">
        <v>0</v>
      </c>
      <c r="AI473" s="102">
        <v>0</v>
      </c>
      <c r="AJ473" s="102">
        <v>0</v>
      </c>
      <c r="AK473" s="102">
        <v>0</v>
      </c>
      <c r="AL473" s="305">
        <v>0.63636363636363635</v>
      </c>
      <c r="AM473" s="305">
        <f>+AL473</f>
        <v>0.63636363636363635</v>
      </c>
      <c r="AN473" s="354">
        <v>6.6666666666666671E-3</v>
      </c>
      <c r="AO473" s="102">
        <f t="shared" si="357"/>
        <v>9</v>
      </c>
      <c r="AP473" s="305">
        <f t="shared" si="358"/>
        <v>0.6</v>
      </c>
      <c r="AQ473" s="305">
        <f>+AP473</f>
        <v>0.6</v>
      </c>
      <c r="AR473" s="354"/>
      <c r="AS473" s="235">
        <v>0</v>
      </c>
      <c r="AT473" s="235">
        <v>0</v>
      </c>
      <c r="AU473" s="121">
        <v>0</v>
      </c>
      <c r="AV473" s="121">
        <v>0</v>
      </c>
      <c r="AW473" s="102">
        <v>0</v>
      </c>
      <c r="AX473" s="102">
        <v>0</v>
      </c>
      <c r="AY473" s="102">
        <v>0</v>
      </c>
      <c r="AZ473" s="102">
        <v>0</v>
      </c>
      <c r="BA473" s="102">
        <v>0</v>
      </c>
      <c r="BB473" s="102">
        <v>0</v>
      </c>
      <c r="BC473" s="102">
        <v>0</v>
      </c>
      <c r="BD473" s="102">
        <v>0</v>
      </c>
      <c r="BE473" s="102">
        <v>0</v>
      </c>
      <c r="BF473" s="305" t="s">
        <v>81</v>
      </c>
      <c r="BG473" s="305" t="s">
        <v>81</v>
      </c>
      <c r="BH473" s="354">
        <v>6.6666666666666671E-3</v>
      </c>
      <c r="BI473" s="96">
        <f t="shared" si="359"/>
        <v>9</v>
      </c>
      <c r="BJ473" s="260">
        <v>1</v>
      </c>
      <c r="BK473" s="305">
        <f>+BJ473</f>
        <v>1</v>
      </c>
      <c r="BL473" s="354"/>
      <c r="BM473" s="220" t="s">
        <v>1175</v>
      </c>
      <c r="BN473" s="220" t="s">
        <v>101</v>
      </c>
      <c r="BO473" s="220"/>
      <c r="BP473" s="220"/>
      <c r="BQ473" s="220"/>
      <c r="BR473" s="220"/>
      <c r="BS473" s="220"/>
      <c r="BT473" s="220"/>
      <c r="BU473" s="220"/>
      <c r="BV473" s="220"/>
      <c r="BW473" s="220"/>
      <c r="BX473" s="220"/>
      <c r="BY473" s="220"/>
      <c r="BZ473" s="96">
        <v>4</v>
      </c>
      <c r="CA473" s="121">
        <v>0</v>
      </c>
      <c r="CB473" s="121">
        <v>0</v>
      </c>
      <c r="CC473" s="121">
        <v>4</v>
      </c>
      <c r="CD473" s="121">
        <v>4</v>
      </c>
      <c r="CE473" s="96">
        <f t="shared" si="367"/>
        <v>0</v>
      </c>
      <c r="CF473" s="96">
        <v>0</v>
      </c>
      <c r="CG473" s="96">
        <v>0</v>
      </c>
      <c r="CH473" s="96">
        <v>0</v>
      </c>
      <c r="CI473" s="96">
        <v>0</v>
      </c>
      <c r="CJ473" s="96">
        <v>0</v>
      </c>
      <c r="CK473" s="96">
        <v>0</v>
      </c>
      <c r="CL473" s="96">
        <v>0</v>
      </c>
      <c r="CM473" s="96">
        <v>0</v>
      </c>
      <c r="CN473" s="305">
        <f t="shared" si="361"/>
        <v>1</v>
      </c>
      <c r="CO473" s="305">
        <f>+CN473</f>
        <v>1</v>
      </c>
      <c r="CP473" s="354">
        <v>6.6666666666666671E-3</v>
      </c>
      <c r="CQ473" s="96">
        <f t="shared" si="362"/>
        <v>13</v>
      </c>
      <c r="CR473" s="221">
        <v>1</v>
      </c>
      <c r="CS473" s="306">
        <f>+CR473</f>
        <v>1</v>
      </c>
      <c r="CT473" s="355"/>
      <c r="CU473" s="220" t="s">
        <v>1175</v>
      </c>
      <c r="CV473" s="220" t="s">
        <v>101</v>
      </c>
    </row>
    <row r="474" spans="1:100" ht="26.25" customHeight="1">
      <c r="A474" s="214" t="s">
        <v>1300</v>
      </c>
      <c r="B474" s="313" t="s">
        <v>91</v>
      </c>
      <c r="C474" s="214" t="s">
        <v>1301</v>
      </c>
      <c r="D474" s="212" t="s">
        <v>79</v>
      </c>
      <c r="E474" s="212" t="s">
        <v>79</v>
      </c>
      <c r="F474" s="212" t="s">
        <v>79</v>
      </c>
      <c r="G474" s="214" t="s">
        <v>80</v>
      </c>
      <c r="H474" s="214" t="s">
        <v>80</v>
      </c>
      <c r="I474" s="212" t="s">
        <v>79</v>
      </c>
      <c r="J474" s="212">
        <v>3</v>
      </c>
      <c r="K474" s="212" t="s">
        <v>79</v>
      </c>
      <c r="L474" s="212" t="s">
        <v>79</v>
      </c>
      <c r="M474" s="212" t="s">
        <v>79</v>
      </c>
      <c r="N474" s="212" t="s">
        <v>79</v>
      </c>
      <c r="O474" s="212" t="s">
        <v>79</v>
      </c>
      <c r="P474" s="213">
        <f>+P475</f>
        <v>0</v>
      </c>
      <c r="Q474" s="212">
        <f t="shared" ref="Q474:Y474" si="368">SUM(Q475:Q478)</f>
        <v>0</v>
      </c>
      <c r="R474" s="212">
        <f t="shared" si="368"/>
        <v>0</v>
      </c>
      <c r="S474" s="212">
        <f t="shared" si="368"/>
        <v>0</v>
      </c>
      <c r="T474" s="212">
        <f t="shared" si="368"/>
        <v>0</v>
      </c>
      <c r="U474" s="212">
        <f t="shared" si="368"/>
        <v>0</v>
      </c>
      <c r="V474" s="212">
        <f t="shared" si="368"/>
        <v>0</v>
      </c>
      <c r="W474" s="212">
        <f t="shared" si="368"/>
        <v>0</v>
      </c>
      <c r="X474" s="212">
        <f t="shared" si="368"/>
        <v>0</v>
      </c>
      <c r="Y474" s="212">
        <f t="shared" si="368"/>
        <v>0</v>
      </c>
      <c r="Z474" s="118" t="s">
        <v>81</v>
      </c>
      <c r="AA474" s="212">
        <v>3</v>
      </c>
      <c r="AB474" s="118" t="s">
        <v>81</v>
      </c>
      <c r="AC474" s="118" t="s">
        <v>81</v>
      </c>
      <c r="AD474" s="118">
        <f>SUM(AD475:AD478)</f>
        <v>675000000</v>
      </c>
      <c r="AE474" s="118">
        <f t="shared" ref="AE474:AK474" si="369">SUM(AE475:AE478)</f>
        <v>675000000</v>
      </c>
      <c r="AF474" s="118">
        <f t="shared" si="369"/>
        <v>0</v>
      </c>
      <c r="AG474" s="118">
        <f t="shared" si="369"/>
        <v>0</v>
      </c>
      <c r="AH474" s="118">
        <f t="shared" si="369"/>
        <v>0</v>
      </c>
      <c r="AI474" s="118">
        <f t="shared" si="369"/>
        <v>0</v>
      </c>
      <c r="AJ474" s="118">
        <f t="shared" si="369"/>
        <v>0</v>
      </c>
      <c r="AK474" s="118">
        <f t="shared" si="369"/>
        <v>0</v>
      </c>
      <c r="AL474" s="118" t="s">
        <v>81</v>
      </c>
      <c r="AM474" s="118" t="s">
        <v>81</v>
      </c>
      <c r="AN474" s="213">
        <f>+AN475</f>
        <v>1</v>
      </c>
      <c r="AO474" s="214">
        <v>4</v>
      </c>
      <c r="AP474" s="118" t="s">
        <v>81</v>
      </c>
      <c r="AQ474" s="118" t="s">
        <v>81</v>
      </c>
      <c r="AR474" s="213">
        <f>+AR475</f>
        <v>0.6</v>
      </c>
      <c r="AS474" s="212">
        <v>3</v>
      </c>
      <c r="AT474" s="118" t="s">
        <v>81</v>
      </c>
      <c r="AU474" s="118" t="s">
        <v>81</v>
      </c>
      <c r="AV474" s="118" t="s">
        <v>81</v>
      </c>
      <c r="AW474" s="118">
        <f>SUM(AW475:AW478)</f>
        <v>1300000000</v>
      </c>
      <c r="AX474" s="118">
        <f t="shared" ref="AX474:BE474" si="370">SUM(AX475:AX478)</f>
        <v>1300000000</v>
      </c>
      <c r="AY474" s="118">
        <f t="shared" si="370"/>
        <v>0</v>
      </c>
      <c r="AZ474" s="118">
        <f t="shared" si="370"/>
        <v>0</v>
      </c>
      <c r="BA474" s="118">
        <f t="shared" si="370"/>
        <v>0</v>
      </c>
      <c r="BB474" s="118">
        <f t="shared" si="370"/>
        <v>0</v>
      </c>
      <c r="BC474" s="118">
        <f t="shared" si="370"/>
        <v>0</v>
      </c>
      <c r="BD474" s="118">
        <f t="shared" si="370"/>
        <v>0</v>
      </c>
      <c r="BE474" s="102">
        <f t="shared" si="370"/>
        <v>1600000000</v>
      </c>
      <c r="BF474" s="118" t="s">
        <v>81</v>
      </c>
      <c r="BG474" s="118" t="s">
        <v>81</v>
      </c>
      <c r="BH474" s="213">
        <f>+BH475</f>
        <v>0.75</v>
      </c>
      <c r="BI474" s="214">
        <v>4</v>
      </c>
      <c r="BJ474" s="118" t="s">
        <v>81</v>
      </c>
      <c r="BK474" s="118" t="s">
        <v>81</v>
      </c>
      <c r="BL474" s="213">
        <f>+BL475</f>
        <v>0.77500000000000002</v>
      </c>
      <c r="BM474" s="214" t="s">
        <v>1302</v>
      </c>
      <c r="BN474" s="214" t="s">
        <v>81</v>
      </c>
      <c r="BO474" s="214"/>
      <c r="BP474" s="214"/>
      <c r="BQ474" s="214"/>
      <c r="BR474" s="214"/>
      <c r="BS474" s="214"/>
      <c r="BT474" s="214"/>
      <c r="BU474" s="214"/>
      <c r="BV474" s="214"/>
      <c r="BW474" s="214"/>
      <c r="BX474" s="214"/>
      <c r="BY474" s="214"/>
      <c r="BZ474" s="214">
        <v>2</v>
      </c>
      <c r="CA474" s="118" t="s">
        <v>81</v>
      </c>
      <c r="CB474" s="118" t="s">
        <v>81</v>
      </c>
      <c r="CC474" s="118" t="s">
        <v>81</v>
      </c>
      <c r="CD474" s="118" t="s">
        <v>81</v>
      </c>
      <c r="CE474" s="212">
        <f>SUM(CE475:CE478)</f>
        <v>3546492377</v>
      </c>
      <c r="CF474" s="212">
        <f t="shared" ref="CF474:CM474" si="371">SUM(CF475:CF478)</f>
        <v>3546492377</v>
      </c>
      <c r="CG474" s="212">
        <f t="shared" si="371"/>
        <v>0</v>
      </c>
      <c r="CH474" s="212">
        <f t="shared" si="371"/>
        <v>0</v>
      </c>
      <c r="CI474" s="212">
        <f t="shared" si="371"/>
        <v>0</v>
      </c>
      <c r="CJ474" s="212">
        <f t="shared" si="371"/>
        <v>0</v>
      </c>
      <c r="CK474" s="212">
        <f t="shared" si="371"/>
        <v>0</v>
      </c>
      <c r="CL474" s="212">
        <f t="shared" si="371"/>
        <v>0</v>
      </c>
      <c r="CM474" s="96">
        <f t="shared" si="371"/>
        <v>0</v>
      </c>
      <c r="CN474" s="212" t="s">
        <v>81</v>
      </c>
      <c r="CO474" s="118" t="s">
        <v>81</v>
      </c>
      <c r="CP474" s="213">
        <f>+CP475</f>
        <v>1.0833333333333335</v>
      </c>
      <c r="CQ474" s="214">
        <v>4</v>
      </c>
      <c r="CR474" s="120" t="s">
        <v>81</v>
      </c>
      <c r="CS474" s="120" t="s">
        <v>81</v>
      </c>
      <c r="CT474" s="215">
        <f>+CT475</f>
        <v>0.91666666666666663</v>
      </c>
      <c r="CU474" s="214" t="s">
        <v>1302</v>
      </c>
      <c r="CV474" s="214" t="s">
        <v>81</v>
      </c>
    </row>
    <row r="475" spans="1:100" ht="55.5" customHeight="1">
      <c r="A475" s="75" t="s">
        <v>1303</v>
      </c>
      <c r="B475" s="218" t="s">
        <v>95</v>
      </c>
      <c r="C475" s="75" t="s">
        <v>1304</v>
      </c>
      <c r="D475" s="119">
        <v>15</v>
      </c>
      <c r="E475" s="119">
        <v>15</v>
      </c>
      <c r="F475" s="75" t="s">
        <v>97</v>
      </c>
      <c r="G475" s="75" t="s">
        <v>1305</v>
      </c>
      <c r="H475" s="75" t="s">
        <v>1306</v>
      </c>
      <c r="I475" s="96">
        <v>0</v>
      </c>
      <c r="J475" s="119">
        <v>5</v>
      </c>
      <c r="K475" s="119">
        <v>0</v>
      </c>
      <c r="L475" s="305">
        <v>0</v>
      </c>
      <c r="M475" s="305">
        <f>SUM(L475)</f>
        <v>0</v>
      </c>
      <c r="N475" s="305">
        <v>1</v>
      </c>
      <c r="O475" s="305">
        <f>+L475</f>
        <v>0</v>
      </c>
      <c r="P475" s="354">
        <f>SUM(L475:L478)</f>
        <v>0</v>
      </c>
      <c r="Q475" s="96">
        <v>0</v>
      </c>
      <c r="R475" s="96">
        <v>0</v>
      </c>
      <c r="S475" s="96">
        <v>0</v>
      </c>
      <c r="T475" s="96">
        <v>0</v>
      </c>
      <c r="U475" s="96">
        <v>0</v>
      </c>
      <c r="V475" s="96">
        <v>0</v>
      </c>
      <c r="W475" s="96">
        <v>0</v>
      </c>
      <c r="X475" s="96">
        <v>0</v>
      </c>
      <c r="Y475" s="96">
        <v>0</v>
      </c>
      <c r="Z475" s="102" t="s">
        <v>81</v>
      </c>
      <c r="AA475" s="96">
        <v>6</v>
      </c>
      <c r="AB475" s="102">
        <v>6</v>
      </c>
      <c r="AC475" s="96">
        <v>6</v>
      </c>
      <c r="AD475" s="102">
        <v>675000000</v>
      </c>
      <c r="AE475" s="102">
        <v>675000000</v>
      </c>
      <c r="AF475" s="102">
        <v>0</v>
      </c>
      <c r="AG475" s="102">
        <v>0</v>
      </c>
      <c r="AH475" s="102">
        <v>0</v>
      </c>
      <c r="AI475" s="102">
        <v>0</v>
      </c>
      <c r="AJ475" s="102">
        <v>0</v>
      </c>
      <c r="AK475" s="102">
        <v>0</v>
      </c>
      <c r="AL475" s="305">
        <v>1</v>
      </c>
      <c r="AM475" s="305">
        <f>+AL475</f>
        <v>1</v>
      </c>
      <c r="AN475" s="354">
        <f>SUM(AL475:AL478)/3</f>
        <v>1</v>
      </c>
      <c r="AO475" s="102">
        <f t="shared" ref="AO475:AO478" si="372">SUM(AC475+K475)</f>
        <v>6</v>
      </c>
      <c r="AP475" s="305">
        <f t="shared" ref="AP475:AP478" si="373">SUM(AO475/D475)</f>
        <v>0.4</v>
      </c>
      <c r="AQ475" s="305">
        <f>+AP475</f>
        <v>0.4</v>
      </c>
      <c r="AR475" s="354">
        <f>SUM(AP475:AP478)/4</f>
        <v>0.6</v>
      </c>
      <c r="AS475" s="96">
        <v>3</v>
      </c>
      <c r="AT475" s="96">
        <v>1</v>
      </c>
      <c r="AU475" s="96">
        <v>1</v>
      </c>
      <c r="AV475" s="96">
        <v>3</v>
      </c>
      <c r="AW475" s="102">
        <v>600000000</v>
      </c>
      <c r="AX475" s="102">
        <v>600000000</v>
      </c>
      <c r="AY475" s="102">
        <v>0</v>
      </c>
      <c r="AZ475" s="102">
        <v>0</v>
      </c>
      <c r="BA475" s="102">
        <v>0</v>
      </c>
      <c r="BB475" s="102">
        <v>0</v>
      </c>
      <c r="BC475" s="102">
        <v>0</v>
      </c>
      <c r="BD475" s="102">
        <v>0</v>
      </c>
      <c r="BE475" s="102">
        <v>600000000</v>
      </c>
      <c r="BF475" s="305">
        <f>+AV475/AS475</f>
        <v>1</v>
      </c>
      <c r="BG475" s="305">
        <f>+BF475</f>
        <v>1</v>
      </c>
      <c r="BH475" s="354">
        <f>SUM(BG475:BG478)/AS474</f>
        <v>0.75</v>
      </c>
      <c r="BI475" s="96">
        <f>+K475+AC475+AV475</f>
        <v>9</v>
      </c>
      <c r="BJ475" s="260">
        <f>+BI475/D475</f>
        <v>0.6</v>
      </c>
      <c r="BK475" s="305">
        <f>+BJ475</f>
        <v>0.6</v>
      </c>
      <c r="BL475" s="354">
        <f>SUM(BJ475:BJ478)/BI474</f>
        <v>0.77500000000000002</v>
      </c>
      <c r="BM475" s="220" t="s">
        <v>1302</v>
      </c>
      <c r="BN475" s="220" t="s">
        <v>101</v>
      </c>
      <c r="BO475" s="220" t="s">
        <v>1307</v>
      </c>
      <c r="BP475" s="220" t="s">
        <v>1308</v>
      </c>
      <c r="BQ475" s="220" t="s">
        <v>1309</v>
      </c>
      <c r="BR475" s="220" t="s">
        <v>1310</v>
      </c>
      <c r="BS475" s="220" t="s">
        <v>1311</v>
      </c>
      <c r="BT475" s="244">
        <v>41996</v>
      </c>
      <c r="BU475" s="220" t="s">
        <v>1312</v>
      </c>
      <c r="BV475" s="220" t="s">
        <v>1313</v>
      </c>
      <c r="BW475" s="121">
        <v>600000000</v>
      </c>
      <c r="BX475" s="121">
        <v>600000000</v>
      </c>
      <c r="BY475" s="286" t="s">
        <v>1314</v>
      </c>
      <c r="BZ475" s="96">
        <v>6</v>
      </c>
      <c r="CA475" s="96">
        <v>1</v>
      </c>
      <c r="CB475" s="96">
        <v>1</v>
      </c>
      <c r="CC475" s="96">
        <v>1</v>
      </c>
      <c r="CD475" s="96">
        <v>1</v>
      </c>
      <c r="CE475" s="96">
        <v>1546492377</v>
      </c>
      <c r="CF475" s="96">
        <v>1546492377</v>
      </c>
      <c r="CG475" s="96">
        <v>0</v>
      </c>
      <c r="CH475" s="96">
        <v>0</v>
      </c>
      <c r="CI475" s="96">
        <v>0</v>
      </c>
      <c r="CJ475" s="96">
        <v>0</v>
      </c>
      <c r="CK475" s="96">
        <v>0</v>
      </c>
      <c r="CL475" s="96">
        <v>0</v>
      </c>
      <c r="CM475" s="96">
        <v>0</v>
      </c>
      <c r="CN475" s="305">
        <f>+CD475/BZ475</f>
        <v>0.16666666666666666</v>
      </c>
      <c r="CO475" s="305">
        <f>+CN475</f>
        <v>0.16666666666666666</v>
      </c>
      <c r="CP475" s="354">
        <f>SUM(CN475:CN478)/BZ474</f>
        <v>1.0833333333333335</v>
      </c>
      <c r="CQ475" s="96">
        <f t="shared" ref="CQ475:CQ478" si="374">SUM(K475+AC475+AV475+CD475)</f>
        <v>10</v>
      </c>
      <c r="CR475" s="221">
        <f>+CQ475/E475</f>
        <v>0.66666666666666663</v>
      </c>
      <c r="CS475" s="306">
        <f>+CR475</f>
        <v>0.66666666666666663</v>
      </c>
      <c r="CT475" s="355">
        <f>SUM(CR475:CR478)/CQ474</f>
        <v>0.91666666666666663</v>
      </c>
      <c r="CU475" s="220" t="s">
        <v>1302</v>
      </c>
      <c r="CV475" s="220" t="s">
        <v>101</v>
      </c>
    </row>
    <row r="476" spans="1:100" ht="78.75" customHeight="1">
      <c r="A476" s="75" t="s">
        <v>1315</v>
      </c>
      <c r="B476" s="218" t="s">
        <v>95</v>
      </c>
      <c r="C476" s="75" t="s">
        <v>1316</v>
      </c>
      <c r="D476" s="119">
        <v>12</v>
      </c>
      <c r="E476" s="119">
        <v>1</v>
      </c>
      <c r="F476" s="75" t="s">
        <v>97</v>
      </c>
      <c r="G476" s="75" t="s">
        <v>1317</v>
      </c>
      <c r="H476" s="75" t="s">
        <v>1318</v>
      </c>
      <c r="I476" s="96">
        <v>0</v>
      </c>
      <c r="J476" s="119">
        <v>0</v>
      </c>
      <c r="K476" s="119">
        <v>0</v>
      </c>
      <c r="L476" s="305" t="s">
        <v>81</v>
      </c>
      <c r="M476" s="307" t="str">
        <f>+L476</f>
        <v>NA</v>
      </c>
      <c r="N476" s="305">
        <v>1</v>
      </c>
      <c r="O476" s="307" t="s">
        <v>81</v>
      </c>
      <c r="P476" s="354"/>
      <c r="Q476" s="96">
        <v>0</v>
      </c>
      <c r="R476" s="96">
        <v>0</v>
      </c>
      <c r="S476" s="96">
        <v>0</v>
      </c>
      <c r="T476" s="96">
        <v>0</v>
      </c>
      <c r="U476" s="96">
        <v>0</v>
      </c>
      <c r="V476" s="96">
        <v>0</v>
      </c>
      <c r="W476" s="96">
        <v>0</v>
      </c>
      <c r="X476" s="96">
        <v>0</v>
      </c>
      <c r="Y476" s="96">
        <v>0</v>
      </c>
      <c r="Z476" s="102" t="s">
        <v>81</v>
      </c>
      <c r="AA476" s="96">
        <v>4</v>
      </c>
      <c r="AB476" s="102">
        <v>50</v>
      </c>
      <c r="AC476" s="96">
        <v>4</v>
      </c>
      <c r="AD476" s="102" t="s">
        <v>1319</v>
      </c>
      <c r="AE476" s="102" t="s">
        <v>1319</v>
      </c>
      <c r="AF476" s="102">
        <v>0</v>
      </c>
      <c r="AG476" s="102">
        <v>0</v>
      </c>
      <c r="AH476" s="102">
        <v>0</v>
      </c>
      <c r="AI476" s="102">
        <v>0</v>
      </c>
      <c r="AJ476" s="102">
        <v>0</v>
      </c>
      <c r="AK476" s="102">
        <v>0</v>
      </c>
      <c r="AL476" s="305">
        <f>+AA476/AC476</f>
        <v>1</v>
      </c>
      <c r="AM476" s="305">
        <f t="shared" ref="AM476:AM478" si="375">+AL476</f>
        <v>1</v>
      </c>
      <c r="AN476" s="354" t="s">
        <v>81</v>
      </c>
      <c r="AO476" s="102">
        <f t="shared" si="372"/>
        <v>4</v>
      </c>
      <c r="AP476" s="305">
        <v>1</v>
      </c>
      <c r="AQ476" s="305">
        <f t="shared" ref="AQ476:AQ478" si="376">+AP476</f>
        <v>1</v>
      </c>
      <c r="AR476" s="354"/>
      <c r="AS476" s="96">
        <v>4</v>
      </c>
      <c r="AT476" s="96">
        <v>1</v>
      </c>
      <c r="AU476" s="96">
        <v>1</v>
      </c>
      <c r="AV476" s="96">
        <v>1</v>
      </c>
      <c r="AW476" s="102">
        <v>200000000</v>
      </c>
      <c r="AX476" s="102">
        <v>200000000</v>
      </c>
      <c r="AY476" s="102">
        <v>0</v>
      </c>
      <c r="AZ476" s="102">
        <v>0</v>
      </c>
      <c r="BA476" s="102">
        <v>0</v>
      </c>
      <c r="BB476" s="102">
        <v>0</v>
      </c>
      <c r="BC476" s="102">
        <v>0</v>
      </c>
      <c r="BD476" s="102">
        <v>0</v>
      </c>
      <c r="BE476" s="102">
        <v>1000000000</v>
      </c>
      <c r="BF476" s="305">
        <f t="shared" ref="BF476:BF478" si="377">+AV476/AS476</f>
        <v>0.25</v>
      </c>
      <c r="BG476" s="305">
        <f>+BF476</f>
        <v>0.25</v>
      </c>
      <c r="BH476" s="354" t="s">
        <v>81</v>
      </c>
      <c r="BI476" s="96">
        <f>+K476+AC476+AV476</f>
        <v>5</v>
      </c>
      <c r="BJ476" s="260">
        <v>1</v>
      </c>
      <c r="BK476" s="305">
        <f t="shared" ref="BK476:BK478" si="378">+BJ476</f>
        <v>1</v>
      </c>
      <c r="BL476" s="354"/>
      <c r="BM476" s="220" t="s">
        <v>1302</v>
      </c>
      <c r="BN476" s="220" t="s">
        <v>112</v>
      </c>
      <c r="BO476" s="220" t="s">
        <v>1316</v>
      </c>
      <c r="BP476" s="220" t="s">
        <v>1320</v>
      </c>
      <c r="BQ476" s="220" t="s">
        <v>1321</v>
      </c>
      <c r="BR476" s="220" t="s">
        <v>1322</v>
      </c>
      <c r="BS476" s="220" t="s">
        <v>1311</v>
      </c>
      <c r="BT476" s="244">
        <v>42185</v>
      </c>
      <c r="BU476" s="220" t="s">
        <v>1312</v>
      </c>
      <c r="BV476" s="220" t="s">
        <v>1323</v>
      </c>
      <c r="BW476" s="121">
        <v>200000000</v>
      </c>
      <c r="BX476" s="121">
        <v>200000000</v>
      </c>
      <c r="BY476" s="286" t="s">
        <v>1314</v>
      </c>
      <c r="BZ476" s="96">
        <v>1</v>
      </c>
      <c r="CA476" s="96">
        <v>0</v>
      </c>
      <c r="CB476" s="96">
        <v>0</v>
      </c>
      <c r="CC476" s="96">
        <v>0</v>
      </c>
      <c r="CD476" s="96">
        <v>1</v>
      </c>
      <c r="CE476" s="96">
        <v>1500000000</v>
      </c>
      <c r="CF476" s="96">
        <v>1500000000</v>
      </c>
      <c r="CG476" s="96">
        <v>0</v>
      </c>
      <c r="CH476" s="96">
        <v>0</v>
      </c>
      <c r="CI476" s="96">
        <v>0</v>
      </c>
      <c r="CJ476" s="96">
        <v>0</v>
      </c>
      <c r="CK476" s="96">
        <v>0</v>
      </c>
      <c r="CL476" s="96">
        <v>0</v>
      </c>
      <c r="CM476" s="96">
        <v>0</v>
      </c>
      <c r="CN476" s="305">
        <f>+CD476/BZ476</f>
        <v>1</v>
      </c>
      <c r="CO476" s="305">
        <f>+CN476</f>
        <v>1</v>
      </c>
      <c r="CP476" s="354" t="s">
        <v>81</v>
      </c>
      <c r="CQ476" s="96">
        <f t="shared" si="374"/>
        <v>6</v>
      </c>
      <c r="CR476" s="221">
        <v>1</v>
      </c>
      <c r="CS476" s="306">
        <f t="shared" ref="CS476:CS478" si="379">+CR476</f>
        <v>1</v>
      </c>
      <c r="CT476" s="355"/>
      <c r="CU476" s="220" t="s">
        <v>1302</v>
      </c>
      <c r="CV476" s="220" t="s">
        <v>112</v>
      </c>
    </row>
    <row r="477" spans="1:100" ht="63.75" customHeight="1">
      <c r="A477" s="75" t="s">
        <v>1324</v>
      </c>
      <c r="B477" s="218" t="s">
        <v>95</v>
      </c>
      <c r="C477" s="75" t="s">
        <v>1325</v>
      </c>
      <c r="D477" s="119">
        <v>15</v>
      </c>
      <c r="E477" s="119">
        <v>15</v>
      </c>
      <c r="F477" s="75" t="s">
        <v>97</v>
      </c>
      <c r="G477" s="75" t="s">
        <v>1326</v>
      </c>
      <c r="H477" s="75" t="s">
        <v>1326</v>
      </c>
      <c r="I477" s="96">
        <v>0</v>
      </c>
      <c r="J477" s="119">
        <v>3</v>
      </c>
      <c r="K477" s="119">
        <v>0</v>
      </c>
      <c r="L477" s="305">
        <v>0</v>
      </c>
      <c r="M477" s="305">
        <f>SUM(L477)</f>
        <v>0</v>
      </c>
      <c r="N477" s="305">
        <v>1</v>
      </c>
      <c r="O477" s="305">
        <f>+L477</f>
        <v>0</v>
      </c>
      <c r="P477" s="354"/>
      <c r="Q477" s="96">
        <v>0</v>
      </c>
      <c r="R477" s="96">
        <v>0</v>
      </c>
      <c r="S477" s="96">
        <v>0</v>
      </c>
      <c r="T477" s="96">
        <v>0</v>
      </c>
      <c r="U477" s="96">
        <v>0</v>
      </c>
      <c r="V477" s="96">
        <v>0</v>
      </c>
      <c r="W477" s="96">
        <v>0</v>
      </c>
      <c r="X477" s="96">
        <v>0</v>
      </c>
      <c r="Y477" s="96">
        <v>0</v>
      </c>
      <c r="Z477" s="102" t="s">
        <v>81</v>
      </c>
      <c r="AA477" s="96">
        <v>15</v>
      </c>
      <c r="AB477" s="102">
        <v>15</v>
      </c>
      <c r="AC477" s="96">
        <v>15</v>
      </c>
      <c r="AD477" s="102" t="s">
        <v>1327</v>
      </c>
      <c r="AE477" s="102" t="s">
        <v>1327</v>
      </c>
      <c r="AF477" s="102">
        <v>0</v>
      </c>
      <c r="AG477" s="102">
        <v>0</v>
      </c>
      <c r="AH477" s="102">
        <v>0</v>
      </c>
      <c r="AI477" s="102">
        <v>0</v>
      </c>
      <c r="AJ477" s="102">
        <v>0</v>
      </c>
      <c r="AK477" s="102">
        <v>0</v>
      </c>
      <c r="AL477" s="305">
        <f>+AC477/AA477</f>
        <v>1</v>
      </c>
      <c r="AM477" s="305">
        <f t="shared" si="375"/>
        <v>1</v>
      </c>
      <c r="AN477" s="354" t="s">
        <v>81</v>
      </c>
      <c r="AO477" s="102">
        <f t="shared" si="372"/>
        <v>15</v>
      </c>
      <c r="AP477" s="305">
        <v>1</v>
      </c>
      <c r="AQ477" s="305">
        <f t="shared" si="376"/>
        <v>1</v>
      </c>
      <c r="AR477" s="354"/>
      <c r="AS477" s="96">
        <v>0</v>
      </c>
      <c r="AT477" s="96">
        <v>0</v>
      </c>
      <c r="AU477" s="96">
        <v>0</v>
      </c>
      <c r="AV477" s="96">
        <v>0</v>
      </c>
      <c r="AW477" s="102">
        <v>0</v>
      </c>
      <c r="AX477" s="102">
        <v>0</v>
      </c>
      <c r="AY477" s="102">
        <v>0</v>
      </c>
      <c r="AZ477" s="102">
        <v>0</v>
      </c>
      <c r="BA477" s="102">
        <v>0</v>
      </c>
      <c r="BB477" s="102">
        <v>0</v>
      </c>
      <c r="BC477" s="102">
        <v>0</v>
      </c>
      <c r="BD477" s="102">
        <v>0</v>
      </c>
      <c r="BE477" s="102">
        <v>0</v>
      </c>
      <c r="BF477" s="305" t="s">
        <v>81</v>
      </c>
      <c r="BG477" s="305" t="s">
        <v>81</v>
      </c>
      <c r="BH477" s="354" t="s">
        <v>81</v>
      </c>
      <c r="BI477" s="96">
        <f>+K477+AC477+AV477</f>
        <v>15</v>
      </c>
      <c r="BJ477" s="260">
        <v>1</v>
      </c>
      <c r="BK477" s="305">
        <f t="shared" si="378"/>
        <v>1</v>
      </c>
      <c r="BL477" s="354"/>
      <c r="BM477" s="220" t="s">
        <v>1302</v>
      </c>
      <c r="BN477" s="220" t="s">
        <v>101</v>
      </c>
      <c r="BO477" s="220" t="s">
        <v>1328</v>
      </c>
      <c r="BP477" s="220" t="s">
        <v>1328</v>
      </c>
      <c r="BQ477" s="220" t="s">
        <v>1328</v>
      </c>
      <c r="BR477" s="220" t="s">
        <v>1328</v>
      </c>
      <c r="BS477" s="220" t="s">
        <v>1328</v>
      </c>
      <c r="BT477" s="220" t="s">
        <v>1328</v>
      </c>
      <c r="BU477" s="220" t="s">
        <v>1328</v>
      </c>
      <c r="BV477" s="220" t="s">
        <v>1328</v>
      </c>
      <c r="BW477" s="220" t="s">
        <v>1328</v>
      </c>
      <c r="BX477" s="220" t="s">
        <v>1328</v>
      </c>
      <c r="BY477" s="220" t="s">
        <v>1328</v>
      </c>
      <c r="BZ477" s="96">
        <v>0</v>
      </c>
      <c r="CA477" s="96">
        <v>0</v>
      </c>
      <c r="CB477" s="96">
        <v>0</v>
      </c>
      <c r="CC477" s="96">
        <v>0</v>
      </c>
      <c r="CD477" s="96">
        <v>0</v>
      </c>
      <c r="CE477" s="96">
        <v>0</v>
      </c>
      <c r="CF477" s="96">
        <v>0</v>
      </c>
      <c r="CG477" s="96">
        <v>0</v>
      </c>
      <c r="CH477" s="96">
        <v>0</v>
      </c>
      <c r="CI477" s="96">
        <v>0</v>
      </c>
      <c r="CJ477" s="96">
        <v>0</v>
      </c>
      <c r="CK477" s="96">
        <v>0</v>
      </c>
      <c r="CL477" s="96">
        <v>0</v>
      </c>
      <c r="CM477" s="96">
        <v>0</v>
      </c>
      <c r="CN477" s="305" t="s">
        <v>81</v>
      </c>
      <c r="CO477" s="305" t="s">
        <v>81</v>
      </c>
      <c r="CP477" s="354" t="s">
        <v>81</v>
      </c>
      <c r="CQ477" s="96">
        <f t="shared" si="374"/>
        <v>15</v>
      </c>
      <c r="CR477" s="221">
        <f>+CQ477/E477</f>
        <v>1</v>
      </c>
      <c r="CS477" s="306">
        <f t="shared" si="379"/>
        <v>1</v>
      </c>
      <c r="CT477" s="355"/>
      <c r="CU477" s="220" t="s">
        <v>1302</v>
      </c>
      <c r="CV477" s="220" t="s">
        <v>101</v>
      </c>
    </row>
    <row r="478" spans="1:100" ht="77.25" customHeight="1">
      <c r="A478" s="75" t="s">
        <v>1329</v>
      </c>
      <c r="B478" s="218" t="s">
        <v>95</v>
      </c>
      <c r="C478" s="75" t="s">
        <v>1330</v>
      </c>
      <c r="D478" s="119">
        <v>2</v>
      </c>
      <c r="E478" s="119">
        <v>2</v>
      </c>
      <c r="F478" s="75" t="s">
        <v>97</v>
      </c>
      <c r="G478" s="75" t="s">
        <v>1331</v>
      </c>
      <c r="H478" s="75" t="s">
        <v>1331</v>
      </c>
      <c r="I478" s="96">
        <v>0</v>
      </c>
      <c r="J478" s="119">
        <v>1</v>
      </c>
      <c r="K478" s="119">
        <v>0</v>
      </c>
      <c r="L478" s="305">
        <v>0</v>
      </c>
      <c r="M478" s="305">
        <f>SUM(L478)</f>
        <v>0</v>
      </c>
      <c r="N478" s="305">
        <v>1</v>
      </c>
      <c r="O478" s="305">
        <f>+L478</f>
        <v>0</v>
      </c>
      <c r="P478" s="354"/>
      <c r="Q478" s="96">
        <v>0</v>
      </c>
      <c r="R478" s="96">
        <v>0</v>
      </c>
      <c r="S478" s="96">
        <v>0</v>
      </c>
      <c r="T478" s="96">
        <v>0</v>
      </c>
      <c r="U478" s="96">
        <v>0</v>
      </c>
      <c r="V478" s="96">
        <v>0</v>
      </c>
      <c r="W478" s="96">
        <v>0</v>
      </c>
      <c r="X478" s="96">
        <v>0</v>
      </c>
      <c r="Y478" s="96">
        <v>0</v>
      </c>
      <c r="Z478" s="102" t="s">
        <v>81</v>
      </c>
      <c r="AA478" s="96">
        <v>0</v>
      </c>
      <c r="AB478" s="102">
        <v>0</v>
      </c>
      <c r="AC478" s="96">
        <v>0</v>
      </c>
      <c r="AD478" s="102">
        <v>0</v>
      </c>
      <c r="AE478" s="102">
        <v>0</v>
      </c>
      <c r="AF478" s="102">
        <v>0</v>
      </c>
      <c r="AG478" s="102">
        <v>0</v>
      </c>
      <c r="AH478" s="102">
        <v>0</v>
      </c>
      <c r="AI478" s="102">
        <v>0</v>
      </c>
      <c r="AJ478" s="102">
        <v>0</v>
      </c>
      <c r="AK478" s="102">
        <v>0</v>
      </c>
      <c r="AL478" s="305" t="s">
        <v>81</v>
      </c>
      <c r="AM478" s="305" t="str">
        <f t="shared" si="375"/>
        <v>NA</v>
      </c>
      <c r="AN478" s="354" t="s">
        <v>81</v>
      </c>
      <c r="AO478" s="102">
        <f t="shared" si="372"/>
        <v>0</v>
      </c>
      <c r="AP478" s="305">
        <f t="shared" si="373"/>
        <v>0</v>
      </c>
      <c r="AQ478" s="305">
        <f t="shared" si="376"/>
        <v>0</v>
      </c>
      <c r="AR478" s="354"/>
      <c r="AS478" s="96">
        <v>1</v>
      </c>
      <c r="AT478" s="96">
        <v>1</v>
      </c>
      <c r="AU478" s="96">
        <v>1</v>
      </c>
      <c r="AV478" s="96">
        <v>1</v>
      </c>
      <c r="AW478" s="102">
        <v>500000000</v>
      </c>
      <c r="AX478" s="102">
        <v>500000000</v>
      </c>
      <c r="AY478" s="102">
        <v>0</v>
      </c>
      <c r="AZ478" s="102">
        <v>0</v>
      </c>
      <c r="BA478" s="102">
        <v>0</v>
      </c>
      <c r="BB478" s="102">
        <v>0</v>
      </c>
      <c r="BC478" s="102">
        <v>0</v>
      </c>
      <c r="BD478" s="102">
        <v>0</v>
      </c>
      <c r="BE478" s="102">
        <v>0</v>
      </c>
      <c r="BF478" s="305">
        <f t="shared" si="377"/>
        <v>1</v>
      </c>
      <c r="BG478" s="305">
        <f>+BF478</f>
        <v>1</v>
      </c>
      <c r="BH478" s="354" t="s">
        <v>81</v>
      </c>
      <c r="BI478" s="96">
        <f>+K478+AC478+AV478</f>
        <v>1</v>
      </c>
      <c r="BJ478" s="260">
        <f>+BI478/D478</f>
        <v>0.5</v>
      </c>
      <c r="BK478" s="305">
        <f t="shared" si="378"/>
        <v>0.5</v>
      </c>
      <c r="BL478" s="354"/>
      <c r="BM478" s="220" t="s">
        <v>1302</v>
      </c>
      <c r="BN478" s="220" t="s">
        <v>101</v>
      </c>
      <c r="BO478" s="220" t="s">
        <v>1332</v>
      </c>
      <c r="BP478" s="220" t="s">
        <v>1333</v>
      </c>
      <c r="BQ478" s="220" t="s">
        <v>1334</v>
      </c>
      <c r="BR478" s="220" t="s">
        <v>1335</v>
      </c>
      <c r="BS478" s="220" t="s">
        <v>1336</v>
      </c>
      <c r="BT478" s="244">
        <v>41996</v>
      </c>
      <c r="BU478" s="220" t="s">
        <v>1337</v>
      </c>
      <c r="BV478" s="220" t="s">
        <v>1323</v>
      </c>
      <c r="BW478" s="121">
        <v>500000000</v>
      </c>
      <c r="BX478" s="121">
        <v>500000000</v>
      </c>
      <c r="BY478" s="220" t="s">
        <v>1338</v>
      </c>
      <c r="BZ478" s="96">
        <v>1</v>
      </c>
      <c r="CA478" s="96">
        <v>0</v>
      </c>
      <c r="CB478" s="96">
        <v>1</v>
      </c>
      <c r="CC478" s="96">
        <v>1</v>
      </c>
      <c r="CD478" s="96">
        <v>1</v>
      </c>
      <c r="CE478" s="96">
        <v>500000000</v>
      </c>
      <c r="CF478" s="96">
        <v>500000000</v>
      </c>
      <c r="CG478" s="96">
        <v>0</v>
      </c>
      <c r="CH478" s="96">
        <v>0</v>
      </c>
      <c r="CI478" s="96">
        <v>0</v>
      </c>
      <c r="CJ478" s="96">
        <v>0</v>
      </c>
      <c r="CK478" s="96">
        <v>0</v>
      </c>
      <c r="CL478" s="96">
        <v>0</v>
      </c>
      <c r="CM478" s="96">
        <v>0</v>
      </c>
      <c r="CN478" s="305">
        <f t="shared" ref="CN478" si="380">+CD478/BZ478</f>
        <v>1</v>
      </c>
      <c r="CO478" s="305">
        <f>+CN478</f>
        <v>1</v>
      </c>
      <c r="CP478" s="354" t="s">
        <v>81</v>
      </c>
      <c r="CQ478" s="96">
        <f t="shared" si="374"/>
        <v>2</v>
      </c>
      <c r="CR478" s="221">
        <f>+CQ478/E478</f>
        <v>1</v>
      </c>
      <c r="CS478" s="306">
        <f t="shared" si="379"/>
        <v>1</v>
      </c>
      <c r="CT478" s="355"/>
      <c r="CU478" s="220" t="s">
        <v>1302</v>
      </c>
      <c r="CV478" s="220" t="s">
        <v>101</v>
      </c>
    </row>
    <row r="479" spans="1:100" ht="22.5">
      <c r="A479" s="207" t="s">
        <v>1339</v>
      </c>
      <c r="B479" s="312" t="s">
        <v>87</v>
      </c>
      <c r="C479" s="207" t="s">
        <v>1340</v>
      </c>
      <c r="D479" s="205" t="s">
        <v>1828</v>
      </c>
      <c r="E479" s="205" t="s">
        <v>1828</v>
      </c>
      <c r="F479" s="205" t="s">
        <v>1828</v>
      </c>
      <c r="G479" s="207" t="s">
        <v>80</v>
      </c>
      <c r="H479" s="207" t="s">
        <v>80</v>
      </c>
      <c r="I479" s="205" t="s">
        <v>79</v>
      </c>
      <c r="J479" s="205">
        <f>+J480+J486+J508+J557+J572+J578</f>
        <v>69</v>
      </c>
      <c r="K479" s="205" t="s">
        <v>79</v>
      </c>
      <c r="L479" s="206" t="s">
        <v>79</v>
      </c>
      <c r="M479" s="117" t="s">
        <v>79</v>
      </c>
      <c r="N479" s="117" t="s">
        <v>79</v>
      </c>
      <c r="O479" s="117" t="s">
        <v>79</v>
      </c>
      <c r="P479" s="206">
        <f>SUM(L481:L583)/69</f>
        <v>0.89057746794675785</v>
      </c>
      <c r="Q479" s="205">
        <f t="shared" ref="Q479:Y479" si="381">+Q480+Q486+Q508+Q557+Q572+Q578</f>
        <v>3269028934252802</v>
      </c>
      <c r="R479" s="205">
        <f t="shared" si="381"/>
        <v>0</v>
      </c>
      <c r="S479" s="205">
        <f t="shared" si="381"/>
        <v>3269039347093977</v>
      </c>
      <c r="T479" s="205">
        <f t="shared" si="381"/>
        <v>0</v>
      </c>
      <c r="U479" s="205">
        <f t="shared" si="381"/>
        <v>0</v>
      </c>
      <c r="V479" s="205">
        <f t="shared" si="381"/>
        <v>0</v>
      </c>
      <c r="W479" s="205">
        <f t="shared" si="381"/>
        <v>0</v>
      </c>
      <c r="X479" s="205">
        <f t="shared" si="381"/>
        <v>0</v>
      </c>
      <c r="Y479" s="205">
        <f t="shared" si="381"/>
        <v>0</v>
      </c>
      <c r="Z479" s="117" t="s">
        <v>81</v>
      </c>
      <c r="AA479" s="205">
        <f>+AA480+AA486+AA508+AA557+AA572+AA578</f>
        <v>66</v>
      </c>
      <c r="AB479" s="117" t="s">
        <v>81</v>
      </c>
      <c r="AC479" s="117" t="s">
        <v>81</v>
      </c>
      <c r="AD479" s="205">
        <f t="shared" ref="AD479:AK479" si="382">+AD480+AD486+AD508+AD557+AD572+AD578</f>
        <v>73055077128</v>
      </c>
      <c r="AE479" s="205">
        <f t="shared" si="382"/>
        <v>22845862831</v>
      </c>
      <c r="AF479" s="205">
        <f t="shared" si="382"/>
        <v>50209214297</v>
      </c>
      <c r="AG479" s="205">
        <f t="shared" si="382"/>
        <v>0</v>
      </c>
      <c r="AH479" s="205">
        <f t="shared" si="382"/>
        <v>0</v>
      </c>
      <c r="AI479" s="205">
        <f t="shared" si="382"/>
        <v>0</v>
      </c>
      <c r="AJ479" s="205">
        <f t="shared" si="382"/>
        <v>0</v>
      </c>
      <c r="AK479" s="205">
        <f t="shared" si="382"/>
        <v>0</v>
      </c>
      <c r="AL479" s="117" t="s">
        <v>81</v>
      </c>
      <c r="AM479" s="117" t="s">
        <v>81</v>
      </c>
      <c r="AN479" s="206">
        <f>SUM(AL481:AL583)/66</f>
        <v>0.93320629228544583</v>
      </c>
      <c r="AO479" s="205">
        <f>+AO480+AO486+AO508+AO557+AO572+AO578</f>
        <v>69</v>
      </c>
      <c r="AP479" s="117" t="s">
        <v>81</v>
      </c>
      <c r="AQ479" s="117" t="s">
        <v>81</v>
      </c>
      <c r="AR479" s="206">
        <f>SUM(AP481:AP583)/69</f>
        <v>0.90363123993558758</v>
      </c>
      <c r="AS479" s="205">
        <f>+AS480+AS486+AS508+AS557+AS572+AS578</f>
        <v>69</v>
      </c>
      <c r="AT479" s="117" t="s">
        <v>81</v>
      </c>
      <c r="AU479" s="117" t="s">
        <v>81</v>
      </c>
      <c r="AV479" s="117" t="s">
        <v>81</v>
      </c>
      <c r="AW479" s="205">
        <f t="shared" ref="AW479:BE479" si="383">+AW480+AW486+AW508+AW557+AW572+AW578</f>
        <v>66361197557</v>
      </c>
      <c r="AX479" s="205">
        <f t="shared" si="383"/>
        <v>29912026410</v>
      </c>
      <c r="AY479" s="205">
        <f t="shared" si="383"/>
        <v>17381754334</v>
      </c>
      <c r="AZ479" s="205">
        <f t="shared" si="383"/>
        <v>1427213122</v>
      </c>
      <c r="BA479" s="205">
        <f t="shared" si="383"/>
        <v>0</v>
      </c>
      <c r="BB479" s="205">
        <f t="shared" si="383"/>
        <v>17640203691</v>
      </c>
      <c r="BC479" s="205">
        <f t="shared" si="383"/>
        <v>0</v>
      </c>
      <c r="BD479" s="205">
        <f t="shared" si="383"/>
        <v>0</v>
      </c>
      <c r="BE479" s="205">
        <f t="shared" si="383"/>
        <v>0</v>
      </c>
      <c r="BF479" s="117" t="s">
        <v>81</v>
      </c>
      <c r="BG479" s="117" t="s">
        <v>81</v>
      </c>
      <c r="BH479" s="206">
        <f>SUM(BF481:BF583)/AS479</f>
        <v>0.7600050938249695</v>
      </c>
      <c r="BI479" s="205">
        <f>+BI480+BI486+BI508+BI557+BI572+BI578</f>
        <v>62</v>
      </c>
      <c r="BJ479" s="117" t="s">
        <v>81</v>
      </c>
      <c r="BK479" s="117" t="s">
        <v>81</v>
      </c>
      <c r="BL479" s="206">
        <f>SUM(BJ481:BJ583)/BI479</f>
        <v>0.83368702885069135</v>
      </c>
      <c r="BM479" s="207" t="s">
        <v>1341</v>
      </c>
      <c r="BN479" s="207" t="s">
        <v>81</v>
      </c>
      <c r="BO479" s="207"/>
      <c r="BP479" s="207"/>
      <c r="BQ479" s="207"/>
      <c r="BR479" s="207"/>
      <c r="BS479" s="207"/>
      <c r="BT479" s="207"/>
      <c r="BU479" s="207"/>
      <c r="BV479" s="207"/>
      <c r="BW479" s="207"/>
      <c r="BX479" s="207"/>
      <c r="BY479" s="207"/>
      <c r="BZ479" s="205">
        <f>+BZ480+BZ486+BZ508+BZ557+BZ572+BZ578</f>
        <v>80</v>
      </c>
      <c r="CA479" s="117" t="s">
        <v>81</v>
      </c>
      <c r="CB479" s="117" t="s">
        <v>81</v>
      </c>
      <c r="CC479" s="117" t="s">
        <v>81</v>
      </c>
      <c r="CD479" s="117" t="s">
        <v>81</v>
      </c>
      <c r="CE479" s="205">
        <f t="shared" ref="CE479:CM479" si="384">+CE480+CE486+CE508+CE557+CE572+CE578</f>
        <v>69767696824.166656</v>
      </c>
      <c r="CF479" s="205">
        <f t="shared" si="384"/>
        <v>36043485585.5</v>
      </c>
      <c r="CG479" s="205">
        <f t="shared" si="384"/>
        <v>26856770785.166664</v>
      </c>
      <c r="CH479" s="205">
        <f t="shared" si="384"/>
        <v>4315242917.5</v>
      </c>
      <c r="CI479" s="205">
        <f t="shared" si="384"/>
        <v>0</v>
      </c>
      <c r="CJ479" s="205">
        <f t="shared" si="384"/>
        <v>2552197536</v>
      </c>
      <c r="CK479" s="205">
        <f t="shared" si="384"/>
        <v>0</v>
      </c>
      <c r="CL479" s="205">
        <f t="shared" si="384"/>
        <v>0</v>
      </c>
      <c r="CM479" s="205">
        <f t="shared" si="384"/>
        <v>0</v>
      </c>
      <c r="CN479" s="117" t="s">
        <v>81</v>
      </c>
      <c r="CO479" s="117" t="s">
        <v>81</v>
      </c>
      <c r="CP479" s="206">
        <f>SUM(CN481:CN583)/BZ479</f>
        <v>0.83574909420289845</v>
      </c>
      <c r="CQ479" s="205">
        <f>+CQ480+CQ486+CQ508+CQ557+CQ572+CQ578</f>
        <v>90</v>
      </c>
      <c r="CR479" s="234" t="s">
        <v>81</v>
      </c>
      <c r="CS479" s="234" t="s">
        <v>81</v>
      </c>
      <c r="CT479" s="208">
        <f>SUM(CR481:CR583)/CQ479</f>
        <v>0.87159435313825762</v>
      </c>
      <c r="CU479" s="207" t="s">
        <v>1341</v>
      </c>
      <c r="CV479" s="207" t="s">
        <v>81</v>
      </c>
    </row>
    <row r="480" spans="1:100" ht="22.5">
      <c r="A480" s="214" t="s">
        <v>1342</v>
      </c>
      <c r="B480" s="313" t="s">
        <v>91</v>
      </c>
      <c r="C480" s="214" t="s">
        <v>1343</v>
      </c>
      <c r="D480" s="212" t="s">
        <v>79</v>
      </c>
      <c r="E480" s="212" t="s">
        <v>79</v>
      </c>
      <c r="F480" s="212" t="s">
        <v>79</v>
      </c>
      <c r="G480" s="214" t="s">
        <v>80</v>
      </c>
      <c r="H480" s="214" t="s">
        <v>80</v>
      </c>
      <c r="I480" s="212" t="s">
        <v>79</v>
      </c>
      <c r="J480" s="212">
        <v>5</v>
      </c>
      <c r="K480" s="212" t="s">
        <v>79</v>
      </c>
      <c r="L480" s="213" t="s">
        <v>79</v>
      </c>
      <c r="M480" s="118" t="s">
        <v>79</v>
      </c>
      <c r="N480" s="118" t="s">
        <v>79</v>
      </c>
      <c r="O480" s="118" t="s">
        <v>79</v>
      </c>
      <c r="P480" s="213">
        <f>+P481</f>
        <v>0.8</v>
      </c>
      <c r="Q480" s="212">
        <f t="shared" ref="Q480:Y480" si="385">SUM(Q481:Q505)</f>
        <v>0</v>
      </c>
      <c r="R480" s="212">
        <f t="shared" si="385"/>
        <v>0</v>
      </c>
      <c r="S480" s="212">
        <f t="shared" si="385"/>
        <v>0</v>
      </c>
      <c r="T480" s="212">
        <f t="shared" si="385"/>
        <v>0</v>
      </c>
      <c r="U480" s="212">
        <f t="shared" si="385"/>
        <v>0</v>
      </c>
      <c r="V480" s="212">
        <f t="shared" si="385"/>
        <v>0</v>
      </c>
      <c r="W480" s="212">
        <f t="shared" si="385"/>
        <v>0</v>
      </c>
      <c r="X480" s="212">
        <f t="shared" si="385"/>
        <v>0</v>
      </c>
      <c r="Y480" s="212">
        <f t="shared" si="385"/>
        <v>0</v>
      </c>
      <c r="Z480" s="118" t="s">
        <v>81</v>
      </c>
      <c r="AA480" s="212">
        <v>5</v>
      </c>
      <c r="AB480" s="118" t="s">
        <v>81</v>
      </c>
      <c r="AC480" s="118" t="s">
        <v>81</v>
      </c>
      <c r="AD480" s="118">
        <f>SUM(AD481:AD485)</f>
        <v>19685294872</v>
      </c>
      <c r="AE480" s="118">
        <f t="shared" ref="AE480:AK480" si="386">SUM(AE481:AE485)</f>
        <v>19685294872</v>
      </c>
      <c r="AF480" s="118">
        <f t="shared" si="386"/>
        <v>0</v>
      </c>
      <c r="AG480" s="118">
        <f t="shared" si="386"/>
        <v>0</v>
      </c>
      <c r="AH480" s="118">
        <f t="shared" si="386"/>
        <v>0</v>
      </c>
      <c r="AI480" s="118">
        <f t="shared" si="386"/>
        <v>0</v>
      </c>
      <c r="AJ480" s="118">
        <f t="shared" si="386"/>
        <v>0</v>
      </c>
      <c r="AK480" s="118">
        <f t="shared" si="386"/>
        <v>0</v>
      </c>
      <c r="AL480" s="118" t="s">
        <v>81</v>
      </c>
      <c r="AM480" s="118" t="s">
        <v>81</v>
      </c>
      <c r="AN480" s="213">
        <f>+AN481</f>
        <v>1</v>
      </c>
      <c r="AO480" s="214">
        <v>5</v>
      </c>
      <c r="AP480" s="118" t="s">
        <v>81</v>
      </c>
      <c r="AQ480" s="118" t="s">
        <v>81</v>
      </c>
      <c r="AR480" s="213">
        <f>+AR481</f>
        <v>1</v>
      </c>
      <c r="AS480" s="212">
        <v>4</v>
      </c>
      <c r="AT480" s="118" t="s">
        <v>81</v>
      </c>
      <c r="AU480" s="118" t="s">
        <v>81</v>
      </c>
      <c r="AV480" s="118" t="s">
        <v>81</v>
      </c>
      <c r="AW480" s="118">
        <f>SUM(AW481:AW485)</f>
        <v>33196804816</v>
      </c>
      <c r="AX480" s="118">
        <f t="shared" ref="AX480:BD480" si="387">SUM(AX481:AX485)</f>
        <v>16903331965</v>
      </c>
      <c r="AY480" s="118">
        <f t="shared" si="387"/>
        <v>0</v>
      </c>
      <c r="AZ480" s="118">
        <f t="shared" si="387"/>
        <v>0</v>
      </c>
      <c r="BA480" s="118">
        <f t="shared" si="387"/>
        <v>0</v>
      </c>
      <c r="BB480" s="118">
        <f t="shared" si="387"/>
        <v>16293472851</v>
      </c>
      <c r="BC480" s="118">
        <f t="shared" si="387"/>
        <v>0</v>
      </c>
      <c r="BD480" s="118">
        <f t="shared" si="387"/>
        <v>0</v>
      </c>
      <c r="BE480" s="118">
        <f t="shared" ref="BE480" si="388">SUM(BE481:BE505)</f>
        <v>0</v>
      </c>
      <c r="BF480" s="118" t="s">
        <v>81</v>
      </c>
      <c r="BG480" s="118" t="s">
        <v>81</v>
      </c>
      <c r="BH480" s="213">
        <f>+BH481</f>
        <v>0.87244897959183676</v>
      </c>
      <c r="BI480" s="214">
        <v>4</v>
      </c>
      <c r="BJ480" s="118" t="s">
        <v>81</v>
      </c>
      <c r="BK480" s="118" t="s">
        <v>81</v>
      </c>
      <c r="BL480" s="213">
        <f>+BL481</f>
        <v>0.80092592592592593</v>
      </c>
      <c r="BM480" s="214" t="s">
        <v>1341</v>
      </c>
      <c r="BN480" s="214" t="s">
        <v>81</v>
      </c>
      <c r="BO480" s="214"/>
      <c r="BP480" s="214"/>
      <c r="BQ480" s="214"/>
      <c r="BR480" s="214"/>
      <c r="BS480" s="214"/>
      <c r="BT480" s="214"/>
      <c r="BU480" s="214"/>
      <c r="BV480" s="214"/>
      <c r="BW480" s="214"/>
      <c r="BX480" s="214"/>
      <c r="BY480" s="214"/>
      <c r="BZ480" s="212">
        <v>4</v>
      </c>
      <c r="CA480" s="118" t="s">
        <v>81</v>
      </c>
      <c r="CB480" s="118" t="s">
        <v>81</v>
      </c>
      <c r="CC480" s="118" t="s">
        <v>81</v>
      </c>
      <c r="CD480" s="118" t="s">
        <v>81</v>
      </c>
      <c r="CE480" s="212">
        <f>SUM(CE481:CE485)</f>
        <v>26364400312.5</v>
      </c>
      <c r="CF480" s="212">
        <f t="shared" ref="CF480:CL480" si="389">SUM(CF481:CF485)</f>
        <v>26364400312.5</v>
      </c>
      <c r="CG480" s="212">
        <f t="shared" si="389"/>
        <v>0</v>
      </c>
      <c r="CH480" s="212">
        <f t="shared" si="389"/>
        <v>0</v>
      </c>
      <c r="CI480" s="212">
        <f t="shared" si="389"/>
        <v>0</v>
      </c>
      <c r="CJ480" s="212">
        <f t="shared" si="389"/>
        <v>0</v>
      </c>
      <c r="CK480" s="212">
        <f t="shared" si="389"/>
        <v>0</v>
      </c>
      <c r="CL480" s="212">
        <f t="shared" si="389"/>
        <v>0</v>
      </c>
      <c r="CM480" s="212">
        <f t="shared" ref="CM480" si="390">SUM(CM481:CM505)</f>
        <v>0</v>
      </c>
      <c r="CN480" s="118" t="s">
        <v>81</v>
      </c>
      <c r="CO480" s="118" t="s">
        <v>81</v>
      </c>
      <c r="CP480" s="213">
        <f>+CP481</f>
        <v>1</v>
      </c>
      <c r="CQ480" s="214">
        <v>4</v>
      </c>
      <c r="CR480" s="120" t="s">
        <v>81</v>
      </c>
      <c r="CS480" s="120" t="s">
        <v>81</v>
      </c>
      <c r="CT480" s="215">
        <f>+CT481</f>
        <v>1</v>
      </c>
      <c r="CU480" s="214" t="s">
        <v>1341</v>
      </c>
      <c r="CV480" s="214" t="s">
        <v>81</v>
      </c>
    </row>
    <row r="481" spans="1:100" ht="54" customHeight="1">
      <c r="A481" s="75" t="s">
        <v>1344</v>
      </c>
      <c r="B481" s="218" t="s">
        <v>95</v>
      </c>
      <c r="C481" s="75" t="s">
        <v>1345</v>
      </c>
      <c r="D481" s="119">
        <v>90</v>
      </c>
      <c r="E481" s="119">
        <v>45</v>
      </c>
      <c r="F481" s="75" t="s">
        <v>486</v>
      </c>
      <c r="G481" s="75" t="s">
        <v>1346</v>
      </c>
      <c r="H481" s="75" t="s">
        <v>1347</v>
      </c>
      <c r="I481" s="96">
        <v>0</v>
      </c>
      <c r="J481" s="119">
        <v>90</v>
      </c>
      <c r="K481" s="96">
        <v>90</v>
      </c>
      <c r="L481" s="305">
        <v>1</v>
      </c>
      <c r="M481" s="354">
        <f>SUM(L481:L483)/3</f>
        <v>1</v>
      </c>
      <c r="N481" s="354">
        <v>0.8</v>
      </c>
      <c r="O481" s="354">
        <v>0.8</v>
      </c>
      <c r="P481" s="354">
        <f>SUM(L481:L485)/5</f>
        <v>0.8</v>
      </c>
      <c r="Q481" s="96">
        <v>0</v>
      </c>
      <c r="R481" s="96">
        <v>0</v>
      </c>
      <c r="S481" s="96">
        <v>0</v>
      </c>
      <c r="T481" s="96">
        <v>0</v>
      </c>
      <c r="U481" s="96">
        <v>0</v>
      </c>
      <c r="V481" s="96">
        <v>0</v>
      </c>
      <c r="W481" s="96">
        <v>0</v>
      </c>
      <c r="X481" s="96">
        <v>0</v>
      </c>
      <c r="Y481" s="96">
        <v>0</v>
      </c>
      <c r="Z481" s="102" t="s">
        <v>81</v>
      </c>
      <c r="AA481" s="96">
        <v>95</v>
      </c>
      <c r="AB481" s="102">
        <v>95</v>
      </c>
      <c r="AC481" s="96">
        <v>95</v>
      </c>
      <c r="AD481" s="102">
        <v>150000000</v>
      </c>
      <c r="AE481" s="307">
        <v>150000000</v>
      </c>
      <c r="AF481" s="102">
        <v>0</v>
      </c>
      <c r="AG481" s="102">
        <v>0</v>
      </c>
      <c r="AH481" s="102">
        <v>0</v>
      </c>
      <c r="AI481" s="102">
        <v>0</v>
      </c>
      <c r="AJ481" s="102">
        <v>0</v>
      </c>
      <c r="AK481" s="102">
        <v>0</v>
      </c>
      <c r="AL481" s="305">
        <v>1</v>
      </c>
      <c r="AM481" s="354">
        <f>SUM(AL481:AL483)/3</f>
        <v>1</v>
      </c>
      <c r="AN481" s="354">
        <f>SUM(AL481:AL485)/5</f>
        <v>1</v>
      </c>
      <c r="AO481" s="102">
        <f t="shared" ref="AO481:AO485" si="391">SUM(AC481+K481)</f>
        <v>185</v>
      </c>
      <c r="AP481" s="305">
        <v>1</v>
      </c>
      <c r="AQ481" s="354">
        <f>SUM(AP481:AP483)/3</f>
        <v>1</v>
      </c>
      <c r="AR481" s="354">
        <f>SUM(AP481:AP485)/5</f>
        <v>1</v>
      </c>
      <c r="AS481" s="121">
        <v>100</v>
      </c>
      <c r="AT481" s="96">
        <v>50</v>
      </c>
      <c r="AU481" s="96">
        <v>50</v>
      </c>
      <c r="AV481" s="96">
        <v>50</v>
      </c>
      <c r="AW481" s="96">
        <v>33196804816</v>
      </c>
      <c r="AX481" s="96">
        <v>16903331965</v>
      </c>
      <c r="AY481" s="96">
        <v>0</v>
      </c>
      <c r="AZ481" s="96">
        <v>0</v>
      </c>
      <c r="BA481" s="96">
        <v>0</v>
      </c>
      <c r="BB481" s="96">
        <f>+AW481-AX481</f>
        <v>16293472851</v>
      </c>
      <c r="BC481" s="96">
        <v>0</v>
      </c>
      <c r="BD481" s="96">
        <v>0</v>
      </c>
      <c r="BE481" s="102">
        <v>0</v>
      </c>
      <c r="BF481" s="305">
        <f t="shared" ref="BF481:BF505" si="392">+AV481/AS481</f>
        <v>0.5</v>
      </c>
      <c r="BG481" s="354">
        <f>SUM(BF481:BF483)/3</f>
        <v>0.83333333333333337</v>
      </c>
      <c r="BH481" s="354">
        <f>SUM(BF481:BF485)/AS480</f>
        <v>0.87244897959183676</v>
      </c>
      <c r="BI481" s="96">
        <f>+(K481+AC481+AV481)/3</f>
        <v>78.333333333333329</v>
      </c>
      <c r="BJ481" s="260">
        <f>+BI481/D481</f>
        <v>0.87037037037037035</v>
      </c>
      <c r="BK481" s="354">
        <f>SUM(BJ481:BJ483)/2</f>
        <v>0.93518518518518512</v>
      </c>
      <c r="BL481" s="354">
        <f>SUBTOTAL(9,BJ481:BJ485)/BI480</f>
        <v>0.80092592592592593</v>
      </c>
      <c r="BM481" s="220" t="s">
        <v>1341</v>
      </c>
      <c r="BN481" s="220" t="s">
        <v>112</v>
      </c>
      <c r="BO481" s="220"/>
      <c r="BP481" s="220"/>
      <c r="BQ481" s="220"/>
      <c r="BR481" s="220"/>
      <c r="BS481" s="220"/>
      <c r="BT481" s="220"/>
      <c r="BU481" s="220"/>
      <c r="BV481" s="220"/>
      <c r="BW481" s="220"/>
      <c r="BX481" s="220"/>
      <c r="BY481" s="220"/>
      <c r="BZ481" s="96">
        <v>45</v>
      </c>
      <c r="CA481" s="96">
        <v>45</v>
      </c>
      <c r="CB481" s="96">
        <v>44</v>
      </c>
      <c r="CC481" s="96">
        <v>45</v>
      </c>
      <c r="CD481" s="96">
        <v>45</v>
      </c>
      <c r="CE481" s="96">
        <f>SUM(CF481:CM481)</f>
        <v>17577844101</v>
      </c>
      <c r="CF481" s="96">
        <v>17577844101</v>
      </c>
      <c r="CG481" s="96">
        <v>0</v>
      </c>
      <c r="CH481" s="96">
        <v>0</v>
      </c>
      <c r="CI481" s="96">
        <v>0</v>
      </c>
      <c r="CJ481" s="96">
        <v>0</v>
      </c>
      <c r="CK481" s="96">
        <v>0</v>
      </c>
      <c r="CL481" s="96">
        <v>0</v>
      </c>
      <c r="CM481" s="96">
        <v>0</v>
      </c>
      <c r="CN481" s="305">
        <f>+CD481/BZ481</f>
        <v>1</v>
      </c>
      <c r="CO481" s="354">
        <f>SUM(CN481:CN483)/2</f>
        <v>1</v>
      </c>
      <c r="CP481" s="354">
        <f>SUM(CN481:CN485)/BZ480</f>
        <v>1</v>
      </c>
      <c r="CQ481" s="96">
        <v>45</v>
      </c>
      <c r="CR481" s="221">
        <f>+CQ481/E481</f>
        <v>1</v>
      </c>
      <c r="CS481" s="355">
        <f>SUM(CR481:CR483)/2</f>
        <v>1</v>
      </c>
      <c r="CT481" s="355">
        <f>SUM(CR481:CR485)/CQ480</f>
        <v>1</v>
      </c>
      <c r="CU481" s="220" t="s">
        <v>1341</v>
      </c>
      <c r="CV481" s="220" t="s">
        <v>112</v>
      </c>
    </row>
    <row r="482" spans="1:100" ht="72" customHeight="1">
      <c r="A482" s="75" t="s">
        <v>1344</v>
      </c>
      <c r="B482" s="218" t="s">
        <v>95</v>
      </c>
      <c r="C482" s="75" t="s">
        <v>1345</v>
      </c>
      <c r="D482" s="119">
        <v>90</v>
      </c>
      <c r="E482" s="119">
        <v>45</v>
      </c>
      <c r="F482" s="75" t="s">
        <v>486</v>
      </c>
      <c r="G482" s="75" t="s">
        <v>1348</v>
      </c>
      <c r="H482" s="75" t="s">
        <v>1349</v>
      </c>
      <c r="I482" s="96">
        <v>0</v>
      </c>
      <c r="J482" s="119">
        <v>45</v>
      </c>
      <c r="K482" s="96">
        <v>45</v>
      </c>
      <c r="L482" s="305">
        <v>1</v>
      </c>
      <c r="M482" s="354"/>
      <c r="N482" s="354"/>
      <c r="O482" s="354"/>
      <c r="P482" s="354"/>
      <c r="Q482" s="96">
        <v>0</v>
      </c>
      <c r="R482" s="96">
        <v>0</v>
      </c>
      <c r="S482" s="96">
        <v>0</v>
      </c>
      <c r="T482" s="96">
        <v>0</v>
      </c>
      <c r="U482" s="96">
        <v>0</v>
      </c>
      <c r="V482" s="96">
        <v>0</v>
      </c>
      <c r="W482" s="96">
        <v>0</v>
      </c>
      <c r="X482" s="96">
        <v>0</v>
      </c>
      <c r="Y482" s="96">
        <v>0</v>
      </c>
      <c r="Z482" s="102" t="s">
        <v>81</v>
      </c>
      <c r="AA482" s="96">
        <v>45</v>
      </c>
      <c r="AB482" s="102">
        <v>45</v>
      </c>
      <c r="AC482" s="96">
        <v>45</v>
      </c>
      <c r="AD482" s="102">
        <v>0</v>
      </c>
      <c r="AE482" s="307">
        <v>0</v>
      </c>
      <c r="AF482" s="102">
        <v>0</v>
      </c>
      <c r="AG482" s="102">
        <v>0</v>
      </c>
      <c r="AH482" s="102">
        <v>0</v>
      </c>
      <c r="AI482" s="102">
        <v>0</v>
      </c>
      <c r="AJ482" s="102">
        <v>0</v>
      </c>
      <c r="AK482" s="102">
        <v>0</v>
      </c>
      <c r="AL482" s="305">
        <v>1</v>
      </c>
      <c r="AM482" s="354"/>
      <c r="AN482" s="354"/>
      <c r="AO482" s="102">
        <f t="shared" si="391"/>
        <v>90</v>
      </c>
      <c r="AP482" s="305">
        <f t="shared" ref="AP482:AP485" si="393">SUM(AO482/D482)</f>
        <v>1</v>
      </c>
      <c r="AQ482" s="354"/>
      <c r="AR482" s="354"/>
      <c r="AS482" s="121">
        <v>45</v>
      </c>
      <c r="AT482" s="96">
        <v>45</v>
      </c>
      <c r="AU482" s="96">
        <v>45</v>
      </c>
      <c r="AV482" s="96">
        <v>45</v>
      </c>
      <c r="AW482" s="96">
        <v>0</v>
      </c>
      <c r="AX482" s="96">
        <v>0</v>
      </c>
      <c r="AY482" s="96">
        <v>0</v>
      </c>
      <c r="AZ482" s="96">
        <v>0</v>
      </c>
      <c r="BA482" s="96">
        <v>0</v>
      </c>
      <c r="BB482" s="96">
        <v>0</v>
      </c>
      <c r="BC482" s="96">
        <v>0</v>
      </c>
      <c r="BD482" s="96">
        <v>0</v>
      </c>
      <c r="BE482" s="102">
        <v>0</v>
      </c>
      <c r="BF482" s="305">
        <f t="shared" si="392"/>
        <v>1</v>
      </c>
      <c r="BG482" s="354"/>
      <c r="BH482" s="354"/>
      <c r="BI482" s="96">
        <v>90</v>
      </c>
      <c r="BJ482" s="260">
        <f>+BI482/D482</f>
        <v>1</v>
      </c>
      <c r="BK482" s="354"/>
      <c r="BL482" s="354"/>
      <c r="BM482" s="220" t="s">
        <v>1341</v>
      </c>
      <c r="BN482" s="220" t="s">
        <v>112</v>
      </c>
      <c r="BO482" s="220"/>
      <c r="BP482" s="220"/>
      <c r="BQ482" s="220"/>
      <c r="BR482" s="220"/>
      <c r="BS482" s="220"/>
      <c r="BT482" s="220"/>
      <c r="BU482" s="220"/>
      <c r="BV482" s="220"/>
      <c r="BW482" s="220"/>
      <c r="BX482" s="220"/>
      <c r="BY482" s="220"/>
      <c r="BZ482" s="96">
        <v>45</v>
      </c>
      <c r="CA482" s="96">
        <v>45</v>
      </c>
      <c r="CB482" s="96">
        <v>45</v>
      </c>
      <c r="CC482" s="96">
        <v>45</v>
      </c>
      <c r="CD482" s="96">
        <v>45</v>
      </c>
      <c r="CE482" s="96">
        <v>2928852070.5</v>
      </c>
      <c r="CF482" s="96">
        <v>2928852070.5</v>
      </c>
      <c r="CG482" s="96">
        <v>0</v>
      </c>
      <c r="CH482" s="96">
        <v>0</v>
      </c>
      <c r="CI482" s="96">
        <v>0</v>
      </c>
      <c r="CJ482" s="96">
        <v>0</v>
      </c>
      <c r="CK482" s="96">
        <v>0</v>
      </c>
      <c r="CL482" s="96">
        <v>0</v>
      </c>
      <c r="CM482" s="96">
        <v>0</v>
      </c>
      <c r="CN482" s="305">
        <f t="shared" ref="CN482:CN485" si="394">+CD482/BZ482</f>
        <v>1</v>
      </c>
      <c r="CO482" s="354"/>
      <c r="CP482" s="354"/>
      <c r="CQ482" s="96">
        <f>SUM(K482+AC482+AV482+CD482)/4</f>
        <v>45</v>
      </c>
      <c r="CR482" s="221">
        <f>+CQ482/E482</f>
        <v>1</v>
      </c>
      <c r="CS482" s="355"/>
      <c r="CT482" s="355"/>
      <c r="CU482" s="220" t="s">
        <v>1341</v>
      </c>
      <c r="CV482" s="220" t="s">
        <v>112</v>
      </c>
    </row>
    <row r="483" spans="1:100" ht="55.5" customHeight="1">
      <c r="A483" s="75" t="s">
        <v>1344</v>
      </c>
      <c r="B483" s="218" t="s">
        <v>95</v>
      </c>
      <c r="C483" s="75" t="s">
        <v>1345</v>
      </c>
      <c r="D483" s="119">
        <v>45</v>
      </c>
      <c r="E483" s="119" t="s">
        <v>81</v>
      </c>
      <c r="F483" s="75" t="s">
        <v>486</v>
      </c>
      <c r="G483" s="75" t="s">
        <v>1350</v>
      </c>
      <c r="H483" s="75" t="s">
        <v>1350</v>
      </c>
      <c r="I483" s="96">
        <v>0</v>
      </c>
      <c r="J483" s="119">
        <v>45</v>
      </c>
      <c r="K483" s="96">
        <v>45</v>
      </c>
      <c r="L483" s="305">
        <v>1</v>
      </c>
      <c r="M483" s="354"/>
      <c r="N483" s="354"/>
      <c r="O483" s="354"/>
      <c r="P483" s="354"/>
      <c r="Q483" s="96">
        <v>0</v>
      </c>
      <c r="R483" s="96">
        <v>0</v>
      </c>
      <c r="S483" s="96">
        <v>0</v>
      </c>
      <c r="T483" s="96">
        <v>0</v>
      </c>
      <c r="U483" s="96">
        <v>0</v>
      </c>
      <c r="V483" s="96">
        <v>0</v>
      </c>
      <c r="W483" s="96">
        <v>0</v>
      </c>
      <c r="X483" s="96">
        <v>0</v>
      </c>
      <c r="Y483" s="96">
        <v>0</v>
      </c>
      <c r="Z483" s="102" t="s">
        <v>81</v>
      </c>
      <c r="AA483" s="96">
        <v>45</v>
      </c>
      <c r="AB483" s="102">
        <v>45</v>
      </c>
      <c r="AC483" s="96">
        <v>45</v>
      </c>
      <c r="AD483" s="102">
        <v>19422694872</v>
      </c>
      <c r="AE483" s="307">
        <v>19422694872</v>
      </c>
      <c r="AF483" s="102">
        <v>0</v>
      </c>
      <c r="AG483" s="102">
        <v>0</v>
      </c>
      <c r="AH483" s="102">
        <v>0</v>
      </c>
      <c r="AI483" s="102">
        <v>0</v>
      </c>
      <c r="AJ483" s="102">
        <v>0</v>
      </c>
      <c r="AK483" s="102">
        <v>0</v>
      </c>
      <c r="AL483" s="305">
        <v>1</v>
      </c>
      <c r="AM483" s="354"/>
      <c r="AN483" s="354"/>
      <c r="AO483" s="102">
        <f t="shared" si="391"/>
        <v>90</v>
      </c>
      <c r="AP483" s="305">
        <v>1</v>
      </c>
      <c r="AQ483" s="354"/>
      <c r="AR483" s="354"/>
      <c r="AS483" s="121">
        <v>45</v>
      </c>
      <c r="AT483" s="96">
        <v>45</v>
      </c>
      <c r="AU483" s="96">
        <v>45</v>
      </c>
      <c r="AV483" s="96">
        <v>45</v>
      </c>
      <c r="AW483" s="96">
        <v>0</v>
      </c>
      <c r="AX483" s="96">
        <v>0</v>
      </c>
      <c r="AY483" s="96">
        <v>0</v>
      </c>
      <c r="AZ483" s="96">
        <v>0</v>
      </c>
      <c r="BA483" s="96">
        <v>0</v>
      </c>
      <c r="BB483" s="96">
        <v>0</v>
      </c>
      <c r="BC483" s="96">
        <v>0</v>
      </c>
      <c r="BD483" s="96">
        <v>0</v>
      </c>
      <c r="BE483" s="102">
        <v>0</v>
      </c>
      <c r="BF483" s="305">
        <f t="shared" si="392"/>
        <v>1</v>
      </c>
      <c r="BG483" s="354"/>
      <c r="BH483" s="354"/>
      <c r="BI483" s="96" t="s">
        <v>81</v>
      </c>
      <c r="BJ483" s="260" t="s">
        <v>81</v>
      </c>
      <c r="BK483" s="354"/>
      <c r="BL483" s="354"/>
      <c r="BM483" s="220" t="s">
        <v>1341</v>
      </c>
      <c r="BN483" s="220" t="s">
        <v>176</v>
      </c>
      <c r="BO483" s="220"/>
      <c r="BP483" s="220"/>
      <c r="BQ483" s="220"/>
      <c r="BR483" s="220"/>
      <c r="BS483" s="220"/>
      <c r="BT483" s="220"/>
      <c r="BU483" s="220"/>
      <c r="BV483" s="220"/>
      <c r="BW483" s="220"/>
      <c r="BX483" s="220"/>
      <c r="BY483" s="220"/>
      <c r="BZ483" s="96" t="s">
        <v>81</v>
      </c>
      <c r="CA483" s="96" t="s">
        <v>81</v>
      </c>
      <c r="CB483" s="96" t="s">
        <v>81</v>
      </c>
      <c r="CC483" s="96" t="s">
        <v>81</v>
      </c>
      <c r="CD483" s="96" t="s">
        <v>81</v>
      </c>
      <c r="CE483" s="96">
        <v>0</v>
      </c>
      <c r="CF483" s="96">
        <v>0</v>
      </c>
      <c r="CG483" s="96">
        <v>0</v>
      </c>
      <c r="CH483" s="96">
        <v>0</v>
      </c>
      <c r="CI483" s="96">
        <v>0</v>
      </c>
      <c r="CJ483" s="96">
        <v>0</v>
      </c>
      <c r="CK483" s="96">
        <v>0</v>
      </c>
      <c r="CL483" s="96">
        <v>0</v>
      </c>
      <c r="CM483" s="96">
        <v>0</v>
      </c>
      <c r="CN483" s="305" t="s">
        <v>81</v>
      </c>
      <c r="CO483" s="354"/>
      <c r="CP483" s="354"/>
      <c r="CQ483" s="96" t="s">
        <v>81</v>
      </c>
      <c r="CR483" s="221" t="s">
        <v>81</v>
      </c>
      <c r="CS483" s="355"/>
      <c r="CT483" s="355"/>
      <c r="CU483" s="220" t="s">
        <v>1341</v>
      </c>
      <c r="CV483" s="220" t="s">
        <v>176</v>
      </c>
    </row>
    <row r="484" spans="1:100" ht="45">
      <c r="A484" s="75" t="s">
        <v>1351</v>
      </c>
      <c r="B484" s="218" t="s">
        <v>95</v>
      </c>
      <c r="C484" s="75" t="s">
        <v>1352</v>
      </c>
      <c r="D484" s="119">
        <v>97</v>
      </c>
      <c r="E484" s="119">
        <v>1</v>
      </c>
      <c r="F484" s="75" t="s">
        <v>97</v>
      </c>
      <c r="G484" s="75" t="s">
        <v>1353</v>
      </c>
      <c r="H484" s="75" t="s">
        <v>1354</v>
      </c>
      <c r="I484" s="96">
        <v>0</v>
      </c>
      <c r="J484" s="119">
        <v>94</v>
      </c>
      <c r="K484" s="96">
        <v>97</v>
      </c>
      <c r="L484" s="305">
        <v>1</v>
      </c>
      <c r="M484" s="305">
        <f>SUM(L484)</f>
        <v>1</v>
      </c>
      <c r="N484" s="305">
        <v>0.1</v>
      </c>
      <c r="O484" s="305">
        <v>0.1</v>
      </c>
      <c r="P484" s="354"/>
      <c r="Q484" s="96">
        <v>0</v>
      </c>
      <c r="R484" s="96">
        <v>0</v>
      </c>
      <c r="S484" s="96">
        <v>0</v>
      </c>
      <c r="T484" s="96">
        <v>0</v>
      </c>
      <c r="U484" s="96">
        <v>0</v>
      </c>
      <c r="V484" s="96">
        <v>0</v>
      </c>
      <c r="W484" s="96">
        <v>0</v>
      </c>
      <c r="X484" s="96">
        <v>0</v>
      </c>
      <c r="Y484" s="96">
        <v>0</v>
      </c>
      <c r="Z484" s="102" t="s">
        <v>81</v>
      </c>
      <c r="AA484" s="96">
        <v>97</v>
      </c>
      <c r="AB484" s="102">
        <v>97</v>
      </c>
      <c r="AC484" s="96">
        <v>97</v>
      </c>
      <c r="AD484" s="102">
        <v>49600000</v>
      </c>
      <c r="AE484" s="102">
        <v>49600000</v>
      </c>
      <c r="AF484" s="102">
        <v>0</v>
      </c>
      <c r="AG484" s="102">
        <v>0</v>
      </c>
      <c r="AH484" s="102">
        <v>0</v>
      </c>
      <c r="AI484" s="102">
        <v>0</v>
      </c>
      <c r="AJ484" s="102">
        <v>0</v>
      </c>
      <c r="AK484" s="102">
        <v>0</v>
      </c>
      <c r="AL484" s="305">
        <v>1</v>
      </c>
      <c r="AM484" s="305">
        <f>+AL484</f>
        <v>1</v>
      </c>
      <c r="AN484" s="354">
        <v>0.1</v>
      </c>
      <c r="AO484" s="102">
        <f t="shared" si="391"/>
        <v>194</v>
      </c>
      <c r="AP484" s="305">
        <v>1</v>
      </c>
      <c r="AQ484" s="305">
        <v>1</v>
      </c>
      <c r="AR484" s="354"/>
      <c r="AS484" s="121">
        <v>98</v>
      </c>
      <c r="AT484" s="96">
        <v>97</v>
      </c>
      <c r="AU484" s="96">
        <v>97</v>
      </c>
      <c r="AV484" s="96">
        <v>97</v>
      </c>
      <c r="AW484" s="96">
        <v>0</v>
      </c>
      <c r="AX484" s="96">
        <v>0</v>
      </c>
      <c r="AY484" s="96">
        <v>0</v>
      </c>
      <c r="AZ484" s="96">
        <v>0</v>
      </c>
      <c r="BA484" s="96">
        <v>0</v>
      </c>
      <c r="BB484" s="96">
        <v>0</v>
      </c>
      <c r="BC484" s="96">
        <v>0</v>
      </c>
      <c r="BD484" s="96">
        <v>0</v>
      </c>
      <c r="BE484" s="102">
        <v>0</v>
      </c>
      <c r="BF484" s="305">
        <f t="shared" si="392"/>
        <v>0.98979591836734693</v>
      </c>
      <c r="BG484" s="305">
        <f>+BF484</f>
        <v>0.98979591836734693</v>
      </c>
      <c r="BH484" s="354">
        <v>0.1</v>
      </c>
      <c r="BI484" s="96">
        <f>+(K484+AC484+AV484)/3</f>
        <v>97</v>
      </c>
      <c r="BJ484" s="260">
        <f>+BI484/D484</f>
        <v>1</v>
      </c>
      <c r="BK484" s="305">
        <v>1</v>
      </c>
      <c r="BL484" s="354"/>
      <c r="BM484" s="220" t="s">
        <v>1341</v>
      </c>
      <c r="BN484" s="220" t="s">
        <v>112</v>
      </c>
      <c r="BO484" s="220"/>
      <c r="BP484" s="220"/>
      <c r="BQ484" s="220"/>
      <c r="BR484" s="220"/>
      <c r="BS484" s="220"/>
      <c r="BT484" s="220"/>
      <c r="BU484" s="220"/>
      <c r="BV484" s="220"/>
      <c r="BW484" s="220"/>
      <c r="BX484" s="220"/>
      <c r="BY484" s="220"/>
      <c r="BZ484" s="96">
        <v>1</v>
      </c>
      <c r="CA484" s="102">
        <v>0.96</v>
      </c>
      <c r="CB484" s="96">
        <v>1</v>
      </c>
      <c r="CC484" s="96">
        <v>1</v>
      </c>
      <c r="CD484" s="96">
        <v>1</v>
      </c>
      <c r="CE484" s="96">
        <v>2928852070.5</v>
      </c>
      <c r="CF484" s="96">
        <v>2928852070.5</v>
      </c>
      <c r="CG484" s="96">
        <v>0</v>
      </c>
      <c r="CH484" s="96">
        <v>0</v>
      </c>
      <c r="CI484" s="96">
        <v>0</v>
      </c>
      <c r="CJ484" s="96">
        <v>0</v>
      </c>
      <c r="CK484" s="96">
        <v>0</v>
      </c>
      <c r="CL484" s="96">
        <v>0</v>
      </c>
      <c r="CM484" s="96">
        <v>0</v>
      </c>
      <c r="CN484" s="305">
        <f>+CD484/BZ484</f>
        <v>1</v>
      </c>
      <c r="CO484" s="305">
        <f>+CN484</f>
        <v>1</v>
      </c>
      <c r="CP484" s="354">
        <v>0.1</v>
      </c>
      <c r="CQ484" s="102">
        <f>+CD484</f>
        <v>1</v>
      </c>
      <c r="CR484" s="221">
        <f>+CQ484/E484</f>
        <v>1</v>
      </c>
      <c r="CS484" s="306">
        <v>1</v>
      </c>
      <c r="CT484" s="355"/>
      <c r="CU484" s="220" t="s">
        <v>1341</v>
      </c>
      <c r="CV484" s="220" t="s">
        <v>112</v>
      </c>
    </row>
    <row r="485" spans="1:100" ht="66.75" customHeight="1">
      <c r="A485" s="75" t="s">
        <v>1355</v>
      </c>
      <c r="B485" s="218" t="s">
        <v>95</v>
      </c>
      <c r="C485" s="75" t="s">
        <v>1356</v>
      </c>
      <c r="D485" s="119">
        <v>45</v>
      </c>
      <c r="E485" s="119">
        <v>45</v>
      </c>
      <c r="F485" s="75" t="s">
        <v>486</v>
      </c>
      <c r="G485" s="75" t="s">
        <v>1357</v>
      </c>
      <c r="H485" s="75" t="s">
        <v>1358</v>
      </c>
      <c r="I485" s="96">
        <v>45</v>
      </c>
      <c r="J485" s="119">
        <v>45</v>
      </c>
      <c r="K485" s="96">
        <v>0</v>
      </c>
      <c r="L485" s="305">
        <v>0</v>
      </c>
      <c r="M485" s="305">
        <f>SUM(L485)</f>
        <v>0</v>
      </c>
      <c r="N485" s="305">
        <v>0.1</v>
      </c>
      <c r="O485" s="305">
        <v>0</v>
      </c>
      <c r="P485" s="354"/>
      <c r="Q485" s="96">
        <v>0</v>
      </c>
      <c r="R485" s="96">
        <v>0</v>
      </c>
      <c r="S485" s="96">
        <v>0</v>
      </c>
      <c r="T485" s="96">
        <v>0</v>
      </c>
      <c r="U485" s="96">
        <v>0</v>
      </c>
      <c r="V485" s="96">
        <v>0</v>
      </c>
      <c r="W485" s="96">
        <v>0</v>
      </c>
      <c r="X485" s="96">
        <v>0</v>
      </c>
      <c r="Y485" s="96">
        <v>0</v>
      </c>
      <c r="Z485" s="102" t="s">
        <v>81</v>
      </c>
      <c r="AA485" s="96">
        <v>45</v>
      </c>
      <c r="AB485" s="102">
        <v>30</v>
      </c>
      <c r="AC485" s="96">
        <v>45</v>
      </c>
      <c r="AD485" s="102">
        <v>63000000</v>
      </c>
      <c r="AE485" s="307">
        <v>63000000</v>
      </c>
      <c r="AF485" s="102">
        <v>0</v>
      </c>
      <c r="AG485" s="102">
        <v>0</v>
      </c>
      <c r="AH485" s="102">
        <v>0</v>
      </c>
      <c r="AI485" s="102">
        <v>0</v>
      </c>
      <c r="AJ485" s="102">
        <v>0</v>
      </c>
      <c r="AK485" s="102">
        <v>0</v>
      </c>
      <c r="AL485" s="305">
        <v>1</v>
      </c>
      <c r="AM485" s="305">
        <f>+AL485</f>
        <v>1</v>
      </c>
      <c r="AN485" s="354">
        <v>0</v>
      </c>
      <c r="AO485" s="102">
        <f t="shared" si="391"/>
        <v>45</v>
      </c>
      <c r="AP485" s="305">
        <f t="shared" si="393"/>
        <v>1</v>
      </c>
      <c r="AQ485" s="305">
        <v>1</v>
      </c>
      <c r="AR485" s="354"/>
      <c r="AS485" s="121">
        <v>0</v>
      </c>
      <c r="AT485" s="96">
        <v>0</v>
      </c>
      <c r="AU485" s="96">
        <v>0</v>
      </c>
      <c r="AV485" s="96">
        <v>0</v>
      </c>
      <c r="AW485" s="96">
        <v>0</v>
      </c>
      <c r="AX485" s="96">
        <v>0</v>
      </c>
      <c r="AY485" s="96">
        <v>0</v>
      </c>
      <c r="AZ485" s="96">
        <v>0</v>
      </c>
      <c r="BA485" s="96">
        <v>0</v>
      </c>
      <c r="BB485" s="96">
        <v>0</v>
      </c>
      <c r="BC485" s="96">
        <v>0</v>
      </c>
      <c r="BD485" s="96">
        <v>0</v>
      </c>
      <c r="BE485" s="102">
        <v>0</v>
      </c>
      <c r="BF485" s="305" t="s">
        <v>81</v>
      </c>
      <c r="BG485" s="305" t="s">
        <v>81</v>
      </c>
      <c r="BH485" s="354">
        <v>0</v>
      </c>
      <c r="BI485" s="96">
        <f>+(K485+AC485+AV485)/3</f>
        <v>15</v>
      </c>
      <c r="BJ485" s="260">
        <f>+BI485/D485</f>
        <v>0.33333333333333331</v>
      </c>
      <c r="BK485" s="305">
        <f>+BJ485</f>
        <v>0.33333333333333331</v>
      </c>
      <c r="BL485" s="354"/>
      <c r="BM485" s="220" t="s">
        <v>1341</v>
      </c>
      <c r="BN485" s="220" t="s">
        <v>112</v>
      </c>
      <c r="BO485" s="220"/>
      <c r="BP485" s="220"/>
      <c r="BQ485" s="220"/>
      <c r="BR485" s="220"/>
      <c r="BS485" s="220"/>
      <c r="BT485" s="220"/>
      <c r="BU485" s="220"/>
      <c r="BV485" s="220"/>
      <c r="BW485" s="220"/>
      <c r="BX485" s="220"/>
      <c r="BY485" s="220"/>
      <c r="BZ485" s="96">
        <v>45</v>
      </c>
      <c r="CA485" s="96">
        <v>45</v>
      </c>
      <c r="CB485" s="96">
        <v>25</v>
      </c>
      <c r="CC485" s="96">
        <v>28</v>
      </c>
      <c r="CD485" s="96">
        <v>45</v>
      </c>
      <c r="CE485" s="96">
        <v>2928852070.5</v>
      </c>
      <c r="CF485" s="96">
        <v>2928852070.5</v>
      </c>
      <c r="CG485" s="96">
        <v>0</v>
      </c>
      <c r="CH485" s="96">
        <v>0</v>
      </c>
      <c r="CI485" s="96">
        <v>0</v>
      </c>
      <c r="CJ485" s="96">
        <v>0</v>
      </c>
      <c r="CK485" s="96">
        <v>0</v>
      </c>
      <c r="CL485" s="96">
        <v>0</v>
      </c>
      <c r="CM485" s="96">
        <v>0</v>
      </c>
      <c r="CN485" s="305">
        <f t="shared" si="394"/>
        <v>1</v>
      </c>
      <c r="CO485" s="305">
        <f>+CN485</f>
        <v>1</v>
      </c>
      <c r="CP485" s="354">
        <v>0</v>
      </c>
      <c r="CQ485" s="96">
        <f>+CD485</f>
        <v>45</v>
      </c>
      <c r="CR485" s="221">
        <f>+CQ485/E485</f>
        <v>1</v>
      </c>
      <c r="CS485" s="306">
        <f>+CR485</f>
        <v>1</v>
      </c>
      <c r="CT485" s="355"/>
      <c r="CU485" s="220" t="s">
        <v>1341</v>
      </c>
      <c r="CV485" s="220" t="s">
        <v>112</v>
      </c>
    </row>
    <row r="486" spans="1:100" ht="51.75" customHeight="1">
      <c r="A486" s="214" t="s">
        <v>1359</v>
      </c>
      <c r="B486" s="313" t="s">
        <v>91</v>
      </c>
      <c r="C486" s="214" t="s">
        <v>1360</v>
      </c>
      <c r="D486" s="212" t="s">
        <v>79</v>
      </c>
      <c r="E486" s="212" t="s">
        <v>79</v>
      </c>
      <c r="F486" s="212" t="s">
        <v>79</v>
      </c>
      <c r="G486" s="214" t="s">
        <v>80</v>
      </c>
      <c r="H486" s="214" t="s">
        <v>80</v>
      </c>
      <c r="I486" s="212" t="s">
        <v>79</v>
      </c>
      <c r="J486" s="212">
        <v>13</v>
      </c>
      <c r="K486" s="212" t="s">
        <v>79</v>
      </c>
      <c r="L486" s="212" t="s">
        <v>79</v>
      </c>
      <c r="M486" s="212" t="s">
        <v>79</v>
      </c>
      <c r="N486" s="212" t="s">
        <v>79</v>
      </c>
      <c r="O486" s="212" t="s">
        <v>79</v>
      </c>
      <c r="P486" s="213">
        <f>+P487</f>
        <v>0.80213675213675206</v>
      </c>
      <c r="Q486" s="212">
        <v>0</v>
      </c>
      <c r="R486" s="212">
        <v>0</v>
      </c>
      <c r="S486" s="212">
        <v>0</v>
      </c>
      <c r="T486" s="212">
        <v>0</v>
      </c>
      <c r="U486" s="212">
        <v>0</v>
      </c>
      <c r="V486" s="212">
        <v>0</v>
      </c>
      <c r="W486" s="212">
        <v>0</v>
      </c>
      <c r="X486" s="212">
        <v>0</v>
      </c>
      <c r="Y486" s="212">
        <v>0</v>
      </c>
      <c r="Z486" s="118" t="s">
        <v>81</v>
      </c>
      <c r="AA486" s="212">
        <v>12</v>
      </c>
      <c r="AB486" s="118" t="s">
        <v>81</v>
      </c>
      <c r="AC486" s="118" t="s">
        <v>81</v>
      </c>
      <c r="AD486" s="118">
        <f>SUM(AD487:AD505)</f>
        <v>38002895021</v>
      </c>
      <c r="AE486" s="118">
        <f t="shared" ref="AE486:AK486" si="395">SUM(AE487:AE505)</f>
        <v>1410208000</v>
      </c>
      <c r="AF486" s="118">
        <f t="shared" si="395"/>
        <v>36592687021</v>
      </c>
      <c r="AG486" s="118">
        <f t="shared" si="395"/>
        <v>0</v>
      </c>
      <c r="AH486" s="118">
        <f t="shared" si="395"/>
        <v>0</v>
      </c>
      <c r="AI486" s="118">
        <f t="shared" si="395"/>
        <v>0</v>
      </c>
      <c r="AJ486" s="118">
        <f t="shared" si="395"/>
        <v>0</v>
      </c>
      <c r="AK486" s="118">
        <f t="shared" si="395"/>
        <v>0</v>
      </c>
      <c r="AL486" s="118" t="s">
        <v>81</v>
      </c>
      <c r="AM486" s="118" t="s">
        <v>81</v>
      </c>
      <c r="AN486" s="213">
        <f>+AN487</f>
        <v>0.88222222222222235</v>
      </c>
      <c r="AO486" s="214">
        <v>13</v>
      </c>
      <c r="AP486" s="118" t="s">
        <v>81</v>
      </c>
      <c r="AQ486" s="118" t="s">
        <v>81</v>
      </c>
      <c r="AR486" s="213">
        <f>+AR487</f>
        <v>0.90854700854700865</v>
      </c>
      <c r="AS486" s="212">
        <v>13</v>
      </c>
      <c r="AT486" s="118" t="s">
        <v>81</v>
      </c>
      <c r="AU486" s="118" t="s">
        <v>81</v>
      </c>
      <c r="AV486" s="118" t="s">
        <v>81</v>
      </c>
      <c r="AW486" s="118">
        <f t="shared" ref="AW486" si="396">SUBTOTAL(9,AX486:BD486)</f>
        <v>12257616208</v>
      </c>
      <c r="AX486" s="118">
        <f t="shared" ref="AX486:BD486" si="397">SUM(AX487:AX505)</f>
        <v>9494019175</v>
      </c>
      <c r="AY486" s="118">
        <f t="shared" si="397"/>
        <v>2763597033</v>
      </c>
      <c r="AZ486" s="118">
        <f t="shared" si="397"/>
        <v>0</v>
      </c>
      <c r="BA486" s="118">
        <f t="shared" si="397"/>
        <v>0</v>
      </c>
      <c r="BB486" s="118">
        <f t="shared" si="397"/>
        <v>0</v>
      </c>
      <c r="BC486" s="118">
        <f t="shared" si="397"/>
        <v>0</v>
      </c>
      <c r="BD486" s="118">
        <f t="shared" si="397"/>
        <v>0</v>
      </c>
      <c r="BE486" s="118">
        <v>0</v>
      </c>
      <c r="BF486" s="118" t="s">
        <v>81</v>
      </c>
      <c r="BG486" s="118" t="s">
        <v>81</v>
      </c>
      <c r="BH486" s="213">
        <f>+BH487</f>
        <v>0.66004273504273503</v>
      </c>
      <c r="BI486" s="214">
        <v>10</v>
      </c>
      <c r="BJ486" s="118" t="s">
        <v>81</v>
      </c>
      <c r="BK486" s="118" t="s">
        <v>81</v>
      </c>
      <c r="BL486" s="213">
        <f>+BL487</f>
        <v>0.85899999999999999</v>
      </c>
      <c r="BM486" s="214" t="s">
        <v>1361</v>
      </c>
      <c r="BN486" s="214" t="s">
        <v>81</v>
      </c>
      <c r="BO486" s="214"/>
      <c r="BP486" s="214"/>
      <c r="BQ486" s="214"/>
      <c r="BR486" s="214"/>
      <c r="BS486" s="214"/>
      <c r="BT486" s="214"/>
      <c r="BU486" s="214"/>
      <c r="BV486" s="214"/>
      <c r="BW486" s="214"/>
      <c r="BX486" s="214"/>
      <c r="BY486" s="214"/>
      <c r="BZ486" s="212">
        <v>17</v>
      </c>
      <c r="CA486" s="118" t="s">
        <v>81</v>
      </c>
      <c r="CB486" s="118" t="s">
        <v>81</v>
      </c>
      <c r="CC486" s="118" t="s">
        <v>81</v>
      </c>
      <c r="CD486" s="118" t="s">
        <v>81</v>
      </c>
      <c r="CE486" s="212">
        <f t="shared" ref="CE486" si="398">SUBTOTAL(9,CF486:CL486)</f>
        <v>19745623062.5</v>
      </c>
      <c r="CF486" s="212">
        <f t="shared" ref="CF486:CL486" si="399">SUM(CF487:CF505)</f>
        <v>7523093851</v>
      </c>
      <c r="CG486" s="212">
        <f t="shared" si="399"/>
        <v>7980162589</v>
      </c>
      <c r="CH486" s="212">
        <f t="shared" si="399"/>
        <v>2756269086.5</v>
      </c>
      <c r="CI486" s="212">
        <f t="shared" si="399"/>
        <v>0</v>
      </c>
      <c r="CJ486" s="212">
        <f t="shared" si="399"/>
        <v>1486097536</v>
      </c>
      <c r="CK486" s="212">
        <f t="shared" si="399"/>
        <v>0</v>
      </c>
      <c r="CL486" s="212">
        <f t="shared" si="399"/>
        <v>0</v>
      </c>
      <c r="CM486" s="212">
        <v>0</v>
      </c>
      <c r="CN486" s="118" t="s">
        <v>81</v>
      </c>
      <c r="CO486" s="118" t="s">
        <v>81</v>
      </c>
      <c r="CP486" s="213">
        <f>+CP487</f>
        <v>0.87424836601307188</v>
      </c>
      <c r="CQ486" s="214">
        <v>18</v>
      </c>
      <c r="CR486" s="120" t="s">
        <v>81</v>
      </c>
      <c r="CS486" s="120" t="s">
        <v>81</v>
      </c>
      <c r="CT486" s="215">
        <f>+CT487</f>
        <v>0.80358024691358021</v>
      </c>
      <c r="CU486" s="214" t="s">
        <v>1341</v>
      </c>
      <c r="CV486" s="214" t="s">
        <v>81</v>
      </c>
    </row>
    <row r="487" spans="1:100" ht="52.5" customHeight="1">
      <c r="A487" s="75" t="s">
        <v>1362</v>
      </c>
      <c r="B487" s="218" t="s">
        <v>95</v>
      </c>
      <c r="C487" s="75" t="s">
        <v>1363</v>
      </c>
      <c r="D487" s="119">
        <v>100</v>
      </c>
      <c r="E487" s="119">
        <v>45</v>
      </c>
      <c r="F487" s="75" t="s">
        <v>486</v>
      </c>
      <c r="G487" s="75" t="s">
        <v>1364</v>
      </c>
      <c r="H487" s="75" t="s">
        <v>1365</v>
      </c>
      <c r="I487" s="96">
        <v>0</v>
      </c>
      <c r="J487" s="119">
        <v>100</v>
      </c>
      <c r="K487" s="96">
        <v>100</v>
      </c>
      <c r="L487" s="305">
        <v>1</v>
      </c>
      <c r="M487" s="354">
        <f>SUM(L487:L493)/5</f>
        <v>0.8</v>
      </c>
      <c r="N487" s="354">
        <v>0.8</v>
      </c>
      <c r="O487" s="354">
        <f>SUM(L487:L493)/5</f>
        <v>0.8</v>
      </c>
      <c r="P487" s="354">
        <f>SUM(L487:L505)/13</f>
        <v>0.80213675213675206</v>
      </c>
      <c r="Q487" s="96">
        <v>0</v>
      </c>
      <c r="R487" s="96">
        <v>0</v>
      </c>
      <c r="S487" s="96">
        <v>0</v>
      </c>
      <c r="T487" s="96">
        <v>0</v>
      </c>
      <c r="U487" s="96">
        <v>0</v>
      </c>
      <c r="V487" s="96">
        <v>0</v>
      </c>
      <c r="W487" s="96">
        <v>0</v>
      </c>
      <c r="X487" s="96">
        <v>0</v>
      </c>
      <c r="Y487" s="96">
        <v>0</v>
      </c>
      <c r="Z487" s="102" t="s">
        <v>81</v>
      </c>
      <c r="AA487" s="96">
        <v>100</v>
      </c>
      <c r="AB487" s="102">
        <v>67</v>
      </c>
      <c r="AC487" s="96">
        <v>100</v>
      </c>
      <c r="AD487" s="102">
        <v>36592687021</v>
      </c>
      <c r="AE487" s="102">
        <v>0</v>
      </c>
      <c r="AF487" s="307">
        <v>36592687021</v>
      </c>
      <c r="AG487" s="102">
        <v>0</v>
      </c>
      <c r="AH487" s="102">
        <v>0</v>
      </c>
      <c r="AI487" s="102">
        <v>0</v>
      </c>
      <c r="AJ487" s="102">
        <v>0</v>
      </c>
      <c r="AK487" s="102">
        <v>0</v>
      </c>
      <c r="AL487" s="305">
        <v>1</v>
      </c>
      <c r="AM487" s="354">
        <f>SUM(AL487:AL493)/4</f>
        <v>1</v>
      </c>
      <c r="AN487" s="354">
        <f>SUM(AL487:AL505)/12</f>
        <v>0.88222222222222235</v>
      </c>
      <c r="AO487" s="102">
        <f t="shared" ref="AO487:AO505" si="400">SUM(AC487+K487)</f>
        <v>200</v>
      </c>
      <c r="AP487" s="305">
        <v>1</v>
      </c>
      <c r="AQ487" s="354">
        <f>SUM(AP487:AP493)/5</f>
        <v>0.8</v>
      </c>
      <c r="AR487" s="354">
        <f>SUM(AP487:AP505)/13</f>
        <v>0.90854700854700865</v>
      </c>
      <c r="AS487" s="121">
        <v>100</v>
      </c>
      <c r="AT487" s="222">
        <v>38</v>
      </c>
      <c r="AU487" s="96">
        <v>38</v>
      </c>
      <c r="AV487" s="96">
        <v>45</v>
      </c>
      <c r="AW487" s="96">
        <v>11283442208</v>
      </c>
      <c r="AX487" s="96">
        <v>8519845175</v>
      </c>
      <c r="AY487" s="96">
        <f>+AW487-AX487</f>
        <v>2763597033</v>
      </c>
      <c r="AZ487" s="96">
        <v>0</v>
      </c>
      <c r="BA487" s="96">
        <v>0</v>
      </c>
      <c r="BB487" s="96">
        <v>0</v>
      </c>
      <c r="BC487" s="96">
        <v>0</v>
      </c>
      <c r="BD487" s="96">
        <v>0</v>
      </c>
      <c r="BE487" s="102">
        <v>0</v>
      </c>
      <c r="BF487" s="305">
        <f t="shared" si="392"/>
        <v>0.45</v>
      </c>
      <c r="BG487" s="354">
        <f>SUM(BF487:BF493)/5</f>
        <v>0.81500000000000006</v>
      </c>
      <c r="BH487" s="356">
        <f>SUM(BF487:BF507)/AS486</f>
        <v>0.66004273504273503</v>
      </c>
      <c r="BI487" s="96">
        <f>+(K487+AC487+AV487)/3</f>
        <v>81.666666666666671</v>
      </c>
      <c r="BJ487" s="260">
        <f>+BI487/D487</f>
        <v>0.81666666666666676</v>
      </c>
      <c r="BK487" s="354">
        <f>SUM(BJ487:BJ493)/4</f>
        <v>0.82916666666666672</v>
      </c>
      <c r="BL487" s="356">
        <f>SUM(BJ487:BJ505)/BI486</f>
        <v>0.85899999999999999</v>
      </c>
      <c r="BM487" s="220" t="s">
        <v>1341</v>
      </c>
      <c r="BN487" s="220" t="s">
        <v>112</v>
      </c>
      <c r="BO487" s="220"/>
      <c r="BP487" s="220"/>
      <c r="BQ487" s="220"/>
      <c r="BR487" s="220"/>
      <c r="BS487" s="220"/>
      <c r="BT487" s="220"/>
      <c r="BU487" s="220"/>
      <c r="BV487" s="220"/>
      <c r="BW487" s="220"/>
      <c r="BX487" s="220"/>
      <c r="BY487" s="220"/>
      <c r="BZ487" s="96">
        <v>45</v>
      </c>
      <c r="CA487" s="96">
        <v>0</v>
      </c>
      <c r="CB487" s="96">
        <v>45</v>
      </c>
      <c r="CC487" s="96">
        <v>45</v>
      </c>
      <c r="CD487" s="96">
        <v>45</v>
      </c>
      <c r="CE487" s="96">
        <v>9504005478.5</v>
      </c>
      <c r="CF487" s="96">
        <v>482181803</v>
      </c>
      <c r="CG487" s="96">
        <v>7980162589</v>
      </c>
      <c r="CH487" s="96">
        <v>1041661086.5</v>
      </c>
      <c r="CI487" s="96">
        <v>0</v>
      </c>
      <c r="CJ487" s="96">
        <v>0</v>
      </c>
      <c r="CK487" s="96">
        <v>0</v>
      </c>
      <c r="CL487" s="96">
        <v>0</v>
      </c>
      <c r="CM487" s="96">
        <v>0</v>
      </c>
      <c r="CN487" s="305">
        <f>+CD487/BZ487</f>
        <v>1</v>
      </c>
      <c r="CO487" s="354">
        <f>SUM(CN487:CN493)/6</f>
        <v>0.83333333333333337</v>
      </c>
      <c r="CP487" s="356">
        <f>SUM(CN487:CN507)/BZ486</f>
        <v>0.87424836601307188</v>
      </c>
      <c r="CQ487" s="96">
        <f>SUM(K487+AC487+AV487+CD487)/3.5</f>
        <v>82.857142857142861</v>
      </c>
      <c r="CR487" s="221">
        <v>1</v>
      </c>
      <c r="CS487" s="355">
        <f>SUM(CR487:CR493)/6</f>
        <v>0.77777777777777768</v>
      </c>
      <c r="CT487" s="361">
        <f>SUM(CR487:CR505)/CQ486</f>
        <v>0.80358024691358021</v>
      </c>
      <c r="CU487" s="220" t="s">
        <v>1341</v>
      </c>
      <c r="CV487" s="220" t="s">
        <v>112</v>
      </c>
    </row>
    <row r="488" spans="1:100" ht="65.25" customHeight="1">
      <c r="A488" s="75" t="s">
        <v>1362</v>
      </c>
      <c r="B488" s="218" t="s">
        <v>95</v>
      </c>
      <c r="C488" s="75" t="s">
        <v>1363</v>
      </c>
      <c r="D488" s="119">
        <v>0</v>
      </c>
      <c r="E488" s="119">
        <v>25</v>
      </c>
      <c r="F488" s="75" t="s">
        <v>97</v>
      </c>
      <c r="G488" s="188" t="s">
        <v>81</v>
      </c>
      <c r="H488" s="75" t="s">
        <v>1366</v>
      </c>
      <c r="I488" s="96" t="s">
        <v>107</v>
      </c>
      <c r="J488" s="119" t="s">
        <v>81</v>
      </c>
      <c r="K488" s="119" t="s">
        <v>81</v>
      </c>
      <c r="L488" s="227" t="s">
        <v>81</v>
      </c>
      <c r="M488" s="354"/>
      <c r="N488" s="354"/>
      <c r="O488" s="354"/>
      <c r="P488" s="354"/>
      <c r="Q488" s="227" t="s">
        <v>81</v>
      </c>
      <c r="R488" s="227" t="s">
        <v>81</v>
      </c>
      <c r="S488" s="227" t="s">
        <v>81</v>
      </c>
      <c r="T488" s="227" t="s">
        <v>81</v>
      </c>
      <c r="U488" s="227" t="s">
        <v>81</v>
      </c>
      <c r="V488" s="227" t="s">
        <v>81</v>
      </c>
      <c r="W488" s="227" t="s">
        <v>81</v>
      </c>
      <c r="X488" s="227" t="s">
        <v>81</v>
      </c>
      <c r="Y488" s="227" t="s">
        <v>81</v>
      </c>
      <c r="Z488" s="227" t="s">
        <v>81</v>
      </c>
      <c r="AA488" s="119" t="s">
        <v>81</v>
      </c>
      <c r="AB488" s="227" t="s">
        <v>81</v>
      </c>
      <c r="AC488" s="119" t="s">
        <v>81</v>
      </c>
      <c r="AD488" s="227" t="s">
        <v>81</v>
      </c>
      <c r="AE488" s="227" t="s">
        <v>81</v>
      </c>
      <c r="AF488" s="227" t="s">
        <v>81</v>
      </c>
      <c r="AG488" s="227" t="s">
        <v>81</v>
      </c>
      <c r="AH488" s="227" t="s">
        <v>81</v>
      </c>
      <c r="AI488" s="227" t="s">
        <v>81</v>
      </c>
      <c r="AJ488" s="227" t="s">
        <v>81</v>
      </c>
      <c r="AK488" s="227" t="s">
        <v>81</v>
      </c>
      <c r="AL488" s="227" t="s">
        <v>81</v>
      </c>
      <c r="AM488" s="354"/>
      <c r="AN488" s="354"/>
      <c r="AO488" s="227" t="s">
        <v>81</v>
      </c>
      <c r="AP488" s="227" t="s">
        <v>81</v>
      </c>
      <c r="AQ488" s="354"/>
      <c r="AR488" s="354"/>
      <c r="AS488" s="119" t="s">
        <v>81</v>
      </c>
      <c r="AT488" s="227" t="s">
        <v>81</v>
      </c>
      <c r="AU488" s="119" t="s">
        <v>81</v>
      </c>
      <c r="AV488" s="119" t="s">
        <v>81</v>
      </c>
      <c r="AW488" s="119" t="s">
        <v>81</v>
      </c>
      <c r="AX488" s="227" t="s">
        <v>81</v>
      </c>
      <c r="AY488" s="227" t="s">
        <v>81</v>
      </c>
      <c r="AZ488" s="227" t="s">
        <v>81</v>
      </c>
      <c r="BA488" s="227" t="s">
        <v>81</v>
      </c>
      <c r="BB488" s="227" t="s">
        <v>81</v>
      </c>
      <c r="BC488" s="227" t="s">
        <v>81</v>
      </c>
      <c r="BD488" s="227" t="s">
        <v>81</v>
      </c>
      <c r="BE488" s="102" t="s">
        <v>81</v>
      </c>
      <c r="BF488" s="305" t="s">
        <v>81</v>
      </c>
      <c r="BG488" s="354"/>
      <c r="BH488" s="357"/>
      <c r="BI488" s="119" t="s">
        <v>81</v>
      </c>
      <c r="BJ488" s="260" t="s">
        <v>81</v>
      </c>
      <c r="BK488" s="354"/>
      <c r="BL488" s="357"/>
      <c r="BM488" s="220" t="s">
        <v>1341</v>
      </c>
      <c r="BN488" s="220" t="s">
        <v>402</v>
      </c>
      <c r="BO488" s="220"/>
      <c r="BP488" s="220"/>
      <c r="BQ488" s="220"/>
      <c r="BR488" s="220"/>
      <c r="BS488" s="220"/>
      <c r="BT488" s="220"/>
      <c r="BU488" s="220"/>
      <c r="BV488" s="220"/>
      <c r="BW488" s="220"/>
      <c r="BX488" s="220"/>
      <c r="BY488" s="220"/>
      <c r="BZ488" s="96">
        <v>25</v>
      </c>
      <c r="CA488" s="119">
        <v>0</v>
      </c>
      <c r="CB488" s="119">
        <v>0</v>
      </c>
      <c r="CC488" s="119">
        <v>0</v>
      </c>
      <c r="CD488" s="119">
        <v>0</v>
      </c>
      <c r="CE488" s="96">
        <v>0</v>
      </c>
      <c r="CF488" s="96">
        <v>0</v>
      </c>
      <c r="CG488" s="96">
        <v>0</v>
      </c>
      <c r="CH488" s="96">
        <v>0</v>
      </c>
      <c r="CI488" s="96">
        <v>0</v>
      </c>
      <c r="CJ488" s="96">
        <v>0</v>
      </c>
      <c r="CK488" s="96">
        <v>0</v>
      </c>
      <c r="CL488" s="96">
        <v>0</v>
      </c>
      <c r="CM488" s="96">
        <v>0</v>
      </c>
      <c r="CN488" s="305">
        <f>+CD488/BZ488</f>
        <v>0</v>
      </c>
      <c r="CO488" s="354"/>
      <c r="CP488" s="357"/>
      <c r="CQ488" s="96">
        <f>SUM(CD488)</f>
        <v>0</v>
      </c>
      <c r="CR488" s="221">
        <f>+CQ488/E488</f>
        <v>0</v>
      </c>
      <c r="CS488" s="355"/>
      <c r="CT488" s="366"/>
      <c r="CU488" s="220" t="s">
        <v>1341</v>
      </c>
      <c r="CV488" s="220" t="s">
        <v>402</v>
      </c>
    </row>
    <row r="489" spans="1:100" ht="56.25">
      <c r="A489" s="75" t="s">
        <v>1362</v>
      </c>
      <c r="B489" s="218" t="s">
        <v>95</v>
      </c>
      <c r="C489" s="75" t="s">
        <v>1363</v>
      </c>
      <c r="D489" s="119">
        <v>4</v>
      </c>
      <c r="E489" s="119">
        <v>6</v>
      </c>
      <c r="F489" s="75" t="s">
        <v>97</v>
      </c>
      <c r="G489" s="75" t="s">
        <v>1367</v>
      </c>
      <c r="H489" s="75" t="s">
        <v>1368</v>
      </c>
      <c r="I489" s="96">
        <v>1</v>
      </c>
      <c r="J489" s="119">
        <v>1</v>
      </c>
      <c r="K489" s="96">
        <v>0</v>
      </c>
      <c r="L489" s="305">
        <v>0</v>
      </c>
      <c r="M489" s="354"/>
      <c r="N489" s="354"/>
      <c r="O489" s="354"/>
      <c r="P489" s="354"/>
      <c r="Q489" s="96">
        <v>0</v>
      </c>
      <c r="R489" s="96">
        <v>0</v>
      </c>
      <c r="S489" s="96">
        <v>0</v>
      </c>
      <c r="T489" s="96">
        <v>0</v>
      </c>
      <c r="U489" s="96">
        <v>0</v>
      </c>
      <c r="V489" s="96">
        <v>0</v>
      </c>
      <c r="W489" s="96">
        <v>0</v>
      </c>
      <c r="X489" s="96">
        <v>0</v>
      </c>
      <c r="Y489" s="96">
        <v>0</v>
      </c>
      <c r="Z489" s="102" t="s">
        <v>81</v>
      </c>
      <c r="AA489" s="96">
        <v>0</v>
      </c>
      <c r="AB489" s="102">
        <v>0</v>
      </c>
      <c r="AC489" s="96">
        <v>0</v>
      </c>
      <c r="AD489" s="102">
        <v>0</v>
      </c>
      <c r="AE489" s="102">
        <v>0</v>
      </c>
      <c r="AF489" s="102">
        <v>0</v>
      </c>
      <c r="AG489" s="102">
        <v>0</v>
      </c>
      <c r="AH489" s="102">
        <v>0</v>
      </c>
      <c r="AI489" s="102">
        <v>0</v>
      </c>
      <c r="AJ489" s="102">
        <v>0</v>
      </c>
      <c r="AK489" s="102">
        <v>0</v>
      </c>
      <c r="AL489" s="305" t="s">
        <v>81</v>
      </c>
      <c r="AM489" s="354"/>
      <c r="AN489" s="354"/>
      <c r="AO489" s="102">
        <f t="shared" si="400"/>
        <v>0</v>
      </c>
      <c r="AP489" s="305">
        <f t="shared" ref="AP489:AP500" si="401">SUM(AO489/D489)</f>
        <v>0</v>
      </c>
      <c r="AQ489" s="354"/>
      <c r="AR489" s="354"/>
      <c r="AS489" s="121">
        <v>6</v>
      </c>
      <c r="AT489" s="96">
        <v>0</v>
      </c>
      <c r="AU489" s="96">
        <v>0</v>
      </c>
      <c r="AV489" s="96">
        <v>6</v>
      </c>
      <c r="AW489" s="96">
        <v>0</v>
      </c>
      <c r="AX489" s="96">
        <v>0</v>
      </c>
      <c r="AY489" s="96">
        <v>0</v>
      </c>
      <c r="AZ489" s="96">
        <v>0</v>
      </c>
      <c r="BA489" s="96">
        <v>0</v>
      </c>
      <c r="BB489" s="96">
        <v>0</v>
      </c>
      <c r="BC489" s="96">
        <v>0</v>
      </c>
      <c r="BD489" s="96">
        <v>0</v>
      </c>
      <c r="BE489" s="102">
        <v>0</v>
      </c>
      <c r="BF489" s="305">
        <f t="shared" si="392"/>
        <v>1</v>
      </c>
      <c r="BG489" s="354"/>
      <c r="BH489" s="357"/>
      <c r="BI489" s="96">
        <f>+(K489+AC489+AV489)/3</f>
        <v>2</v>
      </c>
      <c r="BJ489" s="260">
        <f>+BI489/D489</f>
        <v>0.5</v>
      </c>
      <c r="BK489" s="354"/>
      <c r="BL489" s="357"/>
      <c r="BM489" s="220" t="s">
        <v>1341</v>
      </c>
      <c r="BN489" s="220" t="s">
        <v>1369</v>
      </c>
      <c r="BO489" s="220"/>
      <c r="BP489" s="220"/>
      <c r="BQ489" s="220"/>
      <c r="BR489" s="220"/>
      <c r="BS489" s="220"/>
      <c r="BT489" s="220"/>
      <c r="BU489" s="220"/>
      <c r="BV489" s="220"/>
      <c r="BW489" s="220"/>
      <c r="BX489" s="220"/>
      <c r="BY489" s="220"/>
      <c r="BZ489" s="96">
        <v>6</v>
      </c>
      <c r="CA489" s="96">
        <v>6</v>
      </c>
      <c r="CB489" s="96">
        <v>6</v>
      </c>
      <c r="CC489" s="96">
        <v>6</v>
      </c>
      <c r="CD489" s="96">
        <v>6</v>
      </c>
      <c r="CE489" s="96">
        <v>282516666</v>
      </c>
      <c r="CF489" s="96">
        <v>282516666</v>
      </c>
      <c r="CG489" s="96">
        <v>0</v>
      </c>
      <c r="CH489" s="96">
        <v>0</v>
      </c>
      <c r="CI489" s="96">
        <v>0</v>
      </c>
      <c r="CJ489" s="96">
        <v>0</v>
      </c>
      <c r="CK489" s="96">
        <v>0</v>
      </c>
      <c r="CL489" s="96">
        <v>0</v>
      </c>
      <c r="CM489" s="96">
        <v>0</v>
      </c>
      <c r="CN489" s="305">
        <f t="shared" ref="CN489:CN507" si="402">+CD489/BZ489</f>
        <v>1</v>
      </c>
      <c r="CO489" s="354"/>
      <c r="CP489" s="357"/>
      <c r="CQ489" s="96">
        <v>6</v>
      </c>
      <c r="CR489" s="221">
        <f>+CQ489/E489</f>
        <v>1</v>
      </c>
      <c r="CS489" s="355"/>
      <c r="CT489" s="366"/>
      <c r="CU489" s="220" t="s">
        <v>1341</v>
      </c>
      <c r="CV489" s="220" t="s">
        <v>1369</v>
      </c>
    </row>
    <row r="490" spans="1:100" ht="52.5" customHeight="1">
      <c r="A490" s="75" t="s">
        <v>1362</v>
      </c>
      <c r="B490" s="218" t="s">
        <v>95</v>
      </c>
      <c r="C490" s="75" t="s">
        <v>1363</v>
      </c>
      <c r="D490" s="119">
        <v>80</v>
      </c>
      <c r="E490" s="119">
        <v>1</v>
      </c>
      <c r="F490" s="75" t="s">
        <v>97</v>
      </c>
      <c r="G490" s="75" t="s">
        <v>1370</v>
      </c>
      <c r="H490" s="75" t="s">
        <v>1371</v>
      </c>
      <c r="I490" s="96">
        <v>0</v>
      </c>
      <c r="J490" s="119">
        <v>40</v>
      </c>
      <c r="K490" s="96">
        <v>40</v>
      </c>
      <c r="L490" s="305">
        <v>1</v>
      </c>
      <c r="M490" s="354"/>
      <c r="N490" s="354"/>
      <c r="O490" s="354"/>
      <c r="P490" s="354"/>
      <c r="Q490" s="96">
        <v>0</v>
      </c>
      <c r="R490" s="96">
        <v>0</v>
      </c>
      <c r="S490" s="96">
        <v>0</v>
      </c>
      <c r="T490" s="96">
        <v>0</v>
      </c>
      <c r="U490" s="96">
        <v>0</v>
      </c>
      <c r="V490" s="96">
        <v>0</v>
      </c>
      <c r="W490" s="96">
        <v>0</v>
      </c>
      <c r="X490" s="96">
        <v>0</v>
      </c>
      <c r="Y490" s="96">
        <v>0</v>
      </c>
      <c r="Z490" s="102" t="s">
        <v>81</v>
      </c>
      <c r="AA490" s="96">
        <v>20</v>
      </c>
      <c r="AB490" s="102">
        <v>71</v>
      </c>
      <c r="AC490" s="96">
        <v>20</v>
      </c>
      <c r="AD490" s="102">
        <v>0</v>
      </c>
      <c r="AE490" s="102">
        <v>0</v>
      </c>
      <c r="AF490" s="102">
        <v>0</v>
      </c>
      <c r="AG490" s="102">
        <v>0</v>
      </c>
      <c r="AH490" s="102">
        <v>0</v>
      </c>
      <c r="AI490" s="102">
        <v>0</v>
      </c>
      <c r="AJ490" s="102">
        <v>0</v>
      </c>
      <c r="AK490" s="102">
        <v>0</v>
      </c>
      <c r="AL490" s="305">
        <v>1</v>
      </c>
      <c r="AM490" s="354"/>
      <c r="AN490" s="354"/>
      <c r="AO490" s="102">
        <f t="shared" si="400"/>
        <v>60</v>
      </c>
      <c r="AP490" s="305">
        <v>1</v>
      </c>
      <c r="AQ490" s="354"/>
      <c r="AR490" s="354"/>
      <c r="AS490" s="121">
        <v>75</v>
      </c>
      <c r="AT490" s="96">
        <v>15</v>
      </c>
      <c r="AU490" s="96">
        <v>15</v>
      </c>
      <c r="AV490" s="96">
        <v>75</v>
      </c>
      <c r="AW490" s="96">
        <v>0</v>
      </c>
      <c r="AX490" s="96">
        <v>0</v>
      </c>
      <c r="AY490" s="96">
        <v>0</v>
      </c>
      <c r="AZ490" s="96">
        <v>0</v>
      </c>
      <c r="BA490" s="96">
        <v>0</v>
      </c>
      <c r="BB490" s="96">
        <v>0</v>
      </c>
      <c r="BC490" s="96">
        <v>0</v>
      </c>
      <c r="BD490" s="96">
        <v>0</v>
      </c>
      <c r="BE490" s="102">
        <v>0</v>
      </c>
      <c r="BF490" s="305">
        <f t="shared" si="392"/>
        <v>1</v>
      </c>
      <c r="BG490" s="354"/>
      <c r="BH490" s="357"/>
      <c r="BI490" s="96">
        <f>+K490+AC490+AV490</f>
        <v>135</v>
      </c>
      <c r="BJ490" s="260">
        <v>1</v>
      </c>
      <c r="BK490" s="354"/>
      <c r="BL490" s="357"/>
      <c r="BM490" s="220" t="s">
        <v>1341</v>
      </c>
      <c r="BN490" s="220" t="s">
        <v>112</v>
      </c>
      <c r="BO490" s="220"/>
      <c r="BP490" s="220"/>
      <c r="BQ490" s="220"/>
      <c r="BR490" s="220"/>
      <c r="BS490" s="220"/>
      <c r="BT490" s="220"/>
      <c r="BU490" s="220"/>
      <c r="BV490" s="220"/>
      <c r="BW490" s="220"/>
      <c r="BX490" s="220"/>
      <c r="BY490" s="220"/>
      <c r="BZ490" s="96">
        <v>1</v>
      </c>
      <c r="CA490" s="102">
        <v>0.75</v>
      </c>
      <c r="CB490" s="102">
        <v>0.9</v>
      </c>
      <c r="CC490" s="102">
        <v>0.95</v>
      </c>
      <c r="CD490" s="96">
        <v>1</v>
      </c>
      <c r="CE490" s="96">
        <v>0</v>
      </c>
      <c r="CF490" s="96">
        <v>0</v>
      </c>
      <c r="CG490" s="96">
        <v>0</v>
      </c>
      <c r="CH490" s="96">
        <v>0</v>
      </c>
      <c r="CI490" s="96">
        <v>0</v>
      </c>
      <c r="CJ490" s="96">
        <v>0</v>
      </c>
      <c r="CK490" s="96">
        <v>0</v>
      </c>
      <c r="CL490" s="96">
        <v>0</v>
      </c>
      <c r="CM490" s="96">
        <v>0</v>
      </c>
      <c r="CN490" s="305">
        <f t="shared" si="402"/>
        <v>1</v>
      </c>
      <c r="CO490" s="354"/>
      <c r="CP490" s="357"/>
      <c r="CQ490" s="102">
        <f>+CD490</f>
        <v>1</v>
      </c>
      <c r="CR490" s="221">
        <f>+CQ490/E490</f>
        <v>1</v>
      </c>
      <c r="CS490" s="355"/>
      <c r="CT490" s="366"/>
      <c r="CU490" s="220" t="s">
        <v>1341</v>
      </c>
      <c r="CV490" s="220" t="s">
        <v>112</v>
      </c>
    </row>
    <row r="491" spans="1:100" ht="51" customHeight="1">
      <c r="A491" s="75" t="s">
        <v>1362</v>
      </c>
      <c r="B491" s="218" t="s">
        <v>95</v>
      </c>
      <c r="C491" s="75" t="s">
        <v>1363</v>
      </c>
      <c r="D491" s="119">
        <v>0</v>
      </c>
      <c r="E491" s="119">
        <v>3</v>
      </c>
      <c r="F491" s="75" t="s">
        <v>97</v>
      </c>
      <c r="G491" s="188" t="s">
        <v>81</v>
      </c>
      <c r="H491" s="75" t="s">
        <v>1372</v>
      </c>
      <c r="I491" s="96" t="s">
        <v>107</v>
      </c>
      <c r="J491" s="119" t="s">
        <v>81</v>
      </c>
      <c r="K491" s="119" t="s">
        <v>81</v>
      </c>
      <c r="L491" s="227" t="s">
        <v>81</v>
      </c>
      <c r="M491" s="354"/>
      <c r="N491" s="354"/>
      <c r="O491" s="354"/>
      <c r="P491" s="354"/>
      <c r="Q491" s="227" t="s">
        <v>81</v>
      </c>
      <c r="R491" s="227" t="s">
        <v>81</v>
      </c>
      <c r="S491" s="227" t="s">
        <v>81</v>
      </c>
      <c r="T491" s="227" t="s">
        <v>81</v>
      </c>
      <c r="U491" s="227" t="s">
        <v>81</v>
      </c>
      <c r="V491" s="227" t="s">
        <v>81</v>
      </c>
      <c r="W491" s="227" t="s">
        <v>81</v>
      </c>
      <c r="X491" s="227" t="s">
        <v>81</v>
      </c>
      <c r="Y491" s="227" t="s">
        <v>81</v>
      </c>
      <c r="Z491" s="227" t="s">
        <v>81</v>
      </c>
      <c r="AA491" s="119" t="s">
        <v>81</v>
      </c>
      <c r="AB491" s="227" t="s">
        <v>81</v>
      </c>
      <c r="AC491" s="119" t="s">
        <v>81</v>
      </c>
      <c r="AD491" s="227" t="s">
        <v>81</v>
      </c>
      <c r="AE491" s="227" t="s">
        <v>81</v>
      </c>
      <c r="AF491" s="227" t="s">
        <v>81</v>
      </c>
      <c r="AG491" s="227" t="s">
        <v>81</v>
      </c>
      <c r="AH491" s="227" t="s">
        <v>81</v>
      </c>
      <c r="AI491" s="227" t="s">
        <v>81</v>
      </c>
      <c r="AJ491" s="227" t="s">
        <v>81</v>
      </c>
      <c r="AK491" s="227" t="s">
        <v>81</v>
      </c>
      <c r="AL491" s="227" t="s">
        <v>81</v>
      </c>
      <c r="AM491" s="354"/>
      <c r="AN491" s="354"/>
      <c r="AO491" s="119" t="s">
        <v>81</v>
      </c>
      <c r="AP491" s="119" t="s">
        <v>81</v>
      </c>
      <c r="AQ491" s="354"/>
      <c r="AR491" s="354"/>
      <c r="AS491" s="119" t="s">
        <v>81</v>
      </c>
      <c r="AT491" s="227" t="s">
        <v>81</v>
      </c>
      <c r="AU491" s="119" t="s">
        <v>81</v>
      </c>
      <c r="AV491" s="119" t="s">
        <v>81</v>
      </c>
      <c r="AW491" s="119" t="s">
        <v>81</v>
      </c>
      <c r="AX491" s="227" t="s">
        <v>81</v>
      </c>
      <c r="AY491" s="227" t="s">
        <v>81</v>
      </c>
      <c r="AZ491" s="227" t="s">
        <v>81</v>
      </c>
      <c r="BA491" s="227" t="s">
        <v>81</v>
      </c>
      <c r="BB491" s="227" t="s">
        <v>81</v>
      </c>
      <c r="BC491" s="227" t="s">
        <v>81</v>
      </c>
      <c r="BD491" s="227" t="s">
        <v>81</v>
      </c>
      <c r="BE491" s="102" t="s">
        <v>81</v>
      </c>
      <c r="BF491" s="305" t="s">
        <v>81</v>
      </c>
      <c r="BG491" s="354"/>
      <c r="BH491" s="357"/>
      <c r="BI491" s="119" t="s">
        <v>81</v>
      </c>
      <c r="BJ491" s="260" t="s">
        <v>81</v>
      </c>
      <c r="BK491" s="354"/>
      <c r="BL491" s="357"/>
      <c r="BM491" s="220" t="s">
        <v>1341</v>
      </c>
      <c r="BN491" s="220" t="s">
        <v>402</v>
      </c>
      <c r="BO491" s="220"/>
      <c r="BP491" s="220"/>
      <c r="BQ491" s="220"/>
      <c r="BR491" s="220"/>
      <c r="BS491" s="220"/>
      <c r="BT491" s="220"/>
      <c r="BU491" s="220"/>
      <c r="BV491" s="220"/>
      <c r="BW491" s="220"/>
      <c r="BX491" s="220"/>
      <c r="BY491" s="220"/>
      <c r="BZ491" s="96">
        <v>1</v>
      </c>
      <c r="CA491" s="119">
        <v>1</v>
      </c>
      <c r="CB491" s="119">
        <v>2</v>
      </c>
      <c r="CC491" s="119">
        <v>2</v>
      </c>
      <c r="CD491" s="119">
        <v>2</v>
      </c>
      <c r="CE491" s="96">
        <v>500000000</v>
      </c>
      <c r="CF491" s="96">
        <v>500000000</v>
      </c>
      <c r="CG491" s="96">
        <v>0</v>
      </c>
      <c r="CH491" s="96">
        <v>0</v>
      </c>
      <c r="CI491" s="96">
        <v>0</v>
      </c>
      <c r="CJ491" s="96">
        <v>0</v>
      </c>
      <c r="CK491" s="96">
        <v>0</v>
      </c>
      <c r="CL491" s="96">
        <v>0</v>
      </c>
      <c r="CM491" s="96">
        <v>0</v>
      </c>
      <c r="CN491" s="305">
        <v>1</v>
      </c>
      <c r="CO491" s="354"/>
      <c r="CP491" s="357"/>
      <c r="CQ491" s="96">
        <f>SUM(CD491)</f>
        <v>2</v>
      </c>
      <c r="CR491" s="221">
        <f>+CQ491/E491</f>
        <v>0.66666666666666663</v>
      </c>
      <c r="CS491" s="355"/>
      <c r="CT491" s="366"/>
      <c r="CU491" s="220" t="s">
        <v>1341</v>
      </c>
      <c r="CV491" s="220" t="s">
        <v>402</v>
      </c>
    </row>
    <row r="492" spans="1:100" ht="50.25" customHeight="1">
      <c r="A492" s="75" t="s">
        <v>1362</v>
      </c>
      <c r="B492" s="218" t="s">
        <v>95</v>
      </c>
      <c r="C492" s="75" t="s">
        <v>1363</v>
      </c>
      <c r="D492" s="119">
        <v>50</v>
      </c>
      <c r="E492" s="119">
        <v>50</v>
      </c>
      <c r="F492" s="75" t="s">
        <v>486</v>
      </c>
      <c r="G492" s="75" t="s">
        <v>1373</v>
      </c>
      <c r="H492" s="75" t="s">
        <v>1373</v>
      </c>
      <c r="I492" s="96">
        <v>0</v>
      </c>
      <c r="J492" s="119">
        <v>10</v>
      </c>
      <c r="K492" s="96">
        <v>10</v>
      </c>
      <c r="L492" s="305">
        <v>1</v>
      </c>
      <c r="M492" s="354"/>
      <c r="N492" s="354"/>
      <c r="O492" s="354"/>
      <c r="P492" s="354"/>
      <c r="Q492" s="96">
        <v>0</v>
      </c>
      <c r="R492" s="96">
        <v>0</v>
      </c>
      <c r="S492" s="96">
        <v>0</v>
      </c>
      <c r="T492" s="96">
        <v>0</v>
      </c>
      <c r="U492" s="96">
        <v>0</v>
      </c>
      <c r="V492" s="96">
        <v>0</v>
      </c>
      <c r="W492" s="96">
        <v>0</v>
      </c>
      <c r="X492" s="96">
        <v>0</v>
      </c>
      <c r="Y492" s="96">
        <v>0</v>
      </c>
      <c r="Z492" s="102" t="s">
        <v>81</v>
      </c>
      <c r="AA492" s="96">
        <v>50</v>
      </c>
      <c r="AB492" s="102">
        <v>30</v>
      </c>
      <c r="AC492" s="96">
        <v>50</v>
      </c>
      <c r="AD492" s="102">
        <v>0</v>
      </c>
      <c r="AE492" s="102">
        <v>0</v>
      </c>
      <c r="AF492" s="102">
        <v>0</v>
      </c>
      <c r="AG492" s="102">
        <v>0</v>
      </c>
      <c r="AH492" s="102">
        <v>0</v>
      </c>
      <c r="AI492" s="102">
        <v>0</v>
      </c>
      <c r="AJ492" s="102">
        <v>0</v>
      </c>
      <c r="AK492" s="102">
        <v>0</v>
      </c>
      <c r="AL492" s="305">
        <v>1</v>
      </c>
      <c r="AM492" s="354"/>
      <c r="AN492" s="354"/>
      <c r="AO492" s="102">
        <f t="shared" si="400"/>
        <v>60</v>
      </c>
      <c r="AP492" s="305">
        <v>1</v>
      </c>
      <c r="AQ492" s="354"/>
      <c r="AR492" s="354"/>
      <c r="AS492" s="121">
        <v>50</v>
      </c>
      <c r="AT492" s="96">
        <v>10</v>
      </c>
      <c r="AU492" s="96">
        <v>10</v>
      </c>
      <c r="AV492" s="96">
        <v>50</v>
      </c>
      <c r="AW492" s="96">
        <v>0</v>
      </c>
      <c r="AX492" s="96">
        <v>0</v>
      </c>
      <c r="AY492" s="96">
        <v>0</v>
      </c>
      <c r="AZ492" s="96">
        <v>0</v>
      </c>
      <c r="BA492" s="96">
        <v>0</v>
      </c>
      <c r="BB492" s="96">
        <v>0</v>
      </c>
      <c r="BC492" s="96">
        <v>0</v>
      </c>
      <c r="BD492" s="96">
        <v>0</v>
      </c>
      <c r="BE492" s="102">
        <v>0</v>
      </c>
      <c r="BF492" s="305">
        <f t="shared" si="392"/>
        <v>1</v>
      </c>
      <c r="BG492" s="354"/>
      <c r="BH492" s="357"/>
      <c r="BI492" s="96">
        <f>+K492+AC492+AV492</f>
        <v>110</v>
      </c>
      <c r="BJ492" s="260">
        <v>1</v>
      </c>
      <c r="BK492" s="354"/>
      <c r="BL492" s="357"/>
      <c r="BM492" s="220" t="s">
        <v>1341</v>
      </c>
      <c r="BN492" s="220" t="s">
        <v>101</v>
      </c>
      <c r="BO492" s="220"/>
      <c r="BP492" s="220"/>
      <c r="BQ492" s="220"/>
      <c r="BR492" s="220"/>
      <c r="BS492" s="220"/>
      <c r="BT492" s="220"/>
      <c r="BU492" s="220"/>
      <c r="BV492" s="220"/>
      <c r="BW492" s="220"/>
      <c r="BX492" s="220"/>
      <c r="BY492" s="220"/>
      <c r="BZ492" s="96">
        <v>50</v>
      </c>
      <c r="CA492" s="96">
        <v>50</v>
      </c>
      <c r="CB492" s="96">
        <v>100</v>
      </c>
      <c r="CC492" s="96">
        <v>100</v>
      </c>
      <c r="CD492" s="96">
        <v>100</v>
      </c>
      <c r="CE492" s="96">
        <v>313670000</v>
      </c>
      <c r="CF492" s="96">
        <v>313670000</v>
      </c>
      <c r="CG492" s="96">
        <v>0</v>
      </c>
      <c r="CH492" s="96">
        <v>0</v>
      </c>
      <c r="CI492" s="96">
        <v>0</v>
      </c>
      <c r="CJ492" s="96">
        <v>0</v>
      </c>
      <c r="CK492" s="96">
        <v>0</v>
      </c>
      <c r="CL492" s="96">
        <v>0</v>
      </c>
      <c r="CM492" s="96">
        <v>0</v>
      </c>
      <c r="CN492" s="305">
        <v>1</v>
      </c>
      <c r="CO492" s="354"/>
      <c r="CP492" s="357"/>
      <c r="CQ492" s="96">
        <f>SUM(K492+AC492+AV492+CD492)/3.5</f>
        <v>60</v>
      </c>
      <c r="CR492" s="221">
        <v>1</v>
      </c>
      <c r="CS492" s="355"/>
      <c r="CT492" s="366"/>
      <c r="CU492" s="220" t="s">
        <v>1341</v>
      </c>
      <c r="CV492" s="220" t="s">
        <v>101</v>
      </c>
    </row>
    <row r="493" spans="1:100" ht="69.75" customHeight="1">
      <c r="A493" s="75" t="s">
        <v>1362</v>
      </c>
      <c r="B493" s="218" t="s">
        <v>95</v>
      </c>
      <c r="C493" s="75" t="s">
        <v>1363</v>
      </c>
      <c r="D493" s="119">
        <v>80</v>
      </c>
      <c r="E493" s="119" t="s">
        <v>81</v>
      </c>
      <c r="F493" s="75" t="s">
        <v>97</v>
      </c>
      <c r="G493" s="75" t="s">
        <v>1374</v>
      </c>
      <c r="H493" s="75" t="s">
        <v>1374</v>
      </c>
      <c r="I493" s="96">
        <v>0</v>
      </c>
      <c r="J493" s="119">
        <v>20</v>
      </c>
      <c r="K493" s="96">
        <v>80</v>
      </c>
      <c r="L493" s="305">
        <v>1</v>
      </c>
      <c r="M493" s="354"/>
      <c r="N493" s="354"/>
      <c r="O493" s="354"/>
      <c r="P493" s="354"/>
      <c r="Q493" s="96">
        <v>0</v>
      </c>
      <c r="R493" s="96">
        <v>0</v>
      </c>
      <c r="S493" s="96">
        <v>0</v>
      </c>
      <c r="T493" s="96">
        <v>0</v>
      </c>
      <c r="U493" s="96">
        <v>0</v>
      </c>
      <c r="V493" s="96">
        <v>0</v>
      </c>
      <c r="W493" s="96">
        <v>0</v>
      </c>
      <c r="X493" s="96">
        <v>0</v>
      </c>
      <c r="Y493" s="96">
        <v>0</v>
      </c>
      <c r="Z493" s="102" t="s">
        <v>81</v>
      </c>
      <c r="AA493" s="96">
        <v>80</v>
      </c>
      <c r="AB493" s="102">
        <v>80</v>
      </c>
      <c r="AC493" s="96">
        <v>80</v>
      </c>
      <c r="AD493" s="102">
        <v>0</v>
      </c>
      <c r="AE493" s="102">
        <v>0</v>
      </c>
      <c r="AF493" s="102">
        <v>0</v>
      </c>
      <c r="AG493" s="102">
        <v>0</v>
      </c>
      <c r="AH493" s="102">
        <v>0</v>
      </c>
      <c r="AI493" s="102">
        <v>0</v>
      </c>
      <c r="AJ493" s="102">
        <v>0</v>
      </c>
      <c r="AK493" s="102">
        <v>0</v>
      </c>
      <c r="AL493" s="305">
        <v>1</v>
      </c>
      <c r="AM493" s="354"/>
      <c r="AN493" s="354"/>
      <c r="AO493" s="102">
        <f t="shared" si="400"/>
        <v>160</v>
      </c>
      <c r="AP493" s="305">
        <v>1</v>
      </c>
      <c r="AQ493" s="354"/>
      <c r="AR493" s="354"/>
      <c r="AS493" s="121">
        <v>80</v>
      </c>
      <c r="AT493" s="96">
        <v>50</v>
      </c>
      <c r="AU493" s="96">
        <v>50</v>
      </c>
      <c r="AV493" s="96">
        <v>50</v>
      </c>
      <c r="AW493" s="96">
        <v>0</v>
      </c>
      <c r="AX493" s="96">
        <v>0</v>
      </c>
      <c r="AY493" s="96">
        <v>0</v>
      </c>
      <c r="AZ493" s="96">
        <v>0</v>
      </c>
      <c r="BA493" s="96">
        <v>0</v>
      </c>
      <c r="BB493" s="96">
        <v>0</v>
      </c>
      <c r="BC493" s="96">
        <v>0</v>
      </c>
      <c r="BD493" s="96">
        <v>0</v>
      </c>
      <c r="BE493" s="102">
        <v>0</v>
      </c>
      <c r="BF493" s="305">
        <f t="shared" si="392"/>
        <v>0.625</v>
      </c>
      <c r="BG493" s="354"/>
      <c r="BH493" s="357"/>
      <c r="BI493" s="96" t="s">
        <v>81</v>
      </c>
      <c r="BJ493" s="260" t="s">
        <v>81</v>
      </c>
      <c r="BK493" s="354"/>
      <c r="BL493" s="357"/>
      <c r="BM493" s="220" t="s">
        <v>1341</v>
      </c>
      <c r="BN493" s="220" t="s">
        <v>176</v>
      </c>
      <c r="BO493" s="220"/>
      <c r="BP493" s="220"/>
      <c r="BQ493" s="220"/>
      <c r="BR493" s="220"/>
      <c r="BS493" s="220"/>
      <c r="BT493" s="220"/>
      <c r="BU493" s="220"/>
      <c r="BV493" s="220"/>
      <c r="BW493" s="220"/>
      <c r="BX493" s="220"/>
      <c r="BY493" s="220"/>
      <c r="BZ493" s="96" t="s">
        <v>81</v>
      </c>
      <c r="CA493" s="96" t="s">
        <v>81</v>
      </c>
      <c r="CB493" s="96" t="s">
        <v>81</v>
      </c>
      <c r="CC493" s="96" t="s">
        <v>81</v>
      </c>
      <c r="CD493" s="96" t="s">
        <v>81</v>
      </c>
      <c r="CE493" s="96">
        <v>0</v>
      </c>
      <c r="CF493" s="96">
        <v>0</v>
      </c>
      <c r="CG493" s="96">
        <v>0</v>
      </c>
      <c r="CH493" s="96">
        <v>0</v>
      </c>
      <c r="CI493" s="96">
        <v>0</v>
      </c>
      <c r="CJ493" s="96">
        <v>0</v>
      </c>
      <c r="CK493" s="96">
        <v>0</v>
      </c>
      <c r="CL493" s="96">
        <v>0</v>
      </c>
      <c r="CM493" s="96">
        <v>0</v>
      </c>
      <c r="CN493" s="305" t="s">
        <v>81</v>
      </c>
      <c r="CO493" s="354"/>
      <c r="CP493" s="357"/>
      <c r="CQ493" s="96" t="s">
        <v>81</v>
      </c>
      <c r="CR493" s="221" t="s">
        <v>81</v>
      </c>
      <c r="CS493" s="355"/>
      <c r="CT493" s="366"/>
      <c r="CU493" s="220" t="s">
        <v>1341</v>
      </c>
      <c r="CV493" s="220" t="s">
        <v>176</v>
      </c>
    </row>
    <row r="494" spans="1:100" ht="99.75" customHeight="1">
      <c r="A494" s="75" t="s">
        <v>1375</v>
      </c>
      <c r="B494" s="218" t="s">
        <v>95</v>
      </c>
      <c r="C494" s="75" t="s">
        <v>1376</v>
      </c>
      <c r="D494" s="119">
        <v>100</v>
      </c>
      <c r="E494" s="119">
        <v>46</v>
      </c>
      <c r="F494" s="75" t="s">
        <v>97</v>
      </c>
      <c r="G494" s="75" t="s">
        <v>1377</v>
      </c>
      <c r="H494" s="75" t="s">
        <v>1378</v>
      </c>
      <c r="I494" s="96">
        <v>0</v>
      </c>
      <c r="J494" s="119">
        <v>100</v>
      </c>
      <c r="K494" s="96">
        <v>100</v>
      </c>
      <c r="L494" s="305">
        <v>1</v>
      </c>
      <c r="M494" s="354">
        <f>SUM(L494:L501)/6</f>
        <v>0.73796296296296282</v>
      </c>
      <c r="N494" s="354">
        <v>0.1</v>
      </c>
      <c r="O494" s="354">
        <f>SUM(L494:L501)/6</f>
        <v>0.73796296296296282</v>
      </c>
      <c r="P494" s="354"/>
      <c r="Q494" s="96">
        <v>0</v>
      </c>
      <c r="R494" s="96">
        <v>0</v>
      </c>
      <c r="S494" s="96">
        <v>0</v>
      </c>
      <c r="T494" s="96">
        <v>0</v>
      </c>
      <c r="U494" s="96">
        <v>0</v>
      </c>
      <c r="V494" s="96">
        <v>0</v>
      </c>
      <c r="W494" s="96">
        <v>0</v>
      </c>
      <c r="X494" s="96">
        <v>0</v>
      </c>
      <c r="Y494" s="96">
        <v>0</v>
      </c>
      <c r="Z494" s="102" t="s">
        <v>81</v>
      </c>
      <c r="AA494" s="96">
        <v>100</v>
      </c>
      <c r="AB494" s="102">
        <v>88</v>
      </c>
      <c r="AC494" s="96">
        <v>100</v>
      </c>
      <c r="AD494" s="102">
        <v>258500000</v>
      </c>
      <c r="AE494" s="102">
        <v>258500000</v>
      </c>
      <c r="AF494" s="102">
        <v>0</v>
      </c>
      <c r="AG494" s="102">
        <v>0</v>
      </c>
      <c r="AH494" s="102">
        <v>0</v>
      </c>
      <c r="AI494" s="102">
        <v>0</v>
      </c>
      <c r="AJ494" s="102">
        <v>0</v>
      </c>
      <c r="AK494" s="102">
        <v>0</v>
      </c>
      <c r="AL494" s="305">
        <v>1</v>
      </c>
      <c r="AM494" s="354">
        <f>SUM(AL494:AL501)/6</f>
        <v>0.76444444444444437</v>
      </c>
      <c r="AN494" s="354">
        <v>7.3372222222222228E-2</v>
      </c>
      <c r="AO494" s="102">
        <f t="shared" si="400"/>
        <v>200</v>
      </c>
      <c r="AP494" s="305">
        <v>1</v>
      </c>
      <c r="AQ494" s="354">
        <f>SUM(AP494:AP501)/6</f>
        <v>0.96851851851851845</v>
      </c>
      <c r="AR494" s="354"/>
      <c r="AS494" s="121">
        <v>100</v>
      </c>
      <c r="AT494" s="96">
        <v>0</v>
      </c>
      <c r="AU494" s="96">
        <v>0</v>
      </c>
      <c r="AV494" s="96">
        <v>0</v>
      </c>
      <c r="AW494" s="96">
        <v>0</v>
      </c>
      <c r="AX494" s="96">
        <v>0</v>
      </c>
      <c r="AY494" s="96">
        <v>0</v>
      </c>
      <c r="AZ494" s="96">
        <v>0</v>
      </c>
      <c r="BA494" s="96">
        <v>0</v>
      </c>
      <c r="BB494" s="96">
        <v>0</v>
      </c>
      <c r="BC494" s="96">
        <v>0</v>
      </c>
      <c r="BD494" s="96">
        <v>0</v>
      </c>
      <c r="BE494" s="102">
        <v>0</v>
      </c>
      <c r="BF494" s="305">
        <f t="shared" si="392"/>
        <v>0</v>
      </c>
      <c r="BG494" s="354">
        <f>SUM(BF494:BF501)/6</f>
        <v>0.50925925925925919</v>
      </c>
      <c r="BH494" s="357"/>
      <c r="BI494" s="96">
        <f>+(K494+AC494+AV494)/3</f>
        <v>66.666666666666671</v>
      </c>
      <c r="BJ494" s="260">
        <v>1</v>
      </c>
      <c r="BK494" s="356">
        <f>SUM(BJ494:BJ501)/4</f>
        <v>0.86416666666666664</v>
      </c>
      <c r="BL494" s="357"/>
      <c r="BM494" s="220" t="s">
        <v>1341</v>
      </c>
      <c r="BN494" s="220" t="s">
        <v>112</v>
      </c>
      <c r="BO494" s="220"/>
      <c r="BP494" s="220"/>
      <c r="BQ494" s="220"/>
      <c r="BR494" s="220"/>
      <c r="BS494" s="220"/>
      <c r="BT494" s="220"/>
      <c r="BU494" s="220"/>
      <c r="BV494" s="220"/>
      <c r="BW494" s="220"/>
      <c r="BX494" s="220"/>
      <c r="BY494" s="220"/>
      <c r="BZ494" s="96">
        <v>25</v>
      </c>
      <c r="CA494" s="96">
        <v>0</v>
      </c>
      <c r="CB494" s="96">
        <v>25</v>
      </c>
      <c r="CC494" s="96">
        <v>25</v>
      </c>
      <c r="CD494" s="96">
        <v>27</v>
      </c>
      <c r="CE494" s="96">
        <v>940910000</v>
      </c>
      <c r="CF494" s="96">
        <v>940910000</v>
      </c>
      <c r="CG494" s="96">
        <v>0</v>
      </c>
      <c r="CH494" s="96">
        <v>0</v>
      </c>
      <c r="CI494" s="96">
        <v>0</v>
      </c>
      <c r="CJ494" s="96">
        <v>0</v>
      </c>
      <c r="CK494" s="96">
        <v>0</v>
      </c>
      <c r="CL494" s="96">
        <v>0</v>
      </c>
      <c r="CM494" s="96">
        <v>0</v>
      </c>
      <c r="CN494" s="305" t="s">
        <v>81</v>
      </c>
      <c r="CO494" s="354">
        <f>SUM(CN494:CN501)/5</f>
        <v>0.96799999999999997</v>
      </c>
      <c r="CP494" s="357"/>
      <c r="CQ494" s="96">
        <f t="shared" ref="CQ494:CQ504" si="403">SUM(K494+AC494+AV494+CD494)</f>
        <v>227</v>
      </c>
      <c r="CR494" s="221">
        <v>1</v>
      </c>
      <c r="CS494" s="361">
        <f>SUM(CR494:CR501)/8</f>
        <v>0.72750000000000004</v>
      </c>
      <c r="CT494" s="366"/>
      <c r="CU494" s="220" t="s">
        <v>1341</v>
      </c>
      <c r="CV494" s="220" t="s">
        <v>112</v>
      </c>
    </row>
    <row r="495" spans="1:100" ht="83.25" customHeight="1">
      <c r="A495" s="75" t="s">
        <v>1375</v>
      </c>
      <c r="B495" s="218" t="s">
        <v>95</v>
      </c>
      <c r="C495" s="75" t="s">
        <v>1376</v>
      </c>
      <c r="D495" s="119">
        <v>100</v>
      </c>
      <c r="E495" s="119">
        <v>100</v>
      </c>
      <c r="F495" s="75" t="s">
        <v>486</v>
      </c>
      <c r="G495" s="75" t="s">
        <v>1379</v>
      </c>
      <c r="H495" s="75" t="s">
        <v>1380</v>
      </c>
      <c r="I495" s="96">
        <v>0</v>
      </c>
      <c r="J495" s="119">
        <v>100</v>
      </c>
      <c r="K495" s="96">
        <v>90</v>
      </c>
      <c r="L495" s="305">
        <v>0.9</v>
      </c>
      <c r="M495" s="354"/>
      <c r="N495" s="354"/>
      <c r="O495" s="354"/>
      <c r="P495" s="354"/>
      <c r="Q495" s="96">
        <v>0</v>
      </c>
      <c r="R495" s="96">
        <v>0</v>
      </c>
      <c r="S495" s="96">
        <v>0</v>
      </c>
      <c r="T495" s="96">
        <v>0</v>
      </c>
      <c r="U495" s="96">
        <v>0</v>
      </c>
      <c r="V495" s="96">
        <v>0</v>
      </c>
      <c r="W495" s="96">
        <v>0</v>
      </c>
      <c r="X495" s="96">
        <v>0</v>
      </c>
      <c r="Y495" s="96">
        <v>0</v>
      </c>
      <c r="Z495" s="102" t="s">
        <v>81</v>
      </c>
      <c r="AA495" s="96">
        <v>100</v>
      </c>
      <c r="AB495" s="102">
        <v>0</v>
      </c>
      <c r="AC495" s="96">
        <v>95</v>
      </c>
      <c r="AD495" s="102">
        <v>258500000</v>
      </c>
      <c r="AE495" s="102">
        <v>258500000</v>
      </c>
      <c r="AF495" s="102">
        <v>0</v>
      </c>
      <c r="AG495" s="102">
        <v>0</v>
      </c>
      <c r="AH495" s="102">
        <v>0</v>
      </c>
      <c r="AI495" s="102">
        <v>0</v>
      </c>
      <c r="AJ495" s="102">
        <v>0</v>
      </c>
      <c r="AK495" s="102">
        <v>0</v>
      </c>
      <c r="AL495" s="305">
        <v>0.95</v>
      </c>
      <c r="AM495" s="354"/>
      <c r="AN495" s="354"/>
      <c r="AO495" s="102">
        <f t="shared" si="400"/>
        <v>185</v>
      </c>
      <c r="AP495" s="305">
        <v>1</v>
      </c>
      <c r="AQ495" s="354"/>
      <c r="AR495" s="354"/>
      <c r="AS495" s="121">
        <v>100</v>
      </c>
      <c r="AT495" s="96">
        <v>50</v>
      </c>
      <c r="AU495" s="96">
        <v>50</v>
      </c>
      <c r="AV495" s="96">
        <v>50</v>
      </c>
      <c r="AW495" s="96">
        <v>0</v>
      </c>
      <c r="AX495" s="96">
        <v>0</v>
      </c>
      <c r="AY495" s="96">
        <v>0</v>
      </c>
      <c r="AZ495" s="96">
        <v>0</v>
      </c>
      <c r="BA495" s="96">
        <v>0</v>
      </c>
      <c r="BB495" s="96">
        <v>0</v>
      </c>
      <c r="BC495" s="96">
        <v>0</v>
      </c>
      <c r="BD495" s="96">
        <v>0</v>
      </c>
      <c r="BE495" s="102">
        <v>0</v>
      </c>
      <c r="BF495" s="305">
        <f t="shared" si="392"/>
        <v>0.5</v>
      </c>
      <c r="BG495" s="354"/>
      <c r="BH495" s="357"/>
      <c r="BI495" s="96">
        <f>+(K495+AC495+AV495)/3</f>
        <v>78.333333333333329</v>
      </c>
      <c r="BJ495" s="260">
        <f>+BI495/D495</f>
        <v>0.78333333333333333</v>
      </c>
      <c r="BK495" s="357"/>
      <c r="BL495" s="357"/>
      <c r="BM495" s="220" t="s">
        <v>1341</v>
      </c>
      <c r="BN495" s="220" t="s">
        <v>112</v>
      </c>
      <c r="BO495" s="220"/>
      <c r="BP495" s="220"/>
      <c r="BQ495" s="220"/>
      <c r="BR495" s="220"/>
      <c r="BS495" s="220"/>
      <c r="BT495" s="220"/>
      <c r="BU495" s="220"/>
      <c r="BV495" s="220"/>
      <c r="BW495" s="220"/>
      <c r="BX495" s="220"/>
      <c r="BY495" s="220"/>
      <c r="BZ495" s="96">
        <v>100</v>
      </c>
      <c r="CA495" s="96">
        <v>0</v>
      </c>
      <c r="CB495" s="96">
        <v>100</v>
      </c>
      <c r="CC495" s="96">
        <v>100</v>
      </c>
      <c r="CD495" s="96">
        <v>100</v>
      </c>
      <c r="CE495" s="96">
        <v>313670000</v>
      </c>
      <c r="CF495" s="96">
        <v>313670000</v>
      </c>
      <c r="CG495" s="96">
        <v>0</v>
      </c>
      <c r="CH495" s="96">
        <v>0</v>
      </c>
      <c r="CI495" s="96">
        <v>0</v>
      </c>
      <c r="CJ495" s="96">
        <v>0</v>
      </c>
      <c r="CK495" s="96">
        <v>0</v>
      </c>
      <c r="CL495" s="96">
        <v>0</v>
      </c>
      <c r="CM495" s="96">
        <v>0</v>
      </c>
      <c r="CN495" s="305">
        <f t="shared" si="402"/>
        <v>1</v>
      </c>
      <c r="CO495" s="354"/>
      <c r="CP495" s="357"/>
      <c r="CQ495" s="96">
        <f>SUM(K495+AC495+AV495+CD495)/3.5</f>
        <v>95.714285714285708</v>
      </c>
      <c r="CR495" s="221">
        <f>+CQ495/E495</f>
        <v>0.95714285714285707</v>
      </c>
      <c r="CS495" s="366"/>
      <c r="CT495" s="366"/>
      <c r="CU495" s="220" t="s">
        <v>1341</v>
      </c>
      <c r="CV495" s="220" t="s">
        <v>112</v>
      </c>
    </row>
    <row r="496" spans="1:100" ht="48" customHeight="1">
      <c r="A496" s="75" t="s">
        <v>1375</v>
      </c>
      <c r="B496" s="218" t="s">
        <v>95</v>
      </c>
      <c r="C496" s="75" t="s">
        <v>1376</v>
      </c>
      <c r="D496" s="119" t="s">
        <v>79</v>
      </c>
      <c r="E496" s="119">
        <v>30</v>
      </c>
      <c r="F496" s="75" t="s">
        <v>97</v>
      </c>
      <c r="G496" s="188" t="s">
        <v>81</v>
      </c>
      <c r="H496" s="75" t="s">
        <v>1381</v>
      </c>
      <c r="I496" s="96" t="s">
        <v>107</v>
      </c>
      <c r="J496" s="119" t="s">
        <v>81</v>
      </c>
      <c r="K496" s="119" t="s">
        <v>81</v>
      </c>
      <c r="L496" s="227" t="s">
        <v>81</v>
      </c>
      <c r="M496" s="354"/>
      <c r="N496" s="354"/>
      <c r="O496" s="354"/>
      <c r="P496" s="354"/>
      <c r="Q496" s="227" t="s">
        <v>81</v>
      </c>
      <c r="R496" s="227" t="s">
        <v>81</v>
      </c>
      <c r="S496" s="227" t="s">
        <v>81</v>
      </c>
      <c r="T496" s="227" t="s">
        <v>81</v>
      </c>
      <c r="U496" s="227" t="s">
        <v>81</v>
      </c>
      <c r="V496" s="227" t="s">
        <v>81</v>
      </c>
      <c r="W496" s="227" t="s">
        <v>81</v>
      </c>
      <c r="X496" s="227" t="s">
        <v>81</v>
      </c>
      <c r="Y496" s="227" t="s">
        <v>81</v>
      </c>
      <c r="Z496" s="227" t="s">
        <v>81</v>
      </c>
      <c r="AA496" s="119" t="s">
        <v>81</v>
      </c>
      <c r="AB496" s="227" t="s">
        <v>81</v>
      </c>
      <c r="AC496" s="119" t="s">
        <v>81</v>
      </c>
      <c r="AD496" s="227" t="s">
        <v>81</v>
      </c>
      <c r="AE496" s="227" t="s">
        <v>81</v>
      </c>
      <c r="AF496" s="227" t="s">
        <v>81</v>
      </c>
      <c r="AG496" s="227" t="s">
        <v>81</v>
      </c>
      <c r="AH496" s="227" t="s">
        <v>81</v>
      </c>
      <c r="AI496" s="227" t="s">
        <v>81</v>
      </c>
      <c r="AJ496" s="227" t="s">
        <v>81</v>
      </c>
      <c r="AK496" s="227" t="s">
        <v>81</v>
      </c>
      <c r="AL496" s="227" t="s">
        <v>81</v>
      </c>
      <c r="AM496" s="354"/>
      <c r="AN496" s="354"/>
      <c r="AO496" s="227" t="s">
        <v>81</v>
      </c>
      <c r="AP496" s="227" t="s">
        <v>81</v>
      </c>
      <c r="AQ496" s="354"/>
      <c r="AR496" s="354"/>
      <c r="AS496" s="119" t="s">
        <v>81</v>
      </c>
      <c r="AT496" s="227" t="s">
        <v>81</v>
      </c>
      <c r="AU496" s="119" t="s">
        <v>81</v>
      </c>
      <c r="AV496" s="119" t="s">
        <v>81</v>
      </c>
      <c r="AW496" s="119" t="s">
        <v>81</v>
      </c>
      <c r="AX496" s="227" t="s">
        <v>81</v>
      </c>
      <c r="AY496" s="227" t="s">
        <v>81</v>
      </c>
      <c r="AZ496" s="227" t="s">
        <v>81</v>
      </c>
      <c r="BA496" s="227" t="s">
        <v>81</v>
      </c>
      <c r="BB496" s="227" t="s">
        <v>81</v>
      </c>
      <c r="BC496" s="227" t="s">
        <v>81</v>
      </c>
      <c r="BD496" s="227" t="s">
        <v>81</v>
      </c>
      <c r="BE496" s="102" t="s">
        <v>81</v>
      </c>
      <c r="BF496" s="305" t="s">
        <v>81</v>
      </c>
      <c r="BG496" s="354"/>
      <c r="BH496" s="357"/>
      <c r="BI496" s="119" t="s">
        <v>81</v>
      </c>
      <c r="BJ496" s="260" t="s">
        <v>81</v>
      </c>
      <c r="BK496" s="357"/>
      <c r="BL496" s="357"/>
      <c r="BM496" s="220" t="s">
        <v>1341</v>
      </c>
      <c r="BN496" s="220" t="s">
        <v>402</v>
      </c>
      <c r="BO496" s="220"/>
      <c r="BP496" s="220"/>
      <c r="BQ496" s="220"/>
      <c r="BR496" s="220"/>
      <c r="BS496" s="220"/>
      <c r="BT496" s="220"/>
      <c r="BU496" s="220"/>
      <c r="BV496" s="220"/>
      <c r="BW496" s="220"/>
      <c r="BX496" s="220"/>
      <c r="BY496" s="220"/>
      <c r="BZ496" s="96">
        <v>30</v>
      </c>
      <c r="CA496" s="119">
        <v>30</v>
      </c>
      <c r="CB496" s="119">
        <v>30</v>
      </c>
      <c r="CC496" s="119">
        <v>30</v>
      </c>
      <c r="CD496" s="119">
        <v>30</v>
      </c>
      <c r="CE496" s="96">
        <v>440000000</v>
      </c>
      <c r="CF496" s="96">
        <v>440000000</v>
      </c>
      <c r="CG496" s="96">
        <v>0</v>
      </c>
      <c r="CH496" s="96">
        <v>0</v>
      </c>
      <c r="CI496" s="96">
        <v>0</v>
      </c>
      <c r="CJ496" s="96">
        <v>0</v>
      </c>
      <c r="CK496" s="96">
        <v>0</v>
      </c>
      <c r="CL496" s="96">
        <v>0</v>
      </c>
      <c r="CM496" s="96">
        <v>0</v>
      </c>
      <c r="CN496" s="305">
        <f t="shared" si="402"/>
        <v>1</v>
      </c>
      <c r="CO496" s="354"/>
      <c r="CP496" s="357"/>
      <c r="CQ496" s="96">
        <f>SUM(CD496)</f>
        <v>30</v>
      </c>
      <c r="CR496" s="221">
        <f>+CQ496/E496</f>
        <v>1</v>
      </c>
      <c r="CS496" s="366"/>
      <c r="CT496" s="366"/>
      <c r="CU496" s="220" t="s">
        <v>1341</v>
      </c>
      <c r="CV496" s="220" t="s">
        <v>402</v>
      </c>
    </row>
    <row r="497" spans="1:100" ht="45.75" customHeight="1">
      <c r="A497" s="75" t="s">
        <v>1375</v>
      </c>
      <c r="B497" s="218" t="s">
        <v>95</v>
      </c>
      <c r="C497" s="75" t="s">
        <v>1376</v>
      </c>
      <c r="D497" s="119" t="s">
        <v>79</v>
      </c>
      <c r="E497" s="119">
        <v>30</v>
      </c>
      <c r="F497" s="75" t="s">
        <v>97</v>
      </c>
      <c r="G497" s="188" t="s">
        <v>81</v>
      </c>
      <c r="H497" s="75" t="s">
        <v>1382</v>
      </c>
      <c r="I497" s="96" t="s">
        <v>107</v>
      </c>
      <c r="J497" s="119" t="s">
        <v>81</v>
      </c>
      <c r="K497" s="119" t="s">
        <v>81</v>
      </c>
      <c r="L497" s="227" t="s">
        <v>81</v>
      </c>
      <c r="M497" s="354"/>
      <c r="N497" s="354"/>
      <c r="O497" s="354"/>
      <c r="P497" s="354"/>
      <c r="Q497" s="227" t="s">
        <v>81</v>
      </c>
      <c r="R497" s="227" t="s">
        <v>81</v>
      </c>
      <c r="S497" s="227" t="s">
        <v>81</v>
      </c>
      <c r="T497" s="227" t="s">
        <v>81</v>
      </c>
      <c r="U497" s="227" t="s">
        <v>81</v>
      </c>
      <c r="V497" s="227" t="s">
        <v>81</v>
      </c>
      <c r="W497" s="227" t="s">
        <v>81</v>
      </c>
      <c r="X497" s="227" t="s">
        <v>81</v>
      </c>
      <c r="Y497" s="227" t="s">
        <v>81</v>
      </c>
      <c r="Z497" s="227" t="s">
        <v>81</v>
      </c>
      <c r="AA497" s="119" t="s">
        <v>81</v>
      </c>
      <c r="AB497" s="227" t="s">
        <v>81</v>
      </c>
      <c r="AC497" s="119" t="s">
        <v>81</v>
      </c>
      <c r="AD497" s="227" t="s">
        <v>81</v>
      </c>
      <c r="AE497" s="227" t="s">
        <v>81</v>
      </c>
      <c r="AF497" s="227" t="s">
        <v>81</v>
      </c>
      <c r="AG497" s="227" t="s">
        <v>81</v>
      </c>
      <c r="AH497" s="227" t="s">
        <v>81</v>
      </c>
      <c r="AI497" s="227" t="s">
        <v>81</v>
      </c>
      <c r="AJ497" s="227" t="s">
        <v>81</v>
      </c>
      <c r="AK497" s="227" t="s">
        <v>81</v>
      </c>
      <c r="AL497" s="227" t="s">
        <v>81</v>
      </c>
      <c r="AM497" s="354"/>
      <c r="AN497" s="354"/>
      <c r="AO497" s="227" t="s">
        <v>81</v>
      </c>
      <c r="AP497" s="227" t="s">
        <v>81</v>
      </c>
      <c r="AQ497" s="354"/>
      <c r="AR497" s="354"/>
      <c r="AS497" s="119" t="s">
        <v>81</v>
      </c>
      <c r="AT497" s="227" t="s">
        <v>81</v>
      </c>
      <c r="AU497" s="119" t="s">
        <v>81</v>
      </c>
      <c r="AV497" s="119" t="s">
        <v>81</v>
      </c>
      <c r="AW497" s="119" t="s">
        <v>81</v>
      </c>
      <c r="AX497" s="227" t="s">
        <v>81</v>
      </c>
      <c r="AY497" s="227" t="s">
        <v>81</v>
      </c>
      <c r="AZ497" s="227" t="s">
        <v>81</v>
      </c>
      <c r="BA497" s="227" t="s">
        <v>81</v>
      </c>
      <c r="BB497" s="227" t="s">
        <v>81</v>
      </c>
      <c r="BC497" s="227" t="s">
        <v>81</v>
      </c>
      <c r="BD497" s="227" t="s">
        <v>81</v>
      </c>
      <c r="BE497" s="102" t="s">
        <v>81</v>
      </c>
      <c r="BF497" s="305" t="s">
        <v>81</v>
      </c>
      <c r="BG497" s="354"/>
      <c r="BH497" s="357"/>
      <c r="BI497" s="119" t="s">
        <v>81</v>
      </c>
      <c r="BJ497" s="260" t="s">
        <v>81</v>
      </c>
      <c r="BK497" s="357"/>
      <c r="BL497" s="357"/>
      <c r="BM497" s="220" t="s">
        <v>1341</v>
      </c>
      <c r="BN497" s="220" t="s">
        <v>402</v>
      </c>
      <c r="BO497" s="220"/>
      <c r="BP497" s="220"/>
      <c r="BQ497" s="220"/>
      <c r="BR497" s="220"/>
      <c r="BS497" s="220"/>
      <c r="BT497" s="220"/>
      <c r="BU497" s="220"/>
      <c r="BV497" s="220"/>
      <c r="BW497" s="220"/>
      <c r="BX497" s="220"/>
      <c r="BY497" s="220"/>
      <c r="BZ497" s="96">
        <v>30</v>
      </c>
      <c r="CA497" s="119">
        <v>0</v>
      </c>
      <c r="CB497" s="119">
        <v>29</v>
      </c>
      <c r="CC497" s="119">
        <v>29</v>
      </c>
      <c r="CD497" s="119">
        <v>30</v>
      </c>
      <c r="CE497" s="96">
        <v>3204205536</v>
      </c>
      <c r="CF497" s="96">
        <v>3500000000</v>
      </c>
      <c r="CG497" s="96">
        <v>0</v>
      </c>
      <c r="CH497" s="96">
        <v>1714608000</v>
      </c>
      <c r="CI497" s="96">
        <v>0</v>
      </c>
      <c r="CJ497" s="96">
        <v>1486097536</v>
      </c>
      <c r="CK497" s="96">
        <v>0</v>
      </c>
      <c r="CL497" s="96">
        <v>0</v>
      </c>
      <c r="CM497" s="96">
        <v>0</v>
      </c>
      <c r="CN497" s="305">
        <f t="shared" si="402"/>
        <v>1</v>
      </c>
      <c r="CO497" s="354"/>
      <c r="CP497" s="357"/>
      <c r="CQ497" s="96">
        <f>SUM(CD497)</f>
        <v>30</v>
      </c>
      <c r="CR497" s="221">
        <f>+CQ497/E497</f>
        <v>1</v>
      </c>
      <c r="CS497" s="366"/>
      <c r="CT497" s="366"/>
      <c r="CU497" s="220" t="s">
        <v>1341</v>
      </c>
      <c r="CV497" s="220" t="s">
        <v>402</v>
      </c>
    </row>
    <row r="498" spans="1:100" ht="81" customHeight="1">
      <c r="A498" s="75" t="s">
        <v>1375</v>
      </c>
      <c r="B498" s="218" t="s">
        <v>95</v>
      </c>
      <c r="C498" s="75" t="s">
        <v>1376</v>
      </c>
      <c r="D498" s="119">
        <v>100</v>
      </c>
      <c r="E498" s="119">
        <v>100</v>
      </c>
      <c r="F498" s="75" t="s">
        <v>486</v>
      </c>
      <c r="G498" s="75" t="s">
        <v>1383</v>
      </c>
      <c r="H498" s="75" t="s">
        <v>1384</v>
      </c>
      <c r="I498" s="96">
        <v>0</v>
      </c>
      <c r="J498" s="119">
        <v>100</v>
      </c>
      <c r="K498" s="96">
        <v>25</v>
      </c>
      <c r="L498" s="305">
        <v>0.25</v>
      </c>
      <c r="M498" s="354"/>
      <c r="N498" s="354"/>
      <c r="O498" s="354"/>
      <c r="P498" s="354"/>
      <c r="Q498" s="96">
        <v>0</v>
      </c>
      <c r="R498" s="96">
        <v>0</v>
      </c>
      <c r="S498" s="96">
        <v>0</v>
      </c>
      <c r="T498" s="96">
        <v>0</v>
      </c>
      <c r="U498" s="96">
        <v>0</v>
      </c>
      <c r="V498" s="96">
        <v>0</v>
      </c>
      <c r="W498" s="96">
        <v>0</v>
      </c>
      <c r="X498" s="96">
        <v>0</v>
      </c>
      <c r="Y498" s="96">
        <v>0</v>
      </c>
      <c r="Z498" s="102" t="s">
        <v>81</v>
      </c>
      <c r="AA498" s="96">
        <v>100</v>
      </c>
      <c r="AB498" s="102">
        <v>0</v>
      </c>
      <c r="AC498" s="96">
        <v>77</v>
      </c>
      <c r="AD498" s="102">
        <v>170187000</v>
      </c>
      <c r="AE498" s="102">
        <v>170187000</v>
      </c>
      <c r="AF498" s="102">
        <v>0</v>
      </c>
      <c r="AG498" s="102">
        <v>0</v>
      </c>
      <c r="AH498" s="102">
        <v>0</v>
      </c>
      <c r="AI498" s="102">
        <v>0</v>
      </c>
      <c r="AJ498" s="102">
        <v>0</v>
      </c>
      <c r="AK498" s="102">
        <v>0</v>
      </c>
      <c r="AL498" s="305">
        <v>0.77</v>
      </c>
      <c r="AM498" s="354"/>
      <c r="AN498" s="354"/>
      <c r="AO498" s="102">
        <f t="shared" si="400"/>
        <v>102</v>
      </c>
      <c r="AP498" s="305">
        <v>1</v>
      </c>
      <c r="AQ498" s="354"/>
      <c r="AR498" s="354"/>
      <c r="AS498" s="121">
        <v>100</v>
      </c>
      <c r="AT498" s="96">
        <v>50</v>
      </c>
      <c r="AU498" s="96">
        <v>50</v>
      </c>
      <c r="AV498" s="96">
        <v>100</v>
      </c>
      <c r="AW498" s="96">
        <v>677174000</v>
      </c>
      <c r="AX498" s="96">
        <v>677174000</v>
      </c>
      <c r="AY498" s="96">
        <v>0</v>
      </c>
      <c r="AZ498" s="96">
        <v>0</v>
      </c>
      <c r="BA498" s="96">
        <v>0</v>
      </c>
      <c r="BB498" s="96">
        <v>0</v>
      </c>
      <c r="BC498" s="96">
        <v>0</v>
      </c>
      <c r="BD498" s="96">
        <v>0</v>
      </c>
      <c r="BE498" s="102">
        <v>0</v>
      </c>
      <c r="BF498" s="305">
        <f t="shared" si="392"/>
        <v>1</v>
      </c>
      <c r="BG498" s="354"/>
      <c r="BH498" s="357"/>
      <c r="BI498" s="96">
        <f>+(K498+AC498+AV498)/3</f>
        <v>67.333333333333329</v>
      </c>
      <c r="BJ498" s="260">
        <f>+BI498/D498</f>
        <v>0.67333333333333334</v>
      </c>
      <c r="BK498" s="357"/>
      <c r="BL498" s="357"/>
      <c r="BM498" s="220" t="s">
        <v>1341</v>
      </c>
      <c r="BN498" s="220" t="s">
        <v>112</v>
      </c>
      <c r="BO498" s="220"/>
      <c r="BP498" s="220"/>
      <c r="BQ498" s="220"/>
      <c r="BR498" s="220"/>
      <c r="BS498" s="220"/>
      <c r="BT498" s="220"/>
      <c r="BU498" s="220"/>
      <c r="BV498" s="220"/>
      <c r="BW498" s="220"/>
      <c r="BX498" s="220"/>
      <c r="BY498" s="220"/>
      <c r="BZ498" s="96">
        <v>100</v>
      </c>
      <c r="CA498" s="96">
        <v>13</v>
      </c>
      <c r="CB498" s="96">
        <v>59</v>
      </c>
      <c r="CC498" s="96">
        <v>98</v>
      </c>
      <c r="CD498" s="96">
        <v>100</v>
      </c>
      <c r="CE498" s="96">
        <v>518364875</v>
      </c>
      <c r="CF498" s="96">
        <v>518364875</v>
      </c>
      <c r="CG498" s="96">
        <v>0</v>
      </c>
      <c r="CH498" s="96">
        <v>0</v>
      </c>
      <c r="CI498" s="96">
        <v>0</v>
      </c>
      <c r="CJ498" s="96">
        <v>0</v>
      </c>
      <c r="CK498" s="96">
        <v>0</v>
      </c>
      <c r="CL498" s="96">
        <v>0</v>
      </c>
      <c r="CM498" s="96">
        <v>0</v>
      </c>
      <c r="CN498" s="305">
        <f t="shared" si="402"/>
        <v>1</v>
      </c>
      <c r="CO498" s="354"/>
      <c r="CP498" s="357"/>
      <c r="CQ498" s="96">
        <f>SUM(K498+AC498+AV498+CD498)/3.5</f>
        <v>86.285714285714292</v>
      </c>
      <c r="CR498" s="221">
        <f>+CQ498/E498</f>
        <v>0.86285714285714288</v>
      </c>
      <c r="CS498" s="366"/>
      <c r="CT498" s="366"/>
      <c r="CU498" s="220" t="s">
        <v>1341</v>
      </c>
      <c r="CV498" s="220" t="s">
        <v>112</v>
      </c>
    </row>
    <row r="499" spans="1:100" ht="114" customHeight="1">
      <c r="A499" s="75" t="s">
        <v>1375</v>
      </c>
      <c r="B499" s="218" t="s">
        <v>95</v>
      </c>
      <c r="C499" s="75" t="s">
        <v>1376</v>
      </c>
      <c r="D499" s="119">
        <v>25</v>
      </c>
      <c r="E499" s="119">
        <v>25</v>
      </c>
      <c r="F499" s="75" t="s">
        <v>486</v>
      </c>
      <c r="G499" s="75" t="s">
        <v>1385</v>
      </c>
      <c r="H499" s="75" t="s">
        <v>1386</v>
      </c>
      <c r="I499" s="96">
        <v>0</v>
      </c>
      <c r="J499" s="119">
        <v>25</v>
      </c>
      <c r="K499" s="96">
        <v>25</v>
      </c>
      <c r="L499" s="305">
        <v>1</v>
      </c>
      <c r="M499" s="354"/>
      <c r="N499" s="354"/>
      <c r="O499" s="354"/>
      <c r="P499" s="354"/>
      <c r="Q499" s="96">
        <v>0</v>
      </c>
      <c r="R499" s="96">
        <v>0</v>
      </c>
      <c r="S499" s="96">
        <v>0</v>
      </c>
      <c r="T499" s="96">
        <v>0</v>
      </c>
      <c r="U499" s="96">
        <v>0</v>
      </c>
      <c r="V499" s="96">
        <v>0</v>
      </c>
      <c r="W499" s="96">
        <v>0</v>
      </c>
      <c r="X499" s="96">
        <v>0</v>
      </c>
      <c r="Y499" s="96">
        <v>0</v>
      </c>
      <c r="Z499" s="102" t="s">
        <v>81</v>
      </c>
      <c r="AA499" s="96">
        <v>25</v>
      </c>
      <c r="AB499" s="102">
        <v>45</v>
      </c>
      <c r="AC499" s="96">
        <v>25</v>
      </c>
      <c r="AD499" s="102">
        <v>23800000</v>
      </c>
      <c r="AE499" s="102">
        <v>23800000</v>
      </c>
      <c r="AF499" s="102">
        <v>0</v>
      </c>
      <c r="AG499" s="102">
        <v>0</v>
      </c>
      <c r="AH499" s="102">
        <v>0</v>
      </c>
      <c r="AI499" s="102">
        <v>0</v>
      </c>
      <c r="AJ499" s="102">
        <v>0</v>
      </c>
      <c r="AK499" s="102">
        <v>0</v>
      </c>
      <c r="AL499" s="305">
        <f>+AC499/AA499</f>
        <v>1</v>
      </c>
      <c r="AM499" s="354"/>
      <c r="AN499" s="354"/>
      <c r="AO499" s="102">
        <f t="shared" si="400"/>
        <v>50</v>
      </c>
      <c r="AP499" s="305">
        <v>1</v>
      </c>
      <c r="AQ499" s="354"/>
      <c r="AR499" s="354"/>
      <c r="AS499" s="121">
        <v>25</v>
      </c>
      <c r="AT499" s="96">
        <v>25</v>
      </c>
      <c r="AU499" s="96">
        <v>25</v>
      </c>
      <c r="AV499" s="96">
        <v>25</v>
      </c>
      <c r="AW499" s="96">
        <v>0</v>
      </c>
      <c r="AX499" s="96">
        <v>0</v>
      </c>
      <c r="AY499" s="96">
        <v>0</v>
      </c>
      <c r="AZ499" s="96">
        <v>0</v>
      </c>
      <c r="BA499" s="96">
        <v>0</v>
      </c>
      <c r="BB499" s="96">
        <v>0</v>
      </c>
      <c r="BC499" s="96">
        <v>0</v>
      </c>
      <c r="BD499" s="96">
        <v>0</v>
      </c>
      <c r="BE499" s="102">
        <v>0</v>
      </c>
      <c r="BF499" s="305">
        <f t="shared" si="392"/>
        <v>1</v>
      </c>
      <c r="BG499" s="354"/>
      <c r="BH499" s="357"/>
      <c r="BI499" s="96">
        <f>+(K499+AC499+AV499)/3</f>
        <v>25</v>
      </c>
      <c r="BJ499" s="260">
        <f>+BI499/D499</f>
        <v>1</v>
      </c>
      <c r="BK499" s="357"/>
      <c r="BL499" s="357"/>
      <c r="BM499" s="220" t="s">
        <v>1341</v>
      </c>
      <c r="BN499" s="220" t="s">
        <v>112</v>
      </c>
      <c r="BO499" s="220"/>
      <c r="BP499" s="220"/>
      <c r="BQ499" s="220"/>
      <c r="BR499" s="220"/>
      <c r="BS499" s="220"/>
      <c r="BT499" s="220"/>
      <c r="BU499" s="220"/>
      <c r="BV499" s="220"/>
      <c r="BW499" s="220"/>
      <c r="BX499" s="220"/>
      <c r="BY499" s="220"/>
      <c r="BZ499" s="96">
        <v>25</v>
      </c>
      <c r="CA499" s="96">
        <v>1</v>
      </c>
      <c r="CB499" s="96">
        <v>5</v>
      </c>
      <c r="CC499" s="96">
        <v>16</v>
      </c>
      <c r="CD499" s="96">
        <v>21</v>
      </c>
      <c r="CE499" s="96">
        <v>145058334</v>
      </c>
      <c r="CF499" s="96">
        <v>145058334</v>
      </c>
      <c r="CG499" s="96">
        <v>0</v>
      </c>
      <c r="CH499" s="96">
        <v>0</v>
      </c>
      <c r="CI499" s="96">
        <v>0</v>
      </c>
      <c r="CJ499" s="96">
        <v>0</v>
      </c>
      <c r="CK499" s="96">
        <v>0</v>
      </c>
      <c r="CL499" s="96">
        <v>0</v>
      </c>
      <c r="CM499" s="96">
        <v>0</v>
      </c>
      <c r="CN499" s="305">
        <f t="shared" si="402"/>
        <v>0.84</v>
      </c>
      <c r="CO499" s="354"/>
      <c r="CP499" s="357"/>
      <c r="CQ499" s="96">
        <f>SUM(K499+AC499+AV499+CD499)/3.5</f>
        <v>27.428571428571427</v>
      </c>
      <c r="CR499" s="221">
        <v>1</v>
      </c>
      <c r="CS499" s="366"/>
      <c r="CT499" s="366"/>
      <c r="CU499" s="220" t="s">
        <v>1341</v>
      </c>
      <c r="CV499" s="220" t="s">
        <v>112</v>
      </c>
    </row>
    <row r="500" spans="1:100" ht="90" customHeight="1">
      <c r="A500" s="75" t="s">
        <v>1375</v>
      </c>
      <c r="B500" s="218" t="s">
        <v>95</v>
      </c>
      <c r="C500" s="75" t="s">
        <v>1376</v>
      </c>
      <c r="D500" s="119">
        <v>90</v>
      </c>
      <c r="E500" s="119" t="s">
        <v>81</v>
      </c>
      <c r="F500" s="75" t="s">
        <v>486</v>
      </c>
      <c r="G500" s="75" t="s">
        <v>1387</v>
      </c>
      <c r="H500" s="75" t="s">
        <v>1387</v>
      </c>
      <c r="I500" s="96">
        <v>0</v>
      </c>
      <c r="J500" s="119">
        <v>90</v>
      </c>
      <c r="K500" s="96">
        <v>25</v>
      </c>
      <c r="L500" s="305">
        <v>0.27777777777777779</v>
      </c>
      <c r="M500" s="354"/>
      <c r="N500" s="354"/>
      <c r="O500" s="354"/>
      <c r="P500" s="354"/>
      <c r="Q500" s="96">
        <v>0</v>
      </c>
      <c r="R500" s="96">
        <v>0</v>
      </c>
      <c r="S500" s="96">
        <v>0</v>
      </c>
      <c r="T500" s="96">
        <v>0</v>
      </c>
      <c r="U500" s="96">
        <v>0</v>
      </c>
      <c r="V500" s="96">
        <v>0</v>
      </c>
      <c r="W500" s="96">
        <v>0</v>
      </c>
      <c r="X500" s="96">
        <v>0</v>
      </c>
      <c r="Y500" s="96">
        <v>0</v>
      </c>
      <c r="Z500" s="102" t="s">
        <v>81</v>
      </c>
      <c r="AA500" s="96">
        <v>90</v>
      </c>
      <c r="AB500" s="102">
        <v>36</v>
      </c>
      <c r="AC500" s="96">
        <v>48</v>
      </c>
      <c r="AD500" s="102">
        <v>319121000</v>
      </c>
      <c r="AE500" s="102">
        <v>319121000</v>
      </c>
      <c r="AF500" s="102">
        <v>0</v>
      </c>
      <c r="AG500" s="102">
        <v>0</v>
      </c>
      <c r="AH500" s="102">
        <v>0</v>
      </c>
      <c r="AI500" s="102">
        <v>0</v>
      </c>
      <c r="AJ500" s="102">
        <v>0</v>
      </c>
      <c r="AK500" s="102">
        <v>0</v>
      </c>
      <c r="AL500" s="305">
        <v>0.53333333333333333</v>
      </c>
      <c r="AM500" s="354"/>
      <c r="AN500" s="354"/>
      <c r="AO500" s="102">
        <f t="shared" si="400"/>
        <v>73</v>
      </c>
      <c r="AP500" s="305">
        <f t="shared" si="401"/>
        <v>0.81111111111111112</v>
      </c>
      <c r="AQ500" s="354"/>
      <c r="AR500" s="354"/>
      <c r="AS500" s="121">
        <v>90</v>
      </c>
      <c r="AT500" s="96">
        <v>50</v>
      </c>
      <c r="AU500" s="96">
        <v>50</v>
      </c>
      <c r="AV500" s="96">
        <v>50</v>
      </c>
      <c r="AW500" s="96">
        <v>0</v>
      </c>
      <c r="AX500" s="96">
        <v>0</v>
      </c>
      <c r="AY500" s="96">
        <v>0</v>
      </c>
      <c r="AZ500" s="96">
        <v>0</v>
      </c>
      <c r="BA500" s="96">
        <v>0</v>
      </c>
      <c r="BB500" s="96">
        <v>0</v>
      </c>
      <c r="BC500" s="96">
        <v>0</v>
      </c>
      <c r="BD500" s="96">
        <v>0</v>
      </c>
      <c r="BE500" s="102">
        <v>0</v>
      </c>
      <c r="BF500" s="305">
        <f t="shared" si="392"/>
        <v>0.55555555555555558</v>
      </c>
      <c r="BG500" s="354"/>
      <c r="BH500" s="357"/>
      <c r="BI500" s="96" t="s">
        <v>81</v>
      </c>
      <c r="BJ500" s="260" t="s">
        <v>81</v>
      </c>
      <c r="BK500" s="357"/>
      <c r="BL500" s="357"/>
      <c r="BM500" s="220" t="s">
        <v>1341</v>
      </c>
      <c r="BN500" s="220" t="s">
        <v>411</v>
      </c>
      <c r="BO500" s="220"/>
      <c r="BP500" s="220"/>
      <c r="BQ500" s="220"/>
      <c r="BR500" s="220"/>
      <c r="BS500" s="220"/>
      <c r="BT500" s="220"/>
      <c r="BU500" s="220"/>
      <c r="BV500" s="220"/>
      <c r="BW500" s="220"/>
      <c r="BX500" s="220"/>
      <c r="BY500" s="220"/>
      <c r="BZ500" s="96" t="s">
        <v>81</v>
      </c>
      <c r="CA500" s="96" t="s">
        <v>81</v>
      </c>
      <c r="CB500" s="96" t="s">
        <v>81</v>
      </c>
      <c r="CC500" s="96" t="s">
        <v>81</v>
      </c>
      <c r="CD500" s="96" t="s">
        <v>81</v>
      </c>
      <c r="CE500" s="96">
        <v>0</v>
      </c>
      <c r="CF500" s="96">
        <v>0</v>
      </c>
      <c r="CG500" s="96">
        <v>0</v>
      </c>
      <c r="CH500" s="96">
        <v>0</v>
      </c>
      <c r="CI500" s="96">
        <v>0</v>
      </c>
      <c r="CJ500" s="96">
        <v>0</v>
      </c>
      <c r="CK500" s="96">
        <v>0</v>
      </c>
      <c r="CL500" s="96">
        <v>0</v>
      </c>
      <c r="CM500" s="96">
        <v>0</v>
      </c>
      <c r="CN500" s="305" t="s">
        <v>81</v>
      </c>
      <c r="CO500" s="354"/>
      <c r="CP500" s="357"/>
      <c r="CQ500" s="96" t="s">
        <v>81</v>
      </c>
      <c r="CR500" s="221" t="s">
        <v>81</v>
      </c>
      <c r="CS500" s="366"/>
      <c r="CT500" s="366"/>
      <c r="CU500" s="220" t="s">
        <v>1341</v>
      </c>
      <c r="CV500" s="220" t="s">
        <v>411</v>
      </c>
    </row>
    <row r="501" spans="1:100" ht="78" customHeight="1">
      <c r="A501" s="75" t="s">
        <v>1375</v>
      </c>
      <c r="B501" s="218" t="s">
        <v>95</v>
      </c>
      <c r="C501" s="75" t="s">
        <v>1376</v>
      </c>
      <c r="D501" s="119">
        <v>30</v>
      </c>
      <c r="E501" s="119" t="s">
        <v>81</v>
      </c>
      <c r="F501" s="75" t="s">
        <v>97</v>
      </c>
      <c r="G501" s="75" t="s">
        <v>1388</v>
      </c>
      <c r="H501" s="75" t="s">
        <v>1388</v>
      </c>
      <c r="I501" s="96">
        <v>0</v>
      </c>
      <c r="J501" s="119">
        <v>10</v>
      </c>
      <c r="K501" s="96">
        <v>10</v>
      </c>
      <c r="L501" s="305">
        <v>1</v>
      </c>
      <c r="M501" s="354"/>
      <c r="N501" s="354"/>
      <c r="O501" s="354"/>
      <c r="P501" s="354"/>
      <c r="Q501" s="96">
        <v>0</v>
      </c>
      <c r="R501" s="96">
        <v>0</v>
      </c>
      <c r="S501" s="96">
        <v>0</v>
      </c>
      <c r="T501" s="96">
        <v>0</v>
      </c>
      <c r="U501" s="96">
        <v>0</v>
      </c>
      <c r="V501" s="96">
        <v>0</v>
      </c>
      <c r="W501" s="96">
        <v>0</v>
      </c>
      <c r="X501" s="96">
        <v>0</v>
      </c>
      <c r="Y501" s="96">
        <v>0</v>
      </c>
      <c r="Z501" s="102" t="s">
        <v>81</v>
      </c>
      <c r="AA501" s="96">
        <v>30</v>
      </c>
      <c r="AB501" s="102">
        <v>37</v>
      </c>
      <c r="AC501" s="96">
        <v>10</v>
      </c>
      <c r="AD501" s="102">
        <v>0</v>
      </c>
      <c r="AE501" s="102">
        <v>0</v>
      </c>
      <c r="AF501" s="102">
        <v>0</v>
      </c>
      <c r="AG501" s="102">
        <v>0</v>
      </c>
      <c r="AH501" s="102">
        <v>0</v>
      </c>
      <c r="AI501" s="102">
        <v>0</v>
      </c>
      <c r="AJ501" s="102">
        <v>0</v>
      </c>
      <c r="AK501" s="102">
        <v>0</v>
      </c>
      <c r="AL501" s="305">
        <f>+AC501/AA501</f>
        <v>0.33333333333333331</v>
      </c>
      <c r="AM501" s="354"/>
      <c r="AN501" s="354"/>
      <c r="AO501" s="102">
        <f t="shared" si="400"/>
        <v>20</v>
      </c>
      <c r="AP501" s="305">
        <v>1</v>
      </c>
      <c r="AQ501" s="354"/>
      <c r="AR501" s="354"/>
      <c r="AS501" s="121">
        <v>10</v>
      </c>
      <c r="AT501" s="96">
        <v>0</v>
      </c>
      <c r="AU501" s="96">
        <v>0</v>
      </c>
      <c r="AV501" s="96">
        <v>0</v>
      </c>
      <c r="AW501" s="96">
        <v>0</v>
      </c>
      <c r="AX501" s="96">
        <v>0</v>
      </c>
      <c r="AY501" s="96">
        <v>0</v>
      </c>
      <c r="AZ501" s="96">
        <v>0</v>
      </c>
      <c r="BA501" s="96">
        <v>0</v>
      </c>
      <c r="BB501" s="96">
        <v>0</v>
      </c>
      <c r="BC501" s="96">
        <v>0</v>
      </c>
      <c r="BD501" s="96">
        <v>0</v>
      </c>
      <c r="BE501" s="102">
        <v>0</v>
      </c>
      <c r="BF501" s="305">
        <f t="shared" si="392"/>
        <v>0</v>
      </c>
      <c r="BG501" s="354"/>
      <c r="BH501" s="357"/>
      <c r="BI501" s="96" t="s">
        <v>81</v>
      </c>
      <c r="BJ501" s="260" t="s">
        <v>81</v>
      </c>
      <c r="BK501" s="357"/>
      <c r="BL501" s="357"/>
      <c r="BM501" s="220" t="s">
        <v>1341</v>
      </c>
      <c r="BN501" s="220" t="s">
        <v>176</v>
      </c>
      <c r="BO501" s="220"/>
      <c r="BP501" s="220"/>
      <c r="BQ501" s="220"/>
      <c r="BR501" s="220"/>
      <c r="BS501" s="220"/>
      <c r="BT501" s="220"/>
      <c r="BU501" s="220"/>
      <c r="BV501" s="220"/>
      <c r="BW501" s="220"/>
      <c r="BX501" s="220"/>
      <c r="BY501" s="220"/>
      <c r="BZ501" s="96" t="s">
        <v>81</v>
      </c>
      <c r="CA501" s="96">
        <v>0</v>
      </c>
      <c r="CB501" s="96" t="s">
        <v>81</v>
      </c>
      <c r="CC501" s="96" t="s">
        <v>81</v>
      </c>
      <c r="CD501" s="96" t="s">
        <v>81</v>
      </c>
      <c r="CE501" s="96">
        <v>0</v>
      </c>
      <c r="CF501" s="96">
        <v>0</v>
      </c>
      <c r="CG501" s="96">
        <v>0</v>
      </c>
      <c r="CH501" s="96">
        <v>0</v>
      </c>
      <c r="CI501" s="96">
        <v>0</v>
      </c>
      <c r="CJ501" s="96">
        <v>0</v>
      </c>
      <c r="CK501" s="96">
        <v>0</v>
      </c>
      <c r="CL501" s="96">
        <v>0</v>
      </c>
      <c r="CM501" s="96">
        <v>0</v>
      </c>
      <c r="CN501" s="305" t="s">
        <v>81</v>
      </c>
      <c r="CO501" s="354"/>
      <c r="CP501" s="357"/>
      <c r="CQ501" s="96" t="s">
        <v>81</v>
      </c>
      <c r="CR501" s="221" t="s">
        <v>81</v>
      </c>
      <c r="CS501" s="366"/>
      <c r="CT501" s="366"/>
      <c r="CU501" s="220" t="s">
        <v>1341</v>
      </c>
      <c r="CV501" s="220" t="s">
        <v>176</v>
      </c>
    </row>
    <row r="502" spans="1:100" ht="74.25" customHeight="1">
      <c r="A502" s="75" t="s">
        <v>1375</v>
      </c>
      <c r="B502" s="218" t="s">
        <v>95</v>
      </c>
      <c r="C502" s="75" t="s">
        <v>1376</v>
      </c>
      <c r="D502" s="119" t="s">
        <v>79</v>
      </c>
      <c r="E502" s="119">
        <v>45</v>
      </c>
      <c r="F502" s="75" t="s">
        <v>97</v>
      </c>
      <c r="G502" s="188" t="s">
        <v>81</v>
      </c>
      <c r="H502" s="75" t="s">
        <v>1389</v>
      </c>
      <c r="I502" s="96" t="s">
        <v>107</v>
      </c>
      <c r="J502" s="119" t="s">
        <v>81</v>
      </c>
      <c r="K502" s="119" t="s">
        <v>81</v>
      </c>
      <c r="L502" s="227" t="s">
        <v>81</v>
      </c>
      <c r="M502" s="227" t="s">
        <v>81</v>
      </c>
      <c r="N502" s="227" t="s">
        <v>81</v>
      </c>
      <c r="O502" s="227" t="s">
        <v>81</v>
      </c>
      <c r="P502" s="354"/>
      <c r="Q502" s="227" t="s">
        <v>81</v>
      </c>
      <c r="R502" s="227" t="s">
        <v>81</v>
      </c>
      <c r="S502" s="227" t="s">
        <v>81</v>
      </c>
      <c r="T502" s="227" t="s">
        <v>81</v>
      </c>
      <c r="U502" s="227" t="s">
        <v>81</v>
      </c>
      <c r="V502" s="227" t="s">
        <v>81</v>
      </c>
      <c r="W502" s="227" t="s">
        <v>81</v>
      </c>
      <c r="X502" s="227" t="s">
        <v>81</v>
      </c>
      <c r="Y502" s="227" t="s">
        <v>81</v>
      </c>
      <c r="Z502" s="227" t="s">
        <v>81</v>
      </c>
      <c r="AA502" s="119" t="s">
        <v>81</v>
      </c>
      <c r="AB502" s="227" t="s">
        <v>81</v>
      </c>
      <c r="AC502" s="119" t="s">
        <v>81</v>
      </c>
      <c r="AD502" s="227" t="s">
        <v>81</v>
      </c>
      <c r="AE502" s="227" t="s">
        <v>81</v>
      </c>
      <c r="AF502" s="227" t="s">
        <v>81</v>
      </c>
      <c r="AG502" s="227" t="s">
        <v>81</v>
      </c>
      <c r="AH502" s="227" t="s">
        <v>81</v>
      </c>
      <c r="AI502" s="227" t="s">
        <v>81</v>
      </c>
      <c r="AJ502" s="227" t="s">
        <v>81</v>
      </c>
      <c r="AK502" s="227" t="s">
        <v>81</v>
      </c>
      <c r="AL502" s="227" t="s">
        <v>81</v>
      </c>
      <c r="AM502" s="227" t="s">
        <v>81</v>
      </c>
      <c r="AN502" s="354"/>
      <c r="AO502" s="227" t="s">
        <v>81</v>
      </c>
      <c r="AP502" s="227" t="s">
        <v>81</v>
      </c>
      <c r="AQ502" s="227" t="s">
        <v>81</v>
      </c>
      <c r="AR502" s="354"/>
      <c r="AS502" s="119" t="s">
        <v>81</v>
      </c>
      <c r="AT502" s="227" t="s">
        <v>81</v>
      </c>
      <c r="AU502" s="119" t="s">
        <v>81</v>
      </c>
      <c r="AV502" s="119" t="s">
        <v>81</v>
      </c>
      <c r="AW502" s="119" t="s">
        <v>81</v>
      </c>
      <c r="AX502" s="227" t="s">
        <v>81</v>
      </c>
      <c r="AY502" s="227" t="s">
        <v>81</v>
      </c>
      <c r="AZ502" s="227" t="s">
        <v>81</v>
      </c>
      <c r="BA502" s="227" t="s">
        <v>81</v>
      </c>
      <c r="BB502" s="227" t="s">
        <v>81</v>
      </c>
      <c r="BC502" s="227" t="s">
        <v>81</v>
      </c>
      <c r="BD502" s="227" t="s">
        <v>81</v>
      </c>
      <c r="BE502" s="102" t="s">
        <v>81</v>
      </c>
      <c r="BF502" s="305" t="s">
        <v>81</v>
      </c>
      <c r="BG502" s="119" t="s">
        <v>81</v>
      </c>
      <c r="BH502" s="357"/>
      <c r="BI502" s="119" t="s">
        <v>81</v>
      </c>
      <c r="BJ502" s="260" t="s">
        <v>81</v>
      </c>
      <c r="BK502" s="357"/>
      <c r="BL502" s="357"/>
      <c r="BM502" s="220" t="s">
        <v>1341</v>
      </c>
      <c r="BN502" s="220" t="s">
        <v>402</v>
      </c>
      <c r="BO502" s="220"/>
      <c r="BP502" s="220"/>
      <c r="BQ502" s="220"/>
      <c r="BR502" s="220"/>
      <c r="BS502" s="220"/>
      <c r="BT502" s="220"/>
      <c r="BU502" s="220"/>
      <c r="BV502" s="220"/>
      <c r="BW502" s="220"/>
      <c r="BX502" s="220"/>
      <c r="BY502" s="220"/>
      <c r="BZ502" s="96">
        <v>45</v>
      </c>
      <c r="CA502" s="119">
        <v>0</v>
      </c>
      <c r="CB502" s="119">
        <v>9</v>
      </c>
      <c r="CC502" s="119">
        <v>26</v>
      </c>
      <c r="CD502" s="119">
        <v>44</v>
      </c>
      <c r="CE502" s="96">
        <v>0</v>
      </c>
      <c r="CF502" s="96">
        <v>0</v>
      </c>
      <c r="CG502" s="96">
        <v>0</v>
      </c>
      <c r="CH502" s="96">
        <v>0</v>
      </c>
      <c r="CI502" s="96">
        <v>0</v>
      </c>
      <c r="CJ502" s="96">
        <v>0</v>
      </c>
      <c r="CK502" s="96">
        <v>0</v>
      </c>
      <c r="CL502" s="96">
        <v>0</v>
      </c>
      <c r="CM502" s="96">
        <v>0</v>
      </c>
      <c r="CN502" s="305">
        <f t="shared" si="402"/>
        <v>0.97777777777777775</v>
      </c>
      <c r="CO502" s="305">
        <f>+CN502</f>
        <v>0.97777777777777775</v>
      </c>
      <c r="CP502" s="357"/>
      <c r="CQ502" s="96">
        <f>SUM(CD502)</f>
        <v>44</v>
      </c>
      <c r="CR502" s="221">
        <f>+CQ502/E502</f>
        <v>0.97777777777777775</v>
      </c>
      <c r="CS502" s="366"/>
      <c r="CT502" s="366"/>
      <c r="CU502" s="220" t="s">
        <v>1341</v>
      </c>
      <c r="CV502" s="220" t="s">
        <v>402</v>
      </c>
    </row>
    <row r="503" spans="1:100" ht="33.75" customHeight="1">
      <c r="A503" s="75" t="s">
        <v>1375</v>
      </c>
      <c r="B503" s="218" t="s">
        <v>95</v>
      </c>
      <c r="C503" s="75" t="s">
        <v>1376</v>
      </c>
      <c r="D503" s="119" t="s">
        <v>79</v>
      </c>
      <c r="E503" s="119">
        <v>45</v>
      </c>
      <c r="F503" s="75" t="s">
        <v>97</v>
      </c>
      <c r="G503" s="188" t="s">
        <v>81</v>
      </c>
      <c r="H503" s="75" t="s">
        <v>1390</v>
      </c>
      <c r="I503" s="96" t="s">
        <v>107</v>
      </c>
      <c r="J503" s="119" t="s">
        <v>81</v>
      </c>
      <c r="K503" s="119" t="s">
        <v>81</v>
      </c>
      <c r="L503" s="227" t="s">
        <v>81</v>
      </c>
      <c r="M503" s="227" t="s">
        <v>81</v>
      </c>
      <c r="N503" s="227" t="s">
        <v>81</v>
      </c>
      <c r="O503" s="227" t="s">
        <v>81</v>
      </c>
      <c r="P503" s="354"/>
      <c r="Q503" s="227" t="s">
        <v>81</v>
      </c>
      <c r="R503" s="227" t="s">
        <v>81</v>
      </c>
      <c r="S503" s="227" t="s">
        <v>81</v>
      </c>
      <c r="T503" s="227" t="s">
        <v>81</v>
      </c>
      <c r="U503" s="227" t="s">
        <v>81</v>
      </c>
      <c r="V503" s="227" t="s">
        <v>81</v>
      </c>
      <c r="W503" s="227" t="s">
        <v>81</v>
      </c>
      <c r="X503" s="227" t="s">
        <v>81</v>
      </c>
      <c r="Y503" s="227" t="s">
        <v>81</v>
      </c>
      <c r="Z503" s="227" t="s">
        <v>81</v>
      </c>
      <c r="AA503" s="119" t="s">
        <v>81</v>
      </c>
      <c r="AB503" s="227" t="s">
        <v>81</v>
      </c>
      <c r="AC503" s="119" t="s">
        <v>81</v>
      </c>
      <c r="AD503" s="227" t="s">
        <v>81</v>
      </c>
      <c r="AE503" s="227" t="s">
        <v>81</v>
      </c>
      <c r="AF503" s="227" t="s">
        <v>81</v>
      </c>
      <c r="AG503" s="227" t="s">
        <v>81</v>
      </c>
      <c r="AH503" s="227" t="s">
        <v>81</v>
      </c>
      <c r="AI503" s="227" t="s">
        <v>81</v>
      </c>
      <c r="AJ503" s="227" t="s">
        <v>81</v>
      </c>
      <c r="AK503" s="227" t="s">
        <v>81</v>
      </c>
      <c r="AL503" s="227" t="s">
        <v>81</v>
      </c>
      <c r="AM503" s="227" t="s">
        <v>81</v>
      </c>
      <c r="AN503" s="354"/>
      <c r="AO503" s="227" t="s">
        <v>81</v>
      </c>
      <c r="AP503" s="227" t="s">
        <v>81</v>
      </c>
      <c r="AQ503" s="227" t="s">
        <v>81</v>
      </c>
      <c r="AR503" s="354"/>
      <c r="AS503" s="119" t="s">
        <v>81</v>
      </c>
      <c r="AT503" s="227" t="s">
        <v>81</v>
      </c>
      <c r="AU503" s="119" t="s">
        <v>81</v>
      </c>
      <c r="AV503" s="119" t="s">
        <v>81</v>
      </c>
      <c r="AW503" s="119" t="s">
        <v>81</v>
      </c>
      <c r="AX503" s="227" t="s">
        <v>81</v>
      </c>
      <c r="AY503" s="227" t="s">
        <v>81</v>
      </c>
      <c r="AZ503" s="227" t="s">
        <v>81</v>
      </c>
      <c r="BA503" s="227" t="s">
        <v>81</v>
      </c>
      <c r="BB503" s="227" t="s">
        <v>81</v>
      </c>
      <c r="BC503" s="227" t="s">
        <v>81</v>
      </c>
      <c r="BD503" s="227" t="s">
        <v>81</v>
      </c>
      <c r="BE503" s="102" t="s">
        <v>81</v>
      </c>
      <c r="BF503" s="305" t="s">
        <v>81</v>
      </c>
      <c r="BG503" s="119" t="s">
        <v>81</v>
      </c>
      <c r="BH503" s="357"/>
      <c r="BI503" s="119" t="s">
        <v>81</v>
      </c>
      <c r="BJ503" s="260" t="s">
        <v>81</v>
      </c>
      <c r="BK503" s="358"/>
      <c r="BL503" s="357"/>
      <c r="BM503" s="220" t="s">
        <v>1341</v>
      </c>
      <c r="BN503" s="220" t="s">
        <v>402</v>
      </c>
      <c r="BO503" s="220"/>
      <c r="BP503" s="220"/>
      <c r="BQ503" s="220"/>
      <c r="BR503" s="220"/>
      <c r="BS503" s="220"/>
      <c r="BT503" s="220"/>
      <c r="BU503" s="220"/>
      <c r="BV503" s="220"/>
      <c r="BW503" s="220"/>
      <c r="BX503" s="220"/>
      <c r="BY503" s="220"/>
      <c r="BZ503" s="96">
        <v>45</v>
      </c>
      <c r="CA503" s="119">
        <v>0</v>
      </c>
      <c r="CB503" s="119">
        <v>38</v>
      </c>
      <c r="CC503" s="119">
        <v>45</v>
      </c>
      <c r="CD503" s="119">
        <v>45</v>
      </c>
      <c r="CE503" s="96">
        <v>0</v>
      </c>
      <c r="CF503" s="96">
        <v>0</v>
      </c>
      <c r="CG503" s="96">
        <v>0</v>
      </c>
      <c r="CH503" s="96">
        <v>0</v>
      </c>
      <c r="CI503" s="96">
        <v>0</v>
      </c>
      <c r="CJ503" s="96">
        <v>0</v>
      </c>
      <c r="CK503" s="96">
        <v>0</v>
      </c>
      <c r="CL503" s="96">
        <v>0</v>
      </c>
      <c r="CM503" s="96">
        <v>0</v>
      </c>
      <c r="CN503" s="305">
        <f t="shared" si="402"/>
        <v>1</v>
      </c>
      <c r="CO503" s="305">
        <f>+CN503</f>
        <v>1</v>
      </c>
      <c r="CP503" s="357"/>
      <c r="CQ503" s="96">
        <f>SUM(CD503)</f>
        <v>45</v>
      </c>
      <c r="CR503" s="221">
        <f>+CQ503/E503</f>
        <v>1</v>
      </c>
      <c r="CS503" s="362"/>
      <c r="CT503" s="366"/>
      <c r="CU503" s="220" t="s">
        <v>1341</v>
      </c>
      <c r="CV503" s="220" t="s">
        <v>402</v>
      </c>
    </row>
    <row r="504" spans="1:100" ht="78.75">
      <c r="A504" s="75" t="s">
        <v>1391</v>
      </c>
      <c r="B504" s="218" t="s">
        <v>95</v>
      </c>
      <c r="C504" s="75" t="s">
        <v>1392</v>
      </c>
      <c r="D504" s="119">
        <v>100</v>
      </c>
      <c r="E504" s="119">
        <v>25</v>
      </c>
      <c r="F504" s="75" t="s">
        <v>97</v>
      </c>
      <c r="G504" s="75" t="s">
        <v>1393</v>
      </c>
      <c r="H504" s="75" t="s">
        <v>1394</v>
      </c>
      <c r="I504" s="96">
        <v>0</v>
      </c>
      <c r="J504" s="119">
        <v>100</v>
      </c>
      <c r="K504" s="96">
        <v>100</v>
      </c>
      <c r="L504" s="305">
        <v>1</v>
      </c>
      <c r="M504" s="354">
        <f>SUM(L504:L505)/2</f>
        <v>1</v>
      </c>
      <c r="N504" s="354">
        <v>0.1</v>
      </c>
      <c r="O504" s="354">
        <f>SUM(L504:L505)/2</f>
        <v>1</v>
      </c>
      <c r="P504" s="354"/>
      <c r="Q504" s="96">
        <v>0</v>
      </c>
      <c r="R504" s="96">
        <v>0</v>
      </c>
      <c r="S504" s="96">
        <v>0</v>
      </c>
      <c r="T504" s="96">
        <v>0</v>
      </c>
      <c r="U504" s="96">
        <v>0</v>
      </c>
      <c r="V504" s="96">
        <v>0</v>
      </c>
      <c r="W504" s="96">
        <v>0</v>
      </c>
      <c r="X504" s="96">
        <v>0</v>
      </c>
      <c r="Y504" s="96">
        <v>0</v>
      </c>
      <c r="Z504" s="102" t="s">
        <v>81</v>
      </c>
      <c r="AA504" s="96">
        <v>100</v>
      </c>
      <c r="AB504" s="102">
        <v>75</v>
      </c>
      <c r="AC504" s="96">
        <v>100</v>
      </c>
      <c r="AD504" s="102">
        <v>380100000</v>
      </c>
      <c r="AE504" s="102">
        <v>380100000</v>
      </c>
      <c r="AF504" s="102">
        <v>0</v>
      </c>
      <c r="AG504" s="102">
        <v>0</v>
      </c>
      <c r="AH504" s="102">
        <v>0</v>
      </c>
      <c r="AI504" s="102">
        <v>0</v>
      </c>
      <c r="AJ504" s="102">
        <v>0</v>
      </c>
      <c r="AK504" s="102">
        <v>0</v>
      </c>
      <c r="AL504" s="305">
        <v>1</v>
      </c>
      <c r="AM504" s="354">
        <f>SUM(AL504:AL505)/2</f>
        <v>1</v>
      </c>
      <c r="AN504" s="354">
        <v>0.1</v>
      </c>
      <c r="AO504" s="102">
        <f t="shared" si="400"/>
        <v>200</v>
      </c>
      <c r="AP504" s="305">
        <v>1</v>
      </c>
      <c r="AQ504" s="354">
        <f>SUM(AP504:AP505)/2</f>
        <v>1</v>
      </c>
      <c r="AR504" s="354"/>
      <c r="AS504" s="121">
        <v>100</v>
      </c>
      <c r="AT504" s="96">
        <v>50</v>
      </c>
      <c r="AU504" s="96">
        <v>50</v>
      </c>
      <c r="AV504" s="96">
        <v>45</v>
      </c>
      <c r="AW504" s="96">
        <v>0</v>
      </c>
      <c r="AX504" s="96">
        <v>0</v>
      </c>
      <c r="AY504" s="96">
        <v>0</v>
      </c>
      <c r="AZ504" s="96">
        <v>0</v>
      </c>
      <c r="BA504" s="96">
        <v>0</v>
      </c>
      <c r="BB504" s="96">
        <v>0</v>
      </c>
      <c r="BC504" s="96">
        <v>0</v>
      </c>
      <c r="BD504" s="96">
        <v>0</v>
      </c>
      <c r="BE504" s="102">
        <v>0</v>
      </c>
      <c r="BF504" s="305">
        <f t="shared" si="392"/>
        <v>0.45</v>
      </c>
      <c r="BG504" s="356">
        <f>SUM(BF504:BF507)/2</f>
        <v>0.72499999999999998</v>
      </c>
      <c r="BH504" s="357"/>
      <c r="BI504" s="96">
        <f>+(K504+AC504+AV504)/3</f>
        <v>81.666666666666671</v>
      </c>
      <c r="BJ504" s="260">
        <f>+BI504/D504</f>
        <v>0.81666666666666676</v>
      </c>
      <c r="BK504" s="356">
        <f>SUM(BJ504:BJ505)/2</f>
        <v>0.90833333333333344</v>
      </c>
      <c r="BL504" s="357"/>
      <c r="BM504" s="220" t="s">
        <v>1341</v>
      </c>
      <c r="BN504" s="220" t="s">
        <v>112</v>
      </c>
      <c r="BO504" s="220"/>
      <c r="BP504" s="220"/>
      <c r="BQ504" s="220"/>
      <c r="BR504" s="220"/>
      <c r="BS504" s="220"/>
      <c r="BT504" s="220"/>
      <c r="BU504" s="220"/>
      <c r="BV504" s="220"/>
      <c r="BW504" s="220"/>
      <c r="BX504" s="220"/>
      <c r="BY504" s="220"/>
      <c r="BZ504" s="96">
        <v>25</v>
      </c>
      <c r="CA504" s="96">
        <v>45</v>
      </c>
      <c r="CB504" s="96">
        <v>41</v>
      </c>
      <c r="CC504" s="96">
        <v>41</v>
      </c>
      <c r="CD504" s="96">
        <v>0</v>
      </c>
      <c r="CE504" s="96">
        <v>0</v>
      </c>
      <c r="CF504" s="96">
        <v>0</v>
      </c>
      <c r="CG504" s="96">
        <v>0</v>
      </c>
      <c r="CH504" s="96">
        <v>0</v>
      </c>
      <c r="CI504" s="96">
        <v>0</v>
      </c>
      <c r="CJ504" s="96">
        <v>0</v>
      </c>
      <c r="CK504" s="96">
        <v>0</v>
      </c>
      <c r="CL504" s="96">
        <v>0</v>
      </c>
      <c r="CM504" s="96">
        <v>0</v>
      </c>
      <c r="CN504" s="305">
        <v>1</v>
      </c>
      <c r="CO504" s="356">
        <f>SUM(CN504:CN507)/4</f>
        <v>0.76111111111111107</v>
      </c>
      <c r="CP504" s="357"/>
      <c r="CQ504" s="96">
        <f t="shared" si="403"/>
        <v>245</v>
      </c>
      <c r="CR504" s="221">
        <v>1</v>
      </c>
      <c r="CS504" s="361">
        <f>SUM(CR504:CR505)/4</f>
        <v>0.5</v>
      </c>
      <c r="CT504" s="366"/>
      <c r="CU504" s="220" t="s">
        <v>1341</v>
      </c>
      <c r="CV504" s="220" t="s">
        <v>112</v>
      </c>
    </row>
    <row r="505" spans="1:100" ht="80.25" customHeight="1">
      <c r="A505" s="75" t="s">
        <v>1391</v>
      </c>
      <c r="B505" s="218" t="s">
        <v>95</v>
      </c>
      <c r="C505" s="75" t="s">
        <v>1392</v>
      </c>
      <c r="D505" s="119">
        <v>100</v>
      </c>
      <c r="E505" s="119">
        <v>25</v>
      </c>
      <c r="F505" s="75" t="s">
        <v>486</v>
      </c>
      <c r="G505" s="75" t="s">
        <v>1395</v>
      </c>
      <c r="H505" s="75" t="s">
        <v>1396</v>
      </c>
      <c r="I505" s="96">
        <v>0</v>
      </c>
      <c r="J505" s="119">
        <v>100</v>
      </c>
      <c r="K505" s="96">
        <v>100</v>
      </c>
      <c r="L505" s="305">
        <v>1</v>
      </c>
      <c r="M505" s="354"/>
      <c r="N505" s="354"/>
      <c r="O505" s="354"/>
      <c r="P505" s="354"/>
      <c r="Q505" s="96">
        <v>0</v>
      </c>
      <c r="R505" s="96">
        <v>0</v>
      </c>
      <c r="S505" s="96">
        <v>0</v>
      </c>
      <c r="T505" s="96">
        <v>0</v>
      </c>
      <c r="U505" s="96">
        <v>0</v>
      </c>
      <c r="V505" s="96">
        <v>0</v>
      </c>
      <c r="W505" s="96">
        <v>0</v>
      </c>
      <c r="X505" s="96">
        <v>0</v>
      </c>
      <c r="Y505" s="96">
        <v>0</v>
      </c>
      <c r="Z505" s="102" t="s">
        <v>81</v>
      </c>
      <c r="AA505" s="96">
        <v>100</v>
      </c>
      <c r="AB505" s="102">
        <v>74</v>
      </c>
      <c r="AC505" s="96">
        <v>100</v>
      </c>
      <c r="AD505" s="102">
        <v>0</v>
      </c>
      <c r="AE505" s="102">
        <v>0</v>
      </c>
      <c r="AF505" s="102">
        <v>0</v>
      </c>
      <c r="AG505" s="102">
        <v>0</v>
      </c>
      <c r="AH505" s="102">
        <v>0</v>
      </c>
      <c r="AI505" s="102">
        <v>0</v>
      </c>
      <c r="AJ505" s="102">
        <v>0</v>
      </c>
      <c r="AK505" s="102">
        <v>0</v>
      </c>
      <c r="AL505" s="305">
        <v>1</v>
      </c>
      <c r="AM505" s="354"/>
      <c r="AN505" s="354"/>
      <c r="AO505" s="102">
        <f t="shared" si="400"/>
        <v>200</v>
      </c>
      <c r="AP505" s="305">
        <v>1</v>
      </c>
      <c r="AQ505" s="354"/>
      <c r="AR505" s="354"/>
      <c r="AS505" s="121">
        <v>100</v>
      </c>
      <c r="AT505" s="96">
        <v>50</v>
      </c>
      <c r="AU505" s="96">
        <v>50</v>
      </c>
      <c r="AV505" s="96">
        <v>100</v>
      </c>
      <c r="AW505" s="96">
        <v>297000000</v>
      </c>
      <c r="AX505" s="96">
        <v>297000000</v>
      </c>
      <c r="AY505" s="96">
        <v>0</v>
      </c>
      <c r="AZ505" s="96">
        <v>0</v>
      </c>
      <c r="BA505" s="96">
        <v>0</v>
      </c>
      <c r="BB505" s="96">
        <v>0</v>
      </c>
      <c r="BC505" s="96">
        <v>0</v>
      </c>
      <c r="BD505" s="96">
        <v>0</v>
      </c>
      <c r="BE505" s="102">
        <v>0</v>
      </c>
      <c r="BF505" s="305">
        <f t="shared" si="392"/>
        <v>1</v>
      </c>
      <c r="BG505" s="357"/>
      <c r="BH505" s="357"/>
      <c r="BI505" s="96">
        <f>+(K505+AC505+AV505)/3</f>
        <v>100</v>
      </c>
      <c r="BJ505" s="260">
        <f>+BI505/D505</f>
        <v>1</v>
      </c>
      <c r="BK505" s="357"/>
      <c r="BL505" s="357"/>
      <c r="BM505" s="220" t="s">
        <v>1341</v>
      </c>
      <c r="BN505" s="220" t="s">
        <v>112</v>
      </c>
      <c r="BO505" s="220"/>
      <c r="BP505" s="220"/>
      <c r="BQ505" s="220"/>
      <c r="BR505" s="220"/>
      <c r="BS505" s="220"/>
      <c r="BT505" s="220"/>
      <c r="BU505" s="220"/>
      <c r="BV505" s="220"/>
      <c r="BW505" s="220"/>
      <c r="BX505" s="220"/>
      <c r="BY505" s="220"/>
      <c r="BZ505" s="96">
        <v>25</v>
      </c>
      <c r="CA505" s="96">
        <v>0</v>
      </c>
      <c r="CB505" s="96">
        <v>14</v>
      </c>
      <c r="CC505" s="96">
        <v>40</v>
      </c>
      <c r="CD505" s="96">
        <v>45</v>
      </c>
      <c r="CE505" s="96">
        <v>86722173</v>
      </c>
      <c r="CF505" s="96">
        <v>86722173</v>
      </c>
      <c r="CG505" s="96">
        <v>0</v>
      </c>
      <c r="CH505" s="96">
        <v>0</v>
      </c>
      <c r="CI505" s="96">
        <v>0</v>
      </c>
      <c r="CJ505" s="96">
        <v>0</v>
      </c>
      <c r="CK505" s="96">
        <v>0</v>
      </c>
      <c r="CL505" s="96">
        <v>0</v>
      </c>
      <c r="CM505" s="96">
        <v>0</v>
      </c>
      <c r="CN505" s="305">
        <v>1</v>
      </c>
      <c r="CO505" s="357"/>
      <c r="CP505" s="357"/>
      <c r="CQ505" s="96">
        <f>SUM(K505+AC505+AV505+CD505)/3.5</f>
        <v>98.571428571428569</v>
      </c>
      <c r="CR505" s="221">
        <v>1</v>
      </c>
      <c r="CS505" s="366"/>
      <c r="CT505" s="366"/>
      <c r="CU505" s="220" t="s">
        <v>1341</v>
      </c>
      <c r="CV505" s="220" t="s">
        <v>112</v>
      </c>
    </row>
    <row r="506" spans="1:100" ht="52.5" customHeight="1">
      <c r="A506" s="75" t="s">
        <v>1391</v>
      </c>
      <c r="B506" s="218" t="s">
        <v>95</v>
      </c>
      <c r="C506" s="75" t="s">
        <v>1392</v>
      </c>
      <c r="D506" s="119" t="s">
        <v>79</v>
      </c>
      <c r="E506" s="119">
        <v>25</v>
      </c>
      <c r="F506" s="75" t="s">
        <v>97</v>
      </c>
      <c r="G506" s="188" t="s">
        <v>81</v>
      </c>
      <c r="H506" s="75" t="s">
        <v>1397</v>
      </c>
      <c r="I506" s="96" t="s">
        <v>107</v>
      </c>
      <c r="J506" s="119" t="s">
        <v>81</v>
      </c>
      <c r="K506" s="119" t="s">
        <v>81</v>
      </c>
      <c r="L506" s="227" t="s">
        <v>81</v>
      </c>
      <c r="M506" s="227" t="s">
        <v>81</v>
      </c>
      <c r="N506" s="227" t="s">
        <v>81</v>
      </c>
      <c r="O506" s="227" t="s">
        <v>81</v>
      </c>
      <c r="P506" s="308"/>
      <c r="Q506" s="227" t="s">
        <v>81</v>
      </c>
      <c r="R506" s="227" t="s">
        <v>81</v>
      </c>
      <c r="S506" s="227" t="s">
        <v>81</v>
      </c>
      <c r="T506" s="227" t="s">
        <v>81</v>
      </c>
      <c r="U506" s="227" t="s">
        <v>81</v>
      </c>
      <c r="V506" s="227" t="s">
        <v>81</v>
      </c>
      <c r="W506" s="227" t="s">
        <v>81</v>
      </c>
      <c r="X506" s="227" t="s">
        <v>81</v>
      </c>
      <c r="Y506" s="227" t="s">
        <v>81</v>
      </c>
      <c r="Z506" s="227" t="s">
        <v>81</v>
      </c>
      <c r="AA506" s="119" t="s">
        <v>81</v>
      </c>
      <c r="AB506" s="227" t="s">
        <v>81</v>
      </c>
      <c r="AC506" s="119" t="s">
        <v>81</v>
      </c>
      <c r="AD506" s="227" t="s">
        <v>81</v>
      </c>
      <c r="AE506" s="227" t="s">
        <v>81</v>
      </c>
      <c r="AF506" s="227" t="s">
        <v>81</v>
      </c>
      <c r="AG506" s="227" t="s">
        <v>81</v>
      </c>
      <c r="AH506" s="227" t="s">
        <v>81</v>
      </c>
      <c r="AI506" s="227" t="s">
        <v>81</v>
      </c>
      <c r="AJ506" s="227" t="s">
        <v>81</v>
      </c>
      <c r="AK506" s="227" t="s">
        <v>81</v>
      </c>
      <c r="AL506" s="227" t="s">
        <v>81</v>
      </c>
      <c r="AM506" s="227" t="s">
        <v>81</v>
      </c>
      <c r="AN506" s="227" t="s">
        <v>81</v>
      </c>
      <c r="AO506" s="227" t="s">
        <v>81</v>
      </c>
      <c r="AP506" s="227" t="s">
        <v>81</v>
      </c>
      <c r="AQ506" s="227" t="s">
        <v>81</v>
      </c>
      <c r="AR506" s="227" t="s">
        <v>81</v>
      </c>
      <c r="AS506" s="119" t="s">
        <v>81</v>
      </c>
      <c r="AT506" s="227" t="s">
        <v>81</v>
      </c>
      <c r="AU506" s="119" t="s">
        <v>81</v>
      </c>
      <c r="AV506" s="119" t="s">
        <v>81</v>
      </c>
      <c r="AW506" s="119" t="s">
        <v>81</v>
      </c>
      <c r="AX506" s="227" t="s">
        <v>81</v>
      </c>
      <c r="AY506" s="227" t="s">
        <v>81</v>
      </c>
      <c r="AZ506" s="227" t="s">
        <v>81</v>
      </c>
      <c r="BA506" s="227" t="s">
        <v>81</v>
      </c>
      <c r="BB506" s="227" t="s">
        <v>81</v>
      </c>
      <c r="BC506" s="227" t="s">
        <v>81</v>
      </c>
      <c r="BD506" s="227" t="s">
        <v>81</v>
      </c>
      <c r="BE506" s="102" t="s">
        <v>81</v>
      </c>
      <c r="BF506" s="305" t="s">
        <v>81</v>
      </c>
      <c r="BG506" s="357"/>
      <c r="BH506" s="357"/>
      <c r="BI506" s="119" t="s">
        <v>81</v>
      </c>
      <c r="BJ506" s="260" t="s">
        <v>81</v>
      </c>
      <c r="BK506" s="357"/>
      <c r="BL506" s="357"/>
      <c r="BM506" s="220" t="s">
        <v>1341</v>
      </c>
      <c r="BN506" s="220" t="s">
        <v>402</v>
      </c>
      <c r="BO506" s="220"/>
      <c r="BP506" s="220"/>
      <c r="BQ506" s="220"/>
      <c r="BR506" s="220"/>
      <c r="BS506" s="220"/>
      <c r="BT506" s="220"/>
      <c r="BU506" s="220"/>
      <c r="BV506" s="220"/>
      <c r="BW506" s="220"/>
      <c r="BX506" s="220"/>
      <c r="BY506" s="220"/>
      <c r="BZ506" s="96">
        <v>25</v>
      </c>
      <c r="CA506" s="119">
        <v>16</v>
      </c>
      <c r="CB506" s="119">
        <v>16</v>
      </c>
      <c r="CC506" s="119">
        <v>16</v>
      </c>
      <c r="CD506" s="119">
        <v>10</v>
      </c>
      <c r="CE506" s="96">
        <v>86722173</v>
      </c>
      <c r="CF506" s="96">
        <v>86722173</v>
      </c>
      <c r="CG506" s="96">
        <v>0</v>
      </c>
      <c r="CH506" s="96">
        <v>0</v>
      </c>
      <c r="CI506" s="96">
        <v>0</v>
      </c>
      <c r="CJ506" s="96">
        <v>0</v>
      </c>
      <c r="CK506" s="96">
        <v>0</v>
      </c>
      <c r="CL506" s="96">
        <v>0</v>
      </c>
      <c r="CM506" s="96">
        <v>0</v>
      </c>
      <c r="CN506" s="305">
        <f t="shared" si="402"/>
        <v>0.4</v>
      </c>
      <c r="CO506" s="357"/>
      <c r="CP506" s="357"/>
      <c r="CQ506" s="96">
        <f>SUM(CD506)</f>
        <v>10</v>
      </c>
      <c r="CR506" s="221">
        <f>+CQ506/E506</f>
        <v>0.4</v>
      </c>
      <c r="CS506" s="366"/>
      <c r="CT506" s="366"/>
      <c r="CU506" s="220" t="s">
        <v>1341</v>
      </c>
      <c r="CV506" s="220" t="s">
        <v>402</v>
      </c>
    </row>
    <row r="507" spans="1:100" ht="64.5" customHeight="1">
      <c r="A507" s="75" t="s">
        <v>1391</v>
      </c>
      <c r="B507" s="218" t="s">
        <v>95</v>
      </c>
      <c r="C507" s="75" t="s">
        <v>1392</v>
      </c>
      <c r="D507" s="119" t="s">
        <v>79</v>
      </c>
      <c r="E507" s="119">
        <v>45</v>
      </c>
      <c r="F507" s="75" t="s">
        <v>97</v>
      </c>
      <c r="G507" s="188" t="s">
        <v>81</v>
      </c>
      <c r="H507" s="75" t="s">
        <v>1822</v>
      </c>
      <c r="I507" s="96" t="s">
        <v>107</v>
      </c>
      <c r="J507" s="119" t="s">
        <v>81</v>
      </c>
      <c r="K507" s="119" t="s">
        <v>81</v>
      </c>
      <c r="L507" s="227" t="s">
        <v>81</v>
      </c>
      <c r="M507" s="227" t="s">
        <v>81</v>
      </c>
      <c r="N507" s="227" t="s">
        <v>81</v>
      </c>
      <c r="O507" s="227" t="s">
        <v>81</v>
      </c>
      <c r="P507" s="308"/>
      <c r="Q507" s="227" t="s">
        <v>81</v>
      </c>
      <c r="R507" s="227" t="s">
        <v>81</v>
      </c>
      <c r="S507" s="227" t="s">
        <v>81</v>
      </c>
      <c r="T507" s="227" t="s">
        <v>81</v>
      </c>
      <c r="U507" s="227" t="s">
        <v>81</v>
      </c>
      <c r="V507" s="227" t="s">
        <v>81</v>
      </c>
      <c r="W507" s="227" t="s">
        <v>81</v>
      </c>
      <c r="X507" s="227" t="s">
        <v>81</v>
      </c>
      <c r="Y507" s="227" t="s">
        <v>81</v>
      </c>
      <c r="Z507" s="227" t="s">
        <v>81</v>
      </c>
      <c r="AA507" s="119" t="s">
        <v>81</v>
      </c>
      <c r="AB507" s="227" t="s">
        <v>81</v>
      </c>
      <c r="AC507" s="119" t="s">
        <v>81</v>
      </c>
      <c r="AD507" s="227" t="s">
        <v>81</v>
      </c>
      <c r="AE507" s="227" t="s">
        <v>81</v>
      </c>
      <c r="AF507" s="227" t="s">
        <v>81</v>
      </c>
      <c r="AG507" s="227" t="s">
        <v>81</v>
      </c>
      <c r="AH507" s="227" t="s">
        <v>81</v>
      </c>
      <c r="AI507" s="227" t="s">
        <v>81</v>
      </c>
      <c r="AJ507" s="227" t="s">
        <v>81</v>
      </c>
      <c r="AK507" s="227" t="s">
        <v>81</v>
      </c>
      <c r="AL507" s="227" t="s">
        <v>81</v>
      </c>
      <c r="AM507" s="227" t="s">
        <v>81</v>
      </c>
      <c r="AN507" s="227" t="s">
        <v>81</v>
      </c>
      <c r="AO507" s="227" t="s">
        <v>81</v>
      </c>
      <c r="AP507" s="227" t="s">
        <v>81</v>
      </c>
      <c r="AQ507" s="227" t="s">
        <v>81</v>
      </c>
      <c r="AR507" s="227" t="s">
        <v>81</v>
      </c>
      <c r="AS507" s="119" t="s">
        <v>81</v>
      </c>
      <c r="AT507" s="227" t="s">
        <v>81</v>
      </c>
      <c r="AU507" s="119" t="s">
        <v>81</v>
      </c>
      <c r="AV507" s="119" t="s">
        <v>81</v>
      </c>
      <c r="AW507" s="119" t="s">
        <v>81</v>
      </c>
      <c r="AX507" s="227" t="s">
        <v>81</v>
      </c>
      <c r="AY507" s="227" t="s">
        <v>81</v>
      </c>
      <c r="AZ507" s="227" t="s">
        <v>81</v>
      </c>
      <c r="BA507" s="227" t="s">
        <v>81</v>
      </c>
      <c r="BB507" s="227" t="s">
        <v>81</v>
      </c>
      <c r="BC507" s="227" t="s">
        <v>81</v>
      </c>
      <c r="BD507" s="227" t="s">
        <v>81</v>
      </c>
      <c r="BE507" s="102" t="s">
        <v>81</v>
      </c>
      <c r="BF507" s="305" t="s">
        <v>81</v>
      </c>
      <c r="BG507" s="358"/>
      <c r="BH507" s="358"/>
      <c r="BI507" s="119" t="s">
        <v>81</v>
      </c>
      <c r="BJ507" s="260" t="s">
        <v>81</v>
      </c>
      <c r="BK507" s="358"/>
      <c r="BL507" s="358"/>
      <c r="BM507" s="220" t="s">
        <v>1341</v>
      </c>
      <c r="BN507" s="220" t="s">
        <v>402</v>
      </c>
      <c r="BO507" s="220"/>
      <c r="BP507" s="220"/>
      <c r="BQ507" s="220"/>
      <c r="BR507" s="220"/>
      <c r="BS507" s="220"/>
      <c r="BT507" s="220"/>
      <c r="BU507" s="220"/>
      <c r="BV507" s="220"/>
      <c r="BW507" s="220"/>
      <c r="BX507" s="220"/>
      <c r="BY507" s="220"/>
      <c r="BZ507" s="96">
        <v>45</v>
      </c>
      <c r="CA507" s="119">
        <v>0</v>
      </c>
      <c r="CB507" s="119">
        <v>29</v>
      </c>
      <c r="CC507" s="119">
        <v>29</v>
      </c>
      <c r="CD507" s="119">
        <v>29</v>
      </c>
      <c r="CE507" s="96">
        <v>0</v>
      </c>
      <c r="CF507" s="96">
        <v>0</v>
      </c>
      <c r="CG507" s="96">
        <v>0</v>
      </c>
      <c r="CH507" s="96">
        <v>0</v>
      </c>
      <c r="CI507" s="96">
        <v>0</v>
      </c>
      <c r="CJ507" s="96">
        <v>0</v>
      </c>
      <c r="CK507" s="96">
        <v>0</v>
      </c>
      <c r="CL507" s="96">
        <v>0</v>
      </c>
      <c r="CM507" s="96">
        <v>0</v>
      </c>
      <c r="CN507" s="305">
        <f t="shared" si="402"/>
        <v>0.64444444444444449</v>
      </c>
      <c r="CO507" s="358"/>
      <c r="CP507" s="358"/>
      <c r="CQ507" s="96">
        <f>SUM(CD507)</f>
        <v>29</v>
      </c>
      <c r="CR507" s="221">
        <f>+CQ507/E507</f>
        <v>0.64444444444444449</v>
      </c>
      <c r="CS507" s="362"/>
      <c r="CT507" s="362"/>
      <c r="CU507" s="220" t="s">
        <v>1341</v>
      </c>
      <c r="CV507" s="220" t="s">
        <v>402</v>
      </c>
    </row>
    <row r="508" spans="1:100" ht="22.5">
      <c r="A508" s="214" t="s">
        <v>1399</v>
      </c>
      <c r="B508" s="313" t="s">
        <v>91</v>
      </c>
      <c r="C508" s="214" t="s">
        <v>1400</v>
      </c>
      <c r="D508" s="212" t="s">
        <v>79</v>
      </c>
      <c r="E508" s="212" t="s">
        <v>79</v>
      </c>
      <c r="F508" s="212" t="s">
        <v>79</v>
      </c>
      <c r="G508" s="214" t="s">
        <v>80</v>
      </c>
      <c r="H508" s="214" t="s">
        <v>80</v>
      </c>
      <c r="I508" s="212" t="s">
        <v>79</v>
      </c>
      <c r="J508" s="212">
        <v>33</v>
      </c>
      <c r="K508" s="212" t="s">
        <v>79</v>
      </c>
      <c r="L508" s="212" t="s">
        <v>79</v>
      </c>
      <c r="M508" s="212" t="s">
        <v>79</v>
      </c>
      <c r="N508" s="212" t="s">
        <v>79</v>
      </c>
      <c r="O508" s="212" t="s">
        <v>79</v>
      </c>
      <c r="P508" s="213">
        <f>+P509</f>
        <v>0.914305076077228</v>
      </c>
      <c r="Q508" s="212">
        <f>SUM(Q509:Q553)</f>
        <v>1409509634822870</v>
      </c>
      <c r="R508" s="212">
        <f t="shared" ref="R508:Y508" si="404">SUM(R509:R553)</f>
        <v>0</v>
      </c>
      <c r="S508" s="212">
        <f t="shared" si="404"/>
        <v>1409520047664045</v>
      </c>
      <c r="T508" s="212">
        <f t="shared" si="404"/>
        <v>0</v>
      </c>
      <c r="U508" s="212">
        <f t="shared" si="404"/>
        <v>0</v>
      </c>
      <c r="V508" s="212">
        <f t="shared" si="404"/>
        <v>0</v>
      </c>
      <c r="W508" s="212">
        <f t="shared" si="404"/>
        <v>0</v>
      </c>
      <c r="X508" s="212">
        <f t="shared" si="404"/>
        <v>0</v>
      </c>
      <c r="Y508" s="212">
        <f t="shared" si="404"/>
        <v>0</v>
      </c>
      <c r="Z508" s="118" t="s">
        <v>81</v>
      </c>
      <c r="AA508" s="212">
        <v>32</v>
      </c>
      <c r="AB508" s="118" t="s">
        <v>81</v>
      </c>
      <c r="AC508" s="118" t="s">
        <v>81</v>
      </c>
      <c r="AD508" s="118">
        <f>SUM(AD509:AD553)</f>
        <v>13616527276</v>
      </c>
      <c r="AE508" s="118">
        <f t="shared" ref="AE508:AK508" si="405">SUM(AE509:AE553)</f>
        <v>0</v>
      </c>
      <c r="AF508" s="118">
        <f t="shared" si="405"/>
        <v>13616527276</v>
      </c>
      <c r="AG508" s="118">
        <f t="shared" si="405"/>
        <v>0</v>
      </c>
      <c r="AH508" s="118">
        <f t="shared" si="405"/>
        <v>0</v>
      </c>
      <c r="AI508" s="118">
        <f t="shared" si="405"/>
        <v>0</v>
      </c>
      <c r="AJ508" s="118">
        <f t="shared" si="405"/>
        <v>0</v>
      </c>
      <c r="AK508" s="118">
        <f t="shared" si="405"/>
        <v>0</v>
      </c>
      <c r="AL508" s="118" t="s">
        <v>81</v>
      </c>
      <c r="AM508" s="118" t="s">
        <v>81</v>
      </c>
      <c r="AN508" s="213">
        <f>+AN509</f>
        <v>0.93430555555555561</v>
      </c>
      <c r="AO508" s="214">
        <v>33</v>
      </c>
      <c r="AP508" s="118" t="s">
        <v>81</v>
      </c>
      <c r="AQ508" s="118" t="s">
        <v>81</v>
      </c>
      <c r="AR508" s="213">
        <f>+AR509</f>
        <v>0.91149831649831636</v>
      </c>
      <c r="AS508" s="212">
        <v>35</v>
      </c>
      <c r="AT508" s="118" t="s">
        <v>81</v>
      </c>
      <c r="AU508" s="118" t="s">
        <v>81</v>
      </c>
      <c r="AV508" s="118" t="s">
        <v>81</v>
      </c>
      <c r="AW508" s="118">
        <f t="shared" ref="AW508:AW578" si="406">SUBTOTAL(9,AX508:BD508)</f>
        <v>16575763567.999998</v>
      </c>
      <c r="AX508" s="118">
        <f t="shared" ref="AX508:BD508" si="407">SUM(AX509:AX553)</f>
        <v>1771675270</v>
      </c>
      <c r="AY508" s="118">
        <f t="shared" si="407"/>
        <v>13518157175.999998</v>
      </c>
      <c r="AZ508" s="118">
        <f t="shared" si="407"/>
        <v>1285931122</v>
      </c>
      <c r="BA508" s="118">
        <f t="shared" si="407"/>
        <v>0</v>
      </c>
      <c r="BB508" s="118">
        <f t="shared" si="407"/>
        <v>0</v>
      </c>
      <c r="BC508" s="118">
        <f t="shared" si="407"/>
        <v>0</v>
      </c>
      <c r="BD508" s="118">
        <f t="shared" si="407"/>
        <v>0</v>
      </c>
      <c r="BE508" s="118">
        <f t="shared" ref="BE508" si="408">SUM(BE509:BE553)</f>
        <v>0</v>
      </c>
      <c r="BF508" s="118" t="s">
        <v>81</v>
      </c>
      <c r="BG508" s="118" t="s">
        <v>81</v>
      </c>
      <c r="BH508" s="213">
        <f>+BH509</f>
        <v>0.805968253968254</v>
      </c>
      <c r="BI508" s="214">
        <v>31</v>
      </c>
      <c r="BJ508" s="118" t="s">
        <v>81</v>
      </c>
      <c r="BK508" s="118" t="s">
        <v>81</v>
      </c>
      <c r="BL508" s="213">
        <f>+BL509</f>
        <v>0.83930110809143066</v>
      </c>
      <c r="BM508" s="214" t="s">
        <v>1361</v>
      </c>
      <c r="BN508" s="214" t="s">
        <v>81</v>
      </c>
      <c r="BO508" s="214"/>
      <c r="BP508" s="214"/>
      <c r="BQ508" s="214"/>
      <c r="BR508" s="214"/>
      <c r="BS508" s="214"/>
      <c r="BT508" s="214"/>
      <c r="BU508" s="214"/>
      <c r="BV508" s="214"/>
      <c r="BW508" s="214"/>
      <c r="BX508" s="214"/>
      <c r="BY508" s="214"/>
      <c r="BZ508" s="212">
        <v>39</v>
      </c>
      <c r="CA508" s="118" t="s">
        <v>81</v>
      </c>
      <c r="CB508" s="118" t="s">
        <v>81</v>
      </c>
      <c r="CC508" s="118" t="s">
        <v>81</v>
      </c>
      <c r="CD508" s="118" t="s">
        <v>81</v>
      </c>
      <c r="CE508" s="212">
        <f t="shared" ref="CE508" si="409">SUBTOTAL(9,CF508:CL508)</f>
        <v>19476154439.166664</v>
      </c>
      <c r="CF508" s="212">
        <f t="shared" ref="CF508:CL508" si="410">SUM(CF509:CF553)</f>
        <v>270879992</v>
      </c>
      <c r="CG508" s="212">
        <f t="shared" si="410"/>
        <v>18816343533.166664</v>
      </c>
      <c r="CH508" s="212">
        <f t="shared" si="410"/>
        <v>388930914.00000006</v>
      </c>
      <c r="CI508" s="212">
        <f t="shared" si="410"/>
        <v>0</v>
      </c>
      <c r="CJ508" s="212">
        <f t="shared" si="410"/>
        <v>0</v>
      </c>
      <c r="CK508" s="212">
        <f t="shared" si="410"/>
        <v>0</v>
      </c>
      <c r="CL508" s="212">
        <f t="shared" si="410"/>
        <v>0</v>
      </c>
      <c r="CM508" s="212">
        <f t="shared" ref="CM508" si="411">SUM(CM509:CM553)</f>
        <v>0</v>
      </c>
      <c r="CN508" s="118" t="s">
        <v>81</v>
      </c>
      <c r="CO508" s="118" t="s">
        <v>81</v>
      </c>
      <c r="CP508" s="213">
        <f>+CP509</f>
        <v>0.83810541310541309</v>
      </c>
      <c r="CQ508" s="214">
        <v>45</v>
      </c>
      <c r="CR508" s="120" t="s">
        <v>81</v>
      </c>
      <c r="CS508" s="120" t="s">
        <v>81</v>
      </c>
      <c r="CT508" s="215">
        <f>+CT509</f>
        <v>0.85357075023741691</v>
      </c>
      <c r="CU508" s="214" t="s">
        <v>1341</v>
      </c>
      <c r="CV508" s="214" t="s">
        <v>81</v>
      </c>
    </row>
    <row r="509" spans="1:100" ht="69" customHeight="1">
      <c r="A509" s="75" t="s">
        <v>1401</v>
      </c>
      <c r="B509" s="218" t="s">
        <v>95</v>
      </c>
      <c r="C509" s="75" t="s">
        <v>1402</v>
      </c>
      <c r="D509" s="119">
        <v>45</v>
      </c>
      <c r="E509" s="119">
        <v>45</v>
      </c>
      <c r="F509" s="75" t="s">
        <v>97</v>
      </c>
      <c r="G509" s="75" t="s">
        <v>1403</v>
      </c>
      <c r="H509" s="75" t="s">
        <v>1404</v>
      </c>
      <c r="I509" s="96">
        <v>0</v>
      </c>
      <c r="J509" s="119">
        <v>15</v>
      </c>
      <c r="K509" s="119">
        <v>15</v>
      </c>
      <c r="L509" s="305">
        <v>1</v>
      </c>
      <c r="M509" s="354">
        <f>SUM(L509:L515)/7</f>
        <v>1</v>
      </c>
      <c r="N509" s="354">
        <v>0.8</v>
      </c>
      <c r="O509" s="354">
        <v>0.8</v>
      </c>
      <c r="P509" s="354">
        <f>SUM(L509:L553)/33</f>
        <v>0.914305076077228</v>
      </c>
      <c r="Q509" s="119">
        <v>87602133</v>
      </c>
      <c r="R509" s="96">
        <v>0</v>
      </c>
      <c r="S509" s="119">
        <v>87602133</v>
      </c>
      <c r="T509" s="96">
        <v>0</v>
      </c>
      <c r="U509" s="96">
        <v>0</v>
      </c>
      <c r="V509" s="96">
        <v>0</v>
      </c>
      <c r="W509" s="96">
        <v>0</v>
      </c>
      <c r="X509" s="96">
        <v>0</v>
      </c>
      <c r="Y509" s="96">
        <v>0</v>
      </c>
      <c r="Z509" s="102" t="s">
        <v>81</v>
      </c>
      <c r="AA509" s="96">
        <v>45</v>
      </c>
      <c r="AB509" s="102">
        <v>32</v>
      </c>
      <c r="AC509" s="96">
        <v>45</v>
      </c>
      <c r="AD509" s="102">
        <v>539634626</v>
      </c>
      <c r="AE509" s="102">
        <v>0</v>
      </c>
      <c r="AF509" s="102">
        <v>539634626</v>
      </c>
      <c r="AG509" s="102">
        <v>0</v>
      </c>
      <c r="AH509" s="102">
        <v>0</v>
      </c>
      <c r="AI509" s="102">
        <v>0</v>
      </c>
      <c r="AJ509" s="102">
        <v>0</v>
      </c>
      <c r="AK509" s="102">
        <v>0</v>
      </c>
      <c r="AL509" s="305">
        <v>1</v>
      </c>
      <c r="AM509" s="354">
        <f>SUM(AL509:AL515)/7</f>
        <v>1</v>
      </c>
      <c r="AN509" s="354">
        <f>SUM(AL509:AL553)/32</f>
        <v>0.93430555555555561</v>
      </c>
      <c r="AO509" s="102">
        <f t="shared" ref="AO509:AO553" si="412">SUM(AC509+K509)</f>
        <v>60</v>
      </c>
      <c r="AP509" s="305">
        <v>1</v>
      </c>
      <c r="AQ509" s="354">
        <f>SUM(AP509:AP515)/7</f>
        <v>0.93333333333333335</v>
      </c>
      <c r="AR509" s="354">
        <f>SUM(AP509:AP553)/33</f>
        <v>0.91149831649831636</v>
      </c>
      <c r="AS509" s="121">
        <v>45</v>
      </c>
      <c r="AT509" s="96">
        <v>42</v>
      </c>
      <c r="AU509" s="96">
        <v>42</v>
      </c>
      <c r="AV509" s="96">
        <v>44</v>
      </c>
      <c r="AW509" s="96">
        <v>114015546.66666667</v>
      </c>
      <c r="AX509" s="96">
        <v>0</v>
      </c>
      <c r="AY509" s="96">
        <v>114015546.66666667</v>
      </c>
      <c r="AZ509" s="96">
        <v>0</v>
      </c>
      <c r="BA509" s="96">
        <v>0</v>
      </c>
      <c r="BB509" s="96">
        <v>0</v>
      </c>
      <c r="BC509" s="96">
        <v>0</v>
      </c>
      <c r="BD509" s="96">
        <v>0</v>
      </c>
      <c r="BE509" s="102">
        <v>0</v>
      </c>
      <c r="BF509" s="305">
        <f>+AV509/AS509</f>
        <v>0.97777777777777775</v>
      </c>
      <c r="BG509" s="356">
        <f>SUM(BF509:BF516)/8</f>
        <v>0.8684722222222222</v>
      </c>
      <c r="BH509" s="356">
        <f>SUM(BF509:BF556)/AS508</f>
        <v>0.805968253968254</v>
      </c>
      <c r="BI509" s="96">
        <f>+(K509+AC509+AV509)/3</f>
        <v>34.666666666666664</v>
      </c>
      <c r="BJ509" s="260">
        <f t="shared" ref="BJ509:BJ514" si="413">+BI509/D509</f>
        <v>0.77037037037037037</v>
      </c>
      <c r="BK509" s="356">
        <f>SUM(BJ509:BJ515)/6</f>
        <v>0.66543209876543219</v>
      </c>
      <c r="BL509" s="356">
        <f>SUM(BJ509:BJ553)/BI508</f>
        <v>0.83930110809143066</v>
      </c>
      <c r="BM509" s="220" t="s">
        <v>1341</v>
      </c>
      <c r="BN509" s="220" t="s">
        <v>112</v>
      </c>
      <c r="BO509" s="220"/>
      <c r="BP509" s="220"/>
      <c r="BQ509" s="220"/>
      <c r="BR509" s="220"/>
      <c r="BS509" s="220"/>
      <c r="BT509" s="220"/>
      <c r="BU509" s="220"/>
      <c r="BV509" s="220"/>
      <c r="BW509" s="220"/>
      <c r="BX509" s="220"/>
      <c r="BY509" s="220"/>
      <c r="BZ509" s="96">
        <v>10</v>
      </c>
      <c r="CA509" s="96">
        <v>0</v>
      </c>
      <c r="CB509" s="96">
        <v>45</v>
      </c>
      <c r="CC509" s="96">
        <v>45</v>
      </c>
      <c r="CD509" s="96">
        <v>45</v>
      </c>
      <c r="CE509" s="96">
        <v>435306718</v>
      </c>
      <c r="CF509" s="96">
        <v>0</v>
      </c>
      <c r="CG509" s="96">
        <v>435306718</v>
      </c>
      <c r="CH509" s="96">
        <v>0</v>
      </c>
      <c r="CI509" s="96">
        <v>0</v>
      </c>
      <c r="CJ509" s="96">
        <v>0</v>
      </c>
      <c r="CK509" s="96">
        <v>0</v>
      </c>
      <c r="CL509" s="96">
        <v>0</v>
      </c>
      <c r="CM509" s="96">
        <v>0</v>
      </c>
      <c r="CN509" s="305">
        <v>1</v>
      </c>
      <c r="CO509" s="356">
        <f>SUM(CN509:CN516)/4</f>
        <v>1</v>
      </c>
      <c r="CP509" s="356">
        <f>SUM(CN509:CN556)/BZ508</f>
        <v>0.83810541310541309</v>
      </c>
      <c r="CQ509" s="96">
        <v>45</v>
      </c>
      <c r="CR509" s="221">
        <v>1</v>
      </c>
      <c r="CS509" s="361">
        <f>SUM(CR509:CR515)/6</f>
        <v>0.83333333333333337</v>
      </c>
      <c r="CT509" s="361">
        <f>SUM(CR509:CR553)/CQ508</f>
        <v>0.85357075023741691</v>
      </c>
      <c r="CU509" s="220" t="s">
        <v>1341</v>
      </c>
      <c r="CV509" s="220" t="s">
        <v>112</v>
      </c>
    </row>
    <row r="510" spans="1:100" ht="108" customHeight="1">
      <c r="A510" s="75" t="s">
        <v>1401</v>
      </c>
      <c r="B510" s="218" t="s">
        <v>95</v>
      </c>
      <c r="C510" s="75" t="s">
        <v>1402</v>
      </c>
      <c r="D510" s="119">
        <v>45</v>
      </c>
      <c r="E510" s="119">
        <v>45</v>
      </c>
      <c r="F510" s="75" t="s">
        <v>97</v>
      </c>
      <c r="G510" s="75" t="s">
        <v>1405</v>
      </c>
      <c r="H510" s="75" t="s">
        <v>1406</v>
      </c>
      <c r="I510" s="96">
        <v>0</v>
      </c>
      <c r="J510" s="119">
        <v>15</v>
      </c>
      <c r="K510" s="119">
        <v>15</v>
      </c>
      <c r="L510" s="305">
        <v>1</v>
      </c>
      <c r="M510" s="354"/>
      <c r="N510" s="354"/>
      <c r="O510" s="354"/>
      <c r="P510" s="354"/>
      <c r="Q510" s="119">
        <v>87602133</v>
      </c>
      <c r="R510" s="96">
        <v>0</v>
      </c>
      <c r="S510" s="119">
        <v>87602133</v>
      </c>
      <c r="T510" s="96">
        <v>0</v>
      </c>
      <c r="U510" s="96">
        <v>0</v>
      </c>
      <c r="V510" s="96">
        <v>0</v>
      </c>
      <c r="W510" s="96">
        <v>0</v>
      </c>
      <c r="X510" s="96">
        <v>0</v>
      </c>
      <c r="Y510" s="96">
        <v>0</v>
      </c>
      <c r="Z510" s="102" t="s">
        <v>81</v>
      </c>
      <c r="AA510" s="96">
        <v>45</v>
      </c>
      <c r="AB510" s="102">
        <v>34</v>
      </c>
      <c r="AC510" s="96">
        <v>45</v>
      </c>
      <c r="AD510" s="102">
        <v>0</v>
      </c>
      <c r="AE510" s="102">
        <v>0</v>
      </c>
      <c r="AF510" s="102">
        <v>0</v>
      </c>
      <c r="AG510" s="102">
        <v>0</v>
      </c>
      <c r="AH510" s="102">
        <v>0</v>
      </c>
      <c r="AI510" s="102">
        <v>0</v>
      </c>
      <c r="AJ510" s="102">
        <v>0</v>
      </c>
      <c r="AK510" s="102">
        <v>0</v>
      </c>
      <c r="AL510" s="305">
        <v>1</v>
      </c>
      <c r="AM510" s="354"/>
      <c r="AN510" s="354"/>
      <c r="AO510" s="102">
        <f t="shared" si="412"/>
        <v>60</v>
      </c>
      <c r="AP510" s="305">
        <v>1</v>
      </c>
      <c r="AQ510" s="354"/>
      <c r="AR510" s="354"/>
      <c r="AS510" s="121">
        <v>45</v>
      </c>
      <c r="AT510" s="96">
        <v>0</v>
      </c>
      <c r="AU510" s="96">
        <v>0</v>
      </c>
      <c r="AV510" s="96">
        <v>45</v>
      </c>
      <c r="AW510" s="96">
        <v>114015546.66666667</v>
      </c>
      <c r="AX510" s="96">
        <v>0</v>
      </c>
      <c r="AY510" s="96">
        <v>114015546.66666667</v>
      </c>
      <c r="AZ510" s="96">
        <v>0</v>
      </c>
      <c r="BA510" s="96">
        <v>0</v>
      </c>
      <c r="BB510" s="96">
        <v>0</v>
      </c>
      <c r="BC510" s="96">
        <v>0</v>
      </c>
      <c r="BD510" s="96">
        <v>0</v>
      </c>
      <c r="BE510" s="102">
        <v>0</v>
      </c>
      <c r="BF510" s="305">
        <f t="shared" ref="BF510:BF553" si="414">+AV510/AS510</f>
        <v>1</v>
      </c>
      <c r="BG510" s="357"/>
      <c r="BH510" s="357"/>
      <c r="BI510" s="96">
        <f>+(K510+AC510+AV510)/3</f>
        <v>35</v>
      </c>
      <c r="BJ510" s="260">
        <f t="shared" si="413"/>
        <v>0.77777777777777779</v>
      </c>
      <c r="BK510" s="357"/>
      <c r="BL510" s="357"/>
      <c r="BM510" s="220" t="s">
        <v>1341</v>
      </c>
      <c r="BN510" s="220" t="s">
        <v>112</v>
      </c>
      <c r="BO510" s="220"/>
      <c r="BP510" s="220"/>
      <c r="BQ510" s="220"/>
      <c r="BR510" s="220"/>
      <c r="BS510" s="220"/>
      <c r="BT510" s="220"/>
      <c r="BU510" s="220"/>
      <c r="BV510" s="220"/>
      <c r="BW510" s="220"/>
      <c r="BX510" s="220"/>
      <c r="BY510" s="220"/>
      <c r="BZ510" s="96">
        <v>10</v>
      </c>
      <c r="CA510" s="96">
        <v>0</v>
      </c>
      <c r="CB510" s="96">
        <v>25</v>
      </c>
      <c r="CC510" s="96">
        <v>50</v>
      </c>
      <c r="CD510" s="96">
        <v>50</v>
      </c>
      <c r="CE510" s="96">
        <v>141045582.33333334</v>
      </c>
      <c r="CF510" s="96">
        <v>0</v>
      </c>
      <c r="CG510" s="96">
        <v>141045582.33333334</v>
      </c>
      <c r="CH510" s="96">
        <v>0</v>
      </c>
      <c r="CI510" s="96">
        <v>0</v>
      </c>
      <c r="CJ510" s="96">
        <v>0</v>
      </c>
      <c r="CK510" s="96">
        <v>0</v>
      </c>
      <c r="CL510" s="96">
        <v>0</v>
      </c>
      <c r="CM510" s="96">
        <v>0</v>
      </c>
      <c r="CN510" s="305">
        <v>1</v>
      </c>
      <c r="CO510" s="357"/>
      <c r="CP510" s="357"/>
      <c r="CQ510" s="96">
        <v>50</v>
      </c>
      <c r="CR510" s="221">
        <v>1</v>
      </c>
      <c r="CS510" s="366"/>
      <c r="CT510" s="366"/>
      <c r="CU510" s="220" t="s">
        <v>1341</v>
      </c>
      <c r="CV510" s="220" t="s">
        <v>112</v>
      </c>
    </row>
    <row r="511" spans="1:100" ht="86.25" customHeight="1">
      <c r="A511" s="75" t="s">
        <v>1401</v>
      </c>
      <c r="B511" s="218" t="s">
        <v>95</v>
      </c>
      <c r="C511" s="75" t="s">
        <v>1402</v>
      </c>
      <c r="D511" s="119">
        <v>100</v>
      </c>
      <c r="E511" s="119">
        <v>50</v>
      </c>
      <c r="F511" s="75" t="s">
        <v>97</v>
      </c>
      <c r="G511" s="75" t="s">
        <v>1407</v>
      </c>
      <c r="H511" s="75" t="s">
        <v>1408</v>
      </c>
      <c r="I511" s="96">
        <v>0</v>
      </c>
      <c r="J511" s="119">
        <v>25</v>
      </c>
      <c r="K511" s="119">
        <v>25</v>
      </c>
      <c r="L511" s="305">
        <v>1</v>
      </c>
      <c r="M511" s="354"/>
      <c r="N511" s="354"/>
      <c r="O511" s="354"/>
      <c r="P511" s="354"/>
      <c r="Q511" s="119">
        <v>87602133</v>
      </c>
      <c r="R511" s="96">
        <v>0</v>
      </c>
      <c r="S511" s="119">
        <v>87602133</v>
      </c>
      <c r="T511" s="96">
        <v>0</v>
      </c>
      <c r="U511" s="96">
        <v>0</v>
      </c>
      <c r="V511" s="96">
        <v>0</v>
      </c>
      <c r="W511" s="96">
        <v>0</v>
      </c>
      <c r="X511" s="96">
        <v>0</v>
      </c>
      <c r="Y511" s="96">
        <v>0</v>
      </c>
      <c r="Z511" s="102" t="s">
        <v>81</v>
      </c>
      <c r="AA511" s="96">
        <v>100</v>
      </c>
      <c r="AB511" s="102">
        <v>75</v>
      </c>
      <c r="AC511" s="96">
        <v>100</v>
      </c>
      <c r="AD511" s="102">
        <v>0</v>
      </c>
      <c r="AE511" s="102">
        <v>0</v>
      </c>
      <c r="AF511" s="102">
        <v>0</v>
      </c>
      <c r="AG511" s="102">
        <v>0</v>
      </c>
      <c r="AH511" s="102">
        <v>0</v>
      </c>
      <c r="AI511" s="102">
        <v>0</v>
      </c>
      <c r="AJ511" s="102">
        <v>0</v>
      </c>
      <c r="AK511" s="102">
        <v>0</v>
      </c>
      <c r="AL511" s="305">
        <v>1</v>
      </c>
      <c r="AM511" s="354"/>
      <c r="AN511" s="354"/>
      <c r="AO511" s="102">
        <f t="shared" si="412"/>
        <v>125</v>
      </c>
      <c r="AP511" s="305">
        <v>1</v>
      </c>
      <c r="AQ511" s="354"/>
      <c r="AR511" s="354"/>
      <c r="AS511" s="121">
        <v>100</v>
      </c>
      <c r="AT511" s="96">
        <v>0</v>
      </c>
      <c r="AU511" s="96">
        <v>0</v>
      </c>
      <c r="AV511" s="96">
        <v>97</v>
      </c>
      <c r="AW511" s="96">
        <v>114015546.66666667</v>
      </c>
      <c r="AX511" s="96">
        <v>0</v>
      </c>
      <c r="AY511" s="96">
        <v>114015546.66666667</v>
      </c>
      <c r="AZ511" s="96">
        <v>0</v>
      </c>
      <c r="BA511" s="96">
        <v>0</v>
      </c>
      <c r="BB511" s="96">
        <v>0</v>
      </c>
      <c r="BC511" s="96">
        <v>0</v>
      </c>
      <c r="BD511" s="96">
        <v>0</v>
      </c>
      <c r="BE511" s="102">
        <v>0</v>
      </c>
      <c r="BF511" s="305">
        <f t="shared" si="414"/>
        <v>0.97</v>
      </c>
      <c r="BG511" s="357"/>
      <c r="BH511" s="357"/>
      <c r="BI511" s="96">
        <f>+(K511+AC511+AV511)/3</f>
        <v>74</v>
      </c>
      <c r="BJ511" s="260">
        <v>1</v>
      </c>
      <c r="BK511" s="357"/>
      <c r="BL511" s="357"/>
      <c r="BM511" s="220" t="s">
        <v>1341</v>
      </c>
      <c r="BN511" s="220" t="s">
        <v>112</v>
      </c>
      <c r="BO511" s="220"/>
      <c r="BP511" s="220"/>
      <c r="BQ511" s="220"/>
      <c r="BR511" s="220"/>
      <c r="BS511" s="220"/>
      <c r="BT511" s="220"/>
      <c r="BU511" s="220"/>
      <c r="BV511" s="220"/>
      <c r="BW511" s="220"/>
      <c r="BX511" s="220"/>
      <c r="BY511" s="220"/>
      <c r="BZ511" s="96">
        <v>0</v>
      </c>
      <c r="CA511" s="96">
        <v>0</v>
      </c>
      <c r="CB511" s="96">
        <v>50</v>
      </c>
      <c r="CC511" s="96">
        <v>50</v>
      </c>
      <c r="CD511" s="96">
        <v>50</v>
      </c>
      <c r="CE511" s="96">
        <v>141045582.33333334</v>
      </c>
      <c r="CF511" s="96">
        <v>0</v>
      </c>
      <c r="CG511" s="96">
        <v>141045582.33333334</v>
      </c>
      <c r="CH511" s="96">
        <v>0</v>
      </c>
      <c r="CI511" s="96">
        <v>0</v>
      </c>
      <c r="CJ511" s="96">
        <v>0</v>
      </c>
      <c r="CK511" s="96">
        <v>0</v>
      </c>
      <c r="CL511" s="96">
        <v>0</v>
      </c>
      <c r="CM511" s="96">
        <v>0</v>
      </c>
      <c r="CN511" s="305" t="s">
        <v>81</v>
      </c>
      <c r="CO511" s="357"/>
      <c r="CP511" s="357"/>
      <c r="CQ511" s="96">
        <f>SUM(K511+AC511+AV511+CD511)/4</f>
        <v>68</v>
      </c>
      <c r="CR511" s="221">
        <v>1</v>
      </c>
      <c r="CS511" s="366"/>
      <c r="CT511" s="366"/>
      <c r="CU511" s="220" t="s">
        <v>1341</v>
      </c>
      <c r="CV511" s="220" t="s">
        <v>112</v>
      </c>
    </row>
    <row r="512" spans="1:100" ht="33.75">
      <c r="A512" s="75" t="s">
        <v>1401</v>
      </c>
      <c r="B512" s="218" t="s">
        <v>95</v>
      </c>
      <c r="C512" s="75" t="s">
        <v>1402</v>
      </c>
      <c r="D512" s="119">
        <v>45</v>
      </c>
      <c r="E512" s="119" t="s">
        <v>81</v>
      </c>
      <c r="F512" s="75" t="s">
        <v>97</v>
      </c>
      <c r="G512" s="75" t="s">
        <v>1409</v>
      </c>
      <c r="H512" s="75" t="s">
        <v>1409</v>
      </c>
      <c r="I512" s="96">
        <v>0</v>
      </c>
      <c r="J512" s="119">
        <v>12</v>
      </c>
      <c r="K512" s="119">
        <v>12</v>
      </c>
      <c r="L512" s="305">
        <v>1</v>
      </c>
      <c r="M512" s="354"/>
      <c r="N512" s="354"/>
      <c r="O512" s="354"/>
      <c r="P512" s="354"/>
      <c r="Q512" s="119">
        <v>87602133</v>
      </c>
      <c r="R512" s="96">
        <v>0</v>
      </c>
      <c r="S512" s="119">
        <v>87602133</v>
      </c>
      <c r="T512" s="96">
        <v>0</v>
      </c>
      <c r="U512" s="96">
        <v>0</v>
      </c>
      <c r="V512" s="96">
        <v>0</v>
      </c>
      <c r="W512" s="96">
        <v>0</v>
      </c>
      <c r="X512" s="96">
        <v>0</v>
      </c>
      <c r="Y512" s="96">
        <v>0</v>
      </c>
      <c r="Z512" s="102" t="s">
        <v>81</v>
      </c>
      <c r="AA512" s="96">
        <v>12</v>
      </c>
      <c r="AB512" s="102">
        <v>9</v>
      </c>
      <c r="AC512" s="96">
        <v>12</v>
      </c>
      <c r="AD512" s="102">
        <v>0</v>
      </c>
      <c r="AE512" s="102">
        <v>0</v>
      </c>
      <c r="AF512" s="102">
        <v>0</v>
      </c>
      <c r="AG512" s="102">
        <v>0</v>
      </c>
      <c r="AH512" s="102">
        <v>0</v>
      </c>
      <c r="AI512" s="102">
        <v>0</v>
      </c>
      <c r="AJ512" s="102">
        <v>0</v>
      </c>
      <c r="AK512" s="102">
        <v>0</v>
      </c>
      <c r="AL512" s="305">
        <v>1</v>
      </c>
      <c r="AM512" s="354"/>
      <c r="AN512" s="354"/>
      <c r="AO512" s="102">
        <f t="shared" si="412"/>
        <v>24</v>
      </c>
      <c r="AP512" s="305">
        <f t="shared" ref="AP512:AP548" si="415">SUM(AO512/D512)</f>
        <v>0.53333333333333333</v>
      </c>
      <c r="AQ512" s="354"/>
      <c r="AR512" s="354"/>
      <c r="AS512" s="121">
        <v>18</v>
      </c>
      <c r="AT512" s="96">
        <v>18</v>
      </c>
      <c r="AU512" s="96">
        <v>18</v>
      </c>
      <c r="AV512" s="96">
        <v>18</v>
      </c>
      <c r="AW512" s="96">
        <v>0</v>
      </c>
      <c r="AX512" s="96">
        <v>0</v>
      </c>
      <c r="AY512" s="96">
        <v>0</v>
      </c>
      <c r="AZ512" s="96">
        <v>0</v>
      </c>
      <c r="BA512" s="96">
        <v>0</v>
      </c>
      <c r="BB512" s="96">
        <v>0</v>
      </c>
      <c r="BC512" s="96">
        <v>0</v>
      </c>
      <c r="BD512" s="96">
        <v>0</v>
      </c>
      <c r="BE512" s="102">
        <v>0</v>
      </c>
      <c r="BF512" s="305">
        <f t="shared" si="414"/>
        <v>1</v>
      </c>
      <c r="BG512" s="357"/>
      <c r="BH512" s="357"/>
      <c r="BI512" s="96" t="s">
        <v>81</v>
      </c>
      <c r="BJ512" s="260" t="s">
        <v>81</v>
      </c>
      <c r="BK512" s="357"/>
      <c r="BL512" s="357"/>
      <c r="BM512" s="220" t="s">
        <v>1341</v>
      </c>
      <c r="BN512" s="220" t="s">
        <v>176</v>
      </c>
      <c r="BO512" s="220"/>
      <c r="BP512" s="220"/>
      <c r="BQ512" s="220"/>
      <c r="BR512" s="220"/>
      <c r="BS512" s="220"/>
      <c r="BT512" s="220"/>
      <c r="BU512" s="220"/>
      <c r="BV512" s="220"/>
      <c r="BW512" s="220"/>
      <c r="BX512" s="220"/>
      <c r="BY512" s="220"/>
      <c r="BZ512" s="96" t="s">
        <v>81</v>
      </c>
      <c r="CA512" s="96">
        <v>0</v>
      </c>
      <c r="CB512" s="96" t="s">
        <v>81</v>
      </c>
      <c r="CC512" s="96" t="s">
        <v>81</v>
      </c>
      <c r="CD512" s="96" t="s">
        <v>81</v>
      </c>
      <c r="CE512" s="96">
        <v>0</v>
      </c>
      <c r="CF512" s="96">
        <v>0</v>
      </c>
      <c r="CG512" s="96">
        <v>0</v>
      </c>
      <c r="CH512" s="96">
        <v>0</v>
      </c>
      <c r="CI512" s="96">
        <v>0</v>
      </c>
      <c r="CJ512" s="96">
        <v>0</v>
      </c>
      <c r="CK512" s="96">
        <v>0</v>
      </c>
      <c r="CL512" s="96">
        <v>0</v>
      </c>
      <c r="CM512" s="96">
        <v>0</v>
      </c>
      <c r="CN512" s="305" t="s">
        <v>81</v>
      </c>
      <c r="CO512" s="357"/>
      <c r="CP512" s="357"/>
      <c r="CQ512" s="96" t="s">
        <v>81</v>
      </c>
      <c r="CR512" s="221" t="s">
        <v>81</v>
      </c>
      <c r="CS512" s="366"/>
      <c r="CT512" s="366"/>
      <c r="CU512" s="220" t="s">
        <v>1341</v>
      </c>
      <c r="CV512" s="220" t="s">
        <v>176</v>
      </c>
    </row>
    <row r="513" spans="1:100" ht="67.5">
      <c r="A513" s="75" t="s">
        <v>1401</v>
      </c>
      <c r="B513" s="218" t="s">
        <v>95</v>
      </c>
      <c r="C513" s="75" t="s">
        <v>1402</v>
      </c>
      <c r="D513" s="119">
        <v>27</v>
      </c>
      <c r="E513" s="119">
        <v>27</v>
      </c>
      <c r="F513" s="75" t="s">
        <v>97</v>
      </c>
      <c r="G513" s="75" t="s">
        <v>1410</v>
      </c>
      <c r="H513" s="75" t="s">
        <v>1411</v>
      </c>
      <c r="I513" s="96">
        <v>0</v>
      </c>
      <c r="J513" s="119">
        <v>5</v>
      </c>
      <c r="K513" s="119">
        <v>27</v>
      </c>
      <c r="L513" s="305">
        <v>1</v>
      </c>
      <c r="M513" s="354"/>
      <c r="N513" s="354"/>
      <c r="O513" s="354"/>
      <c r="P513" s="354"/>
      <c r="Q513" s="119">
        <v>333205948</v>
      </c>
      <c r="R513" s="96">
        <v>0</v>
      </c>
      <c r="S513" s="119">
        <v>333205948</v>
      </c>
      <c r="T513" s="96">
        <v>0</v>
      </c>
      <c r="U513" s="96">
        <v>0</v>
      </c>
      <c r="V513" s="96">
        <v>0</v>
      </c>
      <c r="W513" s="96">
        <v>0</v>
      </c>
      <c r="X513" s="96">
        <v>0</v>
      </c>
      <c r="Y513" s="96">
        <v>0</v>
      </c>
      <c r="Z513" s="102" t="s">
        <v>81</v>
      </c>
      <c r="AA513" s="96">
        <v>11</v>
      </c>
      <c r="AB513" s="102">
        <v>7</v>
      </c>
      <c r="AC513" s="96">
        <v>11</v>
      </c>
      <c r="AD513" s="102">
        <v>568536993</v>
      </c>
      <c r="AE513" s="102">
        <v>0</v>
      </c>
      <c r="AF513" s="102">
        <v>568536993</v>
      </c>
      <c r="AG513" s="102">
        <v>0</v>
      </c>
      <c r="AH513" s="102">
        <v>0</v>
      </c>
      <c r="AI513" s="102">
        <v>0</v>
      </c>
      <c r="AJ513" s="102">
        <v>0</v>
      </c>
      <c r="AK513" s="102">
        <v>0</v>
      </c>
      <c r="AL513" s="305">
        <v>1</v>
      </c>
      <c r="AM513" s="354"/>
      <c r="AN513" s="354"/>
      <c r="AO513" s="102">
        <f t="shared" si="412"/>
        <v>38</v>
      </c>
      <c r="AP513" s="305">
        <v>1</v>
      </c>
      <c r="AQ513" s="354"/>
      <c r="AR513" s="354"/>
      <c r="AS513" s="121">
        <v>19</v>
      </c>
      <c r="AT513" s="96">
        <v>19</v>
      </c>
      <c r="AU513" s="96">
        <v>19</v>
      </c>
      <c r="AV513" s="96">
        <v>19</v>
      </c>
      <c r="AW513" s="96">
        <v>233438641</v>
      </c>
      <c r="AX513" s="96">
        <v>0</v>
      </c>
      <c r="AY513" s="96">
        <v>233438641</v>
      </c>
      <c r="AZ513" s="96">
        <v>0</v>
      </c>
      <c r="BA513" s="96">
        <v>0</v>
      </c>
      <c r="BB513" s="96">
        <v>0</v>
      </c>
      <c r="BC513" s="96">
        <v>0</v>
      </c>
      <c r="BD513" s="96">
        <v>0</v>
      </c>
      <c r="BE513" s="102">
        <v>0</v>
      </c>
      <c r="BF513" s="305">
        <f t="shared" si="414"/>
        <v>1</v>
      </c>
      <c r="BG513" s="357"/>
      <c r="BH513" s="357"/>
      <c r="BI513" s="96">
        <f>+(K513+AC513+AV513)/3</f>
        <v>19</v>
      </c>
      <c r="BJ513" s="260">
        <f t="shared" si="413"/>
        <v>0.70370370370370372</v>
      </c>
      <c r="BK513" s="357"/>
      <c r="BL513" s="357"/>
      <c r="BM513" s="220" t="s">
        <v>1341</v>
      </c>
      <c r="BN513" s="220" t="s">
        <v>101</v>
      </c>
      <c r="BO513" s="220"/>
      <c r="BP513" s="220"/>
      <c r="BQ513" s="220"/>
      <c r="BR513" s="220"/>
      <c r="BS513" s="220"/>
      <c r="BT513" s="220"/>
      <c r="BU513" s="220"/>
      <c r="BV513" s="220"/>
      <c r="BW513" s="220"/>
      <c r="BX513" s="220"/>
      <c r="BY513" s="220"/>
      <c r="BZ513" s="96">
        <v>8</v>
      </c>
      <c r="CA513" s="96">
        <v>0</v>
      </c>
      <c r="CB513" s="96">
        <v>23</v>
      </c>
      <c r="CC513" s="96">
        <v>23</v>
      </c>
      <c r="CD513" s="96">
        <v>27</v>
      </c>
      <c r="CE513" s="96">
        <v>214591941</v>
      </c>
      <c r="CF513" s="96">
        <v>0</v>
      </c>
      <c r="CG513" s="96">
        <v>214591941</v>
      </c>
      <c r="CH513" s="96">
        <v>0</v>
      </c>
      <c r="CI513" s="96">
        <v>0</v>
      </c>
      <c r="CJ513" s="96">
        <v>0</v>
      </c>
      <c r="CK513" s="96">
        <v>0</v>
      </c>
      <c r="CL513" s="96">
        <v>0</v>
      </c>
      <c r="CM513" s="96">
        <v>0</v>
      </c>
      <c r="CN513" s="305" t="s">
        <v>81</v>
      </c>
      <c r="CO513" s="357"/>
      <c r="CP513" s="357"/>
      <c r="CQ513" s="96">
        <f>SUM(K513+AC513+AV513+CD513)</f>
        <v>84</v>
      </c>
      <c r="CR513" s="221">
        <v>1</v>
      </c>
      <c r="CS513" s="366"/>
      <c r="CT513" s="366"/>
      <c r="CU513" s="220" t="s">
        <v>1341</v>
      </c>
      <c r="CV513" s="220" t="s">
        <v>101</v>
      </c>
    </row>
    <row r="514" spans="1:100" ht="43.5" customHeight="1">
      <c r="A514" s="75" t="s">
        <v>1401</v>
      </c>
      <c r="B514" s="218" t="s">
        <v>95</v>
      </c>
      <c r="C514" s="75" t="s">
        <v>1402</v>
      </c>
      <c r="D514" s="119">
        <v>27</v>
      </c>
      <c r="E514" s="119">
        <v>27</v>
      </c>
      <c r="F514" s="75" t="s">
        <v>97</v>
      </c>
      <c r="G514" s="75" t="s">
        <v>1412</v>
      </c>
      <c r="H514" s="75" t="s">
        <v>1413</v>
      </c>
      <c r="I514" s="96">
        <v>0</v>
      </c>
      <c r="J514" s="119">
        <v>5</v>
      </c>
      <c r="K514" s="119">
        <v>5</v>
      </c>
      <c r="L514" s="305">
        <v>1</v>
      </c>
      <c r="M514" s="354"/>
      <c r="N514" s="354"/>
      <c r="O514" s="354"/>
      <c r="P514" s="354"/>
      <c r="Q514" s="119">
        <v>333205948</v>
      </c>
      <c r="R514" s="96">
        <v>0</v>
      </c>
      <c r="S514" s="119">
        <v>333205948</v>
      </c>
      <c r="T514" s="96">
        <v>0</v>
      </c>
      <c r="U514" s="96">
        <v>0</v>
      </c>
      <c r="V514" s="96">
        <v>0</v>
      </c>
      <c r="W514" s="96">
        <v>0</v>
      </c>
      <c r="X514" s="96">
        <v>0</v>
      </c>
      <c r="Y514" s="96">
        <v>0</v>
      </c>
      <c r="Z514" s="102" t="s">
        <v>81</v>
      </c>
      <c r="AA514" s="96">
        <v>36</v>
      </c>
      <c r="AB514" s="102">
        <v>21</v>
      </c>
      <c r="AC514" s="96">
        <v>36</v>
      </c>
      <c r="AD514" s="102">
        <v>0</v>
      </c>
      <c r="AE514" s="102">
        <v>0</v>
      </c>
      <c r="AF514" s="102">
        <v>0</v>
      </c>
      <c r="AG514" s="102">
        <v>0</v>
      </c>
      <c r="AH514" s="102">
        <v>0</v>
      </c>
      <c r="AI514" s="102">
        <v>0</v>
      </c>
      <c r="AJ514" s="102">
        <v>0</v>
      </c>
      <c r="AK514" s="102">
        <v>0</v>
      </c>
      <c r="AL514" s="305">
        <v>1</v>
      </c>
      <c r="AM514" s="354"/>
      <c r="AN514" s="354"/>
      <c r="AO514" s="102">
        <f t="shared" si="412"/>
        <v>41</v>
      </c>
      <c r="AP514" s="305">
        <v>1</v>
      </c>
      <c r="AQ514" s="354"/>
      <c r="AR514" s="354"/>
      <c r="AS514" s="121">
        <v>19</v>
      </c>
      <c r="AT514" s="96">
        <v>19</v>
      </c>
      <c r="AU514" s="96">
        <v>19</v>
      </c>
      <c r="AV514" s="96">
        <v>19</v>
      </c>
      <c r="AW514" s="96">
        <v>233438641</v>
      </c>
      <c r="AX514" s="96">
        <v>0</v>
      </c>
      <c r="AY514" s="96">
        <v>233438641</v>
      </c>
      <c r="AZ514" s="96">
        <v>0</v>
      </c>
      <c r="BA514" s="96">
        <v>0</v>
      </c>
      <c r="BB514" s="96">
        <v>0</v>
      </c>
      <c r="BC514" s="96">
        <v>0</v>
      </c>
      <c r="BD514" s="96">
        <v>0</v>
      </c>
      <c r="BE514" s="102">
        <v>0</v>
      </c>
      <c r="BF514" s="305">
        <f t="shared" si="414"/>
        <v>1</v>
      </c>
      <c r="BG514" s="357"/>
      <c r="BH514" s="357"/>
      <c r="BI514" s="96">
        <f>+(K514+AC514+AV514)/3</f>
        <v>20</v>
      </c>
      <c r="BJ514" s="260">
        <f t="shared" si="413"/>
        <v>0.7407407407407407</v>
      </c>
      <c r="BK514" s="357"/>
      <c r="BL514" s="357"/>
      <c r="BM514" s="220" t="s">
        <v>1341</v>
      </c>
      <c r="BN514" s="220" t="s">
        <v>101</v>
      </c>
      <c r="BO514" s="220"/>
      <c r="BP514" s="220"/>
      <c r="BQ514" s="220"/>
      <c r="BR514" s="220"/>
      <c r="BS514" s="220"/>
      <c r="BT514" s="220"/>
      <c r="BU514" s="220"/>
      <c r="BV514" s="220"/>
      <c r="BW514" s="220"/>
      <c r="BX514" s="220"/>
      <c r="BY514" s="220"/>
      <c r="BZ514" s="96">
        <v>19</v>
      </c>
      <c r="CA514" s="96">
        <v>19</v>
      </c>
      <c r="CB514" s="96">
        <v>23</v>
      </c>
      <c r="CC514" s="96">
        <v>23</v>
      </c>
      <c r="CD514" s="96">
        <v>27</v>
      </c>
      <c r="CE514" s="96">
        <v>214591941</v>
      </c>
      <c r="CF514" s="96">
        <v>0</v>
      </c>
      <c r="CG514" s="96">
        <v>214591941</v>
      </c>
      <c r="CH514" s="96">
        <v>0</v>
      </c>
      <c r="CI514" s="96">
        <v>0</v>
      </c>
      <c r="CJ514" s="96">
        <v>0</v>
      </c>
      <c r="CK514" s="96">
        <v>0</v>
      </c>
      <c r="CL514" s="96">
        <v>0</v>
      </c>
      <c r="CM514" s="96">
        <v>0</v>
      </c>
      <c r="CN514" s="305">
        <v>1</v>
      </c>
      <c r="CO514" s="357"/>
      <c r="CP514" s="357"/>
      <c r="CQ514" s="96">
        <f>SUM(K514+AC514+AV514+CD514)</f>
        <v>87</v>
      </c>
      <c r="CR514" s="221">
        <v>1</v>
      </c>
      <c r="CS514" s="366"/>
      <c r="CT514" s="366"/>
      <c r="CU514" s="220" t="s">
        <v>1341</v>
      </c>
      <c r="CV514" s="220" t="s">
        <v>101</v>
      </c>
    </row>
    <row r="515" spans="1:100" ht="41.25" customHeight="1">
      <c r="A515" s="75" t="s">
        <v>1401</v>
      </c>
      <c r="B515" s="218" t="s">
        <v>95</v>
      </c>
      <c r="C515" s="75" t="s">
        <v>1402</v>
      </c>
      <c r="D515" s="119">
        <v>23</v>
      </c>
      <c r="E515" s="119" t="s">
        <v>81</v>
      </c>
      <c r="F515" s="75" t="s">
        <v>97</v>
      </c>
      <c r="G515" s="75" t="s">
        <v>1414</v>
      </c>
      <c r="H515" s="75" t="s">
        <v>1414</v>
      </c>
      <c r="I515" s="96">
        <v>0</v>
      </c>
      <c r="J515" s="119">
        <v>5</v>
      </c>
      <c r="K515" s="119">
        <v>27</v>
      </c>
      <c r="L515" s="305">
        <v>1</v>
      </c>
      <c r="M515" s="354"/>
      <c r="N515" s="354"/>
      <c r="O515" s="354"/>
      <c r="P515" s="354"/>
      <c r="Q515" s="119">
        <v>424587498</v>
      </c>
      <c r="R515" s="96">
        <v>0</v>
      </c>
      <c r="S515" s="119">
        <v>424587498</v>
      </c>
      <c r="T515" s="96">
        <v>0</v>
      </c>
      <c r="U515" s="96">
        <v>0</v>
      </c>
      <c r="V515" s="96">
        <v>0</v>
      </c>
      <c r="W515" s="96">
        <v>0</v>
      </c>
      <c r="X515" s="96">
        <v>0</v>
      </c>
      <c r="Y515" s="96">
        <v>0</v>
      </c>
      <c r="Z515" s="102" t="s">
        <v>81</v>
      </c>
      <c r="AA515" s="96">
        <v>12</v>
      </c>
      <c r="AB515" s="102">
        <v>5</v>
      </c>
      <c r="AC515" s="96">
        <v>12</v>
      </c>
      <c r="AD515" s="102"/>
      <c r="AE515" s="102">
        <v>0</v>
      </c>
      <c r="AF515" s="102">
        <v>0</v>
      </c>
      <c r="AG515" s="102">
        <v>0</v>
      </c>
      <c r="AH515" s="102">
        <v>0</v>
      </c>
      <c r="AI515" s="102">
        <v>0</v>
      </c>
      <c r="AJ515" s="102">
        <v>0</v>
      </c>
      <c r="AK515" s="102">
        <v>0</v>
      </c>
      <c r="AL515" s="305">
        <v>1</v>
      </c>
      <c r="AM515" s="354"/>
      <c r="AN515" s="354"/>
      <c r="AO515" s="102">
        <f t="shared" si="412"/>
        <v>39</v>
      </c>
      <c r="AP515" s="305">
        <v>1</v>
      </c>
      <c r="AQ515" s="354"/>
      <c r="AR515" s="354"/>
      <c r="AS515" s="121">
        <v>12</v>
      </c>
      <c r="AT515" s="96">
        <v>13</v>
      </c>
      <c r="AU515" s="96">
        <v>13</v>
      </c>
      <c r="AV515" s="96">
        <v>0</v>
      </c>
      <c r="AW515" s="96">
        <v>0</v>
      </c>
      <c r="AX515" s="96">
        <v>0</v>
      </c>
      <c r="AY515" s="96">
        <v>0</v>
      </c>
      <c r="AZ515" s="96">
        <v>0</v>
      </c>
      <c r="BA515" s="96">
        <v>0</v>
      </c>
      <c r="BB515" s="96">
        <v>0</v>
      </c>
      <c r="BC515" s="96">
        <v>0</v>
      </c>
      <c r="BD515" s="96">
        <v>0</v>
      </c>
      <c r="BE515" s="102">
        <v>0</v>
      </c>
      <c r="BF515" s="305">
        <f t="shared" si="414"/>
        <v>0</v>
      </c>
      <c r="BG515" s="357"/>
      <c r="BH515" s="357"/>
      <c r="BI515" s="96" t="s">
        <v>81</v>
      </c>
      <c r="BJ515" s="260" t="s">
        <v>81</v>
      </c>
      <c r="BK515" s="357"/>
      <c r="BL515" s="357"/>
      <c r="BM515" s="220" t="s">
        <v>1341</v>
      </c>
      <c r="BN515" s="220" t="s">
        <v>176</v>
      </c>
      <c r="BO515" s="220"/>
      <c r="BP515" s="220"/>
      <c r="BQ515" s="220"/>
      <c r="BR515" s="220"/>
      <c r="BS515" s="220"/>
      <c r="BT515" s="220"/>
      <c r="BU515" s="220"/>
      <c r="BV515" s="220"/>
      <c r="BW515" s="220"/>
      <c r="BX515" s="220"/>
      <c r="BY515" s="220"/>
      <c r="BZ515" s="96" t="s">
        <v>81</v>
      </c>
      <c r="CA515" s="96" t="s">
        <v>81</v>
      </c>
      <c r="CB515" s="96" t="s">
        <v>81</v>
      </c>
      <c r="CC515" s="96" t="s">
        <v>81</v>
      </c>
      <c r="CD515" s="96" t="s">
        <v>81</v>
      </c>
      <c r="CE515" s="96">
        <v>0</v>
      </c>
      <c r="CF515" s="96">
        <v>0</v>
      </c>
      <c r="CG515" s="96">
        <v>0</v>
      </c>
      <c r="CH515" s="96">
        <v>0</v>
      </c>
      <c r="CI515" s="96">
        <v>0</v>
      </c>
      <c r="CJ515" s="96">
        <v>0</v>
      </c>
      <c r="CK515" s="96">
        <v>0</v>
      </c>
      <c r="CL515" s="96">
        <v>0</v>
      </c>
      <c r="CM515" s="96">
        <v>0</v>
      </c>
      <c r="CN515" s="305" t="s">
        <v>81</v>
      </c>
      <c r="CO515" s="357"/>
      <c r="CP515" s="357"/>
      <c r="CQ515" s="96" t="s">
        <v>81</v>
      </c>
      <c r="CR515" s="221" t="s">
        <v>81</v>
      </c>
      <c r="CS515" s="366"/>
      <c r="CT515" s="366"/>
      <c r="CU515" s="220" t="s">
        <v>1341</v>
      </c>
      <c r="CV515" s="220" t="s">
        <v>176</v>
      </c>
    </row>
    <row r="516" spans="1:100" ht="114" customHeight="1">
      <c r="A516" s="75" t="s">
        <v>1401</v>
      </c>
      <c r="B516" s="218" t="s">
        <v>95</v>
      </c>
      <c r="C516" s="75" t="s">
        <v>1402</v>
      </c>
      <c r="D516" s="119" t="s">
        <v>79</v>
      </c>
      <c r="E516" s="119">
        <v>39</v>
      </c>
      <c r="F516" s="75" t="s">
        <v>97</v>
      </c>
      <c r="G516" s="188" t="s">
        <v>81</v>
      </c>
      <c r="H516" s="75" t="s">
        <v>1415</v>
      </c>
      <c r="I516" s="96" t="s">
        <v>107</v>
      </c>
      <c r="J516" s="119" t="s">
        <v>81</v>
      </c>
      <c r="K516" s="119" t="s">
        <v>81</v>
      </c>
      <c r="L516" s="227" t="s">
        <v>81</v>
      </c>
      <c r="M516" s="227" t="s">
        <v>81</v>
      </c>
      <c r="N516" s="227" t="s">
        <v>81</v>
      </c>
      <c r="O516" s="227" t="s">
        <v>81</v>
      </c>
      <c r="P516" s="354"/>
      <c r="Q516" s="227" t="s">
        <v>81</v>
      </c>
      <c r="R516" s="227" t="s">
        <v>81</v>
      </c>
      <c r="S516" s="227" t="s">
        <v>81</v>
      </c>
      <c r="T516" s="227" t="s">
        <v>81</v>
      </c>
      <c r="U516" s="227" t="s">
        <v>81</v>
      </c>
      <c r="V516" s="227" t="s">
        <v>81</v>
      </c>
      <c r="W516" s="227" t="s">
        <v>81</v>
      </c>
      <c r="X516" s="227" t="s">
        <v>81</v>
      </c>
      <c r="Y516" s="227" t="s">
        <v>81</v>
      </c>
      <c r="Z516" s="227" t="s">
        <v>81</v>
      </c>
      <c r="AA516" s="119" t="s">
        <v>81</v>
      </c>
      <c r="AB516" s="227" t="s">
        <v>81</v>
      </c>
      <c r="AC516" s="119" t="s">
        <v>81</v>
      </c>
      <c r="AD516" s="227" t="s">
        <v>81</v>
      </c>
      <c r="AE516" s="227" t="s">
        <v>81</v>
      </c>
      <c r="AF516" s="227" t="s">
        <v>81</v>
      </c>
      <c r="AG516" s="227" t="s">
        <v>81</v>
      </c>
      <c r="AH516" s="227" t="s">
        <v>81</v>
      </c>
      <c r="AI516" s="227" t="s">
        <v>81</v>
      </c>
      <c r="AJ516" s="227" t="s">
        <v>81</v>
      </c>
      <c r="AK516" s="227" t="s">
        <v>81</v>
      </c>
      <c r="AL516" s="227" t="s">
        <v>81</v>
      </c>
      <c r="AM516" s="227" t="s">
        <v>81</v>
      </c>
      <c r="AN516" s="354"/>
      <c r="AO516" s="227" t="s">
        <v>81</v>
      </c>
      <c r="AP516" s="227" t="s">
        <v>81</v>
      </c>
      <c r="AQ516" s="227" t="s">
        <v>81</v>
      </c>
      <c r="AR516" s="354"/>
      <c r="AS516" s="119">
        <v>13</v>
      </c>
      <c r="AT516" s="227" t="s">
        <v>81</v>
      </c>
      <c r="AU516" s="119" t="s">
        <v>81</v>
      </c>
      <c r="AV516" s="119">
        <v>13</v>
      </c>
      <c r="AW516" s="119">
        <v>416715489</v>
      </c>
      <c r="AX516" s="227" t="s">
        <v>81</v>
      </c>
      <c r="AY516" s="227">
        <v>416715489</v>
      </c>
      <c r="AZ516" s="227" t="s">
        <v>81</v>
      </c>
      <c r="BA516" s="227" t="s">
        <v>81</v>
      </c>
      <c r="BB516" s="227" t="s">
        <v>81</v>
      </c>
      <c r="BC516" s="227" t="s">
        <v>81</v>
      </c>
      <c r="BD516" s="227" t="s">
        <v>81</v>
      </c>
      <c r="BE516" s="102" t="s">
        <v>81</v>
      </c>
      <c r="BF516" s="305">
        <f t="shared" si="414"/>
        <v>1</v>
      </c>
      <c r="BG516" s="358"/>
      <c r="BH516" s="357"/>
      <c r="BI516" s="119" t="s">
        <v>81</v>
      </c>
      <c r="BJ516" s="260" t="s">
        <v>81</v>
      </c>
      <c r="BK516" s="358"/>
      <c r="BL516" s="357"/>
      <c r="BM516" s="220" t="s">
        <v>1341</v>
      </c>
      <c r="BN516" s="220" t="s">
        <v>402</v>
      </c>
      <c r="BO516" s="220"/>
      <c r="BP516" s="220"/>
      <c r="BQ516" s="220"/>
      <c r="BR516" s="220"/>
      <c r="BS516" s="220"/>
      <c r="BT516" s="220"/>
      <c r="BU516" s="220"/>
      <c r="BV516" s="220"/>
      <c r="BW516" s="220"/>
      <c r="BX516" s="220"/>
      <c r="BY516" s="220"/>
      <c r="BZ516" s="96">
        <v>39</v>
      </c>
      <c r="CA516" s="119">
        <v>0</v>
      </c>
      <c r="CB516" s="119">
        <v>0</v>
      </c>
      <c r="CC516" s="119">
        <v>14</v>
      </c>
      <c r="CD516" s="119">
        <v>45</v>
      </c>
      <c r="CE516" s="96">
        <v>635989685</v>
      </c>
      <c r="CF516" s="96">
        <v>0</v>
      </c>
      <c r="CG516" s="96">
        <v>523494652</v>
      </c>
      <c r="CH516" s="96">
        <v>112495033</v>
      </c>
      <c r="CI516" s="96">
        <v>0</v>
      </c>
      <c r="CJ516" s="96">
        <v>0</v>
      </c>
      <c r="CK516" s="96">
        <v>0</v>
      </c>
      <c r="CL516" s="96">
        <v>0</v>
      </c>
      <c r="CM516" s="96">
        <v>0</v>
      </c>
      <c r="CN516" s="305">
        <v>1</v>
      </c>
      <c r="CO516" s="358"/>
      <c r="CP516" s="357"/>
      <c r="CQ516" s="96">
        <f>SUM(CD516)/4</f>
        <v>11.25</v>
      </c>
      <c r="CR516" s="221">
        <f>+CQ516/E516</f>
        <v>0.28846153846153844</v>
      </c>
      <c r="CS516" s="362"/>
      <c r="CT516" s="366"/>
      <c r="CU516" s="220" t="s">
        <v>1341</v>
      </c>
      <c r="CV516" s="220" t="s">
        <v>402</v>
      </c>
    </row>
    <row r="517" spans="1:100" ht="76.5" customHeight="1">
      <c r="A517" s="75" t="s">
        <v>1416</v>
      </c>
      <c r="B517" s="218" t="s">
        <v>95</v>
      </c>
      <c r="C517" s="75" t="s">
        <v>1417</v>
      </c>
      <c r="D517" s="119">
        <v>24</v>
      </c>
      <c r="E517" s="119">
        <v>20</v>
      </c>
      <c r="F517" s="75" t="s">
        <v>97</v>
      </c>
      <c r="G517" s="75" t="s">
        <v>1418</v>
      </c>
      <c r="H517" s="75" t="s">
        <v>1418</v>
      </c>
      <c r="I517" s="96">
        <v>0</v>
      </c>
      <c r="J517" s="119">
        <v>6</v>
      </c>
      <c r="K517" s="119">
        <v>6</v>
      </c>
      <c r="L517" s="305">
        <v>1</v>
      </c>
      <c r="M517" s="354">
        <f>SUM(L517:L536)/13</f>
        <v>0.94092827004219415</v>
      </c>
      <c r="N517" s="354">
        <v>0.1</v>
      </c>
      <c r="O517" s="354">
        <v>9.3856540084388165E-2</v>
      </c>
      <c r="P517" s="354"/>
      <c r="Q517" s="119">
        <v>6699655085</v>
      </c>
      <c r="R517" s="96">
        <v>0</v>
      </c>
      <c r="S517" s="119">
        <v>6699655085</v>
      </c>
      <c r="T517" s="96">
        <v>0</v>
      </c>
      <c r="U517" s="96">
        <v>0</v>
      </c>
      <c r="V517" s="96">
        <v>0</v>
      </c>
      <c r="W517" s="96">
        <v>0</v>
      </c>
      <c r="X517" s="96">
        <v>0</v>
      </c>
      <c r="Y517" s="96">
        <v>0</v>
      </c>
      <c r="Z517" s="102" t="s">
        <v>81</v>
      </c>
      <c r="AA517" s="96">
        <v>11</v>
      </c>
      <c r="AB517" s="102">
        <v>4</v>
      </c>
      <c r="AC517" s="96">
        <v>11</v>
      </c>
      <c r="AD517" s="102">
        <v>499651426</v>
      </c>
      <c r="AE517" s="102">
        <v>0</v>
      </c>
      <c r="AF517" s="102">
        <v>499651426</v>
      </c>
      <c r="AG517" s="102">
        <v>0</v>
      </c>
      <c r="AH517" s="102">
        <v>0</v>
      </c>
      <c r="AI517" s="102">
        <v>0</v>
      </c>
      <c r="AJ517" s="102">
        <v>0</v>
      </c>
      <c r="AK517" s="102">
        <v>0</v>
      </c>
      <c r="AL517" s="305">
        <v>1</v>
      </c>
      <c r="AM517" s="354">
        <f>SUM(AL517:AL536)/13</f>
        <v>1</v>
      </c>
      <c r="AN517" s="354">
        <v>9.3856540084388165E-2</v>
      </c>
      <c r="AO517" s="102">
        <f t="shared" si="412"/>
        <v>17</v>
      </c>
      <c r="AP517" s="305">
        <f t="shared" si="415"/>
        <v>0.70833333333333337</v>
      </c>
      <c r="AQ517" s="354">
        <f>SUM(AP517:AP536)/13</f>
        <v>0.93055555555555558</v>
      </c>
      <c r="AR517" s="354"/>
      <c r="AS517" s="121">
        <v>36</v>
      </c>
      <c r="AT517" s="96">
        <v>45</v>
      </c>
      <c r="AU517" s="96">
        <v>45</v>
      </c>
      <c r="AV517" s="96">
        <v>19</v>
      </c>
      <c r="AW517" s="96">
        <v>548769168</v>
      </c>
      <c r="AX517" s="96">
        <v>0</v>
      </c>
      <c r="AY517" s="96">
        <v>548769169</v>
      </c>
      <c r="AZ517" s="96">
        <v>0</v>
      </c>
      <c r="BA517" s="96">
        <v>0</v>
      </c>
      <c r="BB517" s="96">
        <v>0</v>
      </c>
      <c r="BC517" s="96">
        <v>0</v>
      </c>
      <c r="BD517" s="96">
        <v>0</v>
      </c>
      <c r="BE517" s="102">
        <v>0</v>
      </c>
      <c r="BF517" s="305">
        <f t="shared" si="414"/>
        <v>0.52777777777777779</v>
      </c>
      <c r="BG517" s="354">
        <f>SUM(BF517:BF536)/13</f>
        <v>0.85769230769230786</v>
      </c>
      <c r="BH517" s="357"/>
      <c r="BI517" s="96">
        <f>+(K517+AC517+AV517)</f>
        <v>36</v>
      </c>
      <c r="BJ517" s="260">
        <v>1</v>
      </c>
      <c r="BK517" s="354">
        <f>SUM(BJ517:BJ536)/13</f>
        <v>0.94509368836291918</v>
      </c>
      <c r="BL517" s="357"/>
      <c r="BM517" s="220" t="s">
        <v>1341</v>
      </c>
      <c r="BN517" s="220" t="s">
        <v>268</v>
      </c>
      <c r="BO517" s="220"/>
      <c r="BP517" s="220"/>
      <c r="BQ517" s="220"/>
      <c r="BR517" s="220"/>
      <c r="BS517" s="220"/>
      <c r="BT517" s="220"/>
      <c r="BU517" s="220"/>
      <c r="BV517" s="220"/>
      <c r="BW517" s="220"/>
      <c r="BX517" s="220"/>
      <c r="BY517" s="220"/>
      <c r="BZ517" s="96">
        <v>12</v>
      </c>
      <c r="CA517" s="96">
        <v>12</v>
      </c>
      <c r="CB517" s="96">
        <v>35</v>
      </c>
      <c r="CC517" s="96">
        <v>40</v>
      </c>
      <c r="CD517" s="96">
        <v>45</v>
      </c>
      <c r="CE517" s="96">
        <v>532703214</v>
      </c>
      <c r="CF517" s="96">
        <v>0</v>
      </c>
      <c r="CG517" s="96">
        <v>532703214</v>
      </c>
      <c r="CH517" s="96">
        <v>0</v>
      </c>
      <c r="CI517" s="96">
        <v>0</v>
      </c>
      <c r="CJ517" s="96">
        <v>0</v>
      </c>
      <c r="CK517" s="96">
        <v>0</v>
      </c>
      <c r="CL517" s="96">
        <v>0</v>
      </c>
      <c r="CM517" s="96">
        <v>0</v>
      </c>
      <c r="CN517" s="305">
        <v>1</v>
      </c>
      <c r="CO517" s="354">
        <f>SUM(CN517:CN536)/17</f>
        <v>0.77499999999999991</v>
      </c>
      <c r="CP517" s="357"/>
      <c r="CQ517" s="96">
        <f>SUM(K517+AC517+AV517+CD517)</f>
        <v>81</v>
      </c>
      <c r="CR517" s="221">
        <v>1</v>
      </c>
      <c r="CS517" s="355">
        <f>SUM(CR517:CR536)/19</f>
        <v>0.94736842105263153</v>
      </c>
      <c r="CT517" s="366"/>
      <c r="CU517" s="220" t="s">
        <v>1341</v>
      </c>
      <c r="CV517" s="220" t="s">
        <v>268</v>
      </c>
    </row>
    <row r="518" spans="1:100" ht="72.75" customHeight="1">
      <c r="A518" s="75" t="s">
        <v>1419</v>
      </c>
      <c r="B518" s="218" t="s">
        <v>95</v>
      </c>
      <c r="C518" s="75" t="s">
        <v>1417</v>
      </c>
      <c r="D518" s="119">
        <v>18</v>
      </c>
      <c r="E518" s="119">
        <v>18</v>
      </c>
      <c r="F518" s="75" t="s">
        <v>97</v>
      </c>
      <c r="G518" s="75" t="s">
        <v>1420</v>
      </c>
      <c r="H518" s="75" t="s">
        <v>1421</v>
      </c>
      <c r="I518" s="96">
        <v>0</v>
      </c>
      <c r="J518" s="119">
        <v>5</v>
      </c>
      <c r="K518" s="119">
        <v>5</v>
      </c>
      <c r="L518" s="305">
        <v>1</v>
      </c>
      <c r="M518" s="354"/>
      <c r="N518" s="354"/>
      <c r="O518" s="354"/>
      <c r="P518" s="354"/>
      <c r="Q518" s="119">
        <v>6699655085</v>
      </c>
      <c r="R518" s="96">
        <v>0</v>
      </c>
      <c r="S518" s="119">
        <v>6699655085</v>
      </c>
      <c r="T518" s="96">
        <v>0</v>
      </c>
      <c r="U518" s="96">
        <v>0</v>
      </c>
      <c r="V518" s="96">
        <v>0</v>
      </c>
      <c r="W518" s="96">
        <v>0</v>
      </c>
      <c r="X518" s="96">
        <v>0</v>
      </c>
      <c r="Y518" s="96">
        <v>0</v>
      </c>
      <c r="Z518" s="102" t="s">
        <v>81</v>
      </c>
      <c r="AA518" s="96">
        <v>12</v>
      </c>
      <c r="AB518" s="102">
        <v>5</v>
      </c>
      <c r="AC518" s="96">
        <v>12</v>
      </c>
      <c r="AD518" s="102">
        <v>1061075546</v>
      </c>
      <c r="AE518" s="102">
        <v>0</v>
      </c>
      <c r="AF518" s="102">
        <v>1061075546</v>
      </c>
      <c r="AG518" s="102">
        <v>0</v>
      </c>
      <c r="AH518" s="102">
        <v>0</v>
      </c>
      <c r="AI518" s="102">
        <v>0</v>
      </c>
      <c r="AJ518" s="102">
        <v>0</v>
      </c>
      <c r="AK518" s="102">
        <v>0</v>
      </c>
      <c r="AL518" s="305">
        <v>1</v>
      </c>
      <c r="AM518" s="354"/>
      <c r="AN518" s="354"/>
      <c r="AO518" s="102">
        <f t="shared" si="412"/>
        <v>17</v>
      </c>
      <c r="AP518" s="305">
        <f t="shared" si="415"/>
        <v>0.94444444444444442</v>
      </c>
      <c r="AQ518" s="354"/>
      <c r="AR518" s="354"/>
      <c r="AS518" s="121">
        <v>45</v>
      </c>
      <c r="AT518" s="96">
        <v>5</v>
      </c>
      <c r="AU518" s="96">
        <v>5</v>
      </c>
      <c r="AV518" s="96">
        <v>45</v>
      </c>
      <c r="AW518" s="96">
        <v>628570613</v>
      </c>
      <c r="AX518" s="96">
        <v>0</v>
      </c>
      <c r="AY518" s="96">
        <v>628570613</v>
      </c>
      <c r="AZ518" s="96">
        <v>0</v>
      </c>
      <c r="BA518" s="96">
        <v>0</v>
      </c>
      <c r="BB518" s="96">
        <v>0</v>
      </c>
      <c r="BC518" s="96">
        <v>0</v>
      </c>
      <c r="BD518" s="96">
        <v>0</v>
      </c>
      <c r="BE518" s="102">
        <v>0</v>
      </c>
      <c r="BF518" s="305">
        <f t="shared" si="414"/>
        <v>1</v>
      </c>
      <c r="BG518" s="354"/>
      <c r="BH518" s="357"/>
      <c r="BI518" s="96">
        <f t="shared" ref="BI518:BI525" si="416">+(K518+AC518+AV518)/3</f>
        <v>20.666666666666668</v>
      </c>
      <c r="BJ518" s="260">
        <v>1</v>
      </c>
      <c r="BK518" s="354"/>
      <c r="BL518" s="357"/>
      <c r="BM518" s="220" t="s">
        <v>1341</v>
      </c>
      <c r="BN518" s="220" t="s">
        <v>112</v>
      </c>
      <c r="BO518" s="220"/>
      <c r="BP518" s="220"/>
      <c r="BQ518" s="220"/>
      <c r="BR518" s="220"/>
      <c r="BS518" s="220"/>
      <c r="BT518" s="220"/>
      <c r="BU518" s="220"/>
      <c r="BV518" s="220"/>
      <c r="BW518" s="220"/>
      <c r="BX518" s="220"/>
      <c r="BY518" s="220"/>
      <c r="BZ518" s="96">
        <v>16</v>
      </c>
      <c r="CA518" s="96">
        <v>2</v>
      </c>
      <c r="CB518" s="96">
        <v>16</v>
      </c>
      <c r="CC518" s="96">
        <v>23</v>
      </c>
      <c r="CD518" s="96">
        <v>45</v>
      </c>
      <c r="CE518" s="96">
        <v>829413844</v>
      </c>
      <c r="CF518" s="96">
        <v>0</v>
      </c>
      <c r="CG518" s="96">
        <v>829413844</v>
      </c>
      <c r="CH518" s="96">
        <v>0</v>
      </c>
      <c r="CI518" s="96">
        <v>0</v>
      </c>
      <c r="CJ518" s="96">
        <v>0</v>
      </c>
      <c r="CK518" s="96">
        <v>0</v>
      </c>
      <c r="CL518" s="96">
        <v>0</v>
      </c>
      <c r="CM518" s="96">
        <v>0</v>
      </c>
      <c r="CN518" s="305">
        <v>0.1</v>
      </c>
      <c r="CO518" s="354"/>
      <c r="CP518" s="357"/>
      <c r="CQ518" s="96">
        <f>SUM(K518+AC518+AV518+CD518)</f>
        <v>107</v>
      </c>
      <c r="CR518" s="221">
        <v>1</v>
      </c>
      <c r="CS518" s="355"/>
      <c r="CT518" s="366"/>
      <c r="CU518" s="220" t="s">
        <v>1341</v>
      </c>
      <c r="CV518" s="220" t="s">
        <v>112</v>
      </c>
    </row>
    <row r="519" spans="1:100" ht="114" customHeight="1">
      <c r="A519" s="75" t="s">
        <v>1416</v>
      </c>
      <c r="B519" s="218" t="s">
        <v>95</v>
      </c>
      <c r="C519" s="75" t="s">
        <v>1417</v>
      </c>
      <c r="D519" s="119">
        <v>24</v>
      </c>
      <c r="E519" s="119">
        <v>45</v>
      </c>
      <c r="F519" s="75" t="s">
        <v>97</v>
      </c>
      <c r="G519" s="75" t="s">
        <v>1422</v>
      </c>
      <c r="H519" s="75" t="s">
        <v>1423</v>
      </c>
      <c r="I519" s="96">
        <v>0</v>
      </c>
      <c r="J519" s="119">
        <v>6</v>
      </c>
      <c r="K519" s="119">
        <v>6</v>
      </c>
      <c r="L519" s="305">
        <v>1</v>
      </c>
      <c r="M519" s="354"/>
      <c r="N519" s="354"/>
      <c r="O519" s="354"/>
      <c r="P519" s="354"/>
      <c r="Q519" s="119">
        <v>440475148</v>
      </c>
      <c r="R519" s="96">
        <v>0</v>
      </c>
      <c r="S519" s="119">
        <v>440475148</v>
      </c>
      <c r="T519" s="96">
        <v>0</v>
      </c>
      <c r="U519" s="96">
        <v>0</v>
      </c>
      <c r="V519" s="96">
        <v>0</v>
      </c>
      <c r="W519" s="96">
        <v>0</v>
      </c>
      <c r="X519" s="96">
        <v>0</v>
      </c>
      <c r="Y519" s="96">
        <v>0</v>
      </c>
      <c r="Z519" s="102" t="s">
        <v>81</v>
      </c>
      <c r="AA519" s="96">
        <v>36</v>
      </c>
      <c r="AB519" s="102">
        <v>21</v>
      </c>
      <c r="AC519" s="96">
        <v>36</v>
      </c>
      <c r="AD519" s="102">
        <v>463254897</v>
      </c>
      <c r="AE519" s="102">
        <v>0</v>
      </c>
      <c r="AF519" s="102">
        <v>463254897</v>
      </c>
      <c r="AG519" s="102">
        <v>0</v>
      </c>
      <c r="AH519" s="102">
        <v>0</v>
      </c>
      <c r="AI519" s="102">
        <v>0</v>
      </c>
      <c r="AJ519" s="102">
        <v>0</v>
      </c>
      <c r="AK519" s="102">
        <v>0</v>
      </c>
      <c r="AL519" s="305">
        <v>1</v>
      </c>
      <c r="AM519" s="354"/>
      <c r="AN519" s="354"/>
      <c r="AO519" s="102">
        <f t="shared" si="412"/>
        <v>42</v>
      </c>
      <c r="AP519" s="305">
        <v>1</v>
      </c>
      <c r="AQ519" s="354"/>
      <c r="AR519" s="354"/>
      <c r="AS519" s="121">
        <v>45</v>
      </c>
      <c r="AT519" s="96">
        <v>19</v>
      </c>
      <c r="AU519" s="96">
        <v>19</v>
      </c>
      <c r="AV519" s="96">
        <v>45</v>
      </c>
      <c r="AW519" s="96">
        <v>628570613</v>
      </c>
      <c r="AX519" s="96">
        <v>0</v>
      </c>
      <c r="AY519" s="96">
        <v>628570613</v>
      </c>
      <c r="AZ519" s="96">
        <v>0</v>
      </c>
      <c r="BA519" s="96">
        <v>0</v>
      </c>
      <c r="BB519" s="96">
        <v>0</v>
      </c>
      <c r="BC519" s="96">
        <v>0</v>
      </c>
      <c r="BD519" s="96">
        <v>0</v>
      </c>
      <c r="BE519" s="102">
        <v>0</v>
      </c>
      <c r="BF519" s="305">
        <f t="shared" si="414"/>
        <v>1</v>
      </c>
      <c r="BG519" s="354"/>
      <c r="BH519" s="357"/>
      <c r="BI519" s="96">
        <f t="shared" si="416"/>
        <v>29</v>
      </c>
      <c r="BJ519" s="260">
        <v>1</v>
      </c>
      <c r="BK519" s="354"/>
      <c r="BL519" s="357"/>
      <c r="BM519" s="220" t="s">
        <v>1341</v>
      </c>
      <c r="BN519" s="220" t="s">
        <v>235</v>
      </c>
      <c r="BO519" s="220"/>
      <c r="BP519" s="220"/>
      <c r="BQ519" s="220"/>
      <c r="BR519" s="220"/>
      <c r="BS519" s="220"/>
      <c r="BT519" s="220"/>
      <c r="BU519" s="220"/>
      <c r="BV519" s="220"/>
      <c r="BW519" s="220"/>
      <c r="BX519" s="220"/>
      <c r="BY519" s="220"/>
      <c r="BZ519" s="96">
        <v>16</v>
      </c>
      <c r="CA519" s="96">
        <v>0</v>
      </c>
      <c r="CB519" s="96">
        <v>16</v>
      </c>
      <c r="CC519" s="96">
        <v>16</v>
      </c>
      <c r="CD519" s="96">
        <v>45</v>
      </c>
      <c r="CE519" s="96">
        <v>356655058.5</v>
      </c>
      <c r="CF519" s="96">
        <v>0</v>
      </c>
      <c r="CG519" s="96">
        <v>356655058.5</v>
      </c>
      <c r="CH519" s="96">
        <v>0</v>
      </c>
      <c r="CI519" s="96">
        <v>0</v>
      </c>
      <c r="CJ519" s="96">
        <v>0</v>
      </c>
      <c r="CK519" s="96">
        <v>0</v>
      </c>
      <c r="CL519" s="96">
        <v>0</v>
      </c>
      <c r="CM519" s="96">
        <v>0</v>
      </c>
      <c r="CN519" s="305" t="s">
        <v>81</v>
      </c>
      <c r="CO519" s="354"/>
      <c r="CP519" s="357"/>
      <c r="CQ519" s="96">
        <f>SUM(K519+AC519+AV519+CD519)</f>
        <v>132</v>
      </c>
      <c r="CR519" s="221">
        <v>1</v>
      </c>
      <c r="CS519" s="355"/>
      <c r="CT519" s="366"/>
      <c r="CU519" s="220" t="s">
        <v>1341</v>
      </c>
      <c r="CV519" s="220" t="s">
        <v>235</v>
      </c>
    </row>
    <row r="520" spans="1:100" ht="77.25" customHeight="1">
      <c r="A520" s="75" t="s">
        <v>1416</v>
      </c>
      <c r="B520" s="218" t="s">
        <v>95</v>
      </c>
      <c r="C520" s="75" t="s">
        <v>1417</v>
      </c>
      <c r="D520" s="119">
        <v>6</v>
      </c>
      <c r="E520" s="119">
        <v>6</v>
      </c>
      <c r="F520" s="75" t="s">
        <v>97</v>
      </c>
      <c r="G520" s="75" t="s">
        <v>1424</v>
      </c>
      <c r="H520" s="75" t="s">
        <v>1425</v>
      </c>
      <c r="I520" s="96">
        <v>0</v>
      </c>
      <c r="J520" s="119">
        <v>2</v>
      </c>
      <c r="K520" s="119">
        <v>2</v>
      </c>
      <c r="L520" s="305">
        <v>1</v>
      </c>
      <c r="M520" s="354"/>
      <c r="N520" s="354"/>
      <c r="O520" s="354"/>
      <c r="P520" s="354"/>
      <c r="Q520" s="119">
        <v>685955494</v>
      </c>
      <c r="R520" s="96">
        <v>0</v>
      </c>
      <c r="S520" s="119">
        <v>685955494</v>
      </c>
      <c r="T520" s="96">
        <v>0</v>
      </c>
      <c r="U520" s="96">
        <v>0</v>
      </c>
      <c r="V520" s="96">
        <v>0</v>
      </c>
      <c r="W520" s="96">
        <v>0</v>
      </c>
      <c r="X520" s="96">
        <v>0</v>
      </c>
      <c r="Y520" s="96">
        <v>0</v>
      </c>
      <c r="Z520" s="102" t="s">
        <v>81</v>
      </c>
      <c r="AA520" s="96">
        <v>12</v>
      </c>
      <c r="AB520" s="102">
        <v>6</v>
      </c>
      <c r="AC520" s="96">
        <v>12</v>
      </c>
      <c r="AD520" s="102">
        <v>850460030</v>
      </c>
      <c r="AE520" s="102">
        <v>0</v>
      </c>
      <c r="AF520" s="102">
        <v>850460030</v>
      </c>
      <c r="AG520" s="102">
        <v>0</v>
      </c>
      <c r="AH520" s="102">
        <v>0</v>
      </c>
      <c r="AI520" s="102">
        <v>0</v>
      </c>
      <c r="AJ520" s="102">
        <v>0</v>
      </c>
      <c r="AK520" s="102">
        <v>0</v>
      </c>
      <c r="AL520" s="305">
        <v>1</v>
      </c>
      <c r="AM520" s="354"/>
      <c r="AN520" s="354"/>
      <c r="AO520" s="102">
        <f t="shared" si="412"/>
        <v>14</v>
      </c>
      <c r="AP520" s="305">
        <v>1</v>
      </c>
      <c r="AQ520" s="354"/>
      <c r="AR520" s="354"/>
      <c r="AS520" s="121">
        <v>19</v>
      </c>
      <c r="AT520" s="96">
        <v>19</v>
      </c>
      <c r="AU520" s="96">
        <v>19</v>
      </c>
      <c r="AV520" s="96">
        <v>19</v>
      </c>
      <c r="AW520" s="96">
        <v>519467465</v>
      </c>
      <c r="AX520" s="96">
        <v>0</v>
      </c>
      <c r="AY520" s="96">
        <v>519467465</v>
      </c>
      <c r="AZ520" s="96">
        <v>0</v>
      </c>
      <c r="BA520" s="96">
        <v>0</v>
      </c>
      <c r="BB520" s="96">
        <v>0</v>
      </c>
      <c r="BC520" s="96">
        <v>0</v>
      </c>
      <c r="BD520" s="96">
        <v>0</v>
      </c>
      <c r="BE520" s="102">
        <v>0</v>
      </c>
      <c r="BF520" s="305">
        <f t="shared" si="414"/>
        <v>1</v>
      </c>
      <c r="BG520" s="354"/>
      <c r="BH520" s="357"/>
      <c r="BI520" s="96">
        <f t="shared" si="416"/>
        <v>11</v>
      </c>
      <c r="BJ520" s="260">
        <v>1</v>
      </c>
      <c r="BK520" s="354"/>
      <c r="BL520" s="357"/>
      <c r="BM520" s="220" t="s">
        <v>1341</v>
      </c>
      <c r="BN520" s="220" t="s">
        <v>112</v>
      </c>
      <c r="BO520" s="220"/>
      <c r="BP520" s="220"/>
      <c r="BQ520" s="220"/>
      <c r="BR520" s="220"/>
      <c r="BS520" s="220"/>
      <c r="BT520" s="220"/>
      <c r="BU520" s="220"/>
      <c r="BV520" s="220"/>
      <c r="BW520" s="220"/>
      <c r="BX520" s="220"/>
      <c r="BY520" s="220"/>
      <c r="BZ520" s="96">
        <v>40</v>
      </c>
      <c r="CA520" s="96">
        <v>9</v>
      </c>
      <c r="CB520" s="96">
        <v>40</v>
      </c>
      <c r="CC520" s="96">
        <v>44</v>
      </c>
      <c r="CD520" s="96">
        <v>44</v>
      </c>
      <c r="CE520" s="96">
        <v>1439897499</v>
      </c>
      <c r="CF520" s="96">
        <v>0</v>
      </c>
      <c r="CG520" s="96">
        <v>1439897499</v>
      </c>
      <c r="CH520" s="96">
        <v>0</v>
      </c>
      <c r="CI520" s="96">
        <v>0</v>
      </c>
      <c r="CJ520" s="96">
        <v>0</v>
      </c>
      <c r="CK520" s="96">
        <v>0</v>
      </c>
      <c r="CL520" s="96">
        <v>0</v>
      </c>
      <c r="CM520" s="96">
        <v>0</v>
      </c>
      <c r="CN520" s="305" t="s">
        <v>81</v>
      </c>
      <c r="CO520" s="354"/>
      <c r="CP520" s="357"/>
      <c r="CQ520" s="96">
        <f t="shared" ref="CQ520:CQ524" si="417">SUM(K520+AC520+AV520+CD520)/4</f>
        <v>19.25</v>
      </c>
      <c r="CR520" s="221">
        <v>1</v>
      </c>
      <c r="CS520" s="355"/>
      <c r="CT520" s="366"/>
      <c r="CU520" s="220" t="s">
        <v>1341</v>
      </c>
      <c r="CV520" s="220" t="s">
        <v>112</v>
      </c>
    </row>
    <row r="521" spans="1:100" ht="45">
      <c r="A521" s="75" t="s">
        <v>1416</v>
      </c>
      <c r="B521" s="218" t="s">
        <v>95</v>
      </c>
      <c r="C521" s="75" t="s">
        <v>1417</v>
      </c>
      <c r="D521" s="119">
        <v>80</v>
      </c>
      <c r="E521" s="119">
        <v>80</v>
      </c>
      <c r="F521" s="75" t="s">
        <v>97</v>
      </c>
      <c r="G521" s="75" t="s">
        <v>1426</v>
      </c>
      <c r="H521" s="75" t="s">
        <v>1427</v>
      </c>
      <c r="I521" s="96">
        <v>0</v>
      </c>
      <c r="J521" s="119">
        <v>37</v>
      </c>
      <c r="K521" s="119">
        <v>37</v>
      </c>
      <c r="L521" s="305">
        <v>1</v>
      </c>
      <c r="M521" s="354"/>
      <c r="N521" s="354"/>
      <c r="O521" s="354"/>
      <c r="P521" s="354"/>
      <c r="Q521" s="119">
        <v>657019367</v>
      </c>
      <c r="R521" s="96">
        <v>0</v>
      </c>
      <c r="S521" s="119">
        <v>5863439955</v>
      </c>
      <c r="T521" s="96">
        <v>0</v>
      </c>
      <c r="U521" s="96">
        <v>0</v>
      </c>
      <c r="V521" s="96">
        <v>0</v>
      </c>
      <c r="W521" s="96">
        <v>0</v>
      </c>
      <c r="X521" s="96">
        <v>0</v>
      </c>
      <c r="Y521" s="96">
        <v>0</v>
      </c>
      <c r="Z521" s="102" t="s">
        <v>81</v>
      </c>
      <c r="AA521" s="96">
        <v>80</v>
      </c>
      <c r="AB521" s="102">
        <v>75</v>
      </c>
      <c r="AC521" s="96">
        <v>80</v>
      </c>
      <c r="AD521" s="102">
        <v>1994331839</v>
      </c>
      <c r="AE521" s="102">
        <v>0</v>
      </c>
      <c r="AF521" s="102">
        <v>1994331839</v>
      </c>
      <c r="AG521" s="102">
        <v>0</v>
      </c>
      <c r="AH521" s="102">
        <v>0</v>
      </c>
      <c r="AI521" s="102">
        <v>0</v>
      </c>
      <c r="AJ521" s="102">
        <v>0</v>
      </c>
      <c r="AK521" s="102">
        <v>0</v>
      </c>
      <c r="AL521" s="305">
        <v>1</v>
      </c>
      <c r="AM521" s="354"/>
      <c r="AN521" s="354"/>
      <c r="AO521" s="102">
        <f t="shared" si="412"/>
        <v>117</v>
      </c>
      <c r="AP521" s="305">
        <v>1</v>
      </c>
      <c r="AQ521" s="354"/>
      <c r="AR521" s="354"/>
      <c r="AS521" s="121">
        <v>80</v>
      </c>
      <c r="AT521" s="96">
        <v>40</v>
      </c>
      <c r="AU521" s="96">
        <v>40</v>
      </c>
      <c r="AV521" s="96">
        <v>100</v>
      </c>
      <c r="AW521" s="96">
        <v>164701352</v>
      </c>
      <c r="AX521" s="96">
        <v>0</v>
      </c>
      <c r="AY521" s="96">
        <v>164701352</v>
      </c>
      <c r="AZ521" s="96">
        <v>0</v>
      </c>
      <c r="BA521" s="96">
        <v>0</v>
      </c>
      <c r="BB521" s="96">
        <v>0</v>
      </c>
      <c r="BC521" s="96">
        <v>0</v>
      </c>
      <c r="BD521" s="96">
        <v>0</v>
      </c>
      <c r="BE521" s="102">
        <v>0</v>
      </c>
      <c r="BF521" s="305">
        <v>1</v>
      </c>
      <c r="BG521" s="354"/>
      <c r="BH521" s="357"/>
      <c r="BI521" s="96">
        <f t="shared" si="416"/>
        <v>72.333333333333329</v>
      </c>
      <c r="BJ521" s="260">
        <f>+BI521/D521</f>
        <v>0.90416666666666656</v>
      </c>
      <c r="BK521" s="354"/>
      <c r="BL521" s="357"/>
      <c r="BM521" s="220" t="s">
        <v>1341</v>
      </c>
      <c r="BN521" s="220" t="s">
        <v>112</v>
      </c>
      <c r="BO521" s="220"/>
      <c r="BP521" s="220"/>
      <c r="BQ521" s="220"/>
      <c r="BR521" s="220"/>
      <c r="BS521" s="220"/>
      <c r="BT521" s="220"/>
      <c r="BU521" s="220"/>
      <c r="BV521" s="220"/>
      <c r="BW521" s="220"/>
      <c r="BX521" s="220"/>
      <c r="BY521" s="220"/>
      <c r="BZ521" s="96">
        <v>80</v>
      </c>
      <c r="CA521" s="96">
        <v>0</v>
      </c>
      <c r="CB521" s="96">
        <v>0</v>
      </c>
      <c r="CC521" s="96">
        <v>42</v>
      </c>
      <c r="CD521" s="96">
        <v>42</v>
      </c>
      <c r="CE521" s="96">
        <v>156318552</v>
      </c>
      <c r="CF521" s="96">
        <v>0</v>
      </c>
      <c r="CG521" s="96">
        <v>156318552</v>
      </c>
      <c r="CH521" s="96">
        <v>0</v>
      </c>
      <c r="CI521" s="96">
        <v>0</v>
      </c>
      <c r="CJ521" s="96">
        <v>0</v>
      </c>
      <c r="CK521" s="96">
        <v>0</v>
      </c>
      <c r="CL521" s="96">
        <v>0</v>
      </c>
      <c r="CM521" s="96">
        <v>0</v>
      </c>
      <c r="CN521" s="305">
        <f t="shared" ref="CN521:CN556" si="418">+CD521/BZ521</f>
        <v>0.52500000000000002</v>
      </c>
      <c r="CO521" s="354"/>
      <c r="CP521" s="357"/>
      <c r="CQ521" s="96">
        <f>+BZ521</f>
        <v>80</v>
      </c>
      <c r="CR521" s="221">
        <f>+CQ521/E521</f>
        <v>1</v>
      </c>
      <c r="CS521" s="355"/>
      <c r="CT521" s="366"/>
      <c r="CU521" s="220" t="s">
        <v>1341</v>
      </c>
      <c r="CV521" s="220" t="s">
        <v>112</v>
      </c>
    </row>
    <row r="522" spans="1:100" ht="69.75" customHeight="1">
      <c r="A522" s="75" t="s">
        <v>1416</v>
      </c>
      <c r="B522" s="218" t="s">
        <v>95</v>
      </c>
      <c r="C522" s="75" t="s">
        <v>1417</v>
      </c>
      <c r="D522" s="119">
        <v>90</v>
      </c>
      <c r="E522" s="119">
        <v>80</v>
      </c>
      <c r="F522" s="75" t="s">
        <v>97</v>
      </c>
      <c r="G522" s="75" t="s">
        <v>1428</v>
      </c>
      <c r="H522" s="75" t="s">
        <v>1429</v>
      </c>
      <c r="I522" s="96">
        <v>0</v>
      </c>
      <c r="J522" s="119">
        <v>79</v>
      </c>
      <c r="K522" s="119">
        <v>71</v>
      </c>
      <c r="L522" s="305">
        <v>0.89873417721518989</v>
      </c>
      <c r="M522" s="354"/>
      <c r="N522" s="354"/>
      <c r="O522" s="354"/>
      <c r="P522" s="354"/>
      <c r="Q522" s="119">
        <v>657019367</v>
      </c>
      <c r="R522" s="96">
        <v>0</v>
      </c>
      <c r="S522" s="119">
        <v>5863439955</v>
      </c>
      <c r="T522" s="96">
        <v>0</v>
      </c>
      <c r="U522" s="96">
        <v>0</v>
      </c>
      <c r="V522" s="96">
        <v>0</v>
      </c>
      <c r="W522" s="96">
        <v>0</v>
      </c>
      <c r="X522" s="96">
        <v>0</v>
      </c>
      <c r="Y522" s="96">
        <v>0</v>
      </c>
      <c r="Z522" s="102" t="s">
        <v>81</v>
      </c>
      <c r="AA522" s="96">
        <v>90</v>
      </c>
      <c r="AB522" s="102">
        <v>43</v>
      </c>
      <c r="AC522" s="96">
        <v>90</v>
      </c>
      <c r="AD522" s="102">
        <v>0</v>
      </c>
      <c r="AE522" s="102">
        <v>0</v>
      </c>
      <c r="AF522" s="102">
        <v>0</v>
      </c>
      <c r="AG522" s="102">
        <v>0</v>
      </c>
      <c r="AH522" s="102">
        <v>0</v>
      </c>
      <c r="AI522" s="102">
        <v>0</v>
      </c>
      <c r="AJ522" s="102">
        <v>0</v>
      </c>
      <c r="AK522" s="102">
        <v>0</v>
      </c>
      <c r="AL522" s="305">
        <v>1</v>
      </c>
      <c r="AM522" s="354"/>
      <c r="AN522" s="354"/>
      <c r="AO522" s="102">
        <f t="shared" si="412"/>
        <v>161</v>
      </c>
      <c r="AP522" s="305">
        <v>1</v>
      </c>
      <c r="AQ522" s="354"/>
      <c r="AR522" s="354"/>
      <c r="AS522" s="121">
        <v>90</v>
      </c>
      <c r="AT522" s="96">
        <v>26</v>
      </c>
      <c r="AU522" s="96">
        <v>26</v>
      </c>
      <c r="AV522" s="96">
        <v>100</v>
      </c>
      <c r="AW522" s="96">
        <v>164701352</v>
      </c>
      <c r="AX522" s="96">
        <v>0</v>
      </c>
      <c r="AY522" s="96">
        <v>164701352</v>
      </c>
      <c r="AZ522" s="96">
        <v>0</v>
      </c>
      <c r="BA522" s="96">
        <v>0</v>
      </c>
      <c r="BB522" s="96">
        <v>0</v>
      </c>
      <c r="BC522" s="96">
        <v>0</v>
      </c>
      <c r="BD522" s="96">
        <v>0</v>
      </c>
      <c r="BE522" s="102">
        <v>0</v>
      </c>
      <c r="BF522" s="305">
        <v>1</v>
      </c>
      <c r="BG522" s="354"/>
      <c r="BH522" s="357"/>
      <c r="BI522" s="96">
        <f t="shared" si="416"/>
        <v>87</v>
      </c>
      <c r="BJ522" s="260">
        <f>+BI522/D522</f>
        <v>0.96666666666666667</v>
      </c>
      <c r="BK522" s="354"/>
      <c r="BL522" s="357"/>
      <c r="BM522" s="220" t="s">
        <v>1341</v>
      </c>
      <c r="BN522" s="220" t="s">
        <v>112</v>
      </c>
      <c r="BO522" s="220"/>
      <c r="BP522" s="220"/>
      <c r="BQ522" s="220"/>
      <c r="BR522" s="220"/>
      <c r="BS522" s="220"/>
      <c r="BT522" s="220"/>
      <c r="BU522" s="220"/>
      <c r="BV522" s="220"/>
      <c r="BW522" s="220"/>
      <c r="BX522" s="220"/>
      <c r="BY522" s="220"/>
      <c r="BZ522" s="96">
        <v>80</v>
      </c>
      <c r="CA522" s="96">
        <v>77</v>
      </c>
      <c r="CB522" s="96">
        <v>80</v>
      </c>
      <c r="CC522" s="96">
        <v>76</v>
      </c>
      <c r="CD522" s="96">
        <v>76</v>
      </c>
      <c r="CE522" s="96">
        <v>471166171</v>
      </c>
      <c r="CF522" s="96">
        <v>0</v>
      </c>
      <c r="CG522" s="96">
        <v>471166171</v>
      </c>
      <c r="CH522" s="96">
        <v>0</v>
      </c>
      <c r="CI522" s="96">
        <v>0</v>
      </c>
      <c r="CJ522" s="96">
        <v>0</v>
      </c>
      <c r="CK522" s="96">
        <v>0</v>
      </c>
      <c r="CL522" s="96">
        <v>0</v>
      </c>
      <c r="CM522" s="96">
        <v>0</v>
      </c>
      <c r="CN522" s="305">
        <f t="shared" si="418"/>
        <v>0.95</v>
      </c>
      <c r="CO522" s="354"/>
      <c r="CP522" s="357"/>
      <c r="CQ522" s="96">
        <f t="shared" si="417"/>
        <v>84.25</v>
      </c>
      <c r="CR522" s="221">
        <v>1</v>
      </c>
      <c r="CS522" s="355"/>
      <c r="CT522" s="366"/>
      <c r="CU522" s="220" t="s">
        <v>1341</v>
      </c>
      <c r="CV522" s="220" t="s">
        <v>112</v>
      </c>
    </row>
    <row r="523" spans="1:100" ht="64.5" customHeight="1">
      <c r="A523" s="75" t="s">
        <v>1416</v>
      </c>
      <c r="B523" s="218" t="s">
        <v>95</v>
      </c>
      <c r="C523" s="75" t="s">
        <v>1417</v>
      </c>
      <c r="D523" s="119">
        <v>65</v>
      </c>
      <c r="E523" s="119">
        <v>5</v>
      </c>
      <c r="F523" s="75" t="s">
        <v>486</v>
      </c>
      <c r="G523" s="75" t="s">
        <v>1430</v>
      </c>
      <c r="H523" s="75" t="s">
        <v>1431</v>
      </c>
      <c r="I523" s="96">
        <v>0</v>
      </c>
      <c r="J523" s="119">
        <v>65</v>
      </c>
      <c r="K523" s="119">
        <v>65</v>
      </c>
      <c r="L523" s="305">
        <v>1</v>
      </c>
      <c r="M523" s="354"/>
      <c r="N523" s="354"/>
      <c r="O523" s="354"/>
      <c r="P523" s="354"/>
      <c r="Q523" s="119">
        <v>469816666666667</v>
      </c>
      <c r="R523" s="96">
        <v>0</v>
      </c>
      <c r="S523" s="119">
        <v>469816666666667</v>
      </c>
      <c r="T523" s="96">
        <v>0</v>
      </c>
      <c r="U523" s="96">
        <v>0</v>
      </c>
      <c r="V523" s="96">
        <v>0</v>
      </c>
      <c r="W523" s="96">
        <v>0</v>
      </c>
      <c r="X523" s="96">
        <v>0</v>
      </c>
      <c r="Y523" s="96">
        <v>0</v>
      </c>
      <c r="Z523" s="102" t="s">
        <v>81</v>
      </c>
      <c r="AA523" s="96">
        <v>65</v>
      </c>
      <c r="AB523" s="102">
        <v>67</v>
      </c>
      <c r="AC523" s="96">
        <v>65</v>
      </c>
      <c r="AD523" s="102">
        <v>0</v>
      </c>
      <c r="AE523" s="102">
        <v>0</v>
      </c>
      <c r="AF523" s="102">
        <v>0</v>
      </c>
      <c r="AG523" s="102">
        <v>0</v>
      </c>
      <c r="AH523" s="102">
        <v>0</v>
      </c>
      <c r="AI523" s="102">
        <v>0</v>
      </c>
      <c r="AJ523" s="102">
        <v>0</v>
      </c>
      <c r="AK523" s="102">
        <v>0</v>
      </c>
      <c r="AL523" s="305">
        <v>1</v>
      </c>
      <c r="AM523" s="354"/>
      <c r="AN523" s="354"/>
      <c r="AO523" s="102">
        <f t="shared" si="412"/>
        <v>130</v>
      </c>
      <c r="AP523" s="305">
        <v>1</v>
      </c>
      <c r="AQ523" s="354"/>
      <c r="AR523" s="354"/>
      <c r="AS523" s="121">
        <v>45</v>
      </c>
      <c r="AT523" s="96">
        <v>6</v>
      </c>
      <c r="AU523" s="96">
        <v>6</v>
      </c>
      <c r="AV523" s="96">
        <v>29</v>
      </c>
      <c r="AW523" s="96">
        <v>164701352</v>
      </c>
      <c r="AX523" s="96">
        <v>0</v>
      </c>
      <c r="AY523" s="96">
        <v>164701352</v>
      </c>
      <c r="AZ523" s="96">
        <v>0</v>
      </c>
      <c r="BA523" s="96">
        <v>0</v>
      </c>
      <c r="BB523" s="96">
        <v>0</v>
      </c>
      <c r="BC523" s="96">
        <v>0</v>
      </c>
      <c r="BD523" s="96">
        <v>0</v>
      </c>
      <c r="BE523" s="102">
        <v>0</v>
      </c>
      <c r="BF523" s="305">
        <f t="shared" si="414"/>
        <v>0.64444444444444449</v>
      </c>
      <c r="BG523" s="354"/>
      <c r="BH523" s="357"/>
      <c r="BI523" s="96">
        <f t="shared" si="416"/>
        <v>53</v>
      </c>
      <c r="BJ523" s="260">
        <f>+BI523/D523</f>
        <v>0.81538461538461537</v>
      </c>
      <c r="BK523" s="354"/>
      <c r="BL523" s="357"/>
      <c r="BM523" s="220" t="s">
        <v>1341</v>
      </c>
      <c r="BN523" s="220" t="s">
        <v>112</v>
      </c>
      <c r="BO523" s="220"/>
      <c r="BP523" s="220"/>
      <c r="BQ523" s="220"/>
      <c r="BR523" s="220"/>
      <c r="BS523" s="220"/>
      <c r="BT523" s="220"/>
      <c r="BU523" s="220"/>
      <c r="BV523" s="220"/>
      <c r="BW523" s="220"/>
      <c r="BX523" s="220"/>
      <c r="BY523" s="220"/>
      <c r="BZ523" s="96">
        <v>5</v>
      </c>
      <c r="CA523" s="96">
        <v>5</v>
      </c>
      <c r="CB523" s="96">
        <v>5</v>
      </c>
      <c r="CC523" s="96">
        <v>5</v>
      </c>
      <c r="CD523" s="96">
        <v>5</v>
      </c>
      <c r="CE523" s="96">
        <v>156318552</v>
      </c>
      <c r="CF523" s="96">
        <v>0</v>
      </c>
      <c r="CG523" s="96">
        <v>156318552</v>
      </c>
      <c r="CH523" s="96">
        <v>0</v>
      </c>
      <c r="CI523" s="96">
        <v>0</v>
      </c>
      <c r="CJ523" s="96">
        <v>0</v>
      </c>
      <c r="CK523" s="96">
        <v>0</v>
      </c>
      <c r="CL523" s="96">
        <v>0</v>
      </c>
      <c r="CM523" s="96">
        <v>0</v>
      </c>
      <c r="CN523" s="305">
        <f t="shared" si="418"/>
        <v>1</v>
      </c>
      <c r="CO523" s="354"/>
      <c r="CP523" s="357"/>
      <c r="CQ523" s="96">
        <f>+CD523</f>
        <v>5</v>
      </c>
      <c r="CR523" s="221">
        <f>+CQ523/E523</f>
        <v>1</v>
      </c>
      <c r="CS523" s="355"/>
      <c r="CT523" s="366"/>
      <c r="CU523" s="220" t="s">
        <v>1341</v>
      </c>
      <c r="CV523" s="220" t="s">
        <v>112</v>
      </c>
    </row>
    <row r="524" spans="1:100" ht="132.75" customHeight="1">
      <c r="A524" s="75" t="s">
        <v>1416</v>
      </c>
      <c r="B524" s="218" t="s">
        <v>95</v>
      </c>
      <c r="C524" s="75" t="s">
        <v>1417</v>
      </c>
      <c r="D524" s="119">
        <v>45</v>
      </c>
      <c r="E524" s="119">
        <v>25</v>
      </c>
      <c r="F524" s="75" t="s">
        <v>97</v>
      </c>
      <c r="G524" s="75" t="s">
        <v>1432</v>
      </c>
      <c r="H524" s="75" t="s">
        <v>1433</v>
      </c>
      <c r="I524" s="96">
        <v>0</v>
      </c>
      <c r="J524" s="119">
        <v>45</v>
      </c>
      <c r="K524" s="119">
        <v>15</v>
      </c>
      <c r="L524" s="305">
        <v>1</v>
      </c>
      <c r="M524" s="354"/>
      <c r="N524" s="354"/>
      <c r="O524" s="354"/>
      <c r="P524" s="354"/>
      <c r="Q524" s="119">
        <v>469816666666667</v>
      </c>
      <c r="R524" s="96">
        <v>0</v>
      </c>
      <c r="S524" s="119">
        <v>469816666666667</v>
      </c>
      <c r="T524" s="96">
        <v>0</v>
      </c>
      <c r="U524" s="96">
        <v>0</v>
      </c>
      <c r="V524" s="96">
        <v>0</v>
      </c>
      <c r="W524" s="96">
        <v>0</v>
      </c>
      <c r="X524" s="96">
        <v>0</v>
      </c>
      <c r="Y524" s="96">
        <v>0</v>
      </c>
      <c r="Z524" s="102" t="s">
        <v>81</v>
      </c>
      <c r="AA524" s="96">
        <v>45</v>
      </c>
      <c r="AB524" s="102">
        <v>17</v>
      </c>
      <c r="AC524" s="96">
        <v>45</v>
      </c>
      <c r="AD524" s="102">
        <v>293319452</v>
      </c>
      <c r="AE524" s="102">
        <v>0</v>
      </c>
      <c r="AF524" s="102">
        <v>293319452</v>
      </c>
      <c r="AG524" s="102">
        <v>0</v>
      </c>
      <c r="AH524" s="102">
        <v>0</v>
      </c>
      <c r="AI524" s="102">
        <v>0</v>
      </c>
      <c r="AJ524" s="102">
        <v>0</v>
      </c>
      <c r="AK524" s="102">
        <v>0</v>
      </c>
      <c r="AL524" s="305">
        <v>1</v>
      </c>
      <c r="AM524" s="354"/>
      <c r="AN524" s="354"/>
      <c r="AO524" s="102">
        <f t="shared" si="412"/>
        <v>60</v>
      </c>
      <c r="AP524" s="305">
        <v>1</v>
      </c>
      <c r="AQ524" s="354"/>
      <c r="AR524" s="354"/>
      <c r="AS524" s="121">
        <v>45</v>
      </c>
      <c r="AT524" s="96">
        <v>12</v>
      </c>
      <c r="AU524" s="96">
        <v>12</v>
      </c>
      <c r="AV524" s="96">
        <v>45</v>
      </c>
      <c r="AW524" s="96">
        <v>175882344.5</v>
      </c>
      <c r="AX524" s="96">
        <v>0</v>
      </c>
      <c r="AY524" s="96">
        <v>175882344.5</v>
      </c>
      <c r="AZ524" s="96">
        <v>0</v>
      </c>
      <c r="BA524" s="96">
        <v>0</v>
      </c>
      <c r="BB524" s="96">
        <v>0</v>
      </c>
      <c r="BC524" s="96">
        <v>0</v>
      </c>
      <c r="BD524" s="96">
        <v>0</v>
      </c>
      <c r="BE524" s="102">
        <v>0</v>
      </c>
      <c r="BF524" s="305">
        <f t="shared" si="414"/>
        <v>1</v>
      </c>
      <c r="BG524" s="354"/>
      <c r="BH524" s="357"/>
      <c r="BI524" s="96">
        <f t="shared" si="416"/>
        <v>35</v>
      </c>
      <c r="BJ524" s="260">
        <v>1</v>
      </c>
      <c r="BK524" s="354"/>
      <c r="BL524" s="357"/>
      <c r="BM524" s="220" t="s">
        <v>1341</v>
      </c>
      <c r="BN524" s="220" t="s">
        <v>208</v>
      </c>
      <c r="BO524" s="220"/>
      <c r="BP524" s="220"/>
      <c r="BQ524" s="220"/>
      <c r="BR524" s="220"/>
      <c r="BS524" s="220"/>
      <c r="BT524" s="220"/>
      <c r="BU524" s="220"/>
      <c r="BV524" s="220"/>
      <c r="BW524" s="220"/>
      <c r="BX524" s="220"/>
      <c r="BY524" s="220"/>
      <c r="BZ524" s="96">
        <v>32</v>
      </c>
      <c r="CA524" s="96">
        <v>0</v>
      </c>
      <c r="CB524" s="96">
        <v>32</v>
      </c>
      <c r="CC524" s="96">
        <v>30</v>
      </c>
      <c r="CD524" s="96">
        <v>35</v>
      </c>
      <c r="CE524" s="96">
        <v>427612775</v>
      </c>
      <c r="CF524" s="96">
        <v>0</v>
      </c>
      <c r="CG524" s="96">
        <v>427612775</v>
      </c>
      <c r="CH524" s="96">
        <v>0</v>
      </c>
      <c r="CI524" s="96">
        <v>0</v>
      </c>
      <c r="CJ524" s="96">
        <v>0</v>
      </c>
      <c r="CK524" s="96">
        <v>0</v>
      </c>
      <c r="CL524" s="96">
        <v>0</v>
      </c>
      <c r="CM524" s="96">
        <v>0</v>
      </c>
      <c r="CN524" s="305" t="s">
        <v>81</v>
      </c>
      <c r="CO524" s="354"/>
      <c r="CP524" s="357"/>
      <c r="CQ524" s="96">
        <f t="shared" si="417"/>
        <v>35</v>
      </c>
      <c r="CR524" s="221">
        <v>1</v>
      </c>
      <c r="CS524" s="355"/>
      <c r="CT524" s="366"/>
      <c r="CU524" s="220" t="s">
        <v>1341</v>
      </c>
      <c r="CV524" s="220" t="s">
        <v>208</v>
      </c>
    </row>
    <row r="525" spans="1:100" ht="53.25" customHeight="1">
      <c r="A525" s="75" t="s">
        <v>1416</v>
      </c>
      <c r="B525" s="218" t="s">
        <v>95</v>
      </c>
      <c r="C525" s="75" t="s">
        <v>1417</v>
      </c>
      <c r="D525" s="119">
        <v>45</v>
      </c>
      <c r="E525" s="119">
        <v>1</v>
      </c>
      <c r="F525" s="75" t="s">
        <v>97</v>
      </c>
      <c r="G525" s="75" t="s">
        <v>1434</v>
      </c>
      <c r="H525" s="75" t="s">
        <v>1435</v>
      </c>
      <c r="I525" s="96">
        <v>0</v>
      </c>
      <c r="J525" s="119">
        <v>45</v>
      </c>
      <c r="K525" s="119">
        <v>15</v>
      </c>
      <c r="L525" s="305">
        <v>1</v>
      </c>
      <c r="M525" s="354"/>
      <c r="N525" s="354"/>
      <c r="O525" s="354"/>
      <c r="P525" s="354"/>
      <c r="Q525" s="119">
        <v>469816666666667</v>
      </c>
      <c r="R525" s="96">
        <v>0</v>
      </c>
      <c r="S525" s="119">
        <v>469816666666667</v>
      </c>
      <c r="T525" s="96">
        <v>0</v>
      </c>
      <c r="U525" s="96">
        <v>0</v>
      </c>
      <c r="V525" s="96">
        <v>0</v>
      </c>
      <c r="W525" s="96">
        <v>0</v>
      </c>
      <c r="X525" s="96">
        <v>0</v>
      </c>
      <c r="Y525" s="96">
        <v>0</v>
      </c>
      <c r="Z525" s="102" t="s">
        <v>81</v>
      </c>
      <c r="AA525" s="96">
        <v>45</v>
      </c>
      <c r="AB525" s="102">
        <v>25</v>
      </c>
      <c r="AC525" s="96">
        <v>45</v>
      </c>
      <c r="AD525" s="102">
        <v>0</v>
      </c>
      <c r="AE525" s="102">
        <v>0</v>
      </c>
      <c r="AF525" s="102">
        <v>0</v>
      </c>
      <c r="AG525" s="102">
        <v>0</v>
      </c>
      <c r="AH525" s="102">
        <v>0</v>
      </c>
      <c r="AI525" s="102">
        <v>0</v>
      </c>
      <c r="AJ525" s="102">
        <v>0</v>
      </c>
      <c r="AK525" s="102">
        <v>0</v>
      </c>
      <c r="AL525" s="305">
        <v>1</v>
      </c>
      <c r="AM525" s="354"/>
      <c r="AN525" s="354"/>
      <c r="AO525" s="102">
        <f t="shared" si="412"/>
        <v>60</v>
      </c>
      <c r="AP525" s="305">
        <v>1</v>
      </c>
      <c r="AQ525" s="354"/>
      <c r="AR525" s="354"/>
      <c r="AS525" s="121">
        <v>45</v>
      </c>
      <c r="AT525" s="96">
        <v>12</v>
      </c>
      <c r="AU525" s="96">
        <v>12</v>
      </c>
      <c r="AV525" s="96">
        <v>45</v>
      </c>
      <c r="AW525" s="96">
        <v>175882344.5</v>
      </c>
      <c r="AX525" s="96">
        <v>0</v>
      </c>
      <c r="AY525" s="96">
        <v>175882344.5</v>
      </c>
      <c r="AZ525" s="96">
        <v>0</v>
      </c>
      <c r="BA525" s="96">
        <v>0</v>
      </c>
      <c r="BB525" s="96">
        <v>0</v>
      </c>
      <c r="BC525" s="96">
        <v>0</v>
      </c>
      <c r="BD525" s="96">
        <v>0</v>
      </c>
      <c r="BE525" s="102">
        <v>0</v>
      </c>
      <c r="BF525" s="305">
        <f t="shared" si="414"/>
        <v>1</v>
      </c>
      <c r="BG525" s="354"/>
      <c r="BH525" s="357"/>
      <c r="BI525" s="96">
        <f t="shared" si="416"/>
        <v>35</v>
      </c>
      <c r="BJ525" s="260">
        <f>+BI525/D525</f>
        <v>0.77777777777777779</v>
      </c>
      <c r="BK525" s="354"/>
      <c r="BL525" s="357"/>
      <c r="BM525" s="220" t="s">
        <v>1341</v>
      </c>
      <c r="BN525" s="220" t="s">
        <v>112</v>
      </c>
      <c r="BO525" s="220"/>
      <c r="BP525" s="220"/>
      <c r="BQ525" s="220"/>
      <c r="BR525" s="220"/>
      <c r="BS525" s="220"/>
      <c r="BT525" s="220"/>
      <c r="BU525" s="220"/>
      <c r="BV525" s="220"/>
      <c r="BW525" s="220"/>
      <c r="BX525" s="220"/>
      <c r="BY525" s="220"/>
      <c r="BZ525" s="96">
        <v>1</v>
      </c>
      <c r="CA525" s="96">
        <v>0</v>
      </c>
      <c r="CB525" s="96">
        <v>1</v>
      </c>
      <c r="CC525" s="96">
        <v>1</v>
      </c>
      <c r="CD525" s="96">
        <v>0</v>
      </c>
      <c r="CE525" s="96">
        <v>0</v>
      </c>
      <c r="CF525" s="96">
        <v>0</v>
      </c>
      <c r="CG525" s="96">
        <v>0</v>
      </c>
      <c r="CH525" s="96">
        <v>0</v>
      </c>
      <c r="CI525" s="96">
        <v>0</v>
      </c>
      <c r="CJ525" s="96">
        <v>0</v>
      </c>
      <c r="CK525" s="96">
        <v>0</v>
      </c>
      <c r="CL525" s="96">
        <v>0</v>
      </c>
      <c r="CM525" s="96">
        <v>0</v>
      </c>
      <c r="CN525" s="305">
        <f t="shared" si="418"/>
        <v>0</v>
      </c>
      <c r="CO525" s="354"/>
      <c r="CP525" s="357"/>
      <c r="CQ525" s="96">
        <f>+CD525</f>
        <v>0</v>
      </c>
      <c r="CR525" s="221">
        <f t="shared" ref="CR525:CR530" si="419">+CQ525/E525</f>
        <v>0</v>
      </c>
      <c r="CS525" s="355"/>
      <c r="CT525" s="366"/>
      <c r="CU525" s="220" t="s">
        <v>1341</v>
      </c>
      <c r="CV525" s="220" t="s">
        <v>112</v>
      </c>
    </row>
    <row r="526" spans="1:100" ht="121.5" customHeight="1">
      <c r="A526" s="75" t="s">
        <v>1416</v>
      </c>
      <c r="B526" s="218" t="s">
        <v>95</v>
      </c>
      <c r="C526" s="75" t="s">
        <v>1417</v>
      </c>
      <c r="D526" s="119" t="s">
        <v>79</v>
      </c>
      <c r="E526" s="119">
        <v>30</v>
      </c>
      <c r="F526" s="75" t="s">
        <v>97</v>
      </c>
      <c r="G526" s="188" t="s">
        <v>81</v>
      </c>
      <c r="H526" s="75" t="s">
        <v>1436</v>
      </c>
      <c r="I526" s="96" t="s">
        <v>107</v>
      </c>
      <c r="J526" s="119" t="s">
        <v>81</v>
      </c>
      <c r="K526" s="119" t="s">
        <v>81</v>
      </c>
      <c r="L526" s="227" t="s">
        <v>81</v>
      </c>
      <c r="M526" s="354"/>
      <c r="N526" s="354"/>
      <c r="O526" s="354"/>
      <c r="P526" s="354"/>
      <c r="Q526" s="227" t="s">
        <v>81</v>
      </c>
      <c r="R526" s="227" t="s">
        <v>81</v>
      </c>
      <c r="S526" s="227" t="s">
        <v>81</v>
      </c>
      <c r="T526" s="227" t="s">
        <v>81</v>
      </c>
      <c r="U526" s="227" t="s">
        <v>81</v>
      </c>
      <c r="V526" s="227" t="s">
        <v>81</v>
      </c>
      <c r="W526" s="227" t="s">
        <v>81</v>
      </c>
      <c r="X526" s="227" t="s">
        <v>81</v>
      </c>
      <c r="Y526" s="227" t="s">
        <v>81</v>
      </c>
      <c r="Z526" s="227" t="s">
        <v>81</v>
      </c>
      <c r="AA526" s="119" t="s">
        <v>81</v>
      </c>
      <c r="AB526" s="227" t="s">
        <v>81</v>
      </c>
      <c r="AC526" s="119" t="s">
        <v>81</v>
      </c>
      <c r="AD526" s="227" t="s">
        <v>81</v>
      </c>
      <c r="AE526" s="227" t="s">
        <v>81</v>
      </c>
      <c r="AF526" s="227" t="s">
        <v>81</v>
      </c>
      <c r="AG526" s="227" t="s">
        <v>81</v>
      </c>
      <c r="AH526" s="227" t="s">
        <v>81</v>
      </c>
      <c r="AI526" s="227" t="s">
        <v>81</v>
      </c>
      <c r="AJ526" s="227" t="s">
        <v>81</v>
      </c>
      <c r="AK526" s="227" t="s">
        <v>81</v>
      </c>
      <c r="AL526" s="227" t="s">
        <v>81</v>
      </c>
      <c r="AM526" s="354"/>
      <c r="AN526" s="354"/>
      <c r="AO526" s="227" t="s">
        <v>81</v>
      </c>
      <c r="AP526" s="227" t="s">
        <v>81</v>
      </c>
      <c r="AQ526" s="354"/>
      <c r="AR526" s="354"/>
      <c r="AS526" s="119" t="s">
        <v>81</v>
      </c>
      <c r="AT526" s="227" t="s">
        <v>81</v>
      </c>
      <c r="AU526" s="119" t="s">
        <v>81</v>
      </c>
      <c r="AV526" s="119" t="s">
        <v>81</v>
      </c>
      <c r="AW526" s="119" t="s">
        <v>81</v>
      </c>
      <c r="AX526" s="227" t="s">
        <v>81</v>
      </c>
      <c r="AY526" s="227" t="s">
        <v>81</v>
      </c>
      <c r="AZ526" s="227" t="s">
        <v>81</v>
      </c>
      <c r="BA526" s="227" t="s">
        <v>81</v>
      </c>
      <c r="BB526" s="227" t="s">
        <v>81</v>
      </c>
      <c r="BC526" s="227" t="s">
        <v>81</v>
      </c>
      <c r="BD526" s="227" t="s">
        <v>81</v>
      </c>
      <c r="BE526" s="102" t="s">
        <v>81</v>
      </c>
      <c r="BF526" s="305" t="s">
        <v>81</v>
      </c>
      <c r="BG526" s="354"/>
      <c r="BH526" s="357"/>
      <c r="BI526" s="119" t="s">
        <v>81</v>
      </c>
      <c r="BJ526" s="260" t="s">
        <v>81</v>
      </c>
      <c r="BK526" s="354"/>
      <c r="BL526" s="357"/>
      <c r="BM526" s="220" t="s">
        <v>1341</v>
      </c>
      <c r="BN526" s="220" t="s">
        <v>402</v>
      </c>
      <c r="BO526" s="220"/>
      <c r="BP526" s="220"/>
      <c r="BQ526" s="220"/>
      <c r="BR526" s="220"/>
      <c r="BS526" s="220"/>
      <c r="BT526" s="220"/>
      <c r="BU526" s="220"/>
      <c r="BV526" s="220"/>
      <c r="BW526" s="220"/>
      <c r="BX526" s="220"/>
      <c r="BY526" s="220"/>
      <c r="BZ526" s="96">
        <v>30</v>
      </c>
      <c r="CA526" s="119">
        <v>10</v>
      </c>
      <c r="CB526" s="119">
        <v>20</v>
      </c>
      <c r="CC526" s="119">
        <v>40</v>
      </c>
      <c r="CD526" s="119">
        <v>40</v>
      </c>
      <c r="CE526" s="96">
        <v>413655625</v>
      </c>
      <c r="CF526" s="96">
        <v>0</v>
      </c>
      <c r="CG526" s="96">
        <v>413655625</v>
      </c>
      <c r="CH526" s="96">
        <v>0</v>
      </c>
      <c r="CI526" s="96">
        <v>0</v>
      </c>
      <c r="CJ526" s="96">
        <v>0</v>
      </c>
      <c r="CK526" s="96">
        <v>0</v>
      </c>
      <c r="CL526" s="96">
        <v>0</v>
      </c>
      <c r="CM526" s="96">
        <v>0</v>
      </c>
      <c r="CN526" s="305">
        <v>1</v>
      </c>
      <c r="CO526" s="354"/>
      <c r="CP526" s="357"/>
      <c r="CQ526" s="96">
        <f t="shared" ref="CQ526:CQ530" si="420">+CD526</f>
        <v>40</v>
      </c>
      <c r="CR526" s="221">
        <v>1</v>
      </c>
      <c r="CS526" s="355"/>
      <c r="CT526" s="366"/>
      <c r="CU526" s="220" t="s">
        <v>1341</v>
      </c>
      <c r="CV526" s="220" t="s">
        <v>402</v>
      </c>
    </row>
    <row r="527" spans="1:100" ht="145.5" customHeight="1">
      <c r="A527" s="75" t="s">
        <v>1416</v>
      </c>
      <c r="B527" s="218" t="s">
        <v>95</v>
      </c>
      <c r="C527" s="75" t="s">
        <v>1417</v>
      </c>
      <c r="D527" s="119" t="s">
        <v>79</v>
      </c>
      <c r="E527" s="119">
        <v>1</v>
      </c>
      <c r="F527" s="75" t="s">
        <v>97</v>
      </c>
      <c r="G527" s="188" t="s">
        <v>81</v>
      </c>
      <c r="H527" s="75" t="s">
        <v>1437</v>
      </c>
      <c r="I527" s="96" t="s">
        <v>107</v>
      </c>
      <c r="J527" s="119" t="s">
        <v>81</v>
      </c>
      <c r="K527" s="119" t="s">
        <v>81</v>
      </c>
      <c r="L527" s="227" t="s">
        <v>81</v>
      </c>
      <c r="M527" s="354"/>
      <c r="N527" s="354"/>
      <c r="O527" s="354"/>
      <c r="P527" s="354"/>
      <c r="Q527" s="227" t="s">
        <v>81</v>
      </c>
      <c r="R527" s="227" t="s">
        <v>81</v>
      </c>
      <c r="S527" s="227" t="s">
        <v>81</v>
      </c>
      <c r="T527" s="227" t="s">
        <v>81</v>
      </c>
      <c r="U527" s="227" t="s">
        <v>81</v>
      </c>
      <c r="V527" s="227" t="s">
        <v>81</v>
      </c>
      <c r="W527" s="227" t="s">
        <v>81</v>
      </c>
      <c r="X527" s="227" t="s">
        <v>81</v>
      </c>
      <c r="Y527" s="227" t="s">
        <v>81</v>
      </c>
      <c r="Z527" s="227" t="s">
        <v>81</v>
      </c>
      <c r="AA527" s="119" t="s">
        <v>81</v>
      </c>
      <c r="AB527" s="227" t="s">
        <v>81</v>
      </c>
      <c r="AC527" s="119" t="s">
        <v>81</v>
      </c>
      <c r="AD527" s="227" t="s">
        <v>81</v>
      </c>
      <c r="AE527" s="227" t="s">
        <v>81</v>
      </c>
      <c r="AF527" s="227" t="s">
        <v>81</v>
      </c>
      <c r="AG527" s="227" t="s">
        <v>81</v>
      </c>
      <c r="AH527" s="227" t="s">
        <v>81</v>
      </c>
      <c r="AI527" s="227" t="s">
        <v>81</v>
      </c>
      <c r="AJ527" s="227" t="s">
        <v>81</v>
      </c>
      <c r="AK527" s="227" t="s">
        <v>81</v>
      </c>
      <c r="AL527" s="227" t="s">
        <v>81</v>
      </c>
      <c r="AM527" s="354"/>
      <c r="AN527" s="354"/>
      <c r="AO527" s="227" t="s">
        <v>81</v>
      </c>
      <c r="AP527" s="227" t="s">
        <v>81</v>
      </c>
      <c r="AQ527" s="354"/>
      <c r="AR527" s="354"/>
      <c r="AS527" s="119" t="s">
        <v>81</v>
      </c>
      <c r="AT527" s="227" t="s">
        <v>81</v>
      </c>
      <c r="AU527" s="119" t="s">
        <v>81</v>
      </c>
      <c r="AV527" s="119" t="s">
        <v>81</v>
      </c>
      <c r="AW527" s="119" t="s">
        <v>81</v>
      </c>
      <c r="AX527" s="227" t="s">
        <v>81</v>
      </c>
      <c r="AY527" s="227" t="s">
        <v>81</v>
      </c>
      <c r="AZ527" s="227" t="s">
        <v>81</v>
      </c>
      <c r="BA527" s="227" t="s">
        <v>81</v>
      </c>
      <c r="BB527" s="227" t="s">
        <v>81</v>
      </c>
      <c r="BC527" s="227" t="s">
        <v>81</v>
      </c>
      <c r="BD527" s="227" t="s">
        <v>81</v>
      </c>
      <c r="BE527" s="102" t="s">
        <v>81</v>
      </c>
      <c r="BF527" s="305" t="s">
        <v>81</v>
      </c>
      <c r="BG527" s="354"/>
      <c r="BH527" s="357"/>
      <c r="BI527" s="119" t="s">
        <v>81</v>
      </c>
      <c r="BJ527" s="260" t="s">
        <v>81</v>
      </c>
      <c r="BK527" s="354"/>
      <c r="BL527" s="357"/>
      <c r="BM527" s="220" t="s">
        <v>1341</v>
      </c>
      <c r="BN527" s="220" t="s">
        <v>402</v>
      </c>
      <c r="BO527" s="220"/>
      <c r="BP527" s="220"/>
      <c r="BQ527" s="220"/>
      <c r="BR527" s="220"/>
      <c r="BS527" s="220"/>
      <c r="BT527" s="220"/>
      <c r="BU527" s="220"/>
      <c r="BV527" s="220"/>
      <c r="BW527" s="220"/>
      <c r="BX527" s="220"/>
      <c r="BY527" s="220"/>
      <c r="BZ527" s="96">
        <v>1</v>
      </c>
      <c r="CA527" s="119">
        <v>0</v>
      </c>
      <c r="CB527" s="119">
        <v>0</v>
      </c>
      <c r="CC527" s="119">
        <v>0</v>
      </c>
      <c r="CD527" s="119">
        <v>1</v>
      </c>
      <c r="CE527" s="96">
        <v>226000000</v>
      </c>
      <c r="CF527" s="96">
        <v>0</v>
      </c>
      <c r="CG527" s="96">
        <v>226000000</v>
      </c>
      <c r="CH527" s="96">
        <v>0</v>
      </c>
      <c r="CI527" s="96">
        <v>0</v>
      </c>
      <c r="CJ527" s="96">
        <v>0</v>
      </c>
      <c r="CK527" s="96">
        <v>0</v>
      </c>
      <c r="CL527" s="96">
        <v>0</v>
      </c>
      <c r="CM527" s="96">
        <v>0</v>
      </c>
      <c r="CN527" s="305">
        <f t="shared" si="418"/>
        <v>1</v>
      </c>
      <c r="CO527" s="354"/>
      <c r="CP527" s="357"/>
      <c r="CQ527" s="96">
        <f t="shared" si="420"/>
        <v>1</v>
      </c>
      <c r="CR527" s="221">
        <f t="shared" si="419"/>
        <v>1</v>
      </c>
      <c r="CS527" s="355"/>
      <c r="CT527" s="366"/>
      <c r="CU527" s="220" t="s">
        <v>1341</v>
      </c>
      <c r="CV527" s="220" t="s">
        <v>402</v>
      </c>
    </row>
    <row r="528" spans="1:100" ht="75" customHeight="1">
      <c r="A528" s="75" t="s">
        <v>1416</v>
      </c>
      <c r="B528" s="218" t="s">
        <v>95</v>
      </c>
      <c r="C528" s="75" t="s">
        <v>1417</v>
      </c>
      <c r="D528" s="119" t="s">
        <v>81</v>
      </c>
      <c r="E528" s="119">
        <v>45</v>
      </c>
      <c r="F528" s="75" t="s">
        <v>97</v>
      </c>
      <c r="G528" s="188" t="s">
        <v>81</v>
      </c>
      <c r="H528" s="75" t="s">
        <v>1438</v>
      </c>
      <c r="I528" s="96" t="s">
        <v>107</v>
      </c>
      <c r="J528" s="119" t="s">
        <v>81</v>
      </c>
      <c r="K528" s="119" t="s">
        <v>81</v>
      </c>
      <c r="L528" s="227" t="s">
        <v>81</v>
      </c>
      <c r="M528" s="354"/>
      <c r="N528" s="354"/>
      <c r="O528" s="354"/>
      <c r="P528" s="354"/>
      <c r="Q528" s="227" t="s">
        <v>81</v>
      </c>
      <c r="R528" s="227" t="s">
        <v>81</v>
      </c>
      <c r="S528" s="227" t="s">
        <v>81</v>
      </c>
      <c r="T528" s="227" t="s">
        <v>81</v>
      </c>
      <c r="U528" s="227" t="s">
        <v>81</v>
      </c>
      <c r="V528" s="227" t="s">
        <v>81</v>
      </c>
      <c r="W528" s="227" t="s">
        <v>81</v>
      </c>
      <c r="X528" s="227" t="s">
        <v>81</v>
      </c>
      <c r="Y528" s="227" t="s">
        <v>81</v>
      </c>
      <c r="Z528" s="227" t="s">
        <v>81</v>
      </c>
      <c r="AA528" s="119" t="s">
        <v>81</v>
      </c>
      <c r="AB528" s="227" t="s">
        <v>81</v>
      </c>
      <c r="AC528" s="119" t="s">
        <v>81</v>
      </c>
      <c r="AD528" s="227" t="s">
        <v>81</v>
      </c>
      <c r="AE528" s="227" t="s">
        <v>81</v>
      </c>
      <c r="AF528" s="227" t="s">
        <v>81</v>
      </c>
      <c r="AG528" s="227" t="s">
        <v>81</v>
      </c>
      <c r="AH528" s="227" t="s">
        <v>81</v>
      </c>
      <c r="AI528" s="227" t="s">
        <v>81</v>
      </c>
      <c r="AJ528" s="227" t="s">
        <v>81</v>
      </c>
      <c r="AK528" s="227" t="s">
        <v>81</v>
      </c>
      <c r="AL528" s="227" t="s">
        <v>81</v>
      </c>
      <c r="AM528" s="354"/>
      <c r="AN528" s="354"/>
      <c r="AO528" s="227" t="s">
        <v>81</v>
      </c>
      <c r="AP528" s="227" t="s">
        <v>81</v>
      </c>
      <c r="AQ528" s="354"/>
      <c r="AR528" s="354"/>
      <c r="AS528" s="119" t="s">
        <v>81</v>
      </c>
      <c r="AT528" s="227" t="s">
        <v>81</v>
      </c>
      <c r="AU528" s="119" t="s">
        <v>81</v>
      </c>
      <c r="AV528" s="119" t="s">
        <v>81</v>
      </c>
      <c r="AW528" s="119">
        <v>45</v>
      </c>
      <c r="AX528" s="227">
        <v>226000000</v>
      </c>
      <c r="AY528" s="227">
        <v>0</v>
      </c>
      <c r="AZ528" s="227">
        <v>226000000</v>
      </c>
      <c r="BA528" s="227" t="s">
        <v>81</v>
      </c>
      <c r="BB528" s="227" t="s">
        <v>81</v>
      </c>
      <c r="BC528" s="227" t="s">
        <v>81</v>
      </c>
      <c r="BD528" s="227" t="s">
        <v>81</v>
      </c>
      <c r="BE528" s="102" t="s">
        <v>81</v>
      </c>
      <c r="BF528" s="305" t="s">
        <v>81</v>
      </c>
      <c r="BG528" s="354"/>
      <c r="BH528" s="357"/>
      <c r="BI528" s="119" t="s">
        <v>81</v>
      </c>
      <c r="BJ528" s="260" t="s">
        <v>81</v>
      </c>
      <c r="BK528" s="354"/>
      <c r="BL528" s="357"/>
      <c r="BM528" s="220" t="s">
        <v>1341</v>
      </c>
      <c r="BN528" s="220" t="s">
        <v>402</v>
      </c>
      <c r="BO528" s="220"/>
      <c r="BP528" s="220"/>
      <c r="BQ528" s="220"/>
      <c r="BR528" s="220"/>
      <c r="BS528" s="220"/>
      <c r="BT528" s="220"/>
      <c r="BU528" s="220"/>
      <c r="BV528" s="220"/>
      <c r="BW528" s="220"/>
      <c r="BX528" s="220"/>
      <c r="BY528" s="220"/>
      <c r="BZ528" s="96">
        <v>45</v>
      </c>
      <c r="CA528" s="119">
        <v>0</v>
      </c>
      <c r="CB528" s="119">
        <v>0</v>
      </c>
      <c r="CC528" s="119">
        <v>25</v>
      </c>
      <c r="CD528" s="119">
        <v>45</v>
      </c>
      <c r="CE528" s="96">
        <v>500000000</v>
      </c>
      <c r="CF528" s="96">
        <v>0</v>
      </c>
      <c r="CG528" s="96">
        <v>500000000</v>
      </c>
      <c r="CH528" s="96">
        <v>0</v>
      </c>
      <c r="CI528" s="96">
        <v>0</v>
      </c>
      <c r="CJ528" s="96">
        <v>0</v>
      </c>
      <c r="CK528" s="96">
        <v>0</v>
      </c>
      <c r="CL528" s="96">
        <v>0</v>
      </c>
      <c r="CM528" s="96">
        <v>0</v>
      </c>
      <c r="CN528" s="305">
        <f t="shared" si="418"/>
        <v>1</v>
      </c>
      <c r="CO528" s="354"/>
      <c r="CP528" s="357"/>
      <c r="CQ528" s="96">
        <f t="shared" si="420"/>
        <v>45</v>
      </c>
      <c r="CR528" s="221">
        <f t="shared" si="419"/>
        <v>1</v>
      </c>
      <c r="CS528" s="355"/>
      <c r="CT528" s="366"/>
      <c r="CU528" s="220" t="s">
        <v>1341</v>
      </c>
      <c r="CV528" s="220" t="s">
        <v>402</v>
      </c>
    </row>
    <row r="529" spans="1:100" ht="39" customHeight="1">
      <c r="A529" s="75" t="s">
        <v>1416</v>
      </c>
      <c r="B529" s="218" t="s">
        <v>95</v>
      </c>
      <c r="C529" s="75" t="s">
        <v>1417</v>
      </c>
      <c r="D529" s="119" t="s">
        <v>81</v>
      </c>
      <c r="E529" s="119">
        <v>45</v>
      </c>
      <c r="F529" s="75" t="s">
        <v>97</v>
      </c>
      <c r="G529" s="188" t="s">
        <v>81</v>
      </c>
      <c r="H529" s="75" t="s">
        <v>1439</v>
      </c>
      <c r="I529" s="96" t="s">
        <v>107</v>
      </c>
      <c r="J529" s="119" t="s">
        <v>81</v>
      </c>
      <c r="K529" s="119" t="s">
        <v>81</v>
      </c>
      <c r="L529" s="227" t="s">
        <v>81</v>
      </c>
      <c r="M529" s="354"/>
      <c r="N529" s="354"/>
      <c r="O529" s="354"/>
      <c r="P529" s="354"/>
      <c r="Q529" s="227" t="s">
        <v>81</v>
      </c>
      <c r="R529" s="227" t="s">
        <v>81</v>
      </c>
      <c r="S529" s="227" t="s">
        <v>81</v>
      </c>
      <c r="T529" s="227" t="s">
        <v>81</v>
      </c>
      <c r="U529" s="227" t="s">
        <v>81</v>
      </c>
      <c r="V529" s="227" t="s">
        <v>81</v>
      </c>
      <c r="W529" s="227" t="s">
        <v>81</v>
      </c>
      <c r="X529" s="227" t="s">
        <v>81</v>
      </c>
      <c r="Y529" s="227" t="s">
        <v>81</v>
      </c>
      <c r="Z529" s="227" t="s">
        <v>81</v>
      </c>
      <c r="AA529" s="119" t="s">
        <v>81</v>
      </c>
      <c r="AB529" s="227" t="s">
        <v>81</v>
      </c>
      <c r="AC529" s="119" t="s">
        <v>81</v>
      </c>
      <c r="AD529" s="227" t="s">
        <v>81</v>
      </c>
      <c r="AE529" s="227" t="s">
        <v>81</v>
      </c>
      <c r="AF529" s="227" t="s">
        <v>81</v>
      </c>
      <c r="AG529" s="227" t="s">
        <v>81</v>
      </c>
      <c r="AH529" s="227" t="s">
        <v>81</v>
      </c>
      <c r="AI529" s="227" t="s">
        <v>81</v>
      </c>
      <c r="AJ529" s="227" t="s">
        <v>81</v>
      </c>
      <c r="AK529" s="227" t="s">
        <v>81</v>
      </c>
      <c r="AL529" s="227" t="s">
        <v>81</v>
      </c>
      <c r="AM529" s="354"/>
      <c r="AN529" s="354"/>
      <c r="AO529" s="227" t="s">
        <v>81</v>
      </c>
      <c r="AP529" s="227" t="s">
        <v>81</v>
      </c>
      <c r="AQ529" s="354"/>
      <c r="AR529" s="354"/>
      <c r="AS529" s="119" t="s">
        <v>81</v>
      </c>
      <c r="AT529" s="227" t="s">
        <v>81</v>
      </c>
      <c r="AU529" s="119" t="s">
        <v>81</v>
      </c>
      <c r="AV529" s="119" t="s">
        <v>81</v>
      </c>
      <c r="AW529" s="119">
        <v>45</v>
      </c>
      <c r="AX529" s="227">
        <v>429965561</v>
      </c>
      <c r="AY529" s="227" t="s">
        <v>81</v>
      </c>
      <c r="AZ529" s="227">
        <v>429965561</v>
      </c>
      <c r="BA529" s="227" t="s">
        <v>81</v>
      </c>
      <c r="BB529" s="227" t="s">
        <v>81</v>
      </c>
      <c r="BC529" s="227" t="s">
        <v>81</v>
      </c>
      <c r="BD529" s="227" t="s">
        <v>81</v>
      </c>
      <c r="BE529" s="102" t="s">
        <v>81</v>
      </c>
      <c r="BF529" s="305" t="s">
        <v>81</v>
      </c>
      <c r="BG529" s="354"/>
      <c r="BH529" s="357"/>
      <c r="BI529" s="119" t="s">
        <v>81</v>
      </c>
      <c r="BJ529" s="260" t="s">
        <v>81</v>
      </c>
      <c r="BK529" s="354"/>
      <c r="BL529" s="357"/>
      <c r="BM529" s="220" t="s">
        <v>1341</v>
      </c>
      <c r="BN529" s="220" t="s">
        <v>402</v>
      </c>
      <c r="BO529" s="220"/>
      <c r="BP529" s="220"/>
      <c r="BQ529" s="220"/>
      <c r="BR529" s="220"/>
      <c r="BS529" s="220"/>
      <c r="BT529" s="220"/>
      <c r="BU529" s="220"/>
      <c r="BV529" s="220"/>
      <c r="BW529" s="220"/>
      <c r="BX529" s="220"/>
      <c r="BY529" s="220"/>
      <c r="BZ529" s="96">
        <v>45</v>
      </c>
      <c r="CA529" s="119">
        <v>20</v>
      </c>
      <c r="CB529" s="119">
        <v>45</v>
      </c>
      <c r="CC529" s="119">
        <v>45</v>
      </c>
      <c r="CD529" s="119">
        <v>45</v>
      </c>
      <c r="CE529" s="96">
        <v>824002128</v>
      </c>
      <c r="CF529" s="96">
        <v>0</v>
      </c>
      <c r="CG529" s="96">
        <v>674002128</v>
      </c>
      <c r="CH529" s="96">
        <v>150000000</v>
      </c>
      <c r="CI529" s="96">
        <v>0</v>
      </c>
      <c r="CJ529" s="96">
        <v>0</v>
      </c>
      <c r="CK529" s="96">
        <v>0</v>
      </c>
      <c r="CL529" s="96">
        <v>0</v>
      </c>
      <c r="CM529" s="96">
        <v>0</v>
      </c>
      <c r="CN529" s="305">
        <f t="shared" si="418"/>
        <v>1</v>
      </c>
      <c r="CO529" s="354"/>
      <c r="CP529" s="357"/>
      <c r="CQ529" s="96">
        <f t="shared" si="420"/>
        <v>45</v>
      </c>
      <c r="CR529" s="221">
        <f t="shared" si="419"/>
        <v>1</v>
      </c>
      <c r="CS529" s="355"/>
      <c r="CT529" s="366"/>
      <c r="CU529" s="220" t="s">
        <v>1341</v>
      </c>
      <c r="CV529" s="220" t="s">
        <v>402</v>
      </c>
    </row>
    <row r="530" spans="1:100" ht="72" customHeight="1">
      <c r="A530" s="75" t="s">
        <v>1416</v>
      </c>
      <c r="B530" s="218" t="s">
        <v>95</v>
      </c>
      <c r="C530" s="75" t="s">
        <v>1417</v>
      </c>
      <c r="D530" s="119" t="s">
        <v>81</v>
      </c>
      <c r="E530" s="119">
        <v>45</v>
      </c>
      <c r="F530" s="75" t="s">
        <v>97</v>
      </c>
      <c r="G530" s="188" t="s">
        <v>81</v>
      </c>
      <c r="H530" s="75" t="s">
        <v>1440</v>
      </c>
      <c r="I530" s="96" t="s">
        <v>107</v>
      </c>
      <c r="J530" s="119" t="s">
        <v>81</v>
      </c>
      <c r="K530" s="119" t="s">
        <v>81</v>
      </c>
      <c r="L530" s="227" t="s">
        <v>81</v>
      </c>
      <c r="M530" s="354"/>
      <c r="N530" s="354"/>
      <c r="O530" s="354"/>
      <c r="P530" s="354"/>
      <c r="Q530" s="227" t="s">
        <v>81</v>
      </c>
      <c r="R530" s="227" t="s">
        <v>81</v>
      </c>
      <c r="S530" s="227" t="s">
        <v>81</v>
      </c>
      <c r="T530" s="227" t="s">
        <v>81</v>
      </c>
      <c r="U530" s="227" t="s">
        <v>81</v>
      </c>
      <c r="V530" s="227" t="s">
        <v>81</v>
      </c>
      <c r="W530" s="227" t="s">
        <v>81</v>
      </c>
      <c r="X530" s="227" t="s">
        <v>81</v>
      </c>
      <c r="Y530" s="227" t="s">
        <v>81</v>
      </c>
      <c r="Z530" s="227" t="s">
        <v>81</v>
      </c>
      <c r="AA530" s="119" t="s">
        <v>81</v>
      </c>
      <c r="AB530" s="227" t="s">
        <v>81</v>
      </c>
      <c r="AC530" s="119" t="s">
        <v>81</v>
      </c>
      <c r="AD530" s="227" t="s">
        <v>81</v>
      </c>
      <c r="AE530" s="227" t="s">
        <v>81</v>
      </c>
      <c r="AF530" s="227" t="s">
        <v>81</v>
      </c>
      <c r="AG530" s="227" t="s">
        <v>81</v>
      </c>
      <c r="AH530" s="227" t="s">
        <v>81</v>
      </c>
      <c r="AI530" s="227" t="s">
        <v>81</v>
      </c>
      <c r="AJ530" s="227" t="s">
        <v>81</v>
      </c>
      <c r="AK530" s="227" t="s">
        <v>81</v>
      </c>
      <c r="AL530" s="227" t="s">
        <v>81</v>
      </c>
      <c r="AM530" s="354"/>
      <c r="AN530" s="354"/>
      <c r="AO530" s="227" t="s">
        <v>81</v>
      </c>
      <c r="AP530" s="227" t="s">
        <v>81</v>
      </c>
      <c r="AQ530" s="354"/>
      <c r="AR530" s="354"/>
      <c r="AS530" s="119" t="s">
        <v>81</v>
      </c>
      <c r="AT530" s="227" t="s">
        <v>81</v>
      </c>
      <c r="AU530" s="119" t="s">
        <v>81</v>
      </c>
      <c r="AV530" s="119" t="s">
        <v>81</v>
      </c>
      <c r="AW530" s="119">
        <v>45</v>
      </c>
      <c r="AX530" s="227">
        <v>429965561</v>
      </c>
      <c r="AY530" s="227" t="s">
        <v>81</v>
      </c>
      <c r="AZ530" s="227">
        <v>429965561</v>
      </c>
      <c r="BA530" s="227" t="s">
        <v>81</v>
      </c>
      <c r="BB530" s="227" t="s">
        <v>81</v>
      </c>
      <c r="BC530" s="227" t="s">
        <v>81</v>
      </c>
      <c r="BD530" s="227" t="s">
        <v>81</v>
      </c>
      <c r="BE530" s="102" t="s">
        <v>81</v>
      </c>
      <c r="BF530" s="305" t="s">
        <v>81</v>
      </c>
      <c r="BG530" s="354"/>
      <c r="BH530" s="357"/>
      <c r="BI530" s="119" t="s">
        <v>81</v>
      </c>
      <c r="BJ530" s="260" t="s">
        <v>81</v>
      </c>
      <c r="BK530" s="354"/>
      <c r="BL530" s="357"/>
      <c r="BM530" s="220" t="s">
        <v>1341</v>
      </c>
      <c r="BN530" s="220" t="s">
        <v>402</v>
      </c>
      <c r="BO530" s="220"/>
      <c r="BP530" s="220"/>
      <c r="BQ530" s="220"/>
      <c r="BR530" s="220"/>
      <c r="BS530" s="220"/>
      <c r="BT530" s="220"/>
      <c r="BU530" s="220"/>
      <c r="BV530" s="220"/>
      <c r="BW530" s="220"/>
      <c r="BX530" s="220"/>
      <c r="BY530" s="220"/>
      <c r="BZ530" s="96">
        <v>45</v>
      </c>
      <c r="CA530" s="119">
        <v>20</v>
      </c>
      <c r="CB530" s="119">
        <v>45</v>
      </c>
      <c r="CC530" s="119">
        <v>35</v>
      </c>
      <c r="CD530" s="119">
        <v>45</v>
      </c>
      <c r="CE530" s="96">
        <v>407720826.5</v>
      </c>
      <c r="CF530" s="96">
        <v>0</v>
      </c>
      <c r="CG530" s="96">
        <v>407720826.5</v>
      </c>
      <c r="CH530" s="96">
        <v>0</v>
      </c>
      <c r="CI530" s="96">
        <v>0</v>
      </c>
      <c r="CJ530" s="96">
        <v>0</v>
      </c>
      <c r="CK530" s="96">
        <v>0</v>
      </c>
      <c r="CL530" s="96">
        <v>0</v>
      </c>
      <c r="CM530" s="96">
        <v>0</v>
      </c>
      <c r="CN530" s="305">
        <f t="shared" si="418"/>
        <v>1</v>
      </c>
      <c r="CO530" s="354"/>
      <c r="CP530" s="357"/>
      <c r="CQ530" s="96">
        <f t="shared" si="420"/>
        <v>45</v>
      </c>
      <c r="CR530" s="221">
        <f t="shared" si="419"/>
        <v>1</v>
      </c>
      <c r="CS530" s="355"/>
      <c r="CT530" s="366"/>
      <c r="CU530" s="220" t="s">
        <v>1341</v>
      </c>
      <c r="CV530" s="220" t="s">
        <v>402</v>
      </c>
    </row>
    <row r="531" spans="1:100" ht="78" customHeight="1">
      <c r="A531" s="75" t="s">
        <v>1416</v>
      </c>
      <c r="B531" s="218" t="s">
        <v>95</v>
      </c>
      <c r="C531" s="75" t="s">
        <v>1417</v>
      </c>
      <c r="D531" s="119">
        <v>8</v>
      </c>
      <c r="E531" s="119" t="s">
        <v>81</v>
      </c>
      <c r="F531" s="75" t="s">
        <v>97</v>
      </c>
      <c r="G531" s="75" t="s">
        <v>1441</v>
      </c>
      <c r="H531" s="75" t="s">
        <v>1441</v>
      </c>
      <c r="I531" s="96">
        <v>0</v>
      </c>
      <c r="J531" s="119">
        <v>5</v>
      </c>
      <c r="K531" s="119">
        <v>5</v>
      </c>
      <c r="L531" s="305">
        <v>1</v>
      </c>
      <c r="M531" s="354"/>
      <c r="N531" s="354"/>
      <c r="O531" s="354"/>
      <c r="P531" s="354"/>
      <c r="Q531" s="119">
        <v>434895531</v>
      </c>
      <c r="R531" s="96">
        <v>0</v>
      </c>
      <c r="S531" s="119">
        <v>434895531</v>
      </c>
      <c r="T531" s="96">
        <v>0</v>
      </c>
      <c r="U531" s="96">
        <v>0</v>
      </c>
      <c r="V531" s="96">
        <v>0</v>
      </c>
      <c r="W531" s="96">
        <v>0</v>
      </c>
      <c r="X531" s="96">
        <v>0</v>
      </c>
      <c r="Y531" s="96">
        <v>0</v>
      </c>
      <c r="Z531" s="102" t="s">
        <v>81</v>
      </c>
      <c r="AA531" s="96">
        <v>5</v>
      </c>
      <c r="AB531" s="102">
        <v>3</v>
      </c>
      <c r="AC531" s="96">
        <v>5</v>
      </c>
      <c r="AD531" s="102">
        <v>1308485471</v>
      </c>
      <c r="AE531" s="96">
        <v>0</v>
      </c>
      <c r="AF531" s="102">
        <v>1308485471</v>
      </c>
      <c r="AG531" s="96">
        <v>0</v>
      </c>
      <c r="AH531" s="96">
        <v>0</v>
      </c>
      <c r="AI531" s="96">
        <v>0</v>
      </c>
      <c r="AJ531" s="96">
        <v>0</v>
      </c>
      <c r="AK531" s="96">
        <v>0</v>
      </c>
      <c r="AL531" s="305">
        <v>1</v>
      </c>
      <c r="AM531" s="354"/>
      <c r="AN531" s="354"/>
      <c r="AO531" s="102">
        <f t="shared" si="412"/>
        <v>10</v>
      </c>
      <c r="AP531" s="305">
        <v>1</v>
      </c>
      <c r="AQ531" s="354"/>
      <c r="AR531" s="354"/>
      <c r="AS531" s="121">
        <v>5</v>
      </c>
      <c r="AT531" s="96">
        <v>4</v>
      </c>
      <c r="AU531" s="96">
        <v>4</v>
      </c>
      <c r="AV531" s="96">
        <v>4</v>
      </c>
      <c r="AW531" s="96">
        <v>1382071968</v>
      </c>
      <c r="AX531" s="96">
        <v>0</v>
      </c>
      <c r="AY531" s="96">
        <v>1382071968</v>
      </c>
      <c r="AZ531" s="96">
        <v>0</v>
      </c>
      <c r="BA531" s="96">
        <v>0</v>
      </c>
      <c r="BB531" s="96">
        <v>0</v>
      </c>
      <c r="BC531" s="96">
        <v>0</v>
      </c>
      <c r="BD531" s="96">
        <v>0</v>
      </c>
      <c r="BE531" s="102">
        <v>0</v>
      </c>
      <c r="BF531" s="305">
        <f>+AV531/AS531</f>
        <v>0.8</v>
      </c>
      <c r="BG531" s="354"/>
      <c r="BH531" s="357"/>
      <c r="BI531" s="96">
        <f>+(K531+AC531+AV531)</f>
        <v>14</v>
      </c>
      <c r="BJ531" s="260">
        <v>1</v>
      </c>
      <c r="BK531" s="354"/>
      <c r="BL531" s="357"/>
      <c r="BM531" s="220" t="s">
        <v>1341</v>
      </c>
      <c r="BN531" s="220" t="s">
        <v>1442</v>
      </c>
      <c r="BO531" s="220"/>
      <c r="BP531" s="220"/>
      <c r="BQ531" s="220"/>
      <c r="BR531" s="220"/>
      <c r="BS531" s="220"/>
      <c r="BT531" s="220"/>
      <c r="BU531" s="220"/>
      <c r="BV531" s="220"/>
      <c r="BW531" s="220"/>
      <c r="BX531" s="220"/>
      <c r="BY531" s="220"/>
      <c r="BZ531" s="96" t="s">
        <v>81</v>
      </c>
      <c r="CA531" s="96">
        <v>4</v>
      </c>
      <c r="CB531" s="96" t="s">
        <v>81</v>
      </c>
      <c r="CC531" s="96" t="s">
        <v>81</v>
      </c>
      <c r="CD531" s="96" t="s">
        <v>81</v>
      </c>
      <c r="CE531" s="96">
        <v>0</v>
      </c>
      <c r="CF531" s="96">
        <v>0</v>
      </c>
      <c r="CG531" s="96">
        <v>0</v>
      </c>
      <c r="CH531" s="96">
        <v>0</v>
      </c>
      <c r="CI531" s="96">
        <v>0</v>
      </c>
      <c r="CJ531" s="96">
        <v>0</v>
      </c>
      <c r="CK531" s="96">
        <v>0</v>
      </c>
      <c r="CL531" s="96">
        <v>0</v>
      </c>
      <c r="CM531" s="96">
        <v>0</v>
      </c>
      <c r="CN531" s="305" t="s">
        <v>81</v>
      </c>
      <c r="CO531" s="354"/>
      <c r="CP531" s="357"/>
      <c r="CQ531" s="96" t="s">
        <v>81</v>
      </c>
      <c r="CR531" s="221" t="s">
        <v>81</v>
      </c>
      <c r="CS531" s="355"/>
      <c r="CT531" s="366"/>
      <c r="CU531" s="220" t="s">
        <v>1341</v>
      </c>
      <c r="CV531" s="220" t="s">
        <v>1442</v>
      </c>
    </row>
    <row r="532" spans="1:100" ht="46.5" customHeight="1">
      <c r="A532" s="75" t="s">
        <v>1416</v>
      </c>
      <c r="B532" s="218" t="s">
        <v>95</v>
      </c>
      <c r="C532" s="75" t="s">
        <v>1417</v>
      </c>
      <c r="D532" s="119" t="s">
        <v>81</v>
      </c>
      <c r="E532" s="119">
        <v>5</v>
      </c>
      <c r="F532" s="75" t="s">
        <v>97</v>
      </c>
      <c r="G532" s="188" t="s">
        <v>81</v>
      </c>
      <c r="H532" s="75" t="s">
        <v>1443</v>
      </c>
      <c r="I532" s="96" t="s">
        <v>107</v>
      </c>
      <c r="J532" s="119" t="s">
        <v>81</v>
      </c>
      <c r="K532" s="119" t="s">
        <v>81</v>
      </c>
      <c r="L532" s="227" t="s">
        <v>81</v>
      </c>
      <c r="M532" s="354"/>
      <c r="N532" s="354"/>
      <c r="O532" s="354"/>
      <c r="P532" s="354"/>
      <c r="Q532" s="227" t="s">
        <v>81</v>
      </c>
      <c r="R532" s="227" t="s">
        <v>81</v>
      </c>
      <c r="S532" s="227" t="s">
        <v>81</v>
      </c>
      <c r="T532" s="227" t="s">
        <v>81</v>
      </c>
      <c r="U532" s="227" t="s">
        <v>81</v>
      </c>
      <c r="V532" s="227" t="s">
        <v>81</v>
      </c>
      <c r="W532" s="227" t="s">
        <v>81</v>
      </c>
      <c r="X532" s="227" t="s">
        <v>81</v>
      </c>
      <c r="Y532" s="227" t="s">
        <v>81</v>
      </c>
      <c r="Z532" s="227" t="s">
        <v>81</v>
      </c>
      <c r="AA532" s="119" t="s">
        <v>81</v>
      </c>
      <c r="AB532" s="227" t="s">
        <v>81</v>
      </c>
      <c r="AC532" s="119" t="s">
        <v>81</v>
      </c>
      <c r="AD532" s="227" t="s">
        <v>81</v>
      </c>
      <c r="AE532" s="227" t="s">
        <v>81</v>
      </c>
      <c r="AF532" s="227" t="s">
        <v>81</v>
      </c>
      <c r="AG532" s="227" t="s">
        <v>81</v>
      </c>
      <c r="AH532" s="227" t="s">
        <v>81</v>
      </c>
      <c r="AI532" s="227" t="s">
        <v>81</v>
      </c>
      <c r="AJ532" s="227" t="s">
        <v>81</v>
      </c>
      <c r="AK532" s="227" t="s">
        <v>81</v>
      </c>
      <c r="AL532" s="227" t="s">
        <v>81</v>
      </c>
      <c r="AM532" s="354"/>
      <c r="AN532" s="354"/>
      <c r="AO532" s="227" t="s">
        <v>81</v>
      </c>
      <c r="AP532" s="227" t="s">
        <v>81</v>
      </c>
      <c r="AQ532" s="354"/>
      <c r="AR532" s="354"/>
      <c r="AS532" s="119" t="s">
        <v>81</v>
      </c>
      <c r="AT532" s="227" t="s">
        <v>81</v>
      </c>
      <c r="AU532" s="119" t="s">
        <v>81</v>
      </c>
      <c r="AV532" s="119" t="s">
        <v>81</v>
      </c>
      <c r="AW532" s="119">
        <v>440888009</v>
      </c>
      <c r="AX532" s="227" t="s">
        <v>81</v>
      </c>
      <c r="AY532" s="227">
        <v>440888009</v>
      </c>
      <c r="AZ532" s="227" t="s">
        <v>81</v>
      </c>
      <c r="BA532" s="227" t="s">
        <v>81</v>
      </c>
      <c r="BB532" s="227" t="s">
        <v>81</v>
      </c>
      <c r="BC532" s="227" t="s">
        <v>81</v>
      </c>
      <c r="BD532" s="227" t="s">
        <v>81</v>
      </c>
      <c r="BE532" s="102" t="s">
        <v>81</v>
      </c>
      <c r="BF532" s="305" t="s">
        <v>81</v>
      </c>
      <c r="BG532" s="354"/>
      <c r="BH532" s="357"/>
      <c r="BI532" s="119" t="s">
        <v>81</v>
      </c>
      <c r="BJ532" s="260" t="s">
        <v>81</v>
      </c>
      <c r="BK532" s="354"/>
      <c r="BL532" s="357"/>
      <c r="BM532" s="220" t="s">
        <v>1341</v>
      </c>
      <c r="BN532" s="220" t="s">
        <v>402</v>
      </c>
      <c r="BO532" s="220"/>
      <c r="BP532" s="220"/>
      <c r="BQ532" s="220"/>
      <c r="BR532" s="220"/>
      <c r="BS532" s="220"/>
      <c r="BT532" s="220"/>
      <c r="BU532" s="220"/>
      <c r="BV532" s="220"/>
      <c r="BW532" s="220"/>
      <c r="BX532" s="220"/>
      <c r="BY532" s="220"/>
      <c r="BZ532" s="96">
        <v>5</v>
      </c>
      <c r="CA532" s="119">
        <v>3</v>
      </c>
      <c r="CB532" s="119">
        <v>3</v>
      </c>
      <c r="CC532" s="119">
        <v>3</v>
      </c>
      <c r="CD532" s="119">
        <v>6</v>
      </c>
      <c r="CE532" s="96">
        <v>646649296</v>
      </c>
      <c r="CF532" s="96">
        <v>0</v>
      </c>
      <c r="CG532" s="96">
        <v>646649296</v>
      </c>
      <c r="CH532" s="96">
        <v>0</v>
      </c>
      <c r="CI532" s="96">
        <v>0</v>
      </c>
      <c r="CJ532" s="96">
        <v>0</v>
      </c>
      <c r="CK532" s="96">
        <v>0</v>
      </c>
      <c r="CL532" s="96">
        <v>0</v>
      </c>
      <c r="CM532" s="96">
        <v>0</v>
      </c>
      <c r="CN532" s="305">
        <v>1</v>
      </c>
      <c r="CO532" s="354"/>
      <c r="CP532" s="357"/>
      <c r="CQ532" s="96">
        <f>+CD532</f>
        <v>6</v>
      </c>
      <c r="CR532" s="221">
        <v>1</v>
      </c>
      <c r="CS532" s="355"/>
      <c r="CT532" s="366"/>
      <c r="CU532" s="220" t="s">
        <v>1341</v>
      </c>
      <c r="CV532" s="220" t="s">
        <v>402</v>
      </c>
    </row>
    <row r="533" spans="1:100" ht="51" customHeight="1">
      <c r="A533" s="75" t="s">
        <v>1416</v>
      </c>
      <c r="B533" s="218" t="s">
        <v>95</v>
      </c>
      <c r="C533" s="75" t="s">
        <v>1417</v>
      </c>
      <c r="D533" s="119" t="s">
        <v>81</v>
      </c>
      <c r="E533" s="119">
        <v>5</v>
      </c>
      <c r="F533" s="75" t="s">
        <v>97</v>
      </c>
      <c r="G533" s="188" t="s">
        <v>81</v>
      </c>
      <c r="H533" s="75" t="s">
        <v>1444</v>
      </c>
      <c r="I533" s="96" t="s">
        <v>107</v>
      </c>
      <c r="J533" s="119" t="s">
        <v>81</v>
      </c>
      <c r="K533" s="119" t="s">
        <v>81</v>
      </c>
      <c r="L533" s="227" t="s">
        <v>81</v>
      </c>
      <c r="M533" s="354"/>
      <c r="N533" s="354"/>
      <c r="O533" s="354"/>
      <c r="P533" s="354"/>
      <c r="Q533" s="227" t="s">
        <v>81</v>
      </c>
      <c r="R533" s="227" t="s">
        <v>81</v>
      </c>
      <c r="S533" s="227" t="s">
        <v>81</v>
      </c>
      <c r="T533" s="227" t="s">
        <v>81</v>
      </c>
      <c r="U533" s="227" t="s">
        <v>81</v>
      </c>
      <c r="V533" s="227" t="s">
        <v>81</v>
      </c>
      <c r="W533" s="227" t="s">
        <v>81</v>
      </c>
      <c r="X533" s="227" t="s">
        <v>81</v>
      </c>
      <c r="Y533" s="227" t="s">
        <v>81</v>
      </c>
      <c r="Z533" s="227" t="s">
        <v>81</v>
      </c>
      <c r="AA533" s="119" t="s">
        <v>81</v>
      </c>
      <c r="AB533" s="227" t="s">
        <v>81</v>
      </c>
      <c r="AC533" s="119" t="s">
        <v>81</v>
      </c>
      <c r="AD533" s="227" t="s">
        <v>81</v>
      </c>
      <c r="AE533" s="227" t="s">
        <v>81</v>
      </c>
      <c r="AF533" s="227" t="s">
        <v>81</v>
      </c>
      <c r="AG533" s="227" t="s">
        <v>81</v>
      </c>
      <c r="AH533" s="227" t="s">
        <v>81</v>
      </c>
      <c r="AI533" s="227" t="s">
        <v>81</v>
      </c>
      <c r="AJ533" s="227" t="s">
        <v>81</v>
      </c>
      <c r="AK533" s="227" t="s">
        <v>81</v>
      </c>
      <c r="AL533" s="227" t="s">
        <v>81</v>
      </c>
      <c r="AM533" s="354"/>
      <c r="AN533" s="354"/>
      <c r="AO533" s="227" t="s">
        <v>81</v>
      </c>
      <c r="AP533" s="227" t="s">
        <v>81</v>
      </c>
      <c r="AQ533" s="354"/>
      <c r="AR533" s="354"/>
      <c r="AS533" s="119" t="s">
        <v>81</v>
      </c>
      <c r="AT533" s="227" t="s">
        <v>81</v>
      </c>
      <c r="AU533" s="119" t="s">
        <v>81</v>
      </c>
      <c r="AV533" s="119" t="s">
        <v>81</v>
      </c>
      <c r="AW533" s="119" t="s">
        <v>81</v>
      </c>
      <c r="AX533" s="227" t="s">
        <v>81</v>
      </c>
      <c r="AY533" s="227" t="s">
        <v>81</v>
      </c>
      <c r="AZ533" s="227" t="s">
        <v>81</v>
      </c>
      <c r="BA533" s="227" t="s">
        <v>81</v>
      </c>
      <c r="BB533" s="227" t="s">
        <v>81</v>
      </c>
      <c r="BC533" s="227" t="s">
        <v>81</v>
      </c>
      <c r="BD533" s="227" t="s">
        <v>81</v>
      </c>
      <c r="BE533" s="102" t="s">
        <v>81</v>
      </c>
      <c r="BF533" s="305" t="s">
        <v>81</v>
      </c>
      <c r="BG533" s="354"/>
      <c r="BH533" s="357"/>
      <c r="BI533" s="119" t="s">
        <v>81</v>
      </c>
      <c r="BJ533" s="260" t="s">
        <v>81</v>
      </c>
      <c r="BK533" s="354"/>
      <c r="BL533" s="357"/>
      <c r="BM533" s="220" t="s">
        <v>1341</v>
      </c>
      <c r="BN533" s="220" t="s">
        <v>402</v>
      </c>
      <c r="BO533" s="220"/>
      <c r="BP533" s="220"/>
      <c r="BQ533" s="220"/>
      <c r="BR533" s="220"/>
      <c r="BS533" s="220"/>
      <c r="BT533" s="220"/>
      <c r="BU533" s="220"/>
      <c r="BV533" s="220"/>
      <c r="BW533" s="220"/>
      <c r="BX533" s="220"/>
      <c r="BY533" s="220"/>
      <c r="BZ533" s="96">
        <v>5</v>
      </c>
      <c r="CA533" s="119">
        <v>2</v>
      </c>
      <c r="CB533" s="119">
        <v>3</v>
      </c>
      <c r="CC533" s="119">
        <v>3</v>
      </c>
      <c r="CD533" s="119">
        <v>5</v>
      </c>
      <c r="CE533" s="96">
        <v>646649296</v>
      </c>
      <c r="CF533" s="96">
        <v>0</v>
      </c>
      <c r="CG533" s="96">
        <v>646649296</v>
      </c>
      <c r="CH533" s="96">
        <v>0</v>
      </c>
      <c r="CI533" s="96">
        <v>0</v>
      </c>
      <c r="CJ533" s="96">
        <v>0</v>
      </c>
      <c r="CK533" s="96">
        <v>0</v>
      </c>
      <c r="CL533" s="96">
        <v>0</v>
      </c>
      <c r="CM533" s="96">
        <v>0</v>
      </c>
      <c r="CN533" s="305">
        <f t="shared" si="418"/>
        <v>1</v>
      </c>
      <c r="CO533" s="354"/>
      <c r="CP533" s="357"/>
      <c r="CQ533" s="96">
        <f>+CD533</f>
        <v>5</v>
      </c>
      <c r="CR533" s="221">
        <f>+CQ533/E533</f>
        <v>1</v>
      </c>
      <c r="CS533" s="355"/>
      <c r="CT533" s="366"/>
      <c r="CU533" s="220" t="s">
        <v>1341</v>
      </c>
      <c r="CV533" s="220" t="s">
        <v>402</v>
      </c>
    </row>
    <row r="534" spans="1:100" ht="53.25" customHeight="1">
      <c r="A534" s="75" t="s">
        <v>1416</v>
      </c>
      <c r="B534" s="218" t="s">
        <v>95</v>
      </c>
      <c r="C534" s="75" t="s">
        <v>1417</v>
      </c>
      <c r="D534" s="119">
        <v>12</v>
      </c>
      <c r="E534" s="119">
        <v>12</v>
      </c>
      <c r="F534" s="75" t="s">
        <v>97</v>
      </c>
      <c r="G534" s="75" t="s">
        <v>1445</v>
      </c>
      <c r="H534" s="75" t="s">
        <v>1446</v>
      </c>
      <c r="I534" s="96">
        <v>0</v>
      </c>
      <c r="J534" s="119">
        <v>9</v>
      </c>
      <c r="K534" s="119">
        <v>9</v>
      </c>
      <c r="L534" s="305">
        <v>1</v>
      </c>
      <c r="M534" s="354"/>
      <c r="N534" s="354"/>
      <c r="O534" s="354"/>
      <c r="P534" s="354"/>
      <c r="Q534" s="119">
        <v>434895531</v>
      </c>
      <c r="R534" s="96">
        <v>0</v>
      </c>
      <c r="S534" s="119">
        <v>434895531</v>
      </c>
      <c r="T534" s="96">
        <v>0</v>
      </c>
      <c r="U534" s="96">
        <v>0</v>
      </c>
      <c r="V534" s="96">
        <v>0</v>
      </c>
      <c r="W534" s="96">
        <v>0</v>
      </c>
      <c r="X534" s="96">
        <v>0</v>
      </c>
      <c r="Y534" s="96">
        <v>0</v>
      </c>
      <c r="Z534" s="102" t="s">
        <v>81</v>
      </c>
      <c r="AA534" s="96">
        <v>5</v>
      </c>
      <c r="AB534" s="102">
        <v>5</v>
      </c>
      <c r="AC534" s="96">
        <v>5</v>
      </c>
      <c r="AD534" s="102">
        <v>0</v>
      </c>
      <c r="AE534" s="102">
        <v>0</v>
      </c>
      <c r="AF534" s="102">
        <v>0</v>
      </c>
      <c r="AG534" s="102">
        <v>0</v>
      </c>
      <c r="AH534" s="102">
        <v>0</v>
      </c>
      <c r="AI534" s="102">
        <v>0</v>
      </c>
      <c r="AJ534" s="102">
        <v>0</v>
      </c>
      <c r="AK534" s="102">
        <v>0</v>
      </c>
      <c r="AL534" s="305">
        <v>1</v>
      </c>
      <c r="AM534" s="354"/>
      <c r="AN534" s="354"/>
      <c r="AO534" s="102">
        <f t="shared" si="412"/>
        <v>14</v>
      </c>
      <c r="AP534" s="305">
        <v>1</v>
      </c>
      <c r="AQ534" s="354"/>
      <c r="AR534" s="354"/>
      <c r="AS534" s="121">
        <v>5</v>
      </c>
      <c r="AT534" s="96">
        <v>4</v>
      </c>
      <c r="AU534" s="96">
        <v>4</v>
      </c>
      <c r="AV534" s="96">
        <v>4</v>
      </c>
      <c r="AW534" s="96">
        <v>0</v>
      </c>
      <c r="AX534" s="96">
        <v>0</v>
      </c>
      <c r="AY534" s="96">
        <v>0</v>
      </c>
      <c r="AZ534" s="96">
        <v>0</v>
      </c>
      <c r="BA534" s="96">
        <v>0</v>
      </c>
      <c r="BB534" s="96">
        <v>0</v>
      </c>
      <c r="BC534" s="96">
        <v>0</v>
      </c>
      <c r="BD534" s="96">
        <v>0</v>
      </c>
      <c r="BE534" s="102">
        <v>0</v>
      </c>
      <c r="BF534" s="305">
        <f t="shared" si="414"/>
        <v>0.8</v>
      </c>
      <c r="BG534" s="354"/>
      <c r="BH534" s="357"/>
      <c r="BI534" s="96">
        <f>+K534+AC534+AV534</f>
        <v>18</v>
      </c>
      <c r="BJ534" s="260">
        <v>1</v>
      </c>
      <c r="BK534" s="354"/>
      <c r="BL534" s="357"/>
      <c r="BM534" s="220" t="s">
        <v>1341</v>
      </c>
      <c r="BN534" s="220" t="s">
        <v>112</v>
      </c>
      <c r="BO534" s="220"/>
      <c r="BP534" s="220"/>
      <c r="BQ534" s="220"/>
      <c r="BR534" s="220"/>
      <c r="BS534" s="220"/>
      <c r="BT534" s="220"/>
      <c r="BU534" s="220"/>
      <c r="BV534" s="220"/>
      <c r="BW534" s="220"/>
      <c r="BX534" s="220"/>
      <c r="BY534" s="220"/>
      <c r="BZ534" s="96">
        <v>20</v>
      </c>
      <c r="CA534" s="96">
        <v>12</v>
      </c>
      <c r="CB534" s="96">
        <v>20</v>
      </c>
      <c r="CC534" s="96">
        <v>20</v>
      </c>
      <c r="CD534" s="96">
        <v>12</v>
      </c>
      <c r="CE534" s="96">
        <v>646649296</v>
      </c>
      <c r="CF534" s="96">
        <v>0</v>
      </c>
      <c r="CG534" s="96">
        <v>646649296</v>
      </c>
      <c r="CH534" s="96">
        <v>0</v>
      </c>
      <c r="CI534" s="96">
        <v>0</v>
      </c>
      <c r="CJ534" s="96">
        <v>0</v>
      </c>
      <c r="CK534" s="96">
        <v>0</v>
      </c>
      <c r="CL534" s="96">
        <v>0</v>
      </c>
      <c r="CM534" s="96">
        <v>0</v>
      </c>
      <c r="CN534" s="305">
        <f t="shared" si="418"/>
        <v>0.6</v>
      </c>
      <c r="CO534" s="354"/>
      <c r="CP534" s="357"/>
      <c r="CQ534" s="96">
        <f>SUM(K534+AC534+AV534+CD534)</f>
        <v>30</v>
      </c>
      <c r="CR534" s="221">
        <v>1</v>
      </c>
      <c r="CS534" s="355"/>
      <c r="CT534" s="366"/>
      <c r="CU534" s="220" t="s">
        <v>1341</v>
      </c>
      <c r="CV534" s="220" t="s">
        <v>112</v>
      </c>
    </row>
    <row r="535" spans="1:100" ht="92.25" customHeight="1">
      <c r="A535" s="75" t="s">
        <v>1416</v>
      </c>
      <c r="B535" s="218" t="s">
        <v>95</v>
      </c>
      <c r="C535" s="75" t="s">
        <v>1417</v>
      </c>
      <c r="D535" s="119">
        <v>45</v>
      </c>
      <c r="E535" s="119">
        <v>45</v>
      </c>
      <c r="F535" s="75" t="s">
        <v>97</v>
      </c>
      <c r="G535" s="75" t="s">
        <v>1447</v>
      </c>
      <c r="H535" s="75" t="s">
        <v>1448</v>
      </c>
      <c r="I535" s="96">
        <v>0</v>
      </c>
      <c r="J535" s="119">
        <v>15</v>
      </c>
      <c r="K535" s="119">
        <v>19</v>
      </c>
      <c r="L535" s="305">
        <v>1</v>
      </c>
      <c r="M535" s="354"/>
      <c r="N535" s="354"/>
      <c r="O535" s="354"/>
      <c r="P535" s="354"/>
      <c r="Q535" s="119">
        <v>3003216675</v>
      </c>
      <c r="R535" s="96">
        <v>0</v>
      </c>
      <c r="S535" s="119">
        <v>3003216675</v>
      </c>
      <c r="T535" s="96">
        <v>0</v>
      </c>
      <c r="U535" s="96">
        <v>0</v>
      </c>
      <c r="V535" s="96">
        <v>0</v>
      </c>
      <c r="W535" s="96">
        <v>0</v>
      </c>
      <c r="X535" s="96">
        <v>0</v>
      </c>
      <c r="Y535" s="96">
        <v>0</v>
      </c>
      <c r="Z535" s="102" t="s">
        <v>81</v>
      </c>
      <c r="AA535" s="96">
        <v>45</v>
      </c>
      <c r="AB535" s="102">
        <v>20</v>
      </c>
      <c r="AC535" s="96">
        <v>45</v>
      </c>
      <c r="AD535" s="102">
        <v>521075885</v>
      </c>
      <c r="AE535" s="102">
        <v>0</v>
      </c>
      <c r="AF535" s="102">
        <v>521075885</v>
      </c>
      <c r="AG535" s="102">
        <v>0</v>
      </c>
      <c r="AH535" s="102">
        <v>0</v>
      </c>
      <c r="AI535" s="102">
        <v>0</v>
      </c>
      <c r="AJ535" s="102">
        <v>0</v>
      </c>
      <c r="AK535" s="102">
        <v>0</v>
      </c>
      <c r="AL535" s="305">
        <v>1</v>
      </c>
      <c r="AM535" s="354"/>
      <c r="AN535" s="354"/>
      <c r="AO535" s="102">
        <f t="shared" si="412"/>
        <v>64</v>
      </c>
      <c r="AP535" s="305">
        <v>1</v>
      </c>
      <c r="AQ535" s="354"/>
      <c r="AR535" s="354"/>
      <c r="AS535" s="121">
        <v>45</v>
      </c>
      <c r="AT535" s="96">
        <v>15</v>
      </c>
      <c r="AU535" s="96">
        <v>15</v>
      </c>
      <c r="AV535" s="96">
        <v>17</v>
      </c>
      <c r="AW535" s="96">
        <v>457782380</v>
      </c>
      <c r="AX535" s="96">
        <v>0</v>
      </c>
      <c r="AY535" s="96">
        <v>457782380</v>
      </c>
      <c r="AZ535" s="96">
        <v>0</v>
      </c>
      <c r="BA535" s="96">
        <v>0</v>
      </c>
      <c r="BB535" s="96">
        <v>0</v>
      </c>
      <c r="BC535" s="96">
        <v>0</v>
      </c>
      <c r="BD535" s="96">
        <v>0</v>
      </c>
      <c r="BE535" s="102">
        <v>0</v>
      </c>
      <c r="BF535" s="305">
        <f t="shared" si="414"/>
        <v>0.37777777777777777</v>
      </c>
      <c r="BG535" s="354"/>
      <c r="BH535" s="357"/>
      <c r="BI535" s="96">
        <f>+K535+AC535+AV535</f>
        <v>81</v>
      </c>
      <c r="BJ535" s="260">
        <v>1</v>
      </c>
      <c r="BK535" s="354"/>
      <c r="BL535" s="357"/>
      <c r="BM535" s="220" t="s">
        <v>1341</v>
      </c>
      <c r="BN535" s="220" t="s">
        <v>112</v>
      </c>
      <c r="BO535" s="220"/>
      <c r="BP535" s="220"/>
      <c r="BQ535" s="220"/>
      <c r="BR535" s="220"/>
      <c r="BS535" s="220"/>
      <c r="BT535" s="220"/>
      <c r="BU535" s="220"/>
      <c r="BV535" s="220"/>
      <c r="BW535" s="220"/>
      <c r="BX535" s="220"/>
      <c r="BY535" s="220"/>
      <c r="BZ535" s="96">
        <v>45</v>
      </c>
      <c r="CA535" s="96">
        <v>45</v>
      </c>
      <c r="CB535" s="96">
        <v>45</v>
      </c>
      <c r="CC535" s="96">
        <v>45</v>
      </c>
      <c r="CD535" s="96">
        <v>45</v>
      </c>
      <c r="CE535" s="96">
        <v>388335676.5</v>
      </c>
      <c r="CF535" s="96">
        <v>0</v>
      </c>
      <c r="CG535" s="96">
        <v>388335676.5</v>
      </c>
      <c r="CH535" s="96">
        <v>0</v>
      </c>
      <c r="CI535" s="96">
        <v>0</v>
      </c>
      <c r="CJ535" s="96">
        <v>0</v>
      </c>
      <c r="CK535" s="96">
        <v>0</v>
      </c>
      <c r="CL535" s="96">
        <v>0</v>
      </c>
      <c r="CM535" s="96">
        <v>0</v>
      </c>
      <c r="CN535" s="305">
        <f t="shared" si="418"/>
        <v>1</v>
      </c>
      <c r="CO535" s="354"/>
      <c r="CP535" s="357"/>
      <c r="CQ535" s="96">
        <f>+CD535</f>
        <v>45</v>
      </c>
      <c r="CR535" s="221">
        <f>+CQ535/E535</f>
        <v>1</v>
      </c>
      <c r="CS535" s="355"/>
      <c r="CT535" s="366"/>
      <c r="CU535" s="220" t="s">
        <v>1341</v>
      </c>
      <c r="CV535" s="220" t="s">
        <v>112</v>
      </c>
    </row>
    <row r="536" spans="1:100" ht="77.25" customHeight="1">
      <c r="A536" s="75" t="s">
        <v>1416</v>
      </c>
      <c r="B536" s="218" t="s">
        <v>95</v>
      </c>
      <c r="C536" s="75" t="s">
        <v>1417</v>
      </c>
      <c r="D536" s="119">
        <v>45</v>
      </c>
      <c r="E536" s="119">
        <v>45</v>
      </c>
      <c r="F536" s="75" t="s">
        <v>97</v>
      </c>
      <c r="G536" s="75" t="s">
        <v>1449</v>
      </c>
      <c r="H536" s="75" t="s">
        <v>1450</v>
      </c>
      <c r="I536" s="96">
        <v>0</v>
      </c>
      <c r="J536" s="119">
        <v>15</v>
      </c>
      <c r="K536" s="119">
        <v>5</v>
      </c>
      <c r="L536" s="305">
        <v>0.33333333333333331</v>
      </c>
      <c r="M536" s="354"/>
      <c r="N536" s="354"/>
      <c r="O536" s="354"/>
      <c r="P536" s="354"/>
      <c r="Q536" s="119">
        <v>3003216675</v>
      </c>
      <c r="R536" s="96">
        <v>0</v>
      </c>
      <c r="S536" s="119">
        <v>3003216675</v>
      </c>
      <c r="T536" s="96">
        <v>0</v>
      </c>
      <c r="U536" s="96">
        <v>0</v>
      </c>
      <c r="V536" s="96">
        <v>0</v>
      </c>
      <c r="W536" s="96">
        <v>0</v>
      </c>
      <c r="X536" s="96">
        <v>0</v>
      </c>
      <c r="Y536" s="96">
        <v>0</v>
      </c>
      <c r="Z536" s="102" t="s">
        <v>81</v>
      </c>
      <c r="AA536" s="96">
        <v>15</v>
      </c>
      <c r="AB536" s="102">
        <v>0</v>
      </c>
      <c r="AC536" s="96">
        <v>15</v>
      </c>
      <c r="AD536" s="102">
        <v>0</v>
      </c>
      <c r="AE536" s="102">
        <v>0</v>
      </c>
      <c r="AF536" s="102">
        <v>0</v>
      </c>
      <c r="AG536" s="102">
        <v>0</v>
      </c>
      <c r="AH536" s="102">
        <v>0</v>
      </c>
      <c r="AI536" s="102">
        <v>0</v>
      </c>
      <c r="AJ536" s="102">
        <v>0</v>
      </c>
      <c r="AK536" s="102">
        <v>0</v>
      </c>
      <c r="AL536" s="305">
        <v>1</v>
      </c>
      <c r="AM536" s="354"/>
      <c r="AN536" s="354"/>
      <c r="AO536" s="102">
        <f t="shared" si="412"/>
        <v>20</v>
      </c>
      <c r="AP536" s="305">
        <f t="shared" si="415"/>
        <v>0.44444444444444442</v>
      </c>
      <c r="AQ536" s="354"/>
      <c r="AR536" s="354"/>
      <c r="AS536" s="121">
        <v>17</v>
      </c>
      <c r="AT536" s="96">
        <v>15</v>
      </c>
      <c r="AU536" s="96">
        <v>15</v>
      </c>
      <c r="AV536" s="96">
        <v>17</v>
      </c>
      <c r="AW536" s="96">
        <v>457782380</v>
      </c>
      <c r="AX536" s="96">
        <v>0</v>
      </c>
      <c r="AY536" s="96">
        <v>457782380</v>
      </c>
      <c r="AZ536" s="96">
        <v>0</v>
      </c>
      <c r="BA536" s="96">
        <v>0</v>
      </c>
      <c r="BB536" s="96">
        <v>0</v>
      </c>
      <c r="BC536" s="96">
        <v>0</v>
      </c>
      <c r="BD536" s="96">
        <v>0</v>
      </c>
      <c r="BE536" s="102">
        <v>0</v>
      </c>
      <c r="BF536" s="305">
        <f t="shared" si="414"/>
        <v>1</v>
      </c>
      <c r="BG536" s="354"/>
      <c r="BH536" s="357"/>
      <c r="BI536" s="96">
        <f>+K536+AC536+AV536</f>
        <v>37</v>
      </c>
      <c r="BJ536" s="260">
        <f>+BI536/D536</f>
        <v>0.82222222222222219</v>
      </c>
      <c r="BK536" s="354"/>
      <c r="BL536" s="357"/>
      <c r="BM536" s="220" t="s">
        <v>1341</v>
      </c>
      <c r="BN536" s="220" t="s">
        <v>112</v>
      </c>
      <c r="BO536" s="220"/>
      <c r="BP536" s="220"/>
      <c r="BQ536" s="220"/>
      <c r="BR536" s="220"/>
      <c r="BS536" s="220"/>
      <c r="BT536" s="220"/>
      <c r="BU536" s="220"/>
      <c r="BV536" s="220"/>
      <c r="BW536" s="220"/>
      <c r="BX536" s="220"/>
      <c r="BY536" s="220"/>
      <c r="BZ536" s="96">
        <v>30</v>
      </c>
      <c r="CA536" s="96">
        <v>30</v>
      </c>
      <c r="CB536" s="96">
        <v>35</v>
      </c>
      <c r="CC536" s="96">
        <v>35</v>
      </c>
      <c r="CD536" s="96">
        <v>45</v>
      </c>
      <c r="CE536" s="96">
        <v>577528146.33333337</v>
      </c>
      <c r="CF536" s="96">
        <v>0</v>
      </c>
      <c r="CG536" s="96">
        <v>535382852.66666669</v>
      </c>
      <c r="CH536" s="96">
        <v>42145293.666666664</v>
      </c>
      <c r="CI536" s="96">
        <v>0</v>
      </c>
      <c r="CJ536" s="96">
        <v>0</v>
      </c>
      <c r="CK536" s="96">
        <v>0</v>
      </c>
      <c r="CL536" s="96">
        <v>0</v>
      </c>
      <c r="CM536" s="96">
        <v>0</v>
      </c>
      <c r="CN536" s="305">
        <v>1</v>
      </c>
      <c r="CO536" s="354"/>
      <c r="CP536" s="357"/>
      <c r="CQ536" s="96">
        <f>SUM(K536+AC536+AV536+CD536)</f>
        <v>82</v>
      </c>
      <c r="CR536" s="221">
        <v>1</v>
      </c>
      <c r="CS536" s="355"/>
      <c r="CT536" s="366"/>
      <c r="CU536" s="220" t="s">
        <v>1341</v>
      </c>
      <c r="CV536" s="220" t="s">
        <v>112</v>
      </c>
    </row>
    <row r="537" spans="1:100" ht="65.25" customHeight="1">
      <c r="A537" s="75" t="s">
        <v>1451</v>
      </c>
      <c r="B537" s="218" t="s">
        <v>95</v>
      </c>
      <c r="C537" s="75" t="s">
        <v>1452</v>
      </c>
      <c r="D537" s="119">
        <v>52</v>
      </c>
      <c r="E537" s="119">
        <v>90</v>
      </c>
      <c r="F537" s="75" t="s">
        <v>486</v>
      </c>
      <c r="G537" s="75" t="s">
        <v>1453</v>
      </c>
      <c r="H537" s="75" t="s">
        <v>1454</v>
      </c>
      <c r="I537" s="96">
        <v>0</v>
      </c>
      <c r="J537" s="119">
        <v>52</v>
      </c>
      <c r="K537" s="119">
        <v>52</v>
      </c>
      <c r="L537" s="305">
        <v>1</v>
      </c>
      <c r="M537" s="354">
        <f>SUM(L537:L545)/9</f>
        <v>0.8666666666666667</v>
      </c>
      <c r="N537" s="354">
        <v>0.05</v>
      </c>
      <c r="O537" s="354">
        <v>2.9700000000000001E-2</v>
      </c>
      <c r="P537" s="354"/>
      <c r="Q537" s="119">
        <v>4551224615</v>
      </c>
      <c r="R537" s="96">
        <v>0</v>
      </c>
      <c r="S537" s="119">
        <v>4551224615</v>
      </c>
      <c r="T537" s="96">
        <v>0</v>
      </c>
      <c r="U537" s="96">
        <v>0</v>
      </c>
      <c r="V537" s="96">
        <v>0</v>
      </c>
      <c r="W537" s="96">
        <v>0</v>
      </c>
      <c r="X537" s="96">
        <v>0</v>
      </c>
      <c r="Y537" s="96">
        <v>0</v>
      </c>
      <c r="Z537" s="102" t="s">
        <v>81</v>
      </c>
      <c r="AA537" s="96">
        <v>90</v>
      </c>
      <c r="AB537" s="102">
        <v>49</v>
      </c>
      <c r="AC537" s="96">
        <v>90</v>
      </c>
      <c r="AD537" s="102">
        <v>0</v>
      </c>
      <c r="AE537" s="102">
        <v>0</v>
      </c>
      <c r="AF537" s="102">
        <v>0</v>
      </c>
      <c r="AG537" s="102">
        <v>0</v>
      </c>
      <c r="AH537" s="102">
        <v>0</v>
      </c>
      <c r="AI537" s="102">
        <v>0</v>
      </c>
      <c r="AJ537" s="102">
        <v>0</v>
      </c>
      <c r="AK537" s="102">
        <v>0</v>
      </c>
      <c r="AL537" s="305">
        <v>1</v>
      </c>
      <c r="AM537" s="354">
        <f>SUM(AL537:AL545)/9</f>
        <v>0.7935802469135802</v>
      </c>
      <c r="AN537" s="354">
        <v>2.9700000000000001E-2</v>
      </c>
      <c r="AO537" s="102">
        <f t="shared" si="412"/>
        <v>142</v>
      </c>
      <c r="AP537" s="305">
        <v>1</v>
      </c>
      <c r="AQ537" s="354">
        <f>SUM(AP537:AP545)/9</f>
        <v>0.85543209876543214</v>
      </c>
      <c r="AR537" s="354"/>
      <c r="AS537" s="121">
        <v>100</v>
      </c>
      <c r="AT537" s="96">
        <v>50</v>
      </c>
      <c r="AU537" s="96">
        <v>50</v>
      </c>
      <c r="AV537" s="96">
        <v>100</v>
      </c>
      <c r="AW537" s="96">
        <v>819284861.5</v>
      </c>
      <c r="AX537" s="96">
        <v>0</v>
      </c>
      <c r="AY537" s="96">
        <v>819284861.5</v>
      </c>
      <c r="AZ537" s="96">
        <v>0</v>
      </c>
      <c r="BA537" s="96">
        <v>0</v>
      </c>
      <c r="BB537" s="96">
        <v>0</v>
      </c>
      <c r="BC537" s="96">
        <v>0</v>
      </c>
      <c r="BD537" s="96">
        <v>0</v>
      </c>
      <c r="BE537" s="102">
        <v>0</v>
      </c>
      <c r="BF537" s="305">
        <f t="shared" si="414"/>
        <v>1</v>
      </c>
      <c r="BG537" s="354">
        <f>SUM(BF537:BF545)/9</f>
        <v>0.78395061728395055</v>
      </c>
      <c r="BH537" s="357"/>
      <c r="BI537" s="96">
        <f>+(K537+AC537+AV537)/3</f>
        <v>80.666666666666671</v>
      </c>
      <c r="BJ537" s="260">
        <v>1</v>
      </c>
      <c r="BK537" s="354">
        <f>SUM(BJ537:BJ545)/9</f>
        <v>0.78727219282774852</v>
      </c>
      <c r="BL537" s="357"/>
      <c r="BM537" s="220" t="s">
        <v>1341</v>
      </c>
      <c r="BN537" s="220" t="s">
        <v>1369</v>
      </c>
      <c r="BO537" s="220"/>
      <c r="BP537" s="220"/>
      <c r="BQ537" s="220"/>
      <c r="BR537" s="220"/>
      <c r="BS537" s="220"/>
      <c r="BT537" s="220"/>
      <c r="BU537" s="220"/>
      <c r="BV537" s="220"/>
      <c r="BW537" s="220"/>
      <c r="BX537" s="220"/>
      <c r="BY537" s="220"/>
      <c r="BZ537" s="96">
        <v>90</v>
      </c>
      <c r="CA537" s="96">
        <v>25</v>
      </c>
      <c r="CB537" s="96">
        <v>90</v>
      </c>
      <c r="CC537" s="96">
        <v>80</v>
      </c>
      <c r="CD537" s="96">
        <v>90</v>
      </c>
      <c r="CE537" s="96">
        <v>577528146.33333337</v>
      </c>
      <c r="CF537" s="96">
        <v>0</v>
      </c>
      <c r="CG537" s="96">
        <v>535382852.66666669</v>
      </c>
      <c r="CH537" s="96">
        <v>42145293.666666664</v>
      </c>
      <c r="CI537" s="96">
        <v>0</v>
      </c>
      <c r="CJ537" s="96">
        <v>0</v>
      </c>
      <c r="CK537" s="96">
        <v>0</v>
      </c>
      <c r="CL537" s="96">
        <v>0</v>
      </c>
      <c r="CM537" s="96">
        <v>0</v>
      </c>
      <c r="CN537" s="305">
        <v>1</v>
      </c>
      <c r="CO537" s="354">
        <f>SUM(CN537:CN545)/8</f>
        <v>0.92222222222222228</v>
      </c>
      <c r="CP537" s="357"/>
      <c r="CQ537" s="96">
        <v>90</v>
      </c>
      <c r="CR537" s="221">
        <v>1</v>
      </c>
      <c r="CS537" s="355">
        <f>SUM(CR537:CR545)/9</f>
        <v>0.9700176366843033</v>
      </c>
      <c r="CT537" s="366"/>
      <c r="CU537" s="220" t="s">
        <v>1341</v>
      </c>
      <c r="CV537" s="220" t="s">
        <v>1369</v>
      </c>
    </row>
    <row r="538" spans="1:100" ht="72.75" customHeight="1">
      <c r="A538" s="75" t="s">
        <v>1451</v>
      </c>
      <c r="B538" s="218" t="s">
        <v>95</v>
      </c>
      <c r="C538" s="75" t="s">
        <v>1452</v>
      </c>
      <c r="D538" s="119">
        <v>100</v>
      </c>
      <c r="E538" s="119">
        <v>23</v>
      </c>
      <c r="F538" s="75" t="s">
        <v>97</v>
      </c>
      <c r="G538" s="75" t="s">
        <v>1455</v>
      </c>
      <c r="H538" s="75" t="s">
        <v>1456</v>
      </c>
      <c r="I538" s="96">
        <v>0</v>
      </c>
      <c r="J538" s="119">
        <v>20</v>
      </c>
      <c r="K538" s="119">
        <v>20</v>
      </c>
      <c r="L538" s="305">
        <v>1</v>
      </c>
      <c r="M538" s="354"/>
      <c r="N538" s="354"/>
      <c r="O538" s="354"/>
      <c r="P538" s="354"/>
      <c r="Q538" s="119">
        <v>4551224615</v>
      </c>
      <c r="R538" s="96">
        <v>0</v>
      </c>
      <c r="S538" s="119">
        <v>4551224615</v>
      </c>
      <c r="T538" s="96">
        <v>0</v>
      </c>
      <c r="U538" s="96">
        <v>0</v>
      </c>
      <c r="V538" s="96">
        <v>0</v>
      </c>
      <c r="W538" s="96">
        <v>0</v>
      </c>
      <c r="X538" s="96">
        <v>0</v>
      </c>
      <c r="Y538" s="96">
        <v>0</v>
      </c>
      <c r="Z538" s="102" t="s">
        <v>81</v>
      </c>
      <c r="AA538" s="96">
        <v>100</v>
      </c>
      <c r="AB538" s="102">
        <v>96</v>
      </c>
      <c r="AC538" s="96">
        <v>100</v>
      </c>
      <c r="AD538" s="102">
        <v>1153025392</v>
      </c>
      <c r="AE538" s="102">
        <v>0</v>
      </c>
      <c r="AF538" s="102">
        <v>1153025392</v>
      </c>
      <c r="AG538" s="102">
        <v>0</v>
      </c>
      <c r="AH538" s="102">
        <v>0</v>
      </c>
      <c r="AI538" s="102">
        <v>0</v>
      </c>
      <c r="AJ538" s="102">
        <v>0</v>
      </c>
      <c r="AK538" s="102">
        <v>0</v>
      </c>
      <c r="AL538" s="305">
        <v>1</v>
      </c>
      <c r="AM538" s="354"/>
      <c r="AN538" s="354"/>
      <c r="AO538" s="102">
        <f t="shared" si="412"/>
        <v>120</v>
      </c>
      <c r="AP538" s="305">
        <v>1</v>
      </c>
      <c r="AQ538" s="354"/>
      <c r="AR538" s="354"/>
      <c r="AS538" s="121">
        <v>100</v>
      </c>
      <c r="AT538" s="96">
        <v>50</v>
      </c>
      <c r="AU538" s="96">
        <v>50</v>
      </c>
      <c r="AV538" s="96">
        <v>100</v>
      </c>
      <c r="AW538" s="96">
        <v>819284861.5</v>
      </c>
      <c r="AX538" s="96">
        <v>0</v>
      </c>
      <c r="AY538" s="96">
        <v>819284861.5</v>
      </c>
      <c r="AZ538" s="96">
        <v>0</v>
      </c>
      <c r="BA538" s="96">
        <v>0</v>
      </c>
      <c r="BB538" s="96">
        <v>0</v>
      </c>
      <c r="BC538" s="96">
        <v>0</v>
      </c>
      <c r="BD538" s="96">
        <v>0</v>
      </c>
      <c r="BE538" s="102">
        <v>0</v>
      </c>
      <c r="BF538" s="305">
        <f t="shared" si="414"/>
        <v>1</v>
      </c>
      <c r="BG538" s="354"/>
      <c r="BH538" s="357"/>
      <c r="BI538" s="96">
        <f>+(K538+AC538+AV538)/3</f>
        <v>73.333333333333329</v>
      </c>
      <c r="BJ538" s="260">
        <f>+BI538/D538</f>
        <v>0.73333333333333328</v>
      </c>
      <c r="BK538" s="354"/>
      <c r="BL538" s="357"/>
      <c r="BM538" s="220" t="s">
        <v>1341</v>
      </c>
      <c r="BN538" s="220" t="s">
        <v>112</v>
      </c>
      <c r="BO538" s="220"/>
      <c r="BP538" s="220"/>
      <c r="BQ538" s="220"/>
      <c r="BR538" s="220"/>
      <c r="BS538" s="220"/>
      <c r="BT538" s="220"/>
      <c r="BU538" s="220"/>
      <c r="BV538" s="220"/>
      <c r="BW538" s="220"/>
      <c r="BX538" s="220"/>
      <c r="BY538" s="220"/>
      <c r="BZ538" s="96">
        <v>45</v>
      </c>
      <c r="CA538" s="96">
        <v>6</v>
      </c>
      <c r="CB538" s="96">
        <v>28</v>
      </c>
      <c r="CC538" s="96">
        <v>23</v>
      </c>
      <c r="CD538" s="96">
        <v>23</v>
      </c>
      <c r="CE538" s="96">
        <v>577528146.33333337</v>
      </c>
      <c r="CF538" s="96">
        <v>0</v>
      </c>
      <c r="CG538" s="96">
        <v>535382852.66666669</v>
      </c>
      <c r="CH538" s="96">
        <v>42145293.666666664</v>
      </c>
      <c r="CI538" s="96">
        <v>0</v>
      </c>
      <c r="CJ538" s="96">
        <v>0</v>
      </c>
      <c r="CK538" s="96">
        <v>0</v>
      </c>
      <c r="CL538" s="96">
        <v>0</v>
      </c>
      <c r="CM538" s="96">
        <v>0</v>
      </c>
      <c r="CN538" s="305">
        <f t="shared" si="418"/>
        <v>0.51111111111111107</v>
      </c>
      <c r="CO538" s="354"/>
      <c r="CP538" s="357"/>
      <c r="CQ538" s="96">
        <f>SUM(K538+AC538+AV538+CD538)</f>
        <v>243</v>
      </c>
      <c r="CR538" s="221">
        <v>1</v>
      </c>
      <c r="CS538" s="355"/>
      <c r="CT538" s="366"/>
      <c r="CU538" s="220" t="s">
        <v>1341</v>
      </c>
      <c r="CV538" s="220" t="s">
        <v>112</v>
      </c>
    </row>
    <row r="539" spans="1:100" ht="63.75" customHeight="1">
      <c r="A539" s="75" t="s">
        <v>1451</v>
      </c>
      <c r="B539" s="218" t="s">
        <v>95</v>
      </c>
      <c r="C539" s="75" t="s">
        <v>1452</v>
      </c>
      <c r="D539" s="119">
        <v>70</v>
      </c>
      <c r="E539" s="119">
        <v>70</v>
      </c>
      <c r="F539" s="75" t="s">
        <v>486</v>
      </c>
      <c r="G539" s="75" t="s">
        <v>1457</v>
      </c>
      <c r="H539" s="75" t="s">
        <v>1458</v>
      </c>
      <c r="I539" s="96">
        <v>0</v>
      </c>
      <c r="J539" s="119">
        <v>70</v>
      </c>
      <c r="K539" s="119">
        <v>0</v>
      </c>
      <c r="L539" s="305">
        <v>0</v>
      </c>
      <c r="M539" s="354"/>
      <c r="N539" s="354"/>
      <c r="O539" s="354"/>
      <c r="P539" s="354"/>
      <c r="Q539" s="119">
        <v>4745582635</v>
      </c>
      <c r="R539" s="96">
        <v>0</v>
      </c>
      <c r="S539" s="119">
        <v>4745582635</v>
      </c>
      <c r="T539" s="96">
        <v>0</v>
      </c>
      <c r="U539" s="96">
        <v>0</v>
      </c>
      <c r="V539" s="96">
        <v>0</v>
      </c>
      <c r="W539" s="96">
        <v>0</v>
      </c>
      <c r="X539" s="96">
        <v>0</v>
      </c>
      <c r="Y539" s="96">
        <v>0</v>
      </c>
      <c r="Z539" s="102" t="s">
        <v>81</v>
      </c>
      <c r="AA539" s="96">
        <v>70</v>
      </c>
      <c r="AB539" s="102">
        <v>56</v>
      </c>
      <c r="AC539" s="96">
        <v>70</v>
      </c>
      <c r="AD539" s="102">
        <v>0</v>
      </c>
      <c r="AE539" s="102">
        <v>0</v>
      </c>
      <c r="AF539" s="102">
        <v>0</v>
      </c>
      <c r="AG539" s="102">
        <v>0</v>
      </c>
      <c r="AH539" s="102">
        <v>0</v>
      </c>
      <c r="AI539" s="102">
        <v>0</v>
      </c>
      <c r="AJ539" s="102">
        <v>0</v>
      </c>
      <c r="AK539" s="102">
        <v>0</v>
      </c>
      <c r="AL539" s="305">
        <v>1</v>
      </c>
      <c r="AM539" s="354"/>
      <c r="AN539" s="354"/>
      <c r="AO539" s="102">
        <f t="shared" si="412"/>
        <v>70</v>
      </c>
      <c r="AP539" s="305">
        <f t="shared" si="415"/>
        <v>1</v>
      </c>
      <c r="AQ539" s="354"/>
      <c r="AR539" s="354"/>
      <c r="AS539" s="121">
        <v>100</v>
      </c>
      <c r="AT539" s="96">
        <v>50</v>
      </c>
      <c r="AU539" s="96">
        <v>50</v>
      </c>
      <c r="AV539" s="96">
        <v>100</v>
      </c>
      <c r="AW539" s="96">
        <v>1131931174.5</v>
      </c>
      <c r="AX539" s="96">
        <v>0</v>
      </c>
      <c r="AY539" s="96">
        <v>1131931174.5</v>
      </c>
      <c r="AZ539" s="96">
        <v>100000000</v>
      </c>
      <c r="BA539" s="96">
        <v>0</v>
      </c>
      <c r="BB539" s="96">
        <v>0</v>
      </c>
      <c r="BC539" s="96">
        <v>0</v>
      </c>
      <c r="BD539" s="96">
        <v>0</v>
      </c>
      <c r="BE539" s="102">
        <v>0</v>
      </c>
      <c r="BF539" s="305">
        <f t="shared" si="414"/>
        <v>1</v>
      </c>
      <c r="BG539" s="354"/>
      <c r="BH539" s="357"/>
      <c r="BI539" s="96">
        <f>+(K539+AC539+AV539)/3</f>
        <v>56.666666666666664</v>
      </c>
      <c r="BJ539" s="260">
        <f>+BI539/D539</f>
        <v>0.80952380952380953</v>
      </c>
      <c r="BK539" s="354"/>
      <c r="BL539" s="357"/>
      <c r="BM539" s="220" t="s">
        <v>1341</v>
      </c>
      <c r="BN539" s="220" t="s">
        <v>112</v>
      </c>
      <c r="BO539" s="220"/>
      <c r="BP539" s="220"/>
      <c r="BQ539" s="220"/>
      <c r="BR539" s="220"/>
      <c r="BS539" s="220"/>
      <c r="BT539" s="220"/>
      <c r="BU539" s="220"/>
      <c r="BV539" s="220"/>
      <c r="BW539" s="220"/>
      <c r="BX539" s="220"/>
      <c r="BY539" s="220"/>
      <c r="BZ539" s="96">
        <v>100</v>
      </c>
      <c r="CA539" s="96">
        <v>100</v>
      </c>
      <c r="CB539" s="96">
        <v>100</v>
      </c>
      <c r="CC539" s="96">
        <v>100</v>
      </c>
      <c r="CD539" s="96">
        <v>100</v>
      </c>
      <c r="CE539" s="96">
        <v>909589227.5</v>
      </c>
      <c r="CF539" s="96">
        <v>0</v>
      </c>
      <c r="CG539" s="96">
        <v>909589227.5</v>
      </c>
      <c r="CH539" s="96">
        <v>0</v>
      </c>
      <c r="CI539" s="96">
        <v>0</v>
      </c>
      <c r="CJ539" s="96">
        <v>0</v>
      </c>
      <c r="CK539" s="96">
        <v>0</v>
      </c>
      <c r="CL539" s="96">
        <v>0</v>
      </c>
      <c r="CM539" s="96">
        <v>0</v>
      </c>
      <c r="CN539" s="305">
        <f t="shared" si="418"/>
        <v>1</v>
      </c>
      <c r="CO539" s="354"/>
      <c r="CP539" s="357"/>
      <c r="CQ539" s="96">
        <v>70</v>
      </c>
      <c r="CR539" s="221">
        <f>+CQ539/E539</f>
        <v>1</v>
      </c>
      <c r="CS539" s="355"/>
      <c r="CT539" s="366"/>
      <c r="CU539" s="220" t="s">
        <v>1341</v>
      </c>
      <c r="CV539" s="220" t="s">
        <v>112</v>
      </c>
    </row>
    <row r="540" spans="1:100" ht="62.25" customHeight="1">
      <c r="A540" s="75" t="s">
        <v>1451</v>
      </c>
      <c r="B540" s="218" t="s">
        <v>95</v>
      </c>
      <c r="C540" s="75" t="s">
        <v>1452</v>
      </c>
      <c r="D540" s="119">
        <v>100</v>
      </c>
      <c r="E540" s="119">
        <v>45</v>
      </c>
      <c r="F540" s="75" t="s">
        <v>486</v>
      </c>
      <c r="G540" s="75" t="s">
        <v>1459</v>
      </c>
      <c r="H540" s="75" t="s">
        <v>1460</v>
      </c>
      <c r="I540" s="96">
        <v>0</v>
      </c>
      <c r="J540" s="119">
        <v>100</v>
      </c>
      <c r="K540" s="119">
        <v>100</v>
      </c>
      <c r="L540" s="305">
        <v>1</v>
      </c>
      <c r="M540" s="354"/>
      <c r="N540" s="354"/>
      <c r="O540" s="354"/>
      <c r="P540" s="354"/>
      <c r="Q540" s="119">
        <v>4745582635</v>
      </c>
      <c r="R540" s="96">
        <v>0</v>
      </c>
      <c r="S540" s="119">
        <v>4745582635</v>
      </c>
      <c r="T540" s="96">
        <v>0</v>
      </c>
      <c r="U540" s="96">
        <v>0</v>
      </c>
      <c r="V540" s="96">
        <v>0</v>
      </c>
      <c r="W540" s="96">
        <v>0</v>
      </c>
      <c r="X540" s="96">
        <v>0</v>
      </c>
      <c r="Y540" s="96">
        <v>0</v>
      </c>
      <c r="Z540" s="102" t="s">
        <v>81</v>
      </c>
      <c r="AA540" s="96">
        <v>100</v>
      </c>
      <c r="AB540" s="102">
        <v>49</v>
      </c>
      <c r="AC540" s="96">
        <v>67</v>
      </c>
      <c r="AD540" s="102">
        <v>1592132623</v>
      </c>
      <c r="AE540" s="102">
        <v>0</v>
      </c>
      <c r="AF540" s="102">
        <v>1592132623</v>
      </c>
      <c r="AG540" s="102">
        <v>0</v>
      </c>
      <c r="AH540" s="102">
        <v>0</v>
      </c>
      <c r="AI540" s="102">
        <v>0</v>
      </c>
      <c r="AJ540" s="102">
        <v>0</v>
      </c>
      <c r="AK540" s="102">
        <v>0</v>
      </c>
      <c r="AL540" s="305">
        <v>0.67</v>
      </c>
      <c r="AM540" s="354"/>
      <c r="AN540" s="354"/>
      <c r="AO540" s="102">
        <f t="shared" si="412"/>
        <v>167</v>
      </c>
      <c r="AP540" s="305">
        <v>1</v>
      </c>
      <c r="AQ540" s="354"/>
      <c r="AR540" s="354"/>
      <c r="AS540" s="121">
        <v>100</v>
      </c>
      <c r="AT540" s="96">
        <v>50</v>
      </c>
      <c r="AU540" s="96">
        <v>50</v>
      </c>
      <c r="AV540" s="96">
        <v>100</v>
      </c>
      <c r="AW540" s="96">
        <v>1131931174.5</v>
      </c>
      <c r="AX540" s="96">
        <v>0</v>
      </c>
      <c r="AY540" s="96">
        <v>1131931174.5</v>
      </c>
      <c r="AZ540" s="96">
        <v>100000000</v>
      </c>
      <c r="BA540" s="96">
        <v>0</v>
      </c>
      <c r="BB540" s="96">
        <v>0</v>
      </c>
      <c r="BC540" s="96">
        <v>0</v>
      </c>
      <c r="BD540" s="96">
        <v>0</v>
      </c>
      <c r="BE540" s="102">
        <v>0</v>
      </c>
      <c r="BF540" s="305">
        <f t="shared" si="414"/>
        <v>1</v>
      </c>
      <c r="BG540" s="354"/>
      <c r="BH540" s="357"/>
      <c r="BI540" s="96">
        <f>+(K540+AC540+AV540)/3</f>
        <v>89</v>
      </c>
      <c r="BJ540" s="260">
        <f>+BI540/D540</f>
        <v>0.89</v>
      </c>
      <c r="BK540" s="354"/>
      <c r="BL540" s="357"/>
      <c r="BM540" s="220" t="s">
        <v>1341</v>
      </c>
      <c r="BN540" s="220" t="s">
        <v>112</v>
      </c>
      <c r="BO540" s="220"/>
      <c r="BP540" s="220"/>
      <c r="BQ540" s="220"/>
      <c r="BR540" s="220"/>
      <c r="BS540" s="220"/>
      <c r="BT540" s="220"/>
      <c r="BU540" s="220"/>
      <c r="BV540" s="220"/>
      <c r="BW540" s="220"/>
      <c r="BX540" s="220"/>
      <c r="BY540" s="220"/>
      <c r="BZ540" s="96">
        <v>45</v>
      </c>
      <c r="CA540" s="96">
        <v>45</v>
      </c>
      <c r="CB540" s="96">
        <v>45</v>
      </c>
      <c r="CC540" s="96">
        <v>45</v>
      </c>
      <c r="CD540" s="96">
        <v>46</v>
      </c>
      <c r="CE540" s="96">
        <v>909589227.5</v>
      </c>
      <c r="CF540" s="96">
        <v>0</v>
      </c>
      <c r="CG540" s="96">
        <v>909589227.5</v>
      </c>
      <c r="CH540" s="96">
        <v>0</v>
      </c>
      <c r="CI540" s="96">
        <v>0</v>
      </c>
      <c r="CJ540" s="96">
        <v>0</v>
      </c>
      <c r="CK540" s="96">
        <v>0</v>
      </c>
      <c r="CL540" s="96">
        <v>0</v>
      </c>
      <c r="CM540" s="96">
        <v>0</v>
      </c>
      <c r="CN540" s="305">
        <v>1</v>
      </c>
      <c r="CO540" s="354"/>
      <c r="CP540" s="357"/>
      <c r="CQ540" s="96">
        <f>SUM(K540+AC540+AV540+CD540)/3.5</f>
        <v>89.428571428571431</v>
      </c>
      <c r="CR540" s="221">
        <v>1</v>
      </c>
      <c r="CS540" s="355"/>
      <c r="CT540" s="366"/>
      <c r="CU540" s="220" t="s">
        <v>1341</v>
      </c>
      <c r="CV540" s="220" t="s">
        <v>112</v>
      </c>
    </row>
    <row r="541" spans="1:100" ht="56.25">
      <c r="A541" s="75" t="s">
        <v>1451</v>
      </c>
      <c r="B541" s="218" t="s">
        <v>95</v>
      </c>
      <c r="C541" s="75" t="s">
        <v>1452</v>
      </c>
      <c r="D541" s="119">
        <v>45</v>
      </c>
      <c r="E541" s="119">
        <v>45</v>
      </c>
      <c r="F541" s="75" t="s">
        <v>97</v>
      </c>
      <c r="G541" s="75" t="s">
        <v>1461</v>
      </c>
      <c r="H541" s="75" t="s">
        <v>1462</v>
      </c>
      <c r="I541" s="96">
        <v>0</v>
      </c>
      <c r="J541" s="119">
        <v>15</v>
      </c>
      <c r="K541" s="119">
        <v>15</v>
      </c>
      <c r="L541" s="305">
        <v>1</v>
      </c>
      <c r="M541" s="354"/>
      <c r="N541" s="354"/>
      <c r="O541" s="354"/>
      <c r="P541" s="354"/>
      <c r="Q541" s="119">
        <v>95975207</v>
      </c>
      <c r="R541" s="96">
        <v>0</v>
      </c>
      <c r="S541" s="119">
        <v>95975207</v>
      </c>
      <c r="T541" s="96">
        <v>0</v>
      </c>
      <c r="U541" s="96">
        <v>0</v>
      </c>
      <c r="V541" s="96">
        <v>0</v>
      </c>
      <c r="W541" s="96">
        <v>0</v>
      </c>
      <c r="X541" s="96">
        <v>0</v>
      </c>
      <c r="Y541" s="96">
        <v>0</v>
      </c>
      <c r="Z541" s="102" t="s">
        <v>81</v>
      </c>
      <c r="AA541" s="96">
        <v>10</v>
      </c>
      <c r="AB541" s="102">
        <v>2</v>
      </c>
      <c r="AC541" s="96">
        <v>7</v>
      </c>
      <c r="AD541" s="102">
        <v>0</v>
      </c>
      <c r="AE541" s="102">
        <v>0</v>
      </c>
      <c r="AF541" s="102">
        <v>0</v>
      </c>
      <c r="AG541" s="102">
        <v>0</v>
      </c>
      <c r="AH541" s="102">
        <v>0</v>
      </c>
      <c r="AI541" s="102">
        <v>0</v>
      </c>
      <c r="AJ541" s="102">
        <v>0</v>
      </c>
      <c r="AK541" s="102">
        <v>0</v>
      </c>
      <c r="AL541" s="305">
        <v>0.7</v>
      </c>
      <c r="AM541" s="354"/>
      <c r="AN541" s="354"/>
      <c r="AO541" s="102">
        <f t="shared" si="412"/>
        <v>22</v>
      </c>
      <c r="AP541" s="305">
        <f t="shared" si="415"/>
        <v>0.48888888888888887</v>
      </c>
      <c r="AQ541" s="354"/>
      <c r="AR541" s="354"/>
      <c r="AS541" s="121">
        <v>25</v>
      </c>
      <c r="AT541" s="96">
        <v>0</v>
      </c>
      <c r="AU541" s="96">
        <v>0</v>
      </c>
      <c r="AV541" s="96">
        <v>25</v>
      </c>
      <c r="AW541" s="96">
        <v>431006538</v>
      </c>
      <c r="AX541" s="96">
        <v>0</v>
      </c>
      <c r="AY541" s="96">
        <v>431006538</v>
      </c>
      <c r="AZ541" s="96">
        <v>0</v>
      </c>
      <c r="BA541" s="96">
        <v>0</v>
      </c>
      <c r="BB541" s="96">
        <v>0</v>
      </c>
      <c r="BC541" s="96">
        <v>0</v>
      </c>
      <c r="BD541" s="96">
        <v>0</v>
      </c>
      <c r="BE541" s="102">
        <v>0</v>
      </c>
      <c r="BF541" s="305">
        <f t="shared" si="414"/>
        <v>1</v>
      </c>
      <c r="BG541" s="354"/>
      <c r="BH541" s="357"/>
      <c r="BI541" s="96">
        <f>+K541+AC541+AV541</f>
        <v>47</v>
      </c>
      <c r="BJ541" s="260">
        <v>1</v>
      </c>
      <c r="BK541" s="354"/>
      <c r="BL541" s="357"/>
      <c r="BM541" s="220" t="s">
        <v>1341</v>
      </c>
      <c r="BN541" s="220" t="s">
        <v>112</v>
      </c>
      <c r="BO541" s="220"/>
      <c r="BP541" s="220"/>
      <c r="BQ541" s="220"/>
      <c r="BR541" s="220"/>
      <c r="BS541" s="220"/>
      <c r="BT541" s="220"/>
      <c r="BU541" s="220"/>
      <c r="BV541" s="220"/>
      <c r="BW541" s="220"/>
      <c r="BX541" s="220"/>
      <c r="BY541" s="220"/>
      <c r="BZ541" s="96">
        <v>25</v>
      </c>
      <c r="CA541" s="96">
        <v>0</v>
      </c>
      <c r="CB541" s="96">
        <v>0</v>
      </c>
      <c r="CC541" s="96">
        <v>2</v>
      </c>
      <c r="CD541" s="96">
        <v>25</v>
      </c>
      <c r="CE541" s="96">
        <v>442372797</v>
      </c>
      <c r="CF541" s="96">
        <v>0</v>
      </c>
      <c r="CG541" s="96">
        <v>442372797</v>
      </c>
      <c r="CH541" s="96">
        <v>0</v>
      </c>
      <c r="CI541" s="96">
        <v>0</v>
      </c>
      <c r="CJ541" s="96">
        <v>0</v>
      </c>
      <c r="CK541" s="96">
        <v>0</v>
      </c>
      <c r="CL541" s="96">
        <v>0</v>
      </c>
      <c r="CM541" s="96">
        <v>0</v>
      </c>
      <c r="CN541" s="305" t="s">
        <v>81</v>
      </c>
      <c r="CO541" s="354"/>
      <c r="CP541" s="357"/>
      <c r="CQ541" s="96">
        <f>SUM(K541+AC541+AV541+CD541)</f>
        <v>72</v>
      </c>
      <c r="CR541" s="221">
        <v>1</v>
      </c>
      <c r="CS541" s="355"/>
      <c r="CT541" s="366"/>
      <c r="CU541" s="220" t="s">
        <v>1341</v>
      </c>
      <c r="CV541" s="220" t="s">
        <v>112</v>
      </c>
    </row>
    <row r="542" spans="1:100" ht="78.75" customHeight="1">
      <c r="A542" s="75" t="s">
        <v>1451</v>
      </c>
      <c r="B542" s="218" t="s">
        <v>95</v>
      </c>
      <c r="C542" s="75" t="s">
        <v>1452</v>
      </c>
      <c r="D542" s="119">
        <v>45</v>
      </c>
      <c r="E542" s="119">
        <v>45</v>
      </c>
      <c r="F542" s="75" t="s">
        <v>486</v>
      </c>
      <c r="G542" s="75" t="s">
        <v>1463</v>
      </c>
      <c r="H542" s="75" t="s">
        <v>1463</v>
      </c>
      <c r="I542" s="96">
        <v>0</v>
      </c>
      <c r="J542" s="119">
        <v>45</v>
      </c>
      <c r="K542" s="119">
        <v>45</v>
      </c>
      <c r="L542" s="305">
        <v>1</v>
      </c>
      <c r="M542" s="354"/>
      <c r="N542" s="354"/>
      <c r="O542" s="354"/>
      <c r="P542" s="354"/>
      <c r="Q542" s="119">
        <v>95975207</v>
      </c>
      <c r="R542" s="96">
        <v>0</v>
      </c>
      <c r="S542" s="119">
        <v>95975207</v>
      </c>
      <c r="T542" s="96">
        <v>0</v>
      </c>
      <c r="U542" s="96">
        <v>0</v>
      </c>
      <c r="V542" s="96">
        <v>0</v>
      </c>
      <c r="W542" s="96">
        <v>0</v>
      </c>
      <c r="X542" s="96">
        <v>0</v>
      </c>
      <c r="Y542" s="96">
        <v>0</v>
      </c>
      <c r="Z542" s="102" t="s">
        <v>81</v>
      </c>
      <c r="AA542" s="96">
        <v>45</v>
      </c>
      <c r="AB542" s="102">
        <v>17</v>
      </c>
      <c r="AC542" s="96">
        <v>45</v>
      </c>
      <c r="AD542" s="102">
        <v>1861703286</v>
      </c>
      <c r="AE542" s="102">
        <v>0</v>
      </c>
      <c r="AF542" s="102">
        <v>1861703286</v>
      </c>
      <c r="AG542" s="102">
        <v>0</v>
      </c>
      <c r="AH542" s="102">
        <v>0</v>
      </c>
      <c r="AI542" s="102">
        <v>0</v>
      </c>
      <c r="AJ542" s="102">
        <v>0</v>
      </c>
      <c r="AK542" s="102">
        <v>0</v>
      </c>
      <c r="AL542" s="305">
        <v>1</v>
      </c>
      <c r="AM542" s="354"/>
      <c r="AN542" s="354"/>
      <c r="AO542" s="102">
        <f t="shared" si="412"/>
        <v>90</v>
      </c>
      <c r="AP542" s="305">
        <v>1</v>
      </c>
      <c r="AQ542" s="354"/>
      <c r="AR542" s="354"/>
      <c r="AS542" s="121">
        <v>45</v>
      </c>
      <c r="AT542" s="96">
        <v>45</v>
      </c>
      <c r="AU542" s="96">
        <v>45</v>
      </c>
      <c r="AV542" s="96">
        <v>0</v>
      </c>
      <c r="AW542" s="96">
        <v>0</v>
      </c>
      <c r="AX542" s="96">
        <v>0</v>
      </c>
      <c r="AY542" s="96">
        <v>0</v>
      </c>
      <c r="AZ542" s="96">
        <v>0</v>
      </c>
      <c r="BA542" s="96">
        <v>0</v>
      </c>
      <c r="BB542" s="96">
        <v>0</v>
      </c>
      <c r="BC542" s="96">
        <v>0</v>
      </c>
      <c r="BD542" s="96">
        <v>0</v>
      </c>
      <c r="BE542" s="102">
        <v>0</v>
      </c>
      <c r="BF542" s="305">
        <f t="shared" si="414"/>
        <v>0</v>
      </c>
      <c r="BG542" s="354"/>
      <c r="BH542" s="357"/>
      <c r="BI542" s="96">
        <f>+(K542+AC542+AV542)/3</f>
        <v>30</v>
      </c>
      <c r="BJ542" s="260">
        <f>+BI542/E542</f>
        <v>0.66666666666666663</v>
      </c>
      <c r="BK542" s="354"/>
      <c r="BL542" s="357"/>
      <c r="BM542" s="220" t="s">
        <v>1341</v>
      </c>
      <c r="BN542" s="220" t="s">
        <v>101</v>
      </c>
      <c r="BO542" s="220"/>
      <c r="BP542" s="220"/>
      <c r="BQ542" s="220"/>
      <c r="BR542" s="220"/>
      <c r="BS542" s="220"/>
      <c r="BT542" s="220"/>
      <c r="BU542" s="220"/>
      <c r="BV542" s="220"/>
      <c r="BW542" s="220"/>
      <c r="BX542" s="220"/>
      <c r="BY542" s="220"/>
      <c r="BZ542" s="96">
        <v>45</v>
      </c>
      <c r="CA542" s="96">
        <v>45</v>
      </c>
      <c r="CB542" s="96">
        <v>45</v>
      </c>
      <c r="CC542" s="96">
        <v>45</v>
      </c>
      <c r="CD542" s="96">
        <v>45</v>
      </c>
      <c r="CE542" s="96">
        <v>442372797</v>
      </c>
      <c r="CF542" s="96">
        <v>0</v>
      </c>
      <c r="CG542" s="96">
        <v>442372797</v>
      </c>
      <c r="CH542" s="96">
        <v>0</v>
      </c>
      <c r="CI542" s="96">
        <v>0</v>
      </c>
      <c r="CJ542" s="96">
        <v>0</v>
      </c>
      <c r="CK542" s="96">
        <v>0</v>
      </c>
      <c r="CL542" s="96">
        <v>0</v>
      </c>
      <c r="CM542" s="96">
        <v>0</v>
      </c>
      <c r="CN542" s="305">
        <f t="shared" si="418"/>
        <v>1</v>
      </c>
      <c r="CO542" s="354"/>
      <c r="CP542" s="357"/>
      <c r="CQ542" s="96">
        <f>SUM(K542+AC542+AV542+CD542)/3.5</f>
        <v>38.571428571428569</v>
      </c>
      <c r="CR542" s="221">
        <f t="shared" ref="CR542:CR549" si="421">+CQ542/E542</f>
        <v>0.8571428571428571</v>
      </c>
      <c r="CS542" s="355"/>
      <c r="CT542" s="366"/>
      <c r="CU542" s="220" t="s">
        <v>1341</v>
      </c>
      <c r="CV542" s="220" t="s">
        <v>101</v>
      </c>
    </row>
    <row r="543" spans="1:100" ht="56.25" customHeight="1">
      <c r="A543" s="75" t="s">
        <v>1451</v>
      </c>
      <c r="B543" s="218" t="s">
        <v>95</v>
      </c>
      <c r="C543" s="75" t="s">
        <v>1452</v>
      </c>
      <c r="D543" s="119">
        <v>90</v>
      </c>
      <c r="E543" s="119">
        <v>90</v>
      </c>
      <c r="F543" s="75" t="s">
        <v>486</v>
      </c>
      <c r="G543" s="75" t="s">
        <v>1464</v>
      </c>
      <c r="H543" s="75" t="s">
        <v>1464</v>
      </c>
      <c r="I543" s="96">
        <v>0</v>
      </c>
      <c r="J543" s="119">
        <v>90</v>
      </c>
      <c r="K543" s="119">
        <v>72</v>
      </c>
      <c r="L543" s="305">
        <v>0.8</v>
      </c>
      <c r="M543" s="354"/>
      <c r="N543" s="354"/>
      <c r="O543" s="354"/>
      <c r="P543" s="354"/>
      <c r="Q543" s="119">
        <v>95975207</v>
      </c>
      <c r="R543" s="96">
        <v>0</v>
      </c>
      <c r="S543" s="119">
        <v>95975207</v>
      </c>
      <c r="T543" s="96">
        <v>0</v>
      </c>
      <c r="U543" s="96">
        <v>0</v>
      </c>
      <c r="V543" s="96">
        <v>0</v>
      </c>
      <c r="W543" s="96">
        <v>0</v>
      </c>
      <c r="X543" s="96">
        <v>0</v>
      </c>
      <c r="Y543" s="96">
        <v>0</v>
      </c>
      <c r="Z543" s="102" t="s">
        <v>81</v>
      </c>
      <c r="AA543" s="96">
        <v>90</v>
      </c>
      <c r="AB543" s="102">
        <v>19</v>
      </c>
      <c r="AC543" s="96">
        <v>65</v>
      </c>
      <c r="AD543" s="102">
        <v>0</v>
      </c>
      <c r="AE543" s="102">
        <v>0</v>
      </c>
      <c r="AF543" s="102">
        <v>0</v>
      </c>
      <c r="AG543" s="102">
        <v>0</v>
      </c>
      <c r="AH543" s="102">
        <v>0</v>
      </c>
      <c r="AI543" s="102">
        <v>0</v>
      </c>
      <c r="AJ543" s="102">
        <v>0</v>
      </c>
      <c r="AK543" s="102">
        <v>0</v>
      </c>
      <c r="AL543" s="305">
        <v>0.72222222222222221</v>
      </c>
      <c r="AM543" s="354"/>
      <c r="AN543" s="354"/>
      <c r="AO543" s="102">
        <f t="shared" si="412"/>
        <v>137</v>
      </c>
      <c r="AP543" s="305">
        <v>1</v>
      </c>
      <c r="AQ543" s="354"/>
      <c r="AR543" s="354"/>
      <c r="AS543" s="121">
        <v>90</v>
      </c>
      <c r="AT543" s="96">
        <v>50</v>
      </c>
      <c r="AU543" s="96">
        <v>50</v>
      </c>
      <c r="AV543" s="96">
        <v>45</v>
      </c>
      <c r="AW543" s="96">
        <v>0</v>
      </c>
      <c r="AX543" s="96">
        <v>0</v>
      </c>
      <c r="AY543" s="96">
        <v>0</v>
      </c>
      <c r="AZ543" s="96">
        <v>0</v>
      </c>
      <c r="BA543" s="96">
        <v>0</v>
      </c>
      <c r="BB543" s="96">
        <v>0</v>
      </c>
      <c r="BC543" s="96">
        <v>0</v>
      </c>
      <c r="BD543" s="96">
        <v>0</v>
      </c>
      <c r="BE543" s="102">
        <v>0</v>
      </c>
      <c r="BF543" s="305">
        <f t="shared" si="414"/>
        <v>0.5</v>
      </c>
      <c r="BG543" s="354"/>
      <c r="BH543" s="357"/>
      <c r="BI543" s="96">
        <f>+(K543+AC543+AV543)/3</f>
        <v>60.666666666666664</v>
      </c>
      <c r="BJ543" s="260">
        <f>+BI543/E543</f>
        <v>0.67407407407407405</v>
      </c>
      <c r="BK543" s="354"/>
      <c r="BL543" s="357"/>
      <c r="BM543" s="220" t="s">
        <v>1341</v>
      </c>
      <c r="BN543" s="220" t="s">
        <v>101</v>
      </c>
      <c r="BO543" s="220"/>
      <c r="BP543" s="220"/>
      <c r="BQ543" s="220"/>
      <c r="BR543" s="220"/>
      <c r="BS543" s="220"/>
      <c r="BT543" s="220"/>
      <c r="BU543" s="220"/>
      <c r="BV543" s="220"/>
      <c r="BW543" s="220"/>
      <c r="BX543" s="220"/>
      <c r="BY543" s="220"/>
      <c r="BZ543" s="96">
        <v>90</v>
      </c>
      <c r="CA543" s="96">
        <v>1</v>
      </c>
      <c r="CB543" s="96">
        <v>1</v>
      </c>
      <c r="CC543" s="96">
        <v>1</v>
      </c>
      <c r="CD543" s="96">
        <v>100</v>
      </c>
      <c r="CE543" s="96">
        <v>545087204</v>
      </c>
      <c r="CF543" s="96">
        <v>0</v>
      </c>
      <c r="CG543" s="96">
        <v>545087204</v>
      </c>
      <c r="CH543" s="96">
        <v>0</v>
      </c>
      <c r="CI543" s="96">
        <v>0</v>
      </c>
      <c r="CJ543" s="96">
        <v>0</v>
      </c>
      <c r="CK543" s="96">
        <v>0</v>
      </c>
      <c r="CL543" s="96">
        <v>0</v>
      </c>
      <c r="CM543" s="96">
        <v>0</v>
      </c>
      <c r="CN543" s="305">
        <v>1</v>
      </c>
      <c r="CO543" s="354"/>
      <c r="CP543" s="357"/>
      <c r="CQ543" s="96">
        <f>SUM(K543+AC543+AV543+CD543)/3.5</f>
        <v>80.571428571428569</v>
      </c>
      <c r="CR543" s="221">
        <f t="shared" si="421"/>
        <v>0.89523809523809517</v>
      </c>
      <c r="CS543" s="355"/>
      <c r="CT543" s="366"/>
      <c r="CU543" s="220" t="s">
        <v>1341</v>
      </c>
      <c r="CV543" s="220" t="s">
        <v>101</v>
      </c>
    </row>
    <row r="544" spans="1:100" ht="88.5" customHeight="1">
      <c r="A544" s="75" t="s">
        <v>1451</v>
      </c>
      <c r="B544" s="218" t="s">
        <v>95</v>
      </c>
      <c r="C544" s="75" t="s">
        <v>1452</v>
      </c>
      <c r="D544" s="119">
        <v>100</v>
      </c>
      <c r="E544" s="119">
        <v>90</v>
      </c>
      <c r="F544" s="75" t="s">
        <v>97</v>
      </c>
      <c r="G544" s="75" t="s">
        <v>1465</v>
      </c>
      <c r="H544" s="75" t="s">
        <v>1466</v>
      </c>
      <c r="I544" s="96">
        <v>0</v>
      </c>
      <c r="J544" s="119">
        <v>15</v>
      </c>
      <c r="K544" s="119">
        <v>16</v>
      </c>
      <c r="L544" s="305">
        <v>1</v>
      </c>
      <c r="M544" s="354"/>
      <c r="N544" s="354"/>
      <c r="O544" s="354"/>
      <c r="P544" s="354"/>
      <c r="Q544" s="119">
        <v>328288666</v>
      </c>
      <c r="R544" s="96">
        <v>0</v>
      </c>
      <c r="S544" s="119">
        <v>328288666</v>
      </c>
      <c r="T544" s="96">
        <v>0</v>
      </c>
      <c r="U544" s="96">
        <v>0</v>
      </c>
      <c r="V544" s="96">
        <v>0</v>
      </c>
      <c r="W544" s="96">
        <v>0</v>
      </c>
      <c r="X544" s="96">
        <v>0</v>
      </c>
      <c r="Y544" s="96">
        <v>0</v>
      </c>
      <c r="Z544" s="102" t="s">
        <v>81</v>
      </c>
      <c r="AA544" s="96">
        <v>5</v>
      </c>
      <c r="AB544" s="102">
        <v>16</v>
      </c>
      <c r="AC544" s="96">
        <v>5</v>
      </c>
      <c r="AD544" s="102">
        <v>0</v>
      </c>
      <c r="AE544" s="102">
        <v>0</v>
      </c>
      <c r="AF544" s="102">
        <v>0</v>
      </c>
      <c r="AG544" s="102">
        <v>0</v>
      </c>
      <c r="AH544" s="102">
        <v>0</v>
      </c>
      <c r="AI544" s="102">
        <v>0</v>
      </c>
      <c r="AJ544" s="102">
        <v>0</v>
      </c>
      <c r="AK544" s="102">
        <v>0</v>
      </c>
      <c r="AL544" s="305">
        <v>0.05</v>
      </c>
      <c r="AM544" s="354"/>
      <c r="AN544" s="354"/>
      <c r="AO544" s="102">
        <f t="shared" si="412"/>
        <v>21</v>
      </c>
      <c r="AP544" s="305">
        <f t="shared" si="415"/>
        <v>0.21</v>
      </c>
      <c r="AQ544" s="354"/>
      <c r="AR544" s="354"/>
      <c r="AS544" s="121">
        <v>25</v>
      </c>
      <c r="AT544" s="96">
        <v>25</v>
      </c>
      <c r="AU544" s="96">
        <v>25</v>
      </c>
      <c r="AV544" s="96">
        <v>25</v>
      </c>
      <c r="AW544" s="96">
        <v>202468658</v>
      </c>
      <c r="AX544" s="96">
        <v>0</v>
      </c>
      <c r="AY544" s="96">
        <v>202468658</v>
      </c>
      <c r="AZ544" s="96">
        <v>0</v>
      </c>
      <c r="BA544" s="96">
        <v>0</v>
      </c>
      <c r="BB544" s="96">
        <v>0</v>
      </c>
      <c r="BC544" s="96">
        <v>0</v>
      </c>
      <c r="BD544" s="96">
        <v>0</v>
      </c>
      <c r="BE544" s="102">
        <v>0</v>
      </c>
      <c r="BF544" s="305">
        <f t="shared" si="414"/>
        <v>1</v>
      </c>
      <c r="BG544" s="354"/>
      <c r="BH544" s="357"/>
      <c r="BI544" s="96">
        <f>+(K544+AC544+AV544)</f>
        <v>46</v>
      </c>
      <c r="BJ544" s="260">
        <f>+BI544/D544</f>
        <v>0.46</v>
      </c>
      <c r="BK544" s="354"/>
      <c r="BL544" s="357"/>
      <c r="BM544" s="220" t="s">
        <v>1341</v>
      </c>
      <c r="BN544" s="220" t="s">
        <v>112</v>
      </c>
      <c r="BO544" s="220"/>
      <c r="BP544" s="220"/>
      <c r="BQ544" s="220"/>
      <c r="BR544" s="220"/>
      <c r="BS544" s="220"/>
      <c r="BT544" s="220"/>
      <c r="BU544" s="220"/>
      <c r="BV544" s="220"/>
      <c r="BW544" s="220"/>
      <c r="BX544" s="220"/>
      <c r="BY544" s="220"/>
      <c r="BZ544" s="96">
        <v>90</v>
      </c>
      <c r="CA544" s="96">
        <v>10</v>
      </c>
      <c r="CB544" s="96">
        <v>10</v>
      </c>
      <c r="CC544" s="96">
        <v>90</v>
      </c>
      <c r="CD544" s="96">
        <v>90</v>
      </c>
      <c r="CE544" s="96">
        <v>334971996</v>
      </c>
      <c r="CF544" s="96">
        <v>0</v>
      </c>
      <c r="CG544" s="96">
        <v>334971996</v>
      </c>
      <c r="CH544" s="96">
        <v>0</v>
      </c>
      <c r="CI544" s="96">
        <v>0</v>
      </c>
      <c r="CJ544" s="96">
        <v>0</v>
      </c>
      <c r="CK544" s="96">
        <v>0</v>
      </c>
      <c r="CL544" s="96">
        <v>0</v>
      </c>
      <c r="CM544" s="96">
        <v>0</v>
      </c>
      <c r="CN544" s="305">
        <f t="shared" si="418"/>
        <v>1</v>
      </c>
      <c r="CO544" s="354"/>
      <c r="CP544" s="357"/>
      <c r="CQ544" s="96">
        <f>SUM(K544+AC544+AV544+CD544)</f>
        <v>136</v>
      </c>
      <c r="CR544" s="221">
        <v>1</v>
      </c>
      <c r="CS544" s="355"/>
      <c r="CT544" s="366"/>
      <c r="CU544" s="220" t="s">
        <v>1341</v>
      </c>
      <c r="CV544" s="220" t="s">
        <v>112</v>
      </c>
    </row>
    <row r="545" spans="1:100" ht="63.75" customHeight="1">
      <c r="A545" s="75" t="s">
        <v>1451</v>
      </c>
      <c r="B545" s="218" t="s">
        <v>95</v>
      </c>
      <c r="C545" s="75" t="s">
        <v>1452</v>
      </c>
      <c r="D545" s="119">
        <v>45</v>
      </c>
      <c r="E545" s="119">
        <v>45</v>
      </c>
      <c r="F545" s="75" t="s">
        <v>486</v>
      </c>
      <c r="G545" s="75" t="s">
        <v>1467</v>
      </c>
      <c r="H545" s="75" t="s">
        <v>1468</v>
      </c>
      <c r="I545" s="96">
        <v>0</v>
      </c>
      <c r="J545" s="119">
        <v>45</v>
      </c>
      <c r="K545" s="119">
        <v>45</v>
      </c>
      <c r="L545" s="305">
        <v>1</v>
      </c>
      <c r="M545" s="354"/>
      <c r="N545" s="354"/>
      <c r="O545" s="354"/>
      <c r="P545" s="354"/>
      <c r="Q545" s="119">
        <v>148486838</v>
      </c>
      <c r="R545" s="96">
        <v>0</v>
      </c>
      <c r="S545" s="119">
        <v>148486837</v>
      </c>
      <c r="T545" s="96">
        <v>0</v>
      </c>
      <c r="U545" s="96">
        <v>0</v>
      </c>
      <c r="V545" s="96">
        <v>0</v>
      </c>
      <c r="W545" s="96">
        <v>0</v>
      </c>
      <c r="X545" s="96">
        <v>0</v>
      </c>
      <c r="Y545" s="96">
        <v>0</v>
      </c>
      <c r="Z545" s="102" t="s">
        <v>81</v>
      </c>
      <c r="AA545" s="96">
        <v>45</v>
      </c>
      <c r="AB545" s="102">
        <v>7</v>
      </c>
      <c r="AC545" s="96">
        <v>45</v>
      </c>
      <c r="AD545" s="102">
        <v>339060568</v>
      </c>
      <c r="AE545" s="102">
        <v>0</v>
      </c>
      <c r="AF545" s="102">
        <v>339060568</v>
      </c>
      <c r="AG545" s="102">
        <v>0</v>
      </c>
      <c r="AH545" s="102">
        <v>0</v>
      </c>
      <c r="AI545" s="102">
        <v>0</v>
      </c>
      <c r="AJ545" s="102">
        <v>0</v>
      </c>
      <c r="AK545" s="102">
        <v>0</v>
      </c>
      <c r="AL545" s="305">
        <v>1</v>
      </c>
      <c r="AM545" s="354"/>
      <c r="AN545" s="354"/>
      <c r="AO545" s="102">
        <f t="shared" si="412"/>
        <v>90</v>
      </c>
      <c r="AP545" s="305">
        <v>1</v>
      </c>
      <c r="AQ545" s="354"/>
      <c r="AR545" s="354"/>
      <c r="AS545" s="121">
        <v>45</v>
      </c>
      <c r="AT545" s="96">
        <v>14</v>
      </c>
      <c r="AU545" s="96">
        <v>14</v>
      </c>
      <c r="AV545" s="96">
        <v>25</v>
      </c>
      <c r="AW545" s="96">
        <v>258532316</v>
      </c>
      <c r="AX545" s="96">
        <v>0</v>
      </c>
      <c r="AY545" s="96">
        <v>258532316</v>
      </c>
      <c r="AZ545" s="96">
        <v>0</v>
      </c>
      <c r="BA545" s="96">
        <v>0</v>
      </c>
      <c r="BB545" s="96">
        <v>0</v>
      </c>
      <c r="BC545" s="96">
        <v>0</v>
      </c>
      <c r="BD545" s="96">
        <v>0</v>
      </c>
      <c r="BE545" s="102">
        <v>0</v>
      </c>
      <c r="BF545" s="305">
        <f t="shared" si="414"/>
        <v>0.55555555555555558</v>
      </c>
      <c r="BG545" s="354"/>
      <c r="BH545" s="357"/>
      <c r="BI545" s="96">
        <f>+(K545+AC545+AV545)/3</f>
        <v>38.333333333333336</v>
      </c>
      <c r="BJ545" s="260">
        <f>+BI545/D545</f>
        <v>0.85185185185185186</v>
      </c>
      <c r="BK545" s="354"/>
      <c r="BL545" s="357"/>
      <c r="BM545" s="220" t="s">
        <v>1341</v>
      </c>
      <c r="BN545" s="220" t="s">
        <v>112</v>
      </c>
      <c r="BO545" s="220"/>
      <c r="BP545" s="220"/>
      <c r="BQ545" s="220"/>
      <c r="BR545" s="220"/>
      <c r="BS545" s="220"/>
      <c r="BT545" s="220"/>
      <c r="BU545" s="220"/>
      <c r="BV545" s="220"/>
      <c r="BW545" s="220"/>
      <c r="BX545" s="220"/>
      <c r="BY545" s="220"/>
      <c r="BZ545" s="96">
        <v>45</v>
      </c>
      <c r="CA545" s="96">
        <v>8</v>
      </c>
      <c r="CB545" s="96">
        <v>12</v>
      </c>
      <c r="CC545" s="96">
        <v>12</v>
      </c>
      <c r="CD545" s="96">
        <v>39</v>
      </c>
      <c r="CE545" s="96">
        <v>334971996</v>
      </c>
      <c r="CF545" s="96">
        <v>0</v>
      </c>
      <c r="CG545" s="96">
        <v>334971996</v>
      </c>
      <c r="CH545" s="96">
        <v>0</v>
      </c>
      <c r="CI545" s="96">
        <v>0</v>
      </c>
      <c r="CJ545" s="96">
        <v>0</v>
      </c>
      <c r="CK545" s="96">
        <v>0</v>
      </c>
      <c r="CL545" s="96">
        <v>0</v>
      </c>
      <c r="CM545" s="96">
        <v>0</v>
      </c>
      <c r="CN545" s="305">
        <f t="shared" si="418"/>
        <v>0.8666666666666667</v>
      </c>
      <c r="CO545" s="354"/>
      <c r="CP545" s="357"/>
      <c r="CQ545" s="96">
        <f>SUM(K545+AC545+AV545+CD545)/3.5</f>
        <v>44</v>
      </c>
      <c r="CR545" s="221">
        <f t="shared" si="421"/>
        <v>0.97777777777777775</v>
      </c>
      <c r="CS545" s="355"/>
      <c r="CT545" s="366"/>
      <c r="CU545" s="220" t="s">
        <v>1341</v>
      </c>
      <c r="CV545" s="220" t="s">
        <v>112</v>
      </c>
    </row>
    <row r="546" spans="1:100" ht="62.25" customHeight="1">
      <c r="A546" s="75" t="s">
        <v>1469</v>
      </c>
      <c r="B546" s="218" t="s">
        <v>95</v>
      </c>
      <c r="C546" s="75" t="s">
        <v>1470</v>
      </c>
      <c r="D546" s="119">
        <v>45</v>
      </c>
      <c r="E546" s="119">
        <v>100</v>
      </c>
      <c r="F546" s="75" t="s">
        <v>486</v>
      </c>
      <c r="G546" s="75" t="s">
        <v>1471</v>
      </c>
      <c r="H546" s="75" t="s">
        <v>1472</v>
      </c>
      <c r="I546" s="96">
        <v>0</v>
      </c>
      <c r="J546" s="119">
        <v>45</v>
      </c>
      <c r="K546" s="119">
        <v>45</v>
      </c>
      <c r="L546" s="305">
        <v>1</v>
      </c>
      <c r="M546" s="354">
        <f>SUM(L546:L553)/4</f>
        <v>0.78500000000000003</v>
      </c>
      <c r="N546" s="354">
        <v>0.05</v>
      </c>
      <c r="O546" s="354">
        <v>1.256E-2</v>
      </c>
      <c r="P546" s="354"/>
      <c r="Q546" s="119">
        <v>2766440935</v>
      </c>
      <c r="R546" s="96">
        <v>0</v>
      </c>
      <c r="S546" s="119">
        <v>2766440935</v>
      </c>
      <c r="T546" s="96">
        <v>0</v>
      </c>
      <c r="U546" s="96">
        <v>0</v>
      </c>
      <c r="V546" s="96">
        <v>0</v>
      </c>
      <c r="W546" s="96">
        <v>0</v>
      </c>
      <c r="X546" s="96">
        <v>0</v>
      </c>
      <c r="Y546" s="96">
        <v>0</v>
      </c>
      <c r="Z546" s="102" t="s">
        <v>81</v>
      </c>
      <c r="AA546" s="96">
        <v>45</v>
      </c>
      <c r="AB546" s="102">
        <v>34</v>
      </c>
      <c r="AC546" s="96">
        <v>34</v>
      </c>
      <c r="AD546" s="102">
        <v>0</v>
      </c>
      <c r="AE546" s="102">
        <v>0</v>
      </c>
      <c r="AF546" s="102">
        <v>0</v>
      </c>
      <c r="AG546" s="102">
        <v>0</v>
      </c>
      <c r="AH546" s="102">
        <v>0</v>
      </c>
      <c r="AI546" s="102">
        <v>0</v>
      </c>
      <c r="AJ546" s="102">
        <v>0</v>
      </c>
      <c r="AK546" s="102">
        <v>0</v>
      </c>
      <c r="AL546" s="305">
        <v>0.75555555555555554</v>
      </c>
      <c r="AM546" s="354">
        <f>SUM(AL546:AL553)/3</f>
        <v>0.91851851851851851</v>
      </c>
      <c r="AN546" s="354">
        <v>1.256E-2</v>
      </c>
      <c r="AO546" s="102">
        <f t="shared" si="412"/>
        <v>79</v>
      </c>
      <c r="AP546" s="305">
        <v>1</v>
      </c>
      <c r="AQ546" s="354">
        <f>SUM(AP546:AP553)/4</f>
        <v>0.9375</v>
      </c>
      <c r="AR546" s="354"/>
      <c r="AS546" s="121">
        <v>45</v>
      </c>
      <c r="AT546" s="96">
        <v>30</v>
      </c>
      <c r="AU546" s="96">
        <v>30</v>
      </c>
      <c r="AV546" s="96">
        <v>30</v>
      </c>
      <c r="AW546" s="96">
        <v>369600000</v>
      </c>
      <c r="AX546" s="96">
        <v>0</v>
      </c>
      <c r="AY546" s="96">
        <v>369600000</v>
      </c>
      <c r="AZ546" s="96">
        <v>0</v>
      </c>
      <c r="BA546" s="96">
        <v>0</v>
      </c>
      <c r="BB546" s="96">
        <v>0</v>
      </c>
      <c r="BC546" s="96">
        <v>0</v>
      </c>
      <c r="BD546" s="96">
        <v>0</v>
      </c>
      <c r="BE546" s="102">
        <v>0</v>
      </c>
      <c r="BF546" s="305">
        <f t="shared" si="414"/>
        <v>0.66666666666666663</v>
      </c>
      <c r="BG546" s="356">
        <f>SUM(BF546:BF556)/4</f>
        <v>0.76388888888888884</v>
      </c>
      <c r="BH546" s="357"/>
      <c r="BI546" s="96">
        <f>+(K546+AC546+AV546)/3</f>
        <v>36.333333333333336</v>
      </c>
      <c r="BJ546" s="260">
        <f>+BI546/D546</f>
        <v>0.80740740740740746</v>
      </c>
      <c r="BK546" s="356">
        <f>SUM(BJ546:BJ553)/4</f>
        <v>0.66351851851851851</v>
      </c>
      <c r="BL546" s="357"/>
      <c r="BM546" s="220" t="s">
        <v>1341</v>
      </c>
      <c r="BN546" s="220" t="s">
        <v>112</v>
      </c>
      <c r="BO546" s="220"/>
      <c r="BP546" s="220"/>
      <c r="BQ546" s="220"/>
      <c r="BR546" s="220"/>
      <c r="BS546" s="220"/>
      <c r="BT546" s="220"/>
      <c r="BU546" s="220"/>
      <c r="BV546" s="220"/>
      <c r="BW546" s="220"/>
      <c r="BX546" s="220"/>
      <c r="BY546" s="220"/>
      <c r="BZ546" s="96">
        <v>100</v>
      </c>
      <c r="CA546" s="96">
        <v>0</v>
      </c>
      <c r="CB546" s="96">
        <v>50</v>
      </c>
      <c r="CC546" s="96">
        <v>100</v>
      </c>
      <c r="CD546" s="96">
        <v>100</v>
      </c>
      <c r="CE546" s="96">
        <v>334814718.5</v>
      </c>
      <c r="CF546" s="96">
        <v>0</v>
      </c>
      <c r="CG546" s="96">
        <v>334814718.5</v>
      </c>
      <c r="CH546" s="96">
        <v>0</v>
      </c>
      <c r="CI546" s="96">
        <v>0</v>
      </c>
      <c r="CJ546" s="96">
        <v>0</v>
      </c>
      <c r="CK546" s="96">
        <v>0</v>
      </c>
      <c r="CL546" s="96">
        <v>0</v>
      </c>
      <c r="CM546" s="96">
        <v>0</v>
      </c>
      <c r="CN546" s="305">
        <f t="shared" si="418"/>
        <v>1</v>
      </c>
      <c r="CO546" s="356">
        <f>SUM(CN546:CN556)/11</f>
        <v>0.73939393939393938</v>
      </c>
      <c r="CP546" s="357"/>
      <c r="CQ546" s="96">
        <f>+CD546</f>
        <v>100</v>
      </c>
      <c r="CR546" s="221">
        <f t="shared" si="421"/>
        <v>1</v>
      </c>
      <c r="CS546" s="361">
        <f>SUM(CR546:CR553)/8</f>
        <v>0.79900793650793656</v>
      </c>
      <c r="CT546" s="366"/>
      <c r="CU546" s="220" t="s">
        <v>1341</v>
      </c>
      <c r="CV546" s="220" t="s">
        <v>112</v>
      </c>
    </row>
    <row r="547" spans="1:100" ht="145.5" customHeight="1">
      <c r="A547" s="75" t="s">
        <v>1469</v>
      </c>
      <c r="B547" s="218" t="s">
        <v>95</v>
      </c>
      <c r="C547" s="75" t="s">
        <v>1470</v>
      </c>
      <c r="D547" s="119" t="s">
        <v>81</v>
      </c>
      <c r="E547" s="119">
        <v>100</v>
      </c>
      <c r="F547" s="75" t="s">
        <v>97</v>
      </c>
      <c r="G547" s="188" t="s">
        <v>81</v>
      </c>
      <c r="H547" s="75" t="s">
        <v>1473</v>
      </c>
      <c r="I547" s="96" t="s">
        <v>107</v>
      </c>
      <c r="J547" s="119" t="s">
        <v>81</v>
      </c>
      <c r="K547" s="119" t="s">
        <v>81</v>
      </c>
      <c r="L547" s="308" t="s">
        <v>81</v>
      </c>
      <c r="M547" s="354"/>
      <c r="N547" s="354"/>
      <c r="O547" s="354"/>
      <c r="P547" s="354"/>
      <c r="Q547" s="227" t="s">
        <v>81</v>
      </c>
      <c r="R547" s="227" t="s">
        <v>81</v>
      </c>
      <c r="S547" s="227" t="s">
        <v>81</v>
      </c>
      <c r="T547" s="227" t="s">
        <v>81</v>
      </c>
      <c r="U547" s="227" t="s">
        <v>81</v>
      </c>
      <c r="V547" s="227" t="s">
        <v>81</v>
      </c>
      <c r="W547" s="227" t="s">
        <v>81</v>
      </c>
      <c r="X547" s="227" t="s">
        <v>81</v>
      </c>
      <c r="Y547" s="227" t="s">
        <v>81</v>
      </c>
      <c r="Z547" s="227" t="s">
        <v>81</v>
      </c>
      <c r="AA547" s="119" t="s">
        <v>81</v>
      </c>
      <c r="AB547" s="227" t="s">
        <v>81</v>
      </c>
      <c r="AC547" s="119" t="s">
        <v>81</v>
      </c>
      <c r="AD547" s="227" t="s">
        <v>81</v>
      </c>
      <c r="AE547" s="227" t="s">
        <v>81</v>
      </c>
      <c r="AF547" s="227" t="s">
        <v>81</v>
      </c>
      <c r="AG547" s="227" t="s">
        <v>81</v>
      </c>
      <c r="AH547" s="227" t="s">
        <v>81</v>
      </c>
      <c r="AI547" s="227" t="s">
        <v>81</v>
      </c>
      <c r="AJ547" s="227" t="s">
        <v>81</v>
      </c>
      <c r="AK547" s="227" t="s">
        <v>81</v>
      </c>
      <c r="AL547" s="227" t="s">
        <v>81</v>
      </c>
      <c r="AM547" s="354"/>
      <c r="AN547" s="354"/>
      <c r="AO547" s="227" t="s">
        <v>81</v>
      </c>
      <c r="AP547" s="227" t="s">
        <v>81</v>
      </c>
      <c r="AQ547" s="354"/>
      <c r="AR547" s="354"/>
      <c r="AS547" s="119" t="s">
        <v>81</v>
      </c>
      <c r="AT547" s="227" t="s">
        <v>81</v>
      </c>
      <c r="AU547" s="119" t="s">
        <v>81</v>
      </c>
      <c r="AV547" s="119" t="s">
        <v>81</v>
      </c>
      <c r="AW547" s="119" t="s">
        <v>81</v>
      </c>
      <c r="AX547" s="227" t="s">
        <v>81</v>
      </c>
      <c r="AY547" s="227" t="s">
        <v>81</v>
      </c>
      <c r="AZ547" s="227" t="s">
        <v>81</v>
      </c>
      <c r="BA547" s="227" t="s">
        <v>81</v>
      </c>
      <c r="BB547" s="227" t="s">
        <v>81</v>
      </c>
      <c r="BC547" s="227" t="s">
        <v>81</v>
      </c>
      <c r="BD547" s="227" t="s">
        <v>81</v>
      </c>
      <c r="BE547" s="102" t="s">
        <v>81</v>
      </c>
      <c r="BF547" s="305" t="str">
        <f>+AV547</f>
        <v>NA</v>
      </c>
      <c r="BG547" s="357"/>
      <c r="BH547" s="357"/>
      <c r="BI547" s="119" t="s">
        <v>81</v>
      </c>
      <c r="BJ547" s="260" t="s">
        <v>81</v>
      </c>
      <c r="BK547" s="357"/>
      <c r="BL547" s="357"/>
      <c r="BM547" s="220" t="s">
        <v>1341</v>
      </c>
      <c r="BN547" s="220" t="s">
        <v>402</v>
      </c>
      <c r="BO547" s="220"/>
      <c r="BP547" s="220"/>
      <c r="BQ547" s="220"/>
      <c r="BR547" s="220"/>
      <c r="BS547" s="220"/>
      <c r="BT547" s="220"/>
      <c r="BU547" s="220"/>
      <c r="BV547" s="220"/>
      <c r="BW547" s="220"/>
      <c r="BX547" s="220"/>
      <c r="BY547" s="220"/>
      <c r="BZ547" s="96">
        <v>100</v>
      </c>
      <c r="CA547" s="119">
        <v>0</v>
      </c>
      <c r="CB547" s="119">
        <v>50</v>
      </c>
      <c r="CC547" s="119">
        <v>100</v>
      </c>
      <c r="CD547" s="119">
        <v>100</v>
      </c>
      <c r="CE547" s="96">
        <v>334814718.5</v>
      </c>
      <c r="CF547" s="96">
        <v>0</v>
      </c>
      <c r="CG547" s="96">
        <v>334814718.5</v>
      </c>
      <c r="CH547" s="96">
        <v>0</v>
      </c>
      <c r="CI547" s="96">
        <v>0</v>
      </c>
      <c r="CJ547" s="96">
        <v>0</v>
      </c>
      <c r="CK547" s="96">
        <v>0</v>
      </c>
      <c r="CL547" s="96">
        <v>0</v>
      </c>
      <c r="CM547" s="96">
        <v>0</v>
      </c>
      <c r="CN547" s="305">
        <f t="shared" si="418"/>
        <v>1</v>
      </c>
      <c r="CO547" s="357"/>
      <c r="CP547" s="357"/>
      <c r="CQ547" s="96">
        <f>+CD547</f>
        <v>100</v>
      </c>
      <c r="CR547" s="221">
        <f t="shared" si="421"/>
        <v>1</v>
      </c>
      <c r="CS547" s="366"/>
      <c r="CT547" s="366"/>
      <c r="CU547" s="220" t="s">
        <v>1341</v>
      </c>
      <c r="CV547" s="220" t="s">
        <v>402</v>
      </c>
    </row>
    <row r="548" spans="1:100" ht="45">
      <c r="A548" s="75" t="s">
        <v>1469</v>
      </c>
      <c r="B548" s="218" t="s">
        <v>95</v>
      </c>
      <c r="C548" s="75" t="s">
        <v>1470</v>
      </c>
      <c r="D548" s="119">
        <v>100</v>
      </c>
      <c r="E548" s="119">
        <v>100</v>
      </c>
      <c r="F548" s="75" t="s">
        <v>486</v>
      </c>
      <c r="G548" s="75" t="s">
        <v>1474</v>
      </c>
      <c r="H548" s="75" t="s">
        <v>1475</v>
      </c>
      <c r="I548" s="96">
        <v>0</v>
      </c>
      <c r="J548" s="119">
        <v>100</v>
      </c>
      <c r="K548" s="119">
        <v>25</v>
      </c>
      <c r="L548" s="305">
        <v>0.25</v>
      </c>
      <c r="M548" s="354"/>
      <c r="N548" s="354"/>
      <c r="O548" s="354"/>
      <c r="P548" s="354"/>
      <c r="Q548" s="119">
        <v>2766440935</v>
      </c>
      <c r="R548" s="96">
        <v>0</v>
      </c>
      <c r="S548" s="119">
        <v>2766440935</v>
      </c>
      <c r="T548" s="96">
        <v>0</v>
      </c>
      <c r="U548" s="96">
        <v>0</v>
      </c>
      <c r="V548" s="96">
        <v>0</v>
      </c>
      <c r="W548" s="96">
        <v>0</v>
      </c>
      <c r="X548" s="96">
        <v>0</v>
      </c>
      <c r="Y548" s="96">
        <v>0</v>
      </c>
      <c r="Z548" s="102" t="s">
        <v>81</v>
      </c>
      <c r="AA548" s="96">
        <v>50</v>
      </c>
      <c r="AB548" s="102">
        <v>19</v>
      </c>
      <c r="AC548" s="96">
        <v>50</v>
      </c>
      <c r="AD548" s="102">
        <v>570779242</v>
      </c>
      <c r="AE548" s="102">
        <v>0</v>
      </c>
      <c r="AF548" s="102">
        <v>570779242</v>
      </c>
      <c r="AG548" s="102">
        <v>0</v>
      </c>
      <c r="AH548" s="102">
        <v>0</v>
      </c>
      <c r="AI548" s="102">
        <v>0</v>
      </c>
      <c r="AJ548" s="102">
        <v>0</v>
      </c>
      <c r="AK548" s="102">
        <v>0</v>
      </c>
      <c r="AL548" s="305">
        <v>1</v>
      </c>
      <c r="AM548" s="354"/>
      <c r="AN548" s="354"/>
      <c r="AO548" s="102">
        <f t="shared" si="412"/>
        <v>75</v>
      </c>
      <c r="AP548" s="305">
        <f t="shared" si="415"/>
        <v>0.75</v>
      </c>
      <c r="AQ548" s="354"/>
      <c r="AR548" s="354"/>
      <c r="AS548" s="121">
        <v>45</v>
      </c>
      <c r="AT548" s="96">
        <v>40</v>
      </c>
      <c r="AU548" s="96">
        <v>40</v>
      </c>
      <c r="AV548" s="96">
        <v>40</v>
      </c>
      <c r="AW548" s="96">
        <v>1220404</v>
      </c>
      <c r="AX548" s="96">
        <v>0</v>
      </c>
      <c r="AY548" s="96">
        <v>1220404</v>
      </c>
      <c r="AZ548" s="96">
        <v>0</v>
      </c>
      <c r="BA548" s="96">
        <v>0</v>
      </c>
      <c r="BB548" s="96">
        <v>0</v>
      </c>
      <c r="BC548" s="96">
        <v>0</v>
      </c>
      <c r="BD548" s="96">
        <v>0</v>
      </c>
      <c r="BE548" s="102">
        <v>0</v>
      </c>
      <c r="BF548" s="305">
        <f t="shared" si="414"/>
        <v>0.88888888888888884</v>
      </c>
      <c r="BG548" s="357"/>
      <c r="BH548" s="357"/>
      <c r="BI548" s="96">
        <f>+(K548+AC548+AV548)/3</f>
        <v>38.333333333333336</v>
      </c>
      <c r="BJ548" s="260">
        <f>+BI548/D548</f>
        <v>0.38333333333333336</v>
      </c>
      <c r="BK548" s="357"/>
      <c r="BL548" s="357"/>
      <c r="BM548" s="220" t="s">
        <v>1341</v>
      </c>
      <c r="BN548" s="220" t="s">
        <v>112</v>
      </c>
      <c r="BO548" s="220"/>
      <c r="BP548" s="220"/>
      <c r="BQ548" s="220"/>
      <c r="BR548" s="220"/>
      <c r="BS548" s="220"/>
      <c r="BT548" s="220"/>
      <c r="BU548" s="220"/>
      <c r="BV548" s="220"/>
      <c r="BW548" s="220"/>
      <c r="BX548" s="220"/>
      <c r="BY548" s="220"/>
      <c r="BZ548" s="96">
        <v>100</v>
      </c>
      <c r="CA548" s="96">
        <v>0</v>
      </c>
      <c r="CB548" s="96">
        <v>50</v>
      </c>
      <c r="CC548" s="96">
        <v>100</v>
      </c>
      <c r="CD548" s="96">
        <v>100</v>
      </c>
      <c r="CE548" s="96">
        <v>334814718.5</v>
      </c>
      <c r="CF548" s="96">
        <v>0</v>
      </c>
      <c r="CG548" s="96">
        <v>334814718.5</v>
      </c>
      <c r="CH548" s="96">
        <v>0</v>
      </c>
      <c r="CI548" s="96">
        <v>0</v>
      </c>
      <c r="CJ548" s="96">
        <v>0</v>
      </c>
      <c r="CK548" s="96">
        <v>0</v>
      </c>
      <c r="CL548" s="96">
        <v>0</v>
      </c>
      <c r="CM548" s="96">
        <v>0</v>
      </c>
      <c r="CN548" s="305">
        <f t="shared" si="418"/>
        <v>1</v>
      </c>
      <c r="CO548" s="357"/>
      <c r="CP548" s="357"/>
      <c r="CQ548" s="96">
        <f>SUM(K548+AC548+AV548+CD548)/3.5</f>
        <v>61.428571428571431</v>
      </c>
      <c r="CR548" s="221">
        <f t="shared" si="421"/>
        <v>0.61428571428571432</v>
      </c>
      <c r="CS548" s="366"/>
      <c r="CT548" s="366"/>
      <c r="CU548" s="220" t="s">
        <v>1341</v>
      </c>
      <c r="CV548" s="220" t="s">
        <v>112</v>
      </c>
    </row>
    <row r="549" spans="1:100" ht="103.5" customHeight="1">
      <c r="A549" s="75" t="s">
        <v>1469</v>
      </c>
      <c r="B549" s="218" t="s">
        <v>95</v>
      </c>
      <c r="C549" s="75" t="s">
        <v>1470</v>
      </c>
      <c r="D549" s="119" t="s">
        <v>81</v>
      </c>
      <c r="E549" s="119">
        <v>25</v>
      </c>
      <c r="F549" s="75" t="s">
        <v>97</v>
      </c>
      <c r="G549" s="75" t="s">
        <v>81</v>
      </c>
      <c r="H549" s="75" t="s">
        <v>1476</v>
      </c>
      <c r="I549" s="96" t="s">
        <v>107</v>
      </c>
      <c r="J549" s="119" t="s">
        <v>81</v>
      </c>
      <c r="K549" s="119" t="s">
        <v>81</v>
      </c>
      <c r="L549" s="227" t="s">
        <v>81</v>
      </c>
      <c r="M549" s="354"/>
      <c r="N549" s="354"/>
      <c r="O549" s="354"/>
      <c r="P549" s="354"/>
      <c r="Q549" s="227" t="s">
        <v>81</v>
      </c>
      <c r="R549" s="227" t="s">
        <v>81</v>
      </c>
      <c r="S549" s="227" t="s">
        <v>81</v>
      </c>
      <c r="T549" s="227" t="s">
        <v>81</v>
      </c>
      <c r="U549" s="227" t="s">
        <v>81</v>
      </c>
      <c r="V549" s="227" t="s">
        <v>81</v>
      </c>
      <c r="W549" s="227" t="s">
        <v>81</v>
      </c>
      <c r="X549" s="227" t="s">
        <v>81</v>
      </c>
      <c r="Y549" s="227" t="s">
        <v>81</v>
      </c>
      <c r="Z549" s="227" t="s">
        <v>81</v>
      </c>
      <c r="AA549" s="119" t="s">
        <v>81</v>
      </c>
      <c r="AB549" s="227" t="s">
        <v>81</v>
      </c>
      <c r="AC549" s="119" t="s">
        <v>81</v>
      </c>
      <c r="AD549" s="227" t="s">
        <v>81</v>
      </c>
      <c r="AE549" s="227" t="s">
        <v>81</v>
      </c>
      <c r="AF549" s="227" t="s">
        <v>81</v>
      </c>
      <c r="AG549" s="227" t="s">
        <v>81</v>
      </c>
      <c r="AH549" s="227" t="s">
        <v>81</v>
      </c>
      <c r="AI549" s="227" t="s">
        <v>81</v>
      </c>
      <c r="AJ549" s="227" t="s">
        <v>81</v>
      </c>
      <c r="AK549" s="227" t="s">
        <v>81</v>
      </c>
      <c r="AL549" s="227" t="s">
        <v>81</v>
      </c>
      <c r="AM549" s="354"/>
      <c r="AN549" s="354"/>
      <c r="AO549" s="227" t="s">
        <v>81</v>
      </c>
      <c r="AP549" s="227" t="s">
        <v>81</v>
      </c>
      <c r="AQ549" s="354"/>
      <c r="AR549" s="354"/>
      <c r="AS549" s="119" t="s">
        <v>81</v>
      </c>
      <c r="AT549" s="227" t="s">
        <v>81</v>
      </c>
      <c r="AU549" s="119" t="s">
        <v>81</v>
      </c>
      <c r="AV549" s="119" t="s">
        <v>81</v>
      </c>
      <c r="AW549" s="119" t="s">
        <v>81</v>
      </c>
      <c r="AX549" s="227" t="s">
        <v>81</v>
      </c>
      <c r="AY549" s="227" t="s">
        <v>81</v>
      </c>
      <c r="AZ549" s="227" t="s">
        <v>81</v>
      </c>
      <c r="BA549" s="227" t="s">
        <v>81</v>
      </c>
      <c r="BB549" s="227" t="s">
        <v>81</v>
      </c>
      <c r="BC549" s="227" t="s">
        <v>81</v>
      </c>
      <c r="BD549" s="227" t="s">
        <v>81</v>
      </c>
      <c r="BE549" s="102" t="s">
        <v>81</v>
      </c>
      <c r="BF549" s="305" t="s">
        <v>81</v>
      </c>
      <c r="BG549" s="357"/>
      <c r="BH549" s="357"/>
      <c r="BI549" s="119" t="s">
        <v>81</v>
      </c>
      <c r="BJ549" s="260" t="s">
        <v>81</v>
      </c>
      <c r="BK549" s="357"/>
      <c r="BL549" s="357"/>
      <c r="BM549" s="220" t="s">
        <v>1341</v>
      </c>
      <c r="BN549" s="220" t="s">
        <v>402</v>
      </c>
      <c r="BO549" s="220"/>
      <c r="BP549" s="220"/>
      <c r="BQ549" s="220"/>
      <c r="BR549" s="220"/>
      <c r="BS549" s="220"/>
      <c r="BT549" s="220"/>
      <c r="BU549" s="220"/>
      <c r="BV549" s="220"/>
      <c r="BW549" s="220"/>
      <c r="BX549" s="220"/>
      <c r="BY549" s="220"/>
      <c r="BZ549" s="96">
        <v>25</v>
      </c>
      <c r="CA549" s="119">
        <v>0</v>
      </c>
      <c r="CB549" s="119">
        <v>15</v>
      </c>
      <c r="CC549" s="119">
        <v>25</v>
      </c>
      <c r="CD549" s="119">
        <v>0</v>
      </c>
      <c r="CE549" s="96">
        <v>334814718.5</v>
      </c>
      <c r="CF549" s="96">
        <v>0</v>
      </c>
      <c r="CG549" s="96">
        <v>334814718.5</v>
      </c>
      <c r="CH549" s="96">
        <v>0</v>
      </c>
      <c r="CI549" s="96">
        <v>0</v>
      </c>
      <c r="CJ549" s="96">
        <v>0</v>
      </c>
      <c r="CK549" s="96">
        <v>0</v>
      </c>
      <c r="CL549" s="96">
        <v>0</v>
      </c>
      <c r="CM549" s="96">
        <v>0</v>
      </c>
      <c r="CN549" s="305">
        <f t="shared" si="418"/>
        <v>0</v>
      </c>
      <c r="CO549" s="357"/>
      <c r="CP549" s="357"/>
      <c r="CQ549" s="96">
        <f t="shared" ref="CQ549:CQ556" si="422">+CD549</f>
        <v>0</v>
      </c>
      <c r="CR549" s="221">
        <f t="shared" si="421"/>
        <v>0</v>
      </c>
      <c r="CS549" s="366"/>
      <c r="CT549" s="366"/>
      <c r="CU549" s="220" t="s">
        <v>1341</v>
      </c>
      <c r="CV549" s="220" t="s">
        <v>402</v>
      </c>
    </row>
    <row r="550" spans="1:100" ht="67.5" customHeight="1">
      <c r="A550" s="75" t="s">
        <v>1469</v>
      </c>
      <c r="B550" s="218" t="s">
        <v>95</v>
      </c>
      <c r="C550" s="75" t="s">
        <v>1470</v>
      </c>
      <c r="D550" s="119">
        <v>100</v>
      </c>
      <c r="E550" s="119">
        <v>45</v>
      </c>
      <c r="F550" s="75" t="s">
        <v>486</v>
      </c>
      <c r="G550" s="75" t="s">
        <v>1477</v>
      </c>
      <c r="H550" s="75" t="s">
        <v>1478</v>
      </c>
      <c r="I550" s="96">
        <v>0</v>
      </c>
      <c r="J550" s="119">
        <v>100</v>
      </c>
      <c r="K550" s="119">
        <v>100</v>
      </c>
      <c r="L550" s="305">
        <v>1</v>
      </c>
      <c r="M550" s="354"/>
      <c r="N550" s="354"/>
      <c r="O550" s="354"/>
      <c r="P550" s="354"/>
      <c r="Q550" s="119">
        <v>5293106745</v>
      </c>
      <c r="R550" s="96">
        <v>0</v>
      </c>
      <c r="S550" s="119">
        <v>5293106745</v>
      </c>
      <c r="T550" s="96">
        <v>0</v>
      </c>
      <c r="U550" s="96">
        <v>0</v>
      </c>
      <c r="V550" s="96">
        <v>0</v>
      </c>
      <c r="W550" s="96">
        <v>0</v>
      </c>
      <c r="X550" s="96">
        <v>0</v>
      </c>
      <c r="Y550" s="96">
        <v>0</v>
      </c>
      <c r="Z550" s="102" t="s">
        <v>81</v>
      </c>
      <c r="AA550" s="96">
        <v>100</v>
      </c>
      <c r="AB550" s="102">
        <v>69</v>
      </c>
      <c r="AC550" s="96">
        <v>100</v>
      </c>
      <c r="AD550" s="102">
        <v>0</v>
      </c>
      <c r="AE550" s="102">
        <v>0</v>
      </c>
      <c r="AF550" s="102">
        <v>0</v>
      </c>
      <c r="AG550" s="102">
        <v>0</v>
      </c>
      <c r="AH550" s="102">
        <v>0</v>
      </c>
      <c r="AI550" s="102">
        <v>0</v>
      </c>
      <c r="AJ550" s="102">
        <v>0</v>
      </c>
      <c r="AK550" s="102">
        <v>0</v>
      </c>
      <c r="AL550" s="305">
        <v>1</v>
      </c>
      <c r="AM550" s="354"/>
      <c r="AN550" s="354"/>
      <c r="AO550" s="102">
        <f t="shared" si="412"/>
        <v>200</v>
      </c>
      <c r="AP550" s="305">
        <v>1</v>
      </c>
      <c r="AQ550" s="354"/>
      <c r="AR550" s="354"/>
      <c r="AS550" s="121">
        <v>100</v>
      </c>
      <c r="AT550" s="96">
        <v>50</v>
      </c>
      <c r="AU550" s="96">
        <v>50</v>
      </c>
      <c r="AV550" s="96">
        <v>50</v>
      </c>
      <c r="AW550" s="96">
        <v>405828811.66666669</v>
      </c>
      <c r="AX550" s="96">
        <v>0</v>
      </c>
      <c r="AY550" s="96">
        <v>405828811.66666669</v>
      </c>
      <c r="AZ550" s="96">
        <v>0</v>
      </c>
      <c r="BA550" s="96">
        <v>0</v>
      </c>
      <c r="BB550" s="96">
        <v>0</v>
      </c>
      <c r="BC550" s="96">
        <v>0</v>
      </c>
      <c r="BD550" s="96">
        <v>0</v>
      </c>
      <c r="BE550" s="102">
        <v>0</v>
      </c>
      <c r="BF550" s="305">
        <f t="shared" si="414"/>
        <v>0.5</v>
      </c>
      <c r="BG550" s="357"/>
      <c r="BH550" s="357"/>
      <c r="BI550" s="96">
        <f>+(K550+AC550+AV550)/3</f>
        <v>83.333333333333329</v>
      </c>
      <c r="BJ550" s="260">
        <f>+BI550/D550</f>
        <v>0.83333333333333326</v>
      </c>
      <c r="BK550" s="357"/>
      <c r="BL550" s="357"/>
      <c r="BM550" s="220" t="s">
        <v>1341</v>
      </c>
      <c r="BN550" s="220" t="s">
        <v>112</v>
      </c>
      <c r="BO550" s="220"/>
      <c r="BP550" s="220"/>
      <c r="BQ550" s="220"/>
      <c r="BR550" s="220"/>
      <c r="BS550" s="220"/>
      <c r="BT550" s="220"/>
      <c r="BU550" s="220"/>
      <c r="BV550" s="220"/>
      <c r="BW550" s="220"/>
      <c r="BX550" s="220"/>
      <c r="BY550" s="220"/>
      <c r="BZ550" s="96">
        <v>45</v>
      </c>
      <c r="CA550" s="96">
        <v>35</v>
      </c>
      <c r="CB550" s="96">
        <v>35</v>
      </c>
      <c r="CC550" s="96">
        <v>35</v>
      </c>
      <c r="CD550" s="96">
        <v>45</v>
      </c>
      <c r="CE550" s="96">
        <v>454052210</v>
      </c>
      <c r="CF550" s="96">
        <v>0</v>
      </c>
      <c r="CG550" s="96">
        <v>454052210</v>
      </c>
      <c r="CH550" s="96">
        <v>0</v>
      </c>
      <c r="CI550" s="96">
        <v>0</v>
      </c>
      <c r="CJ550" s="96">
        <v>0</v>
      </c>
      <c r="CK550" s="96">
        <v>0</v>
      </c>
      <c r="CL550" s="96">
        <v>0</v>
      </c>
      <c r="CM550" s="96">
        <v>0</v>
      </c>
      <c r="CN550" s="305">
        <f t="shared" si="418"/>
        <v>1</v>
      </c>
      <c r="CO550" s="357"/>
      <c r="CP550" s="357"/>
      <c r="CQ550" s="96">
        <f>SUM(K550+AC550+AV550+CD550)/3.5</f>
        <v>84.285714285714292</v>
      </c>
      <c r="CR550" s="221">
        <v>1</v>
      </c>
      <c r="CS550" s="366"/>
      <c r="CT550" s="366"/>
      <c r="CU550" s="220" t="s">
        <v>1341</v>
      </c>
      <c r="CV550" s="220" t="s">
        <v>112</v>
      </c>
    </row>
    <row r="551" spans="1:100" ht="56.25" customHeight="1">
      <c r="A551" s="75" t="s">
        <v>1469</v>
      </c>
      <c r="B551" s="218" t="s">
        <v>95</v>
      </c>
      <c r="C551" s="75" t="s">
        <v>1470</v>
      </c>
      <c r="D551" s="119" t="s">
        <v>81</v>
      </c>
      <c r="E551" s="119">
        <v>45</v>
      </c>
      <c r="F551" s="75" t="s">
        <v>97</v>
      </c>
      <c r="G551" s="188" t="s">
        <v>81</v>
      </c>
      <c r="H551" s="75" t="s">
        <v>1479</v>
      </c>
      <c r="I551" s="96" t="s">
        <v>107</v>
      </c>
      <c r="J551" s="119" t="s">
        <v>81</v>
      </c>
      <c r="K551" s="119" t="s">
        <v>81</v>
      </c>
      <c r="L551" s="227" t="s">
        <v>81</v>
      </c>
      <c r="M551" s="354"/>
      <c r="N551" s="354"/>
      <c r="O551" s="354"/>
      <c r="P551" s="354"/>
      <c r="Q551" s="227" t="s">
        <v>81</v>
      </c>
      <c r="R551" s="227" t="s">
        <v>81</v>
      </c>
      <c r="S551" s="227" t="s">
        <v>81</v>
      </c>
      <c r="T551" s="227" t="s">
        <v>81</v>
      </c>
      <c r="U551" s="227" t="s">
        <v>81</v>
      </c>
      <c r="V551" s="227" t="s">
        <v>81</v>
      </c>
      <c r="W551" s="227" t="s">
        <v>81</v>
      </c>
      <c r="X551" s="227" t="s">
        <v>81</v>
      </c>
      <c r="Y551" s="227" t="s">
        <v>81</v>
      </c>
      <c r="Z551" s="227" t="s">
        <v>81</v>
      </c>
      <c r="AA551" s="119" t="s">
        <v>81</v>
      </c>
      <c r="AB551" s="227" t="s">
        <v>81</v>
      </c>
      <c r="AC551" s="119" t="s">
        <v>81</v>
      </c>
      <c r="AD551" s="227" t="s">
        <v>81</v>
      </c>
      <c r="AE551" s="227" t="s">
        <v>81</v>
      </c>
      <c r="AF551" s="227" t="s">
        <v>81</v>
      </c>
      <c r="AG551" s="227" t="s">
        <v>81</v>
      </c>
      <c r="AH551" s="227" t="s">
        <v>81</v>
      </c>
      <c r="AI551" s="227" t="s">
        <v>81</v>
      </c>
      <c r="AJ551" s="227" t="s">
        <v>81</v>
      </c>
      <c r="AK551" s="227" t="s">
        <v>81</v>
      </c>
      <c r="AL551" s="227" t="s">
        <v>81</v>
      </c>
      <c r="AM551" s="354"/>
      <c r="AN551" s="354"/>
      <c r="AO551" s="227" t="s">
        <v>81</v>
      </c>
      <c r="AP551" s="227" t="s">
        <v>81</v>
      </c>
      <c r="AQ551" s="354"/>
      <c r="AR551" s="354"/>
      <c r="AS551" s="119" t="s">
        <v>81</v>
      </c>
      <c r="AT551" s="227" t="s">
        <v>81</v>
      </c>
      <c r="AU551" s="119" t="s">
        <v>81</v>
      </c>
      <c r="AV551" s="119">
        <v>100</v>
      </c>
      <c r="AW551" s="119">
        <v>405828811.66666669</v>
      </c>
      <c r="AX551" s="227" t="s">
        <v>81</v>
      </c>
      <c r="AY551" s="227">
        <v>405828811.66666669</v>
      </c>
      <c r="AZ551" s="227" t="s">
        <v>81</v>
      </c>
      <c r="BA551" s="227" t="s">
        <v>81</v>
      </c>
      <c r="BB551" s="227" t="s">
        <v>81</v>
      </c>
      <c r="BC551" s="227" t="s">
        <v>81</v>
      </c>
      <c r="BD551" s="227" t="s">
        <v>81</v>
      </c>
      <c r="BE551" s="102" t="s">
        <v>81</v>
      </c>
      <c r="BF551" s="305" t="s">
        <v>81</v>
      </c>
      <c r="BG551" s="357"/>
      <c r="BH551" s="357"/>
      <c r="BI551" s="119" t="s">
        <v>81</v>
      </c>
      <c r="BJ551" s="260" t="s">
        <v>81</v>
      </c>
      <c r="BK551" s="357"/>
      <c r="BL551" s="357"/>
      <c r="BM551" s="220" t="s">
        <v>1341</v>
      </c>
      <c r="BN551" s="220" t="s">
        <v>402</v>
      </c>
      <c r="BO551" s="220"/>
      <c r="BP551" s="220"/>
      <c r="BQ551" s="220"/>
      <c r="BR551" s="220"/>
      <c r="BS551" s="220"/>
      <c r="BT551" s="220"/>
      <c r="BU551" s="220"/>
      <c r="BV551" s="220"/>
      <c r="BW551" s="220"/>
      <c r="BX551" s="220"/>
      <c r="BY551" s="220"/>
      <c r="BZ551" s="96">
        <v>45</v>
      </c>
      <c r="CA551" s="119">
        <v>35</v>
      </c>
      <c r="CB551" s="119">
        <v>35</v>
      </c>
      <c r="CC551" s="119">
        <v>35</v>
      </c>
      <c r="CD551" s="119">
        <v>35</v>
      </c>
      <c r="CE551" s="96">
        <v>454052210</v>
      </c>
      <c r="CF551" s="96">
        <v>0</v>
      </c>
      <c r="CG551" s="96">
        <v>454052210</v>
      </c>
      <c r="CH551" s="96">
        <v>0</v>
      </c>
      <c r="CI551" s="96">
        <v>0</v>
      </c>
      <c r="CJ551" s="96">
        <v>0</v>
      </c>
      <c r="CK551" s="96">
        <v>0</v>
      </c>
      <c r="CL551" s="96">
        <v>0</v>
      </c>
      <c r="CM551" s="96">
        <v>0</v>
      </c>
      <c r="CN551" s="305">
        <f t="shared" si="418"/>
        <v>0.77777777777777779</v>
      </c>
      <c r="CO551" s="357"/>
      <c r="CP551" s="357"/>
      <c r="CQ551" s="96">
        <f t="shared" si="422"/>
        <v>35</v>
      </c>
      <c r="CR551" s="221">
        <f>+CQ551/E551</f>
        <v>0.77777777777777779</v>
      </c>
      <c r="CS551" s="366"/>
      <c r="CT551" s="366"/>
      <c r="CU551" s="220" t="s">
        <v>1341</v>
      </c>
      <c r="CV551" s="220" t="s">
        <v>402</v>
      </c>
    </row>
    <row r="552" spans="1:100" ht="62.25" customHeight="1">
      <c r="A552" s="75" t="s">
        <v>1469</v>
      </c>
      <c r="B552" s="218" t="s">
        <v>95</v>
      </c>
      <c r="C552" s="75" t="s">
        <v>1470</v>
      </c>
      <c r="D552" s="119" t="s">
        <v>81</v>
      </c>
      <c r="E552" s="119">
        <v>45</v>
      </c>
      <c r="F552" s="75" t="s">
        <v>97</v>
      </c>
      <c r="G552" s="188" t="s">
        <v>81</v>
      </c>
      <c r="H552" s="75" t="s">
        <v>1480</v>
      </c>
      <c r="I552" s="96" t="s">
        <v>107</v>
      </c>
      <c r="J552" s="119" t="s">
        <v>81</v>
      </c>
      <c r="K552" s="119" t="s">
        <v>81</v>
      </c>
      <c r="L552" s="227" t="s">
        <v>81</v>
      </c>
      <c r="M552" s="354"/>
      <c r="N552" s="354"/>
      <c r="O552" s="354"/>
      <c r="P552" s="354"/>
      <c r="Q552" s="227" t="s">
        <v>81</v>
      </c>
      <c r="R552" s="227" t="s">
        <v>81</v>
      </c>
      <c r="S552" s="227" t="s">
        <v>81</v>
      </c>
      <c r="T552" s="227" t="s">
        <v>81</v>
      </c>
      <c r="U552" s="227" t="s">
        <v>81</v>
      </c>
      <c r="V552" s="227" t="s">
        <v>81</v>
      </c>
      <c r="W552" s="227" t="s">
        <v>81</v>
      </c>
      <c r="X552" s="227" t="s">
        <v>81</v>
      </c>
      <c r="Y552" s="227" t="s">
        <v>81</v>
      </c>
      <c r="Z552" s="227" t="s">
        <v>81</v>
      </c>
      <c r="AA552" s="119" t="s">
        <v>81</v>
      </c>
      <c r="AB552" s="227" t="s">
        <v>81</v>
      </c>
      <c r="AC552" s="119" t="s">
        <v>81</v>
      </c>
      <c r="AD552" s="227" t="s">
        <v>81</v>
      </c>
      <c r="AE552" s="227" t="s">
        <v>81</v>
      </c>
      <c r="AF552" s="227" t="s">
        <v>81</v>
      </c>
      <c r="AG552" s="227" t="s">
        <v>81</v>
      </c>
      <c r="AH552" s="227" t="s">
        <v>81</v>
      </c>
      <c r="AI552" s="227" t="s">
        <v>81</v>
      </c>
      <c r="AJ552" s="227" t="s">
        <v>81</v>
      </c>
      <c r="AK552" s="227" t="s">
        <v>81</v>
      </c>
      <c r="AL552" s="227" t="s">
        <v>81</v>
      </c>
      <c r="AM552" s="354"/>
      <c r="AN552" s="354"/>
      <c r="AO552" s="227" t="s">
        <v>81</v>
      </c>
      <c r="AP552" s="227" t="s">
        <v>81</v>
      </c>
      <c r="AQ552" s="354"/>
      <c r="AR552" s="354"/>
      <c r="AS552" s="119" t="s">
        <v>81</v>
      </c>
      <c r="AT552" s="227" t="s">
        <v>81</v>
      </c>
      <c r="AU552" s="119" t="s">
        <v>81</v>
      </c>
      <c r="AV552" s="119" t="s">
        <v>81</v>
      </c>
      <c r="AW552" s="119">
        <v>405828811.66666669</v>
      </c>
      <c r="AX552" s="227" t="s">
        <v>81</v>
      </c>
      <c r="AY552" s="227">
        <v>405828811.66666669</v>
      </c>
      <c r="AZ552" s="227" t="s">
        <v>81</v>
      </c>
      <c r="BA552" s="227" t="s">
        <v>81</v>
      </c>
      <c r="BB552" s="227" t="s">
        <v>81</v>
      </c>
      <c r="BC552" s="227" t="s">
        <v>81</v>
      </c>
      <c r="BD552" s="227" t="s">
        <v>81</v>
      </c>
      <c r="BE552" s="102" t="s">
        <v>81</v>
      </c>
      <c r="BF552" s="305" t="s">
        <v>81</v>
      </c>
      <c r="BG552" s="357"/>
      <c r="BH552" s="357"/>
      <c r="BI552" s="119" t="s">
        <v>81</v>
      </c>
      <c r="BJ552" s="260" t="s">
        <v>81</v>
      </c>
      <c r="BK552" s="357"/>
      <c r="BL552" s="357"/>
      <c r="BM552" s="220" t="s">
        <v>1341</v>
      </c>
      <c r="BN552" s="220" t="s">
        <v>402</v>
      </c>
      <c r="BO552" s="220"/>
      <c r="BP552" s="220"/>
      <c r="BQ552" s="220"/>
      <c r="BR552" s="220"/>
      <c r="BS552" s="220"/>
      <c r="BT552" s="220"/>
      <c r="BU552" s="220"/>
      <c r="BV552" s="220"/>
      <c r="BW552" s="220"/>
      <c r="BX552" s="220"/>
      <c r="BY552" s="220"/>
      <c r="BZ552" s="96">
        <v>45</v>
      </c>
      <c r="CA552" s="119">
        <v>0</v>
      </c>
      <c r="CB552" s="119">
        <v>0</v>
      </c>
      <c r="CC552" s="119">
        <v>35</v>
      </c>
      <c r="CD552" s="119">
        <v>45</v>
      </c>
      <c r="CE552" s="96">
        <v>454052210</v>
      </c>
      <c r="CF552" s="96">
        <v>0</v>
      </c>
      <c r="CG552" s="96">
        <v>454052210</v>
      </c>
      <c r="CH552" s="96">
        <v>0</v>
      </c>
      <c r="CI552" s="96">
        <v>0</v>
      </c>
      <c r="CJ552" s="96">
        <v>0</v>
      </c>
      <c r="CK552" s="96">
        <v>0</v>
      </c>
      <c r="CL552" s="96">
        <v>0</v>
      </c>
      <c r="CM552" s="96">
        <v>0</v>
      </c>
      <c r="CN552" s="305">
        <f t="shared" si="418"/>
        <v>1</v>
      </c>
      <c r="CO552" s="357"/>
      <c r="CP552" s="357"/>
      <c r="CQ552" s="96">
        <f t="shared" si="422"/>
        <v>45</v>
      </c>
      <c r="CR552" s="221">
        <f>+CQ552/E552</f>
        <v>1</v>
      </c>
      <c r="CS552" s="366"/>
      <c r="CT552" s="366"/>
      <c r="CU552" s="220" t="s">
        <v>1341</v>
      </c>
      <c r="CV552" s="220" t="s">
        <v>402</v>
      </c>
    </row>
    <row r="553" spans="1:100" ht="56.25">
      <c r="A553" s="75" t="s">
        <v>1469</v>
      </c>
      <c r="B553" s="218" t="s">
        <v>95</v>
      </c>
      <c r="C553" s="75" t="s">
        <v>1470</v>
      </c>
      <c r="D553" s="119">
        <v>100</v>
      </c>
      <c r="E553" s="119">
        <v>1</v>
      </c>
      <c r="F553" s="75" t="s">
        <v>486</v>
      </c>
      <c r="G553" s="75" t="s">
        <v>1481</v>
      </c>
      <c r="H553" s="75" t="s">
        <v>1482</v>
      </c>
      <c r="I553" s="96">
        <v>0</v>
      </c>
      <c r="J553" s="119">
        <v>100</v>
      </c>
      <c r="K553" s="119">
        <v>89</v>
      </c>
      <c r="L553" s="305">
        <v>0.89</v>
      </c>
      <c r="M553" s="354"/>
      <c r="N553" s="354"/>
      <c r="O553" s="354"/>
      <c r="P553" s="354"/>
      <c r="Q553" s="119">
        <v>5293106745</v>
      </c>
      <c r="R553" s="96">
        <v>0</v>
      </c>
      <c r="S553" s="119">
        <v>5293106745</v>
      </c>
      <c r="T553" s="96">
        <v>0</v>
      </c>
      <c r="U553" s="96">
        <v>0</v>
      </c>
      <c r="V553" s="96">
        <v>0</v>
      </c>
      <c r="W553" s="96">
        <v>0</v>
      </c>
      <c r="X553" s="96">
        <v>0</v>
      </c>
      <c r="Y553" s="96">
        <v>0</v>
      </c>
      <c r="Z553" s="96">
        <v>0</v>
      </c>
      <c r="AA553" s="96">
        <v>0</v>
      </c>
      <c r="AB553" s="102">
        <v>0</v>
      </c>
      <c r="AC553" s="96">
        <v>0</v>
      </c>
      <c r="AD553" s="102">
        <v>0</v>
      </c>
      <c r="AE553" s="102">
        <v>0</v>
      </c>
      <c r="AF553" s="102">
        <v>0</v>
      </c>
      <c r="AG553" s="102">
        <v>0</v>
      </c>
      <c r="AH553" s="102">
        <v>0</v>
      </c>
      <c r="AI553" s="102">
        <v>0</v>
      </c>
      <c r="AJ553" s="102">
        <v>0</v>
      </c>
      <c r="AK553" s="102">
        <v>0</v>
      </c>
      <c r="AL553" s="305" t="s">
        <v>81</v>
      </c>
      <c r="AM553" s="354"/>
      <c r="AN553" s="354"/>
      <c r="AO553" s="102">
        <f t="shared" si="412"/>
        <v>89</v>
      </c>
      <c r="AP553" s="305">
        <v>1</v>
      </c>
      <c r="AQ553" s="354"/>
      <c r="AR553" s="354"/>
      <c r="AS553" s="121">
        <v>100</v>
      </c>
      <c r="AT553" s="96">
        <v>0</v>
      </c>
      <c r="AU553" s="96">
        <v>0</v>
      </c>
      <c r="AV553" s="96">
        <v>100</v>
      </c>
      <c r="AW553" s="96">
        <v>685744148</v>
      </c>
      <c r="AX553" s="96">
        <v>685744148</v>
      </c>
      <c r="AY553" s="96">
        <v>0</v>
      </c>
      <c r="AZ553" s="96">
        <v>0</v>
      </c>
      <c r="BA553" s="96">
        <v>0</v>
      </c>
      <c r="BB553" s="96">
        <v>0</v>
      </c>
      <c r="BC553" s="96">
        <v>0</v>
      </c>
      <c r="BD553" s="96">
        <v>0</v>
      </c>
      <c r="BE553" s="102">
        <v>0</v>
      </c>
      <c r="BF553" s="305">
        <f t="shared" si="414"/>
        <v>1</v>
      </c>
      <c r="BG553" s="357"/>
      <c r="BH553" s="357"/>
      <c r="BI553" s="96">
        <f>+(K553+AC553+AV553)/3</f>
        <v>63</v>
      </c>
      <c r="BJ553" s="260">
        <f>+BI553/D553</f>
        <v>0.63</v>
      </c>
      <c r="BK553" s="357"/>
      <c r="BL553" s="357"/>
      <c r="BM553" s="220" t="s">
        <v>1341</v>
      </c>
      <c r="BN553" s="220" t="s">
        <v>112</v>
      </c>
      <c r="BO553" s="220"/>
      <c r="BP553" s="220"/>
      <c r="BQ553" s="220"/>
      <c r="BR553" s="220"/>
      <c r="BS553" s="220"/>
      <c r="BT553" s="220"/>
      <c r="BU553" s="220"/>
      <c r="BV553" s="220"/>
      <c r="BW553" s="220"/>
      <c r="BX553" s="220"/>
      <c r="BY553" s="220"/>
      <c r="BZ553" s="96">
        <v>1</v>
      </c>
      <c r="CA553" s="96">
        <v>0</v>
      </c>
      <c r="CB553" s="96">
        <v>10</v>
      </c>
      <c r="CC553" s="96">
        <v>1</v>
      </c>
      <c r="CD553" s="96">
        <v>1</v>
      </c>
      <c r="CE553" s="96">
        <v>270879992</v>
      </c>
      <c r="CF553" s="96">
        <v>270879992</v>
      </c>
      <c r="CG553" s="96">
        <v>0</v>
      </c>
      <c r="CH553" s="96">
        <v>0</v>
      </c>
      <c r="CI553" s="96">
        <v>0</v>
      </c>
      <c r="CJ553" s="96">
        <v>0</v>
      </c>
      <c r="CK553" s="96">
        <v>0</v>
      </c>
      <c r="CL553" s="96">
        <v>0</v>
      </c>
      <c r="CM553" s="96">
        <v>0</v>
      </c>
      <c r="CN553" s="305">
        <v>1</v>
      </c>
      <c r="CO553" s="357"/>
      <c r="CP553" s="357"/>
      <c r="CQ553" s="96">
        <f t="shared" si="422"/>
        <v>1</v>
      </c>
      <c r="CR553" s="221">
        <v>1</v>
      </c>
      <c r="CS553" s="366"/>
      <c r="CT553" s="366"/>
      <c r="CU553" s="220" t="s">
        <v>1341</v>
      </c>
      <c r="CV553" s="220" t="s">
        <v>112</v>
      </c>
    </row>
    <row r="554" spans="1:100" ht="71.25" customHeight="1">
      <c r="A554" s="75" t="s">
        <v>1469</v>
      </c>
      <c r="B554" s="218" t="s">
        <v>95</v>
      </c>
      <c r="C554" s="75" t="s">
        <v>1470</v>
      </c>
      <c r="D554" s="119" t="s">
        <v>81</v>
      </c>
      <c r="E554" s="119">
        <v>100</v>
      </c>
      <c r="F554" s="75" t="s">
        <v>97</v>
      </c>
      <c r="G554" s="188" t="s">
        <v>81</v>
      </c>
      <c r="H554" s="75" t="s">
        <v>1483</v>
      </c>
      <c r="I554" s="96" t="s">
        <v>107</v>
      </c>
      <c r="J554" s="119" t="s">
        <v>81</v>
      </c>
      <c r="K554" s="119" t="s">
        <v>81</v>
      </c>
      <c r="L554" s="227" t="s">
        <v>81</v>
      </c>
      <c r="M554" s="227" t="s">
        <v>81</v>
      </c>
      <c r="N554" s="227" t="s">
        <v>81</v>
      </c>
      <c r="O554" s="227" t="s">
        <v>81</v>
      </c>
      <c r="P554" s="227" t="s">
        <v>81</v>
      </c>
      <c r="Q554" s="227" t="s">
        <v>81</v>
      </c>
      <c r="R554" s="227" t="s">
        <v>81</v>
      </c>
      <c r="S554" s="227" t="s">
        <v>81</v>
      </c>
      <c r="T554" s="227" t="s">
        <v>81</v>
      </c>
      <c r="U554" s="227" t="s">
        <v>81</v>
      </c>
      <c r="V554" s="227" t="s">
        <v>81</v>
      </c>
      <c r="W554" s="227" t="s">
        <v>81</v>
      </c>
      <c r="X554" s="227" t="s">
        <v>81</v>
      </c>
      <c r="Y554" s="227" t="s">
        <v>81</v>
      </c>
      <c r="Z554" s="227" t="s">
        <v>81</v>
      </c>
      <c r="AA554" s="119" t="s">
        <v>81</v>
      </c>
      <c r="AB554" s="227" t="s">
        <v>81</v>
      </c>
      <c r="AC554" s="119" t="s">
        <v>81</v>
      </c>
      <c r="AD554" s="227" t="s">
        <v>81</v>
      </c>
      <c r="AE554" s="227" t="s">
        <v>81</v>
      </c>
      <c r="AF554" s="227" t="s">
        <v>81</v>
      </c>
      <c r="AG554" s="227" t="s">
        <v>81</v>
      </c>
      <c r="AH554" s="227" t="s">
        <v>81</v>
      </c>
      <c r="AI554" s="227" t="s">
        <v>81</v>
      </c>
      <c r="AJ554" s="227" t="s">
        <v>81</v>
      </c>
      <c r="AK554" s="227" t="s">
        <v>81</v>
      </c>
      <c r="AL554" s="227" t="s">
        <v>81</v>
      </c>
      <c r="AM554" s="227" t="s">
        <v>81</v>
      </c>
      <c r="AN554" s="227" t="s">
        <v>81</v>
      </c>
      <c r="AO554" s="227" t="s">
        <v>81</v>
      </c>
      <c r="AP554" s="227" t="s">
        <v>81</v>
      </c>
      <c r="AQ554" s="227" t="s">
        <v>81</v>
      </c>
      <c r="AR554" s="227" t="s">
        <v>81</v>
      </c>
      <c r="AS554" s="119" t="s">
        <v>81</v>
      </c>
      <c r="AT554" s="227" t="s">
        <v>81</v>
      </c>
      <c r="AU554" s="119" t="s">
        <v>81</v>
      </c>
      <c r="AV554" s="119" t="s">
        <v>81</v>
      </c>
      <c r="AW554" s="119">
        <v>0</v>
      </c>
      <c r="AX554" s="227">
        <v>0</v>
      </c>
      <c r="AY554" s="227">
        <v>0</v>
      </c>
      <c r="AZ554" s="227">
        <v>0</v>
      </c>
      <c r="BA554" s="227">
        <v>0</v>
      </c>
      <c r="BB554" s="227">
        <v>0</v>
      </c>
      <c r="BC554" s="227">
        <v>0</v>
      </c>
      <c r="BD554" s="227">
        <v>0</v>
      </c>
      <c r="BE554" s="102" t="s">
        <v>81</v>
      </c>
      <c r="BF554" s="305" t="s">
        <v>81</v>
      </c>
      <c r="BG554" s="357"/>
      <c r="BH554" s="357"/>
      <c r="BI554" s="119" t="s">
        <v>81</v>
      </c>
      <c r="BJ554" s="260" t="s">
        <v>81</v>
      </c>
      <c r="BK554" s="357"/>
      <c r="BL554" s="357"/>
      <c r="BM554" s="220" t="s">
        <v>1341</v>
      </c>
      <c r="BN554" s="220" t="s">
        <v>402</v>
      </c>
      <c r="BO554" s="220"/>
      <c r="BP554" s="220"/>
      <c r="BQ554" s="220"/>
      <c r="BR554" s="220"/>
      <c r="BS554" s="220"/>
      <c r="BT554" s="220"/>
      <c r="BU554" s="220"/>
      <c r="BV554" s="220"/>
      <c r="BW554" s="220"/>
      <c r="BX554" s="220"/>
      <c r="BY554" s="220"/>
      <c r="BZ554" s="96">
        <v>100</v>
      </c>
      <c r="CA554" s="119">
        <v>0</v>
      </c>
      <c r="CB554" s="119">
        <v>0</v>
      </c>
      <c r="CC554" s="119">
        <v>0</v>
      </c>
      <c r="CD554" s="119">
        <v>0</v>
      </c>
      <c r="CE554" s="96">
        <v>0</v>
      </c>
      <c r="CF554" s="96">
        <v>0</v>
      </c>
      <c r="CG554" s="96">
        <v>0</v>
      </c>
      <c r="CH554" s="96">
        <v>0</v>
      </c>
      <c r="CI554" s="96">
        <v>0</v>
      </c>
      <c r="CJ554" s="96">
        <v>0</v>
      </c>
      <c r="CK554" s="96">
        <v>0</v>
      </c>
      <c r="CL554" s="96">
        <v>0</v>
      </c>
      <c r="CM554" s="96">
        <v>0</v>
      </c>
      <c r="CN554" s="305">
        <f t="shared" si="418"/>
        <v>0</v>
      </c>
      <c r="CO554" s="357"/>
      <c r="CP554" s="357"/>
      <c r="CQ554" s="96">
        <f t="shared" si="422"/>
        <v>0</v>
      </c>
      <c r="CR554" s="221">
        <f>+CQ554/E554</f>
        <v>0</v>
      </c>
      <c r="CS554" s="366"/>
      <c r="CT554" s="366"/>
      <c r="CU554" s="220" t="s">
        <v>1341</v>
      </c>
      <c r="CV554" s="220" t="s">
        <v>402</v>
      </c>
    </row>
    <row r="555" spans="1:100" ht="45" customHeight="1">
      <c r="A555" s="75" t="s">
        <v>1469</v>
      </c>
      <c r="B555" s="218" t="s">
        <v>95</v>
      </c>
      <c r="C555" s="75" t="s">
        <v>1470</v>
      </c>
      <c r="D555" s="119" t="s">
        <v>81</v>
      </c>
      <c r="E555" s="119">
        <v>30</v>
      </c>
      <c r="F555" s="75" t="s">
        <v>97</v>
      </c>
      <c r="G555" s="188" t="s">
        <v>81</v>
      </c>
      <c r="H555" s="75" t="s">
        <v>1484</v>
      </c>
      <c r="I555" s="96" t="s">
        <v>107</v>
      </c>
      <c r="J555" s="119" t="s">
        <v>81</v>
      </c>
      <c r="K555" s="119" t="s">
        <v>81</v>
      </c>
      <c r="L555" s="227" t="s">
        <v>81</v>
      </c>
      <c r="M555" s="227" t="s">
        <v>81</v>
      </c>
      <c r="N555" s="227" t="s">
        <v>81</v>
      </c>
      <c r="O555" s="227" t="s">
        <v>81</v>
      </c>
      <c r="P555" s="227" t="s">
        <v>81</v>
      </c>
      <c r="Q555" s="227" t="s">
        <v>81</v>
      </c>
      <c r="R555" s="227" t="s">
        <v>81</v>
      </c>
      <c r="S555" s="227" t="s">
        <v>81</v>
      </c>
      <c r="T555" s="227" t="s">
        <v>81</v>
      </c>
      <c r="U555" s="227" t="s">
        <v>81</v>
      </c>
      <c r="V555" s="227" t="s">
        <v>81</v>
      </c>
      <c r="W555" s="227" t="s">
        <v>81</v>
      </c>
      <c r="X555" s="227" t="s">
        <v>81</v>
      </c>
      <c r="Y555" s="227" t="s">
        <v>81</v>
      </c>
      <c r="Z555" s="227" t="s">
        <v>81</v>
      </c>
      <c r="AA555" s="119" t="s">
        <v>81</v>
      </c>
      <c r="AB555" s="227" t="s">
        <v>81</v>
      </c>
      <c r="AC555" s="119" t="s">
        <v>81</v>
      </c>
      <c r="AD555" s="227" t="s">
        <v>81</v>
      </c>
      <c r="AE555" s="227" t="s">
        <v>81</v>
      </c>
      <c r="AF555" s="227" t="s">
        <v>81</v>
      </c>
      <c r="AG555" s="227" t="s">
        <v>81</v>
      </c>
      <c r="AH555" s="227" t="s">
        <v>81</v>
      </c>
      <c r="AI555" s="227" t="s">
        <v>81</v>
      </c>
      <c r="AJ555" s="227" t="s">
        <v>81</v>
      </c>
      <c r="AK555" s="227" t="s">
        <v>81</v>
      </c>
      <c r="AL555" s="227" t="s">
        <v>81</v>
      </c>
      <c r="AM555" s="227" t="s">
        <v>81</v>
      </c>
      <c r="AN555" s="227" t="s">
        <v>81</v>
      </c>
      <c r="AO555" s="227" t="s">
        <v>81</v>
      </c>
      <c r="AP555" s="227" t="s">
        <v>81</v>
      </c>
      <c r="AQ555" s="227" t="s">
        <v>81</v>
      </c>
      <c r="AR555" s="227" t="s">
        <v>81</v>
      </c>
      <c r="AS555" s="119" t="s">
        <v>81</v>
      </c>
      <c r="AT555" s="227" t="s">
        <v>81</v>
      </c>
      <c r="AU555" s="119" t="s">
        <v>81</v>
      </c>
      <c r="AV555" s="119" t="s">
        <v>81</v>
      </c>
      <c r="AW555" s="119">
        <v>922055243</v>
      </c>
      <c r="AX555" s="227">
        <v>922055243</v>
      </c>
      <c r="AY555" s="227" t="s">
        <v>81</v>
      </c>
      <c r="AZ555" s="227" t="s">
        <v>81</v>
      </c>
      <c r="BA555" s="227" t="s">
        <v>81</v>
      </c>
      <c r="BB555" s="227" t="s">
        <v>81</v>
      </c>
      <c r="BC555" s="227" t="s">
        <v>81</v>
      </c>
      <c r="BD555" s="227" t="s">
        <v>81</v>
      </c>
      <c r="BE555" s="102" t="s">
        <v>81</v>
      </c>
      <c r="BF555" s="305" t="s">
        <v>81</v>
      </c>
      <c r="BG555" s="357"/>
      <c r="BH555" s="357"/>
      <c r="BI555" s="119" t="s">
        <v>81</v>
      </c>
      <c r="BJ555" s="260" t="s">
        <v>81</v>
      </c>
      <c r="BK555" s="357"/>
      <c r="BL555" s="357"/>
      <c r="BM555" s="220" t="s">
        <v>1341</v>
      </c>
      <c r="BN555" s="220" t="s">
        <v>402</v>
      </c>
      <c r="BO555" s="220"/>
      <c r="BP555" s="220"/>
      <c r="BQ555" s="220"/>
      <c r="BR555" s="220"/>
      <c r="BS555" s="220"/>
      <c r="BT555" s="220"/>
      <c r="BU555" s="220"/>
      <c r="BV555" s="220"/>
      <c r="BW555" s="220"/>
      <c r="BX555" s="220"/>
      <c r="BY555" s="220"/>
      <c r="BZ555" s="96">
        <v>30</v>
      </c>
      <c r="CA555" s="119">
        <v>25</v>
      </c>
      <c r="CB555" s="119">
        <v>25</v>
      </c>
      <c r="CC555" s="119">
        <v>25</v>
      </c>
      <c r="CD555" s="119">
        <v>22</v>
      </c>
      <c r="CE555" s="96">
        <v>56003616</v>
      </c>
      <c r="CF555" s="96">
        <v>56003616</v>
      </c>
      <c r="CG555" s="96">
        <v>0</v>
      </c>
      <c r="CH555" s="96">
        <v>0</v>
      </c>
      <c r="CI555" s="96">
        <v>0</v>
      </c>
      <c r="CJ555" s="96">
        <v>0</v>
      </c>
      <c r="CK555" s="96">
        <v>0</v>
      </c>
      <c r="CL555" s="96">
        <v>0</v>
      </c>
      <c r="CM555" s="96">
        <v>0</v>
      </c>
      <c r="CN555" s="305">
        <f t="shared" si="418"/>
        <v>0.73333333333333328</v>
      </c>
      <c r="CO555" s="357"/>
      <c r="CP555" s="357"/>
      <c r="CQ555" s="96">
        <f t="shared" si="422"/>
        <v>22</v>
      </c>
      <c r="CR555" s="221">
        <f>+CQ555/E555</f>
        <v>0.73333333333333328</v>
      </c>
      <c r="CS555" s="366"/>
      <c r="CT555" s="366"/>
      <c r="CU555" s="220" t="s">
        <v>1341</v>
      </c>
      <c r="CV555" s="220" t="s">
        <v>402</v>
      </c>
    </row>
    <row r="556" spans="1:100" ht="84.75" customHeight="1">
      <c r="A556" s="75" t="s">
        <v>1469</v>
      </c>
      <c r="B556" s="218" t="s">
        <v>95</v>
      </c>
      <c r="C556" s="75" t="s">
        <v>1470</v>
      </c>
      <c r="D556" s="119" t="s">
        <v>81</v>
      </c>
      <c r="E556" s="119">
        <v>45</v>
      </c>
      <c r="F556" s="75" t="s">
        <v>97</v>
      </c>
      <c r="G556" s="188" t="s">
        <v>81</v>
      </c>
      <c r="H556" s="75" t="s">
        <v>1485</v>
      </c>
      <c r="I556" s="96" t="s">
        <v>107</v>
      </c>
      <c r="J556" s="119" t="s">
        <v>81</v>
      </c>
      <c r="K556" s="119" t="s">
        <v>81</v>
      </c>
      <c r="L556" s="227" t="s">
        <v>81</v>
      </c>
      <c r="M556" s="227" t="s">
        <v>81</v>
      </c>
      <c r="N556" s="227" t="s">
        <v>81</v>
      </c>
      <c r="O556" s="227" t="s">
        <v>81</v>
      </c>
      <c r="P556" s="227" t="s">
        <v>81</v>
      </c>
      <c r="Q556" s="227" t="s">
        <v>81</v>
      </c>
      <c r="R556" s="227" t="s">
        <v>81</v>
      </c>
      <c r="S556" s="227" t="s">
        <v>81</v>
      </c>
      <c r="T556" s="227" t="s">
        <v>81</v>
      </c>
      <c r="U556" s="227" t="s">
        <v>81</v>
      </c>
      <c r="V556" s="227" t="s">
        <v>81</v>
      </c>
      <c r="W556" s="227" t="s">
        <v>81</v>
      </c>
      <c r="X556" s="227" t="s">
        <v>81</v>
      </c>
      <c r="Y556" s="227" t="s">
        <v>81</v>
      </c>
      <c r="Z556" s="227" t="s">
        <v>81</v>
      </c>
      <c r="AA556" s="119" t="s">
        <v>81</v>
      </c>
      <c r="AB556" s="227" t="s">
        <v>81</v>
      </c>
      <c r="AC556" s="119" t="s">
        <v>81</v>
      </c>
      <c r="AD556" s="227" t="s">
        <v>81</v>
      </c>
      <c r="AE556" s="227" t="s">
        <v>81</v>
      </c>
      <c r="AF556" s="227" t="s">
        <v>81</v>
      </c>
      <c r="AG556" s="227" t="s">
        <v>81</v>
      </c>
      <c r="AH556" s="227" t="s">
        <v>81</v>
      </c>
      <c r="AI556" s="227" t="s">
        <v>81</v>
      </c>
      <c r="AJ556" s="227" t="s">
        <v>81</v>
      </c>
      <c r="AK556" s="227" t="s">
        <v>81</v>
      </c>
      <c r="AL556" s="227" t="s">
        <v>81</v>
      </c>
      <c r="AM556" s="227" t="s">
        <v>81</v>
      </c>
      <c r="AN556" s="227" t="s">
        <v>81</v>
      </c>
      <c r="AO556" s="227" t="s">
        <v>81</v>
      </c>
      <c r="AP556" s="227" t="s">
        <v>81</v>
      </c>
      <c r="AQ556" s="227" t="s">
        <v>81</v>
      </c>
      <c r="AR556" s="227" t="s">
        <v>81</v>
      </c>
      <c r="AS556" s="119" t="s">
        <v>81</v>
      </c>
      <c r="AT556" s="227" t="s">
        <v>81</v>
      </c>
      <c r="AU556" s="119" t="s">
        <v>81</v>
      </c>
      <c r="AV556" s="119" t="s">
        <v>81</v>
      </c>
      <c r="AW556" s="119">
        <v>922055243</v>
      </c>
      <c r="AX556" s="227">
        <v>922055243</v>
      </c>
      <c r="AY556" s="227" t="s">
        <v>81</v>
      </c>
      <c r="AZ556" s="227" t="s">
        <v>81</v>
      </c>
      <c r="BA556" s="227" t="s">
        <v>81</v>
      </c>
      <c r="BB556" s="227" t="s">
        <v>81</v>
      </c>
      <c r="BC556" s="227" t="s">
        <v>81</v>
      </c>
      <c r="BD556" s="227" t="s">
        <v>81</v>
      </c>
      <c r="BE556" s="102" t="s">
        <v>81</v>
      </c>
      <c r="BF556" s="305" t="s">
        <v>81</v>
      </c>
      <c r="BG556" s="358"/>
      <c r="BH556" s="358"/>
      <c r="BI556" s="119" t="s">
        <v>81</v>
      </c>
      <c r="BJ556" s="260" t="s">
        <v>81</v>
      </c>
      <c r="BK556" s="358"/>
      <c r="BL556" s="358"/>
      <c r="BM556" s="220" t="s">
        <v>1341</v>
      </c>
      <c r="BN556" s="220" t="s">
        <v>402</v>
      </c>
      <c r="BO556" s="220"/>
      <c r="BP556" s="220"/>
      <c r="BQ556" s="220"/>
      <c r="BR556" s="220"/>
      <c r="BS556" s="220"/>
      <c r="BT556" s="220"/>
      <c r="BU556" s="220"/>
      <c r="BV556" s="220"/>
      <c r="BW556" s="220"/>
      <c r="BX556" s="220"/>
      <c r="BY556" s="220"/>
      <c r="BZ556" s="96">
        <v>45</v>
      </c>
      <c r="CA556" s="119">
        <v>0</v>
      </c>
      <c r="CB556" s="119">
        <v>1</v>
      </c>
      <c r="CC556" s="119">
        <v>12</v>
      </c>
      <c r="CD556" s="119">
        <v>28</v>
      </c>
      <c r="CE556" s="96">
        <v>56003616</v>
      </c>
      <c r="CF556" s="96">
        <v>56003616</v>
      </c>
      <c r="CG556" s="96">
        <v>0</v>
      </c>
      <c r="CH556" s="96">
        <v>0</v>
      </c>
      <c r="CI556" s="96">
        <v>0</v>
      </c>
      <c r="CJ556" s="96">
        <v>0</v>
      </c>
      <c r="CK556" s="96">
        <v>0</v>
      </c>
      <c r="CL556" s="96">
        <v>0</v>
      </c>
      <c r="CM556" s="96">
        <v>0</v>
      </c>
      <c r="CN556" s="305">
        <f t="shared" si="418"/>
        <v>0.62222222222222223</v>
      </c>
      <c r="CO556" s="358"/>
      <c r="CP556" s="358"/>
      <c r="CQ556" s="96">
        <f t="shared" si="422"/>
        <v>28</v>
      </c>
      <c r="CR556" s="221">
        <f>+CQ556/E556</f>
        <v>0.62222222222222223</v>
      </c>
      <c r="CS556" s="362"/>
      <c r="CT556" s="362"/>
      <c r="CU556" s="220" t="s">
        <v>1341</v>
      </c>
      <c r="CV556" s="220" t="s">
        <v>402</v>
      </c>
    </row>
    <row r="557" spans="1:100" ht="22.5">
      <c r="A557" s="214" t="s">
        <v>1486</v>
      </c>
      <c r="B557" s="313" t="s">
        <v>91</v>
      </c>
      <c r="C557" s="214" t="s">
        <v>1487</v>
      </c>
      <c r="D557" s="212" t="s">
        <v>79</v>
      </c>
      <c r="E557" s="212" t="s">
        <v>79</v>
      </c>
      <c r="F557" s="212" t="s">
        <v>79</v>
      </c>
      <c r="G557" s="214" t="s">
        <v>80</v>
      </c>
      <c r="H557" s="214" t="s">
        <v>80</v>
      </c>
      <c r="I557" s="212" t="s">
        <v>79</v>
      </c>
      <c r="J557" s="212">
        <v>9</v>
      </c>
      <c r="K557" s="212" t="s">
        <v>79</v>
      </c>
      <c r="L557" s="212" t="s">
        <v>79</v>
      </c>
      <c r="M557" s="212" t="s">
        <v>79</v>
      </c>
      <c r="N557" s="212" t="s">
        <v>79</v>
      </c>
      <c r="O557" s="212" t="s">
        <v>79</v>
      </c>
      <c r="P557" s="213">
        <f>+P558</f>
        <v>0.88888888888888884</v>
      </c>
      <c r="Q557" s="212">
        <f t="shared" ref="Q557" si="423">SUM(Q558:Q571)</f>
        <v>1859518973999997</v>
      </c>
      <c r="R557" s="212">
        <f t="shared" ref="R557:Y557" si="424">SUM(R558:R571)</f>
        <v>0</v>
      </c>
      <c r="S557" s="212">
        <f t="shared" si="424"/>
        <v>1859518973999997</v>
      </c>
      <c r="T557" s="212">
        <f t="shared" si="424"/>
        <v>0</v>
      </c>
      <c r="U557" s="212">
        <f t="shared" si="424"/>
        <v>0</v>
      </c>
      <c r="V557" s="212">
        <f t="shared" si="424"/>
        <v>0</v>
      </c>
      <c r="W557" s="212">
        <f t="shared" si="424"/>
        <v>0</v>
      </c>
      <c r="X557" s="212">
        <f t="shared" si="424"/>
        <v>0</v>
      </c>
      <c r="Y557" s="212">
        <f t="shared" si="424"/>
        <v>0</v>
      </c>
      <c r="Z557" s="118" t="s">
        <v>81</v>
      </c>
      <c r="AA557" s="212">
        <v>8</v>
      </c>
      <c r="AB557" s="272"/>
      <c r="AC557" s="212" t="s">
        <v>81</v>
      </c>
      <c r="AD557" s="118">
        <f>SUM(AD558:AD571)</f>
        <v>1404939959</v>
      </c>
      <c r="AE557" s="118">
        <f t="shared" ref="AE557:AK557" si="425">SUM(AE558:AE571)</f>
        <v>1404939959</v>
      </c>
      <c r="AF557" s="118">
        <f t="shared" si="425"/>
        <v>0</v>
      </c>
      <c r="AG557" s="118">
        <f t="shared" si="425"/>
        <v>0</v>
      </c>
      <c r="AH557" s="118">
        <f t="shared" si="425"/>
        <v>0</v>
      </c>
      <c r="AI557" s="118">
        <f t="shared" si="425"/>
        <v>0</v>
      </c>
      <c r="AJ557" s="118">
        <f t="shared" si="425"/>
        <v>0</v>
      </c>
      <c r="AK557" s="118">
        <f t="shared" si="425"/>
        <v>0</v>
      </c>
      <c r="AL557" s="254"/>
      <c r="AM557" s="118"/>
      <c r="AN557" s="213">
        <f>+AN558</f>
        <v>1</v>
      </c>
      <c r="AO557" s="214">
        <v>9</v>
      </c>
      <c r="AP557" s="213"/>
      <c r="AQ557" s="213"/>
      <c r="AR557" s="213">
        <f>+AR558</f>
        <v>0.82148148148148148</v>
      </c>
      <c r="AS557" s="212">
        <v>8</v>
      </c>
      <c r="AT557" s="212" t="s">
        <v>81</v>
      </c>
      <c r="AU557" s="212" t="s">
        <v>81</v>
      </c>
      <c r="AV557" s="212" t="s">
        <v>81</v>
      </c>
      <c r="AW557" s="212">
        <f t="shared" si="406"/>
        <v>3508012965</v>
      </c>
      <c r="AX557" s="212">
        <f t="shared" ref="AX557:BE557" si="426">SUM(AX558:AX571)</f>
        <v>920000000</v>
      </c>
      <c r="AY557" s="212">
        <f t="shared" si="426"/>
        <v>1100000125</v>
      </c>
      <c r="AZ557" s="212">
        <f t="shared" si="426"/>
        <v>141282000</v>
      </c>
      <c r="BA557" s="212">
        <f t="shared" si="426"/>
        <v>0</v>
      </c>
      <c r="BB557" s="212">
        <f t="shared" si="426"/>
        <v>1346730840</v>
      </c>
      <c r="BC557" s="212">
        <f t="shared" si="426"/>
        <v>0</v>
      </c>
      <c r="BD557" s="212">
        <f t="shared" si="426"/>
        <v>0</v>
      </c>
      <c r="BE557" s="212">
        <f t="shared" si="426"/>
        <v>0</v>
      </c>
      <c r="BF557" s="212" t="s">
        <v>81</v>
      </c>
      <c r="BG557" s="212" t="s">
        <v>81</v>
      </c>
      <c r="BH557" s="213">
        <f>+BH558</f>
        <v>0.625</v>
      </c>
      <c r="BI557" s="214">
        <v>8</v>
      </c>
      <c r="BJ557" s="213" t="s">
        <v>81</v>
      </c>
      <c r="BK557" s="213" t="s">
        <v>81</v>
      </c>
      <c r="BL557" s="213">
        <f>+BL558</f>
        <v>0.65308823529411764</v>
      </c>
      <c r="BM557" s="214" t="s">
        <v>1361</v>
      </c>
      <c r="BN557" s="214" t="s">
        <v>81</v>
      </c>
      <c r="BO557" s="214"/>
      <c r="BP557" s="214"/>
      <c r="BQ557" s="214"/>
      <c r="BR557" s="214"/>
      <c r="BS557" s="214"/>
      <c r="BT557" s="214"/>
      <c r="BU557" s="214"/>
      <c r="BV557" s="214"/>
      <c r="BW557" s="214"/>
      <c r="BX557" s="214"/>
      <c r="BY557" s="214"/>
      <c r="BZ557" s="214">
        <v>10</v>
      </c>
      <c r="CA557" s="212" t="s">
        <v>81</v>
      </c>
      <c r="CB557" s="212" t="s">
        <v>81</v>
      </c>
      <c r="CC557" s="212" t="s">
        <v>81</v>
      </c>
      <c r="CD557" s="212" t="s">
        <v>81</v>
      </c>
      <c r="CE557" s="212">
        <f t="shared" ref="CE557" si="427">SUBTOTAL(9,CF557:CL557)</f>
        <v>3496668814</v>
      </c>
      <c r="CF557" s="212">
        <f t="shared" ref="CF557:CM557" si="428">SUM(CF558:CF571)</f>
        <v>1391228070</v>
      </c>
      <c r="CG557" s="212">
        <f t="shared" si="428"/>
        <v>0</v>
      </c>
      <c r="CH557" s="212">
        <f t="shared" si="428"/>
        <v>1039340744</v>
      </c>
      <c r="CI557" s="212">
        <f t="shared" si="428"/>
        <v>0</v>
      </c>
      <c r="CJ557" s="212">
        <f t="shared" si="428"/>
        <v>1066100000</v>
      </c>
      <c r="CK557" s="212">
        <f t="shared" si="428"/>
        <v>0</v>
      </c>
      <c r="CL557" s="212">
        <f t="shared" si="428"/>
        <v>0</v>
      </c>
      <c r="CM557" s="212">
        <f t="shared" si="428"/>
        <v>0</v>
      </c>
      <c r="CN557" s="212" t="s">
        <v>81</v>
      </c>
      <c r="CO557" s="212" t="s">
        <v>81</v>
      </c>
      <c r="CP557" s="213">
        <f>+CP558</f>
        <v>0.53782608695652168</v>
      </c>
      <c r="CQ557" s="214">
        <v>13</v>
      </c>
      <c r="CR557" s="215" t="s">
        <v>81</v>
      </c>
      <c r="CS557" s="215" t="s">
        <v>81</v>
      </c>
      <c r="CT557" s="215">
        <f>+CT558</f>
        <v>0.71868975014755065</v>
      </c>
      <c r="CU557" s="214" t="s">
        <v>1341</v>
      </c>
      <c r="CV557" s="214" t="s">
        <v>81</v>
      </c>
    </row>
    <row r="558" spans="1:100" ht="90.75" customHeight="1">
      <c r="A558" s="75" t="s">
        <v>1488</v>
      </c>
      <c r="B558" s="218" t="s">
        <v>95</v>
      </c>
      <c r="C558" s="75" t="s">
        <v>1489</v>
      </c>
      <c r="D558" s="119">
        <v>30</v>
      </c>
      <c r="E558" s="119">
        <v>25</v>
      </c>
      <c r="F558" s="75" t="s">
        <v>97</v>
      </c>
      <c r="G558" s="75" t="s">
        <v>1490</v>
      </c>
      <c r="H558" s="75" t="s">
        <v>1491</v>
      </c>
      <c r="I558" s="96">
        <v>0</v>
      </c>
      <c r="J558" s="119">
        <v>7</v>
      </c>
      <c r="K558" s="119">
        <v>7</v>
      </c>
      <c r="L558" s="305">
        <v>1</v>
      </c>
      <c r="M558" s="354">
        <f>SUM(L558:L566)/6</f>
        <v>1</v>
      </c>
      <c r="N558" s="354">
        <v>0.4</v>
      </c>
      <c r="O558" s="354">
        <v>0.4</v>
      </c>
      <c r="P558" s="354">
        <f>SUM(L558:L571)/9</f>
        <v>0.88888888888888884</v>
      </c>
      <c r="Q558" s="119">
        <v>206613219333333</v>
      </c>
      <c r="R558" s="96">
        <v>0</v>
      </c>
      <c r="S558" s="119">
        <v>206613219333333</v>
      </c>
      <c r="T558" s="96">
        <v>0</v>
      </c>
      <c r="U558" s="96">
        <v>0</v>
      </c>
      <c r="V558" s="96">
        <v>0</v>
      </c>
      <c r="W558" s="96">
        <v>0</v>
      </c>
      <c r="X558" s="96">
        <v>0</v>
      </c>
      <c r="Y558" s="96">
        <v>0</v>
      </c>
      <c r="Z558" s="102" t="s">
        <v>81</v>
      </c>
      <c r="AA558" s="96">
        <v>25</v>
      </c>
      <c r="AB558" s="102">
        <v>19</v>
      </c>
      <c r="AC558" s="96">
        <v>25</v>
      </c>
      <c r="AD558" s="102">
        <v>1404939959</v>
      </c>
      <c r="AE558" s="307">
        <v>1404939959</v>
      </c>
      <c r="AF558" s="102">
        <v>0</v>
      </c>
      <c r="AG558" s="102">
        <v>0</v>
      </c>
      <c r="AH558" s="102">
        <v>0</v>
      </c>
      <c r="AI558" s="102">
        <v>0</v>
      </c>
      <c r="AJ558" s="102">
        <v>0</v>
      </c>
      <c r="AK558" s="102">
        <v>0</v>
      </c>
      <c r="AL558" s="305">
        <v>1</v>
      </c>
      <c r="AM558" s="354">
        <f>SUM(AL558:AL566)/6</f>
        <v>1</v>
      </c>
      <c r="AN558" s="354">
        <f>SUM(AL558:AL571)/8</f>
        <v>1</v>
      </c>
      <c r="AO558" s="102">
        <f t="shared" ref="AO558:AO571" si="429">SUM(AC558+K558)</f>
        <v>32</v>
      </c>
      <c r="AP558" s="305">
        <v>1</v>
      </c>
      <c r="AQ558" s="354">
        <f>SUM(AP558:AP566)/6</f>
        <v>0.86555555555555552</v>
      </c>
      <c r="AR558" s="354">
        <f>SUM(AP558:AP571)/9</f>
        <v>0.82148148148148148</v>
      </c>
      <c r="AS558" s="121">
        <v>25</v>
      </c>
      <c r="AT558" s="96">
        <v>0</v>
      </c>
      <c r="AU558" s="96">
        <v>0</v>
      </c>
      <c r="AV558" s="96">
        <v>25</v>
      </c>
      <c r="AW558" s="96">
        <v>20000000</v>
      </c>
      <c r="AX558" s="96">
        <v>20000000</v>
      </c>
      <c r="AY558" s="96">
        <v>0</v>
      </c>
      <c r="AZ558" s="96">
        <v>0</v>
      </c>
      <c r="BA558" s="96">
        <v>0</v>
      </c>
      <c r="BB558" s="96">
        <v>0</v>
      </c>
      <c r="BC558" s="96">
        <v>0</v>
      </c>
      <c r="BD558" s="96">
        <v>0</v>
      </c>
      <c r="BE558" s="102">
        <v>0</v>
      </c>
      <c r="BF558" s="305">
        <f>+AV558/AS558</f>
        <v>1</v>
      </c>
      <c r="BG558" s="354">
        <f>SUM(BF558:BF566)/7</f>
        <v>0.5714285714285714</v>
      </c>
      <c r="BH558" s="354">
        <f>SUM(BF558:BF571)/AS557</f>
        <v>0.625</v>
      </c>
      <c r="BI558" s="96">
        <f>+K558+AC558+AV558</f>
        <v>57</v>
      </c>
      <c r="BJ558" s="260">
        <v>1</v>
      </c>
      <c r="BK558" s="354">
        <f>SUM(BJ558:BJ566)/5</f>
        <v>0.6049411764705882</v>
      </c>
      <c r="BL558" s="354">
        <f>SUM(BJ558:BJ571)/BI557</f>
        <v>0.65308823529411764</v>
      </c>
      <c r="BM558" s="220" t="s">
        <v>1341</v>
      </c>
      <c r="BN558" s="220" t="s">
        <v>268</v>
      </c>
      <c r="BO558" s="220"/>
      <c r="BP558" s="220"/>
      <c r="BQ558" s="220"/>
      <c r="BR558" s="220"/>
      <c r="BS558" s="220"/>
      <c r="BT558" s="220"/>
      <c r="BU558" s="220"/>
      <c r="BV558" s="220"/>
      <c r="BW558" s="220"/>
      <c r="BX558" s="220"/>
      <c r="BY558" s="220"/>
      <c r="BZ558" s="96">
        <v>44</v>
      </c>
      <c r="CA558" s="96">
        <v>44</v>
      </c>
      <c r="CB558" s="96">
        <v>44</v>
      </c>
      <c r="CC558" s="96">
        <v>44</v>
      </c>
      <c r="CD558" s="96">
        <v>45</v>
      </c>
      <c r="CE558" s="96">
        <v>7962344</v>
      </c>
      <c r="CF558" s="96">
        <v>0</v>
      </c>
      <c r="CG558" s="96">
        <v>0</v>
      </c>
      <c r="CH558" s="96">
        <v>7962344</v>
      </c>
      <c r="CI558" s="96">
        <v>0</v>
      </c>
      <c r="CJ558" s="96">
        <v>0</v>
      </c>
      <c r="CK558" s="96">
        <v>0</v>
      </c>
      <c r="CL558" s="96">
        <v>0</v>
      </c>
      <c r="CM558" s="96">
        <v>0</v>
      </c>
      <c r="CN558" s="305">
        <v>1</v>
      </c>
      <c r="CO558" s="354">
        <f>SUM(CN558:CN566)/7</f>
        <v>0.56832298136645965</v>
      </c>
      <c r="CP558" s="354">
        <f>SUM(CN558:CN571)/BZ557</f>
        <v>0.53782608695652168</v>
      </c>
      <c r="CQ558" s="96">
        <f>+CD558</f>
        <v>45</v>
      </c>
      <c r="CR558" s="221">
        <v>1</v>
      </c>
      <c r="CS558" s="355">
        <f>SUM(CR558:CR566)/8</f>
        <v>0.71787084398976986</v>
      </c>
      <c r="CT558" s="355">
        <f>SUM(CR558:CR571)/CQ557</f>
        <v>0.71868975014755065</v>
      </c>
      <c r="CU558" s="220" t="s">
        <v>1341</v>
      </c>
      <c r="CV558" s="220" t="s">
        <v>268</v>
      </c>
    </row>
    <row r="559" spans="1:100" ht="67.5">
      <c r="A559" s="75" t="s">
        <v>1488</v>
      </c>
      <c r="B559" s="218" t="s">
        <v>95</v>
      </c>
      <c r="C559" s="75" t="s">
        <v>1489</v>
      </c>
      <c r="D559" s="119" t="s">
        <v>81</v>
      </c>
      <c r="E559" s="119">
        <v>68</v>
      </c>
      <c r="F559" s="75" t="s">
        <v>97</v>
      </c>
      <c r="G559" s="188" t="s">
        <v>81</v>
      </c>
      <c r="H559" s="75" t="s">
        <v>1492</v>
      </c>
      <c r="I559" s="96" t="s">
        <v>107</v>
      </c>
      <c r="J559" s="119" t="s">
        <v>81</v>
      </c>
      <c r="K559" s="119" t="s">
        <v>81</v>
      </c>
      <c r="L559" s="227" t="s">
        <v>81</v>
      </c>
      <c r="M559" s="354"/>
      <c r="N559" s="354"/>
      <c r="O559" s="354"/>
      <c r="P559" s="354"/>
      <c r="Q559" s="227" t="s">
        <v>81</v>
      </c>
      <c r="R559" s="227" t="s">
        <v>81</v>
      </c>
      <c r="S559" s="227" t="s">
        <v>81</v>
      </c>
      <c r="T559" s="227" t="s">
        <v>81</v>
      </c>
      <c r="U559" s="227" t="s">
        <v>81</v>
      </c>
      <c r="V559" s="227" t="s">
        <v>81</v>
      </c>
      <c r="W559" s="227" t="s">
        <v>81</v>
      </c>
      <c r="X559" s="227" t="s">
        <v>81</v>
      </c>
      <c r="Y559" s="227" t="s">
        <v>81</v>
      </c>
      <c r="Z559" s="227" t="s">
        <v>81</v>
      </c>
      <c r="AA559" s="119" t="s">
        <v>81</v>
      </c>
      <c r="AB559" s="227" t="s">
        <v>81</v>
      </c>
      <c r="AC559" s="119" t="s">
        <v>81</v>
      </c>
      <c r="AD559" s="227" t="s">
        <v>81</v>
      </c>
      <c r="AE559" s="227" t="s">
        <v>81</v>
      </c>
      <c r="AF559" s="227" t="s">
        <v>81</v>
      </c>
      <c r="AG559" s="227" t="s">
        <v>81</v>
      </c>
      <c r="AH559" s="227" t="s">
        <v>81</v>
      </c>
      <c r="AI559" s="227" t="s">
        <v>81</v>
      </c>
      <c r="AJ559" s="227" t="s">
        <v>81</v>
      </c>
      <c r="AK559" s="227" t="s">
        <v>81</v>
      </c>
      <c r="AL559" s="227" t="s">
        <v>81</v>
      </c>
      <c r="AM559" s="354"/>
      <c r="AN559" s="354"/>
      <c r="AO559" s="227" t="s">
        <v>81</v>
      </c>
      <c r="AP559" s="227" t="s">
        <v>81</v>
      </c>
      <c r="AQ559" s="354"/>
      <c r="AR559" s="354"/>
      <c r="AS559" s="119" t="s">
        <v>81</v>
      </c>
      <c r="AT559" s="227" t="s">
        <v>81</v>
      </c>
      <c r="AU559" s="119" t="s">
        <v>81</v>
      </c>
      <c r="AV559" s="119" t="s">
        <v>81</v>
      </c>
      <c r="AW559" s="119" t="s">
        <v>81</v>
      </c>
      <c r="AX559" s="227" t="s">
        <v>81</v>
      </c>
      <c r="AY559" s="227" t="s">
        <v>81</v>
      </c>
      <c r="AZ559" s="227" t="s">
        <v>81</v>
      </c>
      <c r="BA559" s="227" t="s">
        <v>81</v>
      </c>
      <c r="BB559" s="227" t="s">
        <v>81</v>
      </c>
      <c r="BC559" s="227" t="s">
        <v>81</v>
      </c>
      <c r="BD559" s="227" t="s">
        <v>81</v>
      </c>
      <c r="BE559" s="102" t="s">
        <v>81</v>
      </c>
      <c r="BF559" s="305" t="s">
        <v>81</v>
      </c>
      <c r="BG559" s="354"/>
      <c r="BH559" s="354"/>
      <c r="BI559" s="119" t="s">
        <v>81</v>
      </c>
      <c r="BJ559" s="260" t="s">
        <v>81</v>
      </c>
      <c r="BK559" s="354"/>
      <c r="BL559" s="354"/>
      <c r="BM559" s="220" t="s">
        <v>1341</v>
      </c>
      <c r="BN559" s="220" t="s">
        <v>402</v>
      </c>
      <c r="BO559" s="220"/>
      <c r="BP559" s="220"/>
      <c r="BQ559" s="220"/>
      <c r="BR559" s="220"/>
      <c r="BS559" s="220"/>
      <c r="BT559" s="220"/>
      <c r="BU559" s="220"/>
      <c r="BV559" s="220"/>
      <c r="BW559" s="220"/>
      <c r="BX559" s="220"/>
      <c r="BY559" s="220"/>
      <c r="BZ559" s="96">
        <v>68</v>
      </c>
      <c r="CA559" s="119">
        <v>0</v>
      </c>
      <c r="CB559" s="119">
        <v>0</v>
      </c>
      <c r="CC559" s="119">
        <v>0</v>
      </c>
      <c r="CD559" s="119">
        <v>0</v>
      </c>
      <c r="CE559" s="96">
        <v>0</v>
      </c>
      <c r="CF559" s="96">
        <v>0</v>
      </c>
      <c r="CG559" s="96">
        <v>0</v>
      </c>
      <c r="CH559" s="96">
        <v>0</v>
      </c>
      <c r="CI559" s="96">
        <v>0</v>
      </c>
      <c r="CJ559" s="96">
        <v>0</v>
      </c>
      <c r="CK559" s="96">
        <v>0</v>
      </c>
      <c r="CL559" s="96">
        <v>0</v>
      </c>
      <c r="CM559" s="96">
        <v>0</v>
      </c>
      <c r="CN559" s="305">
        <f t="shared" ref="CN559:CN570" si="430">+CD559/BZ559</f>
        <v>0</v>
      </c>
      <c r="CO559" s="354"/>
      <c r="CP559" s="354"/>
      <c r="CQ559" s="119">
        <f>+CD559</f>
        <v>0</v>
      </c>
      <c r="CR559" s="221">
        <f>+CQ559/E559</f>
        <v>0</v>
      </c>
      <c r="CS559" s="355"/>
      <c r="CT559" s="355"/>
      <c r="CU559" s="220" t="s">
        <v>1341</v>
      </c>
      <c r="CV559" s="220" t="s">
        <v>402</v>
      </c>
    </row>
    <row r="560" spans="1:100" ht="111.75" customHeight="1">
      <c r="A560" s="75" t="s">
        <v>1488</v>
      </c>
      <c r="B560" s="218" t="s">
        <v>95</v>
      </c>
      <c r="C560" s="75" t="s">
        <v>1489</v>
      </c>
      <c r="D560" s="119">
        <v>30</v>
      </c>
      <c r="E560" s="119">
        <v>17</v>
      </c>
      <c r="F560" s="75" t="s">
        <v>97</v>
      </c>
      <c r="G560" s="75" t="s">
        <v>1493</v>
      </c>
      <c r="H560" s="75" t="s">
        <v>1493</v>
      </c>
      <c r="I560" s="96">
        <v>0</v>
      </c>
      <c r="J560" s="119">
        <v>7</v>
      </c>
      <c r="K560" s="119">
        <v>7</v>
      </c>
      <c r="L560" s="305">
        <v>1</v>
      </c>
      <c r="M560" s="354"/>
      <c r="N560" s="354"/>
      <c r="O560" s="354"/>
      <c r="P560" s="354"/>
      <c r="Q560" s="119">
        <v>206613219333333</v>
      </c>
      <c r="R560" s="96">
        <v>0</v>
      </c>
      <c r="S560" s="119">
        <v>206613219333333</v>
      </c>
      <c r="T560" s="96">
        <v>0</v>
      </c>
      <c r="U560" s="96">
        <v>0</v>
      </c>
      <c r="V560" s="96">
        <v>0</v>
      </c>
      <c r="W560" s="96">
        <v>0</v>
      </c>
      <c r="X560" s="96">
        <v>0</v>
      </c>
      <c r="Y560" s="96">
        <v>0</v>
      </c>
      <c r="Z560" s="102" t="s">
        <v>81</v>
      </c>
      <c r="AA560" s="96">
        <v>6</v>
      </c>
      <c r="AB560" s="102">
        <v>4</v>
      </c>
      <c r="AC560" s="96">
        <v>6</v>
      </c>
      <c r="AD560" s="102"/>
      <c r="AE560" s="102">
        <v>0</v>
      </c>
      <c r="AF560" s="102">
        <v>0</v>
      </c>
      <c r="AG560" s="102">
        <v>0</v>
      </c>
      <c r="AH560" s="102">
        <v>0</v>
      </c>
      <c r="AI560" s="102">
        <v>0</v>
      </c>
      <c r="AJ560" s="102">
        <v>0</v>
      </c>
      <c r="AK560" s="102">
        <v>0</v>
      </c>
      <c r="AL560" s="305">
        <v>1</v>
      </c>
      <c r="AM560" s="354"/>
      <c r="AN560" s="354"/>
      <c r="AO560" s="102">
        <f t="shared" si="429"/>
        <v>13</v>
      </c>
      <c r="AP560" s="305">
        <f t="shared" ref="AP560:AP570" si="431">SUM(AO560/D560)</f>
        <v>0.43333333333333335</v>
      </c>
      <c r="AQ560" s="354"/>
      <c r="AR560" s="354"/>
      <c r="AS560" s="121">
        <v>6</v>
      </c>
      <c r="AT560" s="96">
        <v>0</v>
      </c>
      <c r="AU560" s="96">
        <v>0</v>
      </c>
      <c r="AV560" s="96">
        <v>0</v>
      </c>
      <c r="AW560" s="96">
        <v>0</v>
      </c>
      <c r="AX560" s="96">
        <v>0</v>
      </c>
      <c r="AY560" s="96">
        <v>0</v>
      </c>
      <c r="AZ560" s="96">
        <v>0</v>
      </c>
      <c r="BA560" s="96">
        <v>0</v>
      </c>
      <c r="BB560" s="96">
        <v>0</v>
      </c>
      <c r="BC560" s="96">
        <v>0</v>
      </c>
      <c r="BD560" s="96">
        <v>0</v>
      </c>
      <c r="BE560" s="102">
        <v>0</v>
      </c>
      <c r="BF560" s="305">
        <f t="shared" ref="BF560:BF567" si="432">+AV560/AS560</f>
        <v>0</v>
      </c>
      <c r="BG560" s="354"/>
      <c r="BH560" s="354"/>
      <c r="BI560" s="96">
        <f>+K560+AC560+AV560</f>
        <v>13</v>
      </c>
      <c r="BJ560" s="260">
        <f>+BI560/E560</f>
        <v>0.76470588235294112</v>
      </c>
      <c r="BK560" s="354"/>
      <c r="BL560" s="354"/>
      <c r="BM560" s="220" t="s">
        <v>1341</v>
      </c>
      <c r="BN560" s="220" t="s">
        <v>268</v>
      </c>
      <c r="BO560" s="220"/>
      <c r="BP560" s="220"/>
      <c r="BQ560" s="220"/>
      <c r="BR560" s="220"/>
      <c r="BS560" s="220"/>
      <c r="BT560" s="220"/>
      <c r="BU560" s="220"/>
      <c r="BV560" s="220"/>
      <c r="BW560" s="220"/>
      <c r="BX560" s="220"/>
      <c r="BY560" s="220"/>
      <c r="BZ560" s="96">
        <v>4</v>
      </c>
      <c r="CA560" s="96">
        <v>0</v>
      </c>
      <c r="CB560" s="96">
        <v>0</v>
      </c>
      <c r="CC560" s="96">
        <v>0</v>
      </c>
      <c r="CD560" s="96">
        <v>0</v>
      </c>
      <c r="CE560" s="96">
        <v>0</v>
      </c>
      <c r="CF560" s="96">
        <v>0</v>
      </c>
      <c r="CG560" s="96">
        <v>0</v>
      </c>
      <c r="CH560" s="96">
        <v>0</v>
      </c>
      <c r="CI560" s="96">
        <v>0</v>
      </c>
      <c r="CJ560" s="96">
        <v>0</v>
      </c>
      <c r="CK560" s="96">
        <v>0</v>
      </c>
      <c r="CL560" s="96">
        <v>0</v>
      </c>
      <c r="CM560" s="96">
        <v>0</v>
      </c>
      <c r="CN560" s="305">
        <f t="shared" si="430"/>
        <v>0</v>
      </c>
      <c r="CO560" s="354"/>
      <c r="CP560" s="354"/>
      <c r="CQ560" s="96">
        <f>SUM(K560+AC560+AV560+CD560)</f>
        <v>13</v>
      </c>
      <c r="CR560" s="221">
        <f>+CQ560/E560</f>
        <v>0.76470588235294112</v>
      </c>
      <c r="CS560" s="355"/>
      <c r="CT560" s="355"/>
      <c r="CU560" s="220" t="s">
        <v>1341</v>
      </c>
      <c r="CV560" s="220" t="s">
        <v>268</v>
      </c>
    </row>
    <row r="561" spans="1:100" ht="69" customHeight="1">
      <c r="A561" s="75" t="s">
        <v>1488</v>
      </c>
      <c r="B561" s="218" t="s">
        <v>95</v>
      </c>
      <c r="C561" s="75" t="s">
        <v>1489</v>
      </c>
      <c r="D561" s="119" t="s">
        <v>81</v>
      </c>
      <c r="E561" s="119">
        <v>17</v>
      </c>
      <c r="F561" s="75" t="s">
        <v>97</v>
      </c>
      <c r="G561" s="188" t="s">
        <v>81</v>
      </c>
      <c r="H561" s="75" t="s">
        <v>1494</v>
      </c>
      <c r="I561" s="96" t="s">
        <v>107</v>
      </c>
      <c r="J561" s="119" t="s">
        <v>81</v>
      </c>
      <c r="K561" s="119" t="s">
        <v>81</v>
      </c>
      <c r="L561" s="227" t="s">
        <v>81</v>
      </c>
      <c r="M561" s="354"/>
      <c r="N561" s="354"/>
      <c r="O561" s="354"/>
      <c r="P561" s="354"/>
      <c r="Q561" s="227" t="s">
        <v>81</v>
      </c>
      <c r="R561" s="227" t="s">
        <v>81</v>
      </c>
      <c r="S561" s="227" t="s">
        <v>81</v>
      </c>
      <c r="T561" s="227" t="s">
        <v>81</v>
      </c>
      <c r="U561" s="227" t="s">
        <v>81</v>
      </c>
      <c r="V561" s="227" t="s">
        <v>81</v>
      </c>
      <c r="W561" s="227" t="s">
        <v>81</v>
      </c>
      <c r="X561" s="227" t="s">
        <v>81</v>
      </c>
      <c r="Y561" s="227" t="s">
        <v>81</v>
      </c>
      <c r="Z561" s="227" t="s">
        <v>81</v>
      </c>
      <c r="AA561" s="119" t="s">
        <v>81</v>
      </c>
      <c r="AB561" s="227" t="s">
        <v>81</v>
      </c>
      <c r="AC561" s="119" t="s">
        <v>81</v>
      </c>
      <c r="AD561" s="227" t="s">
        <v>81</v>
      </c>
      <c r="AE561" s="227" t="s">
        <v>81</v>
      </c>
      <c r="AF561" s="227" t="s">
        <v>81</v>
      </c>
      <c r="AG561" s="227" t="s">
        <v>81</v>
      </c>
      <c r="AH561" s="227" t="s">
        <v>81</v>
      </c>
      <c r="AI561" s="227" t="s">
        <v>81</v>
      </c>
      <c r="AJ561" s="227" t="s">
        <v>81</v>
      </c>
      <c r="AK561" s="227" t="s">
        <v>81</v>
      </c>
      <c r="AL561" s="227" t="s">
        <v>81</v>
      </c>
      <c r="AM561" s="354"/>
      <c r="AN561" s="354"/>
      <c r="AO561" s="227" t="s">
        <v>81</v>
      </c>
      <c r="AP561" s="227" t="s">
        <v>81</v>
      </c>
      <c r="AQ561" s="354"/>
      <c r="AR561" s="354"/>
      <c r="AS561" s="119">
        <v>18</v>
      </c>
      <c r="AT561" s="227" t="s">
        <v>81</v>
      </c>
      <c r="AU561" s="119" t="s">
        <v>81</v>
      </c>
      <c r="AV561" s="119">
        <v>18</v>
      </c>
      <c r="AW561" s="119">
        <v>900000000</v>
      </c>
      <c r="AX561" s="227">
        <v>900000000</v>
      </c>
      <c r="AY561" s="227" t="s">
        <v>81</v>
      </c>
      <c r="AZ561" s="227" t="s">
        <v>81</v>
      </c>
      <c r="BA561" s="227" t="s">
        <v>81</v>
      </c>
      <c r="BB561" s="227" t="s">
        <v>81</v>
      </c>
      <c r="BC561" s="227" t="s">
        <v>81</v>
      </c>
      <c r="BD561" s="227" t="s">
        <v>81</v>
      </c>
      <c r="BE561" s="102" t="s">
        <v>81</v>
      </c>
      <c r="BF561" s="305">
        <f t="shared" si="432"/>
        <v>1</v>
      </c>
      <c r="BG561" s="354"/>
      <c r="BH561" s="354"/>
      <c r="BI561" s="119" t="s">
        <v>81</v>
      </c>
      <c r="BJ561" s="260" t="s">
        <v>81</v>
      </c>
      <c r="BK561" s="354"/>
      <c r="BL561" s="354"/>
      <c r="BM561" s="220" t="s">
        <v>1341</v>
      </c>
      <c r="BN561" s="220" t="s">
        <v>402</v>
      </c>
      <c r="BO561" s="220"/>
      <c r="BP561" s="220"/>
      <c r="BQ561" s="220"/>
      <c r="BR561" s="220"/>
      <c r="BS561" s="220"/>
      <c r="BT561" s="220"/>
      <c r="BU561" s="220"/>
      <c r="BV561" s="220"/>
      <c r="BW561" s="220"/>
      <c r="BX561" s="220"/>
      <c r="BY561" s="220"/>
      <c r="BZ561" s="96">
        <v>17</v>
      </c>
      <c r="CA561" s="119">
        <v>0</v>
      </c>
      <c r="CB561" s="119">
        <v>16</v>
      </c>
      <c r="CC561" s="119">
        <v>16</v>
      </c>
      <c r="CD561" s="119">
        <v>18</v>
      </c>
      <c r="CE561" s="96">
        <v>1031378400</v>
      </c>
      <c r="CF561" s="96">
        <v>0</v>
      </c>
      <c r="CG561" s="96">
        <v>0</v>
      </c>
      <c r="CH561" s="96">
        <v>1031378400</v>
      </c>
      <c r="CI561" s="96">
        <v>0</v>
      </c>
      <c r="CJ561" s="96">
        <v>0</v>
      </c>
      <c r="CK561" s="96">
        <v>0</v>
      </c>
      <c r="CL561" s="96">
        <v>0</v>
      </c>
      <c r="CM561" s="96">
        <v>0</v>
      </c>
      <c r="CN561" s="305">
        <v>1</v>
      </c>
      <c r="CO561" s="354"/>
      <c r="CP561" s="354"/>
      <c r="CQ561" s="119">
        <f>+CD561</f>
        <v>18</v>
      </c>
      <c r="CR561" s="221">
        <v>1</v>
      </c>
      <c r="CS561" s="355"/>
      <c r="CT561" s="355"/>
      <c r="CU561" s="220" t="s">
        <v>1341</v>
      </c>
      <c r="CV561" s="220" t="s">
        <v>402</v>
      </c>
    </row>
    <row r="562" spans="1:100" ht="63.75" customHeight="1">
      <c r="A562" s="75" t="s">
        <v>1488</v>
      </c>
      <c r="B562" s="218" t="s">
        <v>95</v>
      </c>
      <c r="C562" s="75" t="s">
        <v>1489</v>
      </c>
      <c r="D562" s="119" t="s">
        <v>81</v>
      </c>
      <c r="E562" s="119">
        <v>12</v>
      </c>
      <c r="F562" s="75" t="s">
        <v>97</v>
      </c>
      <c r="G562" s="188" t="s">
        <v>81</v>
      </c>
      <c r="H562" s="75" t="s">
        <v>1495</v>
      </c>
      <c r="I562" s="96" t="s">
        <v>107</v>
      </c>
      <c r="J562" s="119" t="s">
        <v>81</v>
      </c>
      <c r="K562" s="119" t="s">
        <v>81</v>
      </c>
      <c r="L562" s="227" t="s">
        <v>81</v>
      </c>
      <c r="M562" s="354"/>
      <c r="N562" s="354"/>
      <c r="O562" s="354"/>
      <c r="P562" s="354"/>
      <c r="Q562" s="227" t="s">
        <v>81</v>
      </c>
      <c r="R562" s="227" t="s">
        <v>81</v>
      </c>
      <c r="S562" s="227" t="s">
        <v>81</v>
      </c>
      <c r="T562" s="227" t="s">
        <v>81</v>
      </c>
      <c r="U562" s="227" t="s">
        <v>81</v>
      </c>
      <c r="V562" s="227" t="s">
        <v>81</v>
      </c>
      <c r="W562" s="227" t="s">
        <v>81</v>
      </c>
      <c r="X562" s="227" t="s">
        <v>81</v>
      </c>
      <c r="Y562" s="227" t="s">
        <v>81</v>
      </c>
      <c r="Z562" s="227" t="s">
        <v>81</v>
      </c>
      <c r="AA562" s="119" t="s">
        <v>81</v>
      </c>
      <c r="AB562" s="227" t="s">
        <v>81</v>
      </c>
      <c r="AC562" s="119" t="s">
        <v>81</v>
      </c>
      <c r="AD562" s="227" t="s">
        <v>81</v>
      </c>
      <c r="AE562" s="227" t="s">
        <v>81</v>
      </c>
      <c r="AF562" s="227" t="s">
        <v>81</v>
      </c>
      <c r="AG562" s="227" t="s">
        <v>81</v>
      </c>
      <c r="AH562" s="227" t="s">
        <v>81</v>
      </c>
      <c r="AI562" s="227" t="s">
        <v>81</v>
      </c>
      <c r="AJ562" s="227" t="s">
        <v>81</v>
      </c>
      <c r="AK562" s="227" t="s">
        <v>81</v>
      </c>
      <c r="AL562" s="227" t="s">
        <v>81</v>
      </c>
      <c r="AM562" s="354"/>
      <c r="AN562" s="354"/>
      <c r="AO562" s="227" t="s">
        <v>81</v>
      </c>
      <c r="AP562" s="227" t="s">
        <v>81</v>
      </c>
      <c r="AQ562" s="354"/>
      <c r="AR562" s="354"/>
      <c r="AS562" s="119">
        <v>12</v>
      </c>
      <c r="AT562" s="227" t="s">
        <v>81</v>
      </c>
      <c r="AU562" s="119" t="s">
        <v>81</v>
      </c>
      <c r="AV562" s="119">
        <v>12</v>
      </c>
      <c r="AW562" s="119">
        <v>141282000</v>
      </c>
      <c r="AX562" s="227" t="s">
        <v>81</v>
      </c>
      <c r="AY562" s="227" t="s">
        <v>81</v>
      </c>
      <c r="AZ562" s="227">
        <v>141282000</v>
      </c>
      <c r="BA562" s="227" t="s">
        <v>81</v>
      </c>
      <c r="BB562" s="227" t="s">
        <v>81</v>
      </c>
      <c r="BC562" s="227" t="s">
        <v>81</v>
      </c>
      <c r="BD562" s="227" t="s">
        <v>81</v>
      </c>
      <c r="BE562" s="102" t="s">
        <v>81</v>
      </c>
      <c r="BF562" s="305">
        <f t="shared" si="432"/>
        <v>1</v>
      </c>
      <c r="BG562" s="354"/>
      <c r="BH562" s="354"/>
      <c r="BI562" s="119" t="s">
        <v>81</v>
      </c>
      <c r="BJ562" s="260" t="s">
        <v>81</v>
      </c>
      <c r="BK562" s="354"/>
      <c r="BL562" s="354"/>
      <c r="BM562" s="220" t="s">
        <v>1341</v>
      </c>
      <c r="BN562" s="220" t="s">
        <v>402</v>
      </c>
      <c r="BO562" s="220"/>
      <c r="BP562" s="220"/>
      <c r="BQ562" s="220"/>
      <c r="BR562" s="220"/>
      <c r="BS562" s="220"/>
      <c r="BT562" s="220"/>
      <c r="BU562" s="220"/>
      <c r="BV562" s="220"/>
      <c r="BW562" s="220"/>
      <c r="BX562" s="220"/>
      <c r="BY562" s="220"/>
      <c r="BZ562" s="96">
        <v>12</v>
      </c>
      <c r="CA562" s="119">
        <v>0</v>
      </c>
      <c r="CB562" s="119">
        <v>0</v>
      </c>
      <c r="CC562" s="119">
        <v>0</v>
      </c>
      <c r="CD562" s="119">
        <v>0</v>
      </c>
      <c r="CE562" s="96"/>
      <c r="CF562" s="96">
        <v>0</v>
      </c>
      <c r="CG562" s="96">
        <v>0</v>
      </c>
      <c r="CH562" s="96">
        <v>0</v>
      </c>
      <c r="CI562" s="96">
        <v>0</v>
      </c>
      <c r="CJ562" s="96">
        <v>0</v>
      </c>
      <c r="CK562" s="96">
        <v>0</v>
      </c>
      <c r="CL562" s="96">
        <v>0</v>
      </c>
      <c r="CM562" s="96">
        <v>0</v>
      </c>
      <c r="CN562" s="305">
        <f t="shared" si="430"/>
        <v>0</v>
      </c>
      <c r="CO562" s="354"/>
      <c r="CP562" s="354"/>
      <c r="CQ562" s="119">
        <f>+CD562</f>
        <v>0</v>
      </c>
      <c r="CR562" s="221">
        <f>+CQ562/E562</f>
        <v>0</v>
      </c>
      <c r="CS562" s="355"/>
      <c r="CT562" s="355"/>
      <c r="CU562" s="220" t="s">
        <v>1341</v>
      </c>
      <c r="CV562" s="220" t="s">
        <v>402</v>
      </c>
    </row>
    <row r="563" spans="1:100" ht="90">
      <c r="A563" s="75" t="s">
        <v>1488</v>
      </c>
      <c r="B563" s="218" t="s">
        <v>95</v>
      </c>
      <c r="C563" s="75" t="s">
        <v>1489</v>
      </c>
      <c r="D563" s="119">
        <v>25</v>
      </c>
      <c r="E563" s="119" t="s">
        <v>81</v>
      </c>
      <c r="F563" s="75" t="s">
        <v>97</v>
      </c>
      <c r="G563" s="75" t="s">
        <v>1496</v>
      </c>
      <c r="H563" s="75" t="s">
        <v>1496</v>
      </c>
      <c r="I563" s="96">
        <v>0</v>
      </c>
      <c r="J563" s="119">
        <v>13</v>
      </c>
      <c r="K563" s="119">
        <v>13</v>
      </c>
      <c r="L563" s="305">
        <v>1</v>
      </c>
      <c r="M563" s="354"/>
      <c r="N563" s="354"/>
      <c r="O563" s="354"/>
      <c r="P563" s="354"/>
      <c r="Q563" s="119">
        <v>206613219333333</v>
      </c>
      <c r="R563" s="96">
        <v>0</v>
      </c>
      <c r="S563" s="119">
        <v>206613219333333</v>
      </c>
      <c r="T563" s="96">
        <v>0</v>
      </c>
      <c r="U563" s="96">
        <v>0</v>
      </c>
      <c r="V563" s="96">
        <v>0</v>
      </c>
      <c r="W563" s="96">
        <v>0</v>
      </c>
      <c r="X563" s="96">
        <v>0</v>
      </c>
      <c r="Y563" s="96">
        <v>0</v>
      </c>
      <c r="Z563" s="102" t="s">
        <v>81</v>
      </c>
      <c r="AA563" s="96">
        <v>6</v>
      </c>
      <c r="AB563" s="102">
        <v>5</v>
      </c>
      <c r="AC563" s="96">
        <v>6</v>
      </c>
      <c r="AD563" s="102"/>
      <c r="AE563" s="102">
        <v>0</v>
      </c>
      <c r="AF563" s="102">
        <v>0</v>
      </c>
      <c r="AG563" s="102">
        <v>0</v>
      </c>
      <c r="AH563" s="102">
        <v>0</v>
      </c>
      <c r="AI563" s="102">
        <v>0</v>
      </c>
      <c r="AJ563" s="102">
        <v>0</v>
      </c>
      <c r="AK563" s="102">
        <v>0</v>
      </c>
      <c r="AL563" s="305">
        <v>1</v>
      </c>
      <c r="AM563" s="354"/>
      <c r="AN563" s="354"/>
      <c r="AO563" s="102">
        <f t="shared" si="429"/>
        <v>19</v>
      </c>
      <c r="AP563" s="305">
        <f t="shared" si="431"/>
        <v>0.76</v>
      </c>
      <c r="AQ563" s="354"/>
      <c r="AR563" s="354"/>
      <c r="AS563" s="121">
        <v>0</v>
      </c>
      <c r="AT563" s="96">
        <v>0</v>
      </c>
      <c r="AU563" s="96">
        <v>0</v>
      </c>
      <c r="AV563" s="96">
        <v>0</v>
      </c>
      <c r="AW563" s="96">
        <v>0</v>
      </c>
      <c r="AX563" s="96">
        <v>0</v>
      </c>
      <c r="AY563" s="96">
        <v>0</v>
      </c>
      <c r="AZ563" s="96">
        <v>0</v>
      </c>
      <c r="BA563" s="96">
        <v>0</v>
      </c>
      <c r="BB563" s="96">
        <v>0</v>
      </c>
      <c r="BC563" s="96">
        <v>0</v>
      </c>
      <c r="BD563" s="96">
        <v>0</v>
      </c>
      <c r="BE563" s="102">
        <v>0</v>
      </c>
      <c r="BF563" s="305" t="s">
        <v>81</v>
      </c>
      <c r="BG563" s="354"/>
      <c r="BH563" s="354"/>
      <c r="BI563" s="96" t="s">
        <v>81</v>
      </c>
      <c r="BJ563" s="260" t="s">
        <v>81</v>
      </c>
      <c r="BK563" s="354"/>
      <c r="BL563" s="354"/>
      <c r="BM563" s="220" t="s">
        <v>1341</v>
      </c>
      <c r="BN563" s="220" t="s">
        <v>411</v>
      </c>
      <c r="BO563" s="220"/>
      <c r="BP563" s="220"/>
      <c r="BQ563" s="220"/>
      <c r="BR563" s="220"/>
      <c r="BS563" s="220"/>
      <c r="BT563" s="220"/>
      <c r="BU563" s="220"/>
      <c r="BV563" s="220"/>
      <c r="BW563" s="220"/>
      <c r="BX563" s="220"/>
      <c r="BY563" s="220"/>
      <c r="BZ563" s="96" t="s">
        <v>81</v>
      </c>
      <c r="CA563" s="96">
        <v>0</v>
      </c>
      <c r="CB563" s="96" t="s">
        <v>81</v>
      </c>
      <c r="CC563" s="96" t="s">
        <v>81</v>
      </c>
      <c r="CD563" s="96" t="s">
        <v>81</v>
      </c>
      <c r="CE563" s="96">
        <v>0</v>
      </c>
      <c r="CF563" s="96">
        <v>0</v>
      </c>
      <c r="CG563" s="96">
        <v>0</v>
      </c>
      <c r="CH563" s="96">
        <v>0</v>
      </c>
      <c r="CI563" s="96">
        <v>0</v>
      </c>
      <c r="CJ563" s="96">
        <v>0</v>
      </c>
      <c r="CK563" s="96">
        <v>0</v>
      </c>
      <c r="CL563" s="96">
        <v>0</v>
      </c>
      <c r="CM563" s="96">
        <v>0</v>
      </c>
      <c r="CN563" s="305" t="s">
        <v>81</v>
      </c>
      <c r="CO563" s="354"/>
      <c r="CP563" s="354"/>
      <c r="CQ563" s="96" t="s">
        <v>81</v>
      </c>
      <c r="CR563" s="221" t="s">
        <v>81</v>
      </c>
      <c r="CS563" s="355"/>
      <c r="CT563" s="355"/>
      <c r="CU563" s="220" t="s">
        <v>1341</v>
      </c>
      <c r="CV563" s="220" t="s">
        <v>411</v>
      </c>
    </row>
    <row r="564" spans="1:100" ht="67.5">
      <c r="A564" s="75" t="s">
        <v>1488</v>
      </c>
      <c r="B564" s="218" t="s">
        <v>95</v>
      </c>
      <c r="C564" s="75" t="s">
        <v>1489</v>
      </c>
      <c r="D564" s="119">
        <v>25</v>
      </c>
      <c r="E564" s="119">
        <v>25</v>
      </c>
      <c r="F564" s="75" t="s">
        <v>97</v>
      </c>
      <c r="G564" s="75" t="s">
        <v>1497</v>
      </c>
      <c r="H564" s="75" t="s">
        <v>1498</v>
      </c>
      <c r="I564" s="96">
        <v>0</v>
      </c>
      <c r="J564" s="119">
        <v>13</v>
      </c>
      <c r="K564" s="119">
        <v>20</v>
      </c>
      <c r="L564" s="305">
        <v>1</v>
      </c>
      <c r="M564" s="354"/>
      <c r="N564" s="354"/>
      <c r="O564" s="354"/>
      <c r="P564" s="354"/>
      <c r="Q564" s="119">
        <v>206613219333333</v>
      </c>
      <c r="R564" s="96">
        <v>0</v>
      </c>
      <c r="S564" s="119">
        <v>206613219333333</v>
      </c>
      <c r="T564" s="96">
        <v>0</v>
      </c>
      <c r="U564" s="96">
        <v>0</v>
      </c>
      <c r="V564" s="96">
        <v>0</v>
      </c>
      <c r="W564" s="96">
        <v>0</v>
      </c>
      <c r="X564" s="96">
        <v>0</v>
      </c>
      <c r="Y564" s="96">
        <v>0</v>
      </c>
      <c r="Z564" s="102" t="s">
        <v>81</v>
      </c>
      <c r="AA564" s="96">
        <v>6</v>
      </c>
      <c r="AB564" s="102">
        <v>5</v>
      </c>
      <c r="AC564" s="96">
        <v>6</v>
      </c>
      <c r="AD564" s="102"/>
      <c r="AE564" s="102">
        <v>0</v>
      </c>
      <c r="AF564" s="102">
        <v>0</v>
      </c>
      <c r="AG564" s="102">
        <v>0</v>
      </c>
      <c r="AH564" s="102">
        <v>0</v>
      </c>
      <c r="AI564" s="102">
        <v>0</v>
      </c>
      <c r="AJ564" s="102">
        <v>0</v>
      </c>
      <c r="AK564" s="102">
        <v>0</v>
      </c>
      <c r="AL564" s="305">
        <v>1</v>
      </c>
      <c r="AM564" s="354"/>
      <c r="AN564" s="354"/>
      <c r="AO564" s="102">
        <f t="shared" si="429"/>
        <v>26</v>
      </c>
      <c r="AP564" s="305">
        <v>1</v>
      </c>
      <c r="AQ564" s="354"/>
      <c r="AR564" s="354"/>
      <c r="AS564" s="121">
        <v>6</v>
      </c>
      <c r="AT564" s="96">
        <v>0</v>
      </c>
      <c r="AU564" s="96">
        <v>0</v>
      </c>
      <c r="AV564" s="96">
        <v>0</v>
      </c>
      <c r="AW564" s="96">
        <v>0</v>
      </c>
      <c r="AX564" s="96">
        <v>0</v>
      </c>
      <c r="AY564" s="96">
        <v>0</v>
      </c>
      <c r="AZ564" s="96">
        <v>0</v>
      </c>
      <c r="BA564" s="96">
        <v>0</v>
      </c>
      <c r="BB564" s="96">
        <v>0</v>
      </c>
      <c r="BC564" s="96">
        <v>0</v>
      </c>
      <c r="BD564" s="96">
        <v>0</v>
      </c>
      <c r="BE564" s="102">
        <v>0</v>
      </c>
      <c r="BF564" s="305">
        <f t="shared" si="432"/>
        <v>0</v>
      </c>
      <c r="BG564" s="354"/>
      <c r="BH564" s="354"/>
      <c r="BI564" s="96">
        <f>+(K564+AC564+AV564)/3</f>
        <v>8.6666666666666661</v>
      </c>
      <c r="BJ564" s="260">
        <f>+BI564/D564</f>
        <v>0.34666666666666662</v>
      </c>
      <c r="BK564" s="354"/>
      <c r="BL564" s="354"/>
      <c r="BM564" s="220" t="s">
        <v>1341</v>
      </c>
      <c r="BN564" s="220" t="s">
        <v>112</v>
      </c>
      <c r="BO564" s="220"/>
      <c r="BP564" s="220"/>
      <c r="BQ564" s="220"/>
      <c r="BR564" s="220"/>
      <c r="BS564" s="220"/>
      <c r="BT564" s="220"/>
      <c r="BU564" s="220"/>
      <c r="BV564" s="220"/>
      <c r="BW564" s="220"/>
      <c r="BX564" s="220"/>
      <c r="BY564" s="220"/>
      <c r="BZ564" s="96">
        <v>0</v>
      </c>
      <c r="CA564" s="96">
        <v>0</v>
      </c>
      <c r="CB564" s="96">
        <v>0</v>
      </c>
      <c r="CC564" s="96">
        <v>25</v>
      </c>
      <c r="CD564" s="96">
        <v>25</v>
      </c>
      <c r="CE564" s="96">
        <v>0</v>
      </c>
      <c r="CF564" s="96">
        <v>0</v>
      </c>
      <c r="CG564" s="96">
        <v>0</v>
      </c>
      <c r="CH564" s="96">
        <v>0</v>
      </c>
      <c r="CI564" s="96">
        <v>0</v>
      </c>
      <c r="CJ564" s="96">
        <v>0</v>
      </c>
      <c r="CK564" s="96">
        <v>0</v>
      </c>
      <c r="CL564" s="96">
        <v>0</v>
      </c>
      <c r="CM564" s="96">
        <v>0</v>
      </c>
      <c r="CN564" s="305" t="s">
        <v>81</v>
      </c>
      <c r="CO564" s="354"/>
      <c r="CP564" s="354"/>
      <c r="CQ564" s="96">
        <f>SUM(K564+AC564+AV564+CD564)</f>
        <v>51</v>
      </c>
      <c r="CR564" s="221">
        <v>1</v>
      </c>
      <c r="CS564" s="355"/>
      <c r="CT564" s="355"/>
      <c r="CU564" s="220" t="s">
        <v>1341</v>
      </c>
      <c r="CV564" s="220" t="s">
        <v>112</v>
      </c>
    </row>
    <row r="565" spans="1:100" ht="90">
      <c r="A565" s="75" t="s">
        <v>1488</v>
      </c>
      <c r="B565" s="218" t="s">
        <v>95</v>
      </c>
      <c r="C565" s="75" t="s">
        <v>1489</v>
      </c>
      <c r="D565" s="119">
        <v>4</v>
      </c>
      <c r="E565" s="119">
        <v>4</v>
      </c>
      <c r="F565" s="75" t="s">
        <v>97</v>
      </c>
      <c r="G565" s="75" t="s">
        <v>1499</v>
      </c>
      <c r="H565" s="75" t="s">
        <v>1500</v>
      </c>
      <c r="I565" s="96">
        <v>0</v>
      </c>
      <c r="J565" s="119">
        <v>1</v>
      </c>
      <c r="K565" s="119">
        <v>1</v>
      </c>
      <c r="L565" s="305">
        <v>1</v>
      </c>
      <c r="M565" s="354"/>
      <c r="N565" s="354"/>
      <c r="O565" s="354"/>
      <c r="P565" s="354"/>
      <c r="Q565" s="119">
        <v>206613219333333</v>
      </c>
      <c r="R565" s="96">
        <v>0</v>
      </c>
      <c r="S565" s="119">
        <v>206613219333333</v>
      </c>
      <c r="T565" s="96">
        <v>0</v>
      </c>
      <c r="U565" s="96">
        <v>0</v>
      </c>
      <c r="V565" s="96">
        <v>0</v>
      </c>
      <c r="W565" s="96">
        <v>0</v>
      </c>
      <c r="X565" s="96">
        <v>0</v>
      </c>
      <c r="Y565" s="96">
        <v>0</v>
      </c>
      <c r="Z565" s="102" t="s">
        <v>81</v>
      </c>
      <c r="AA565" s="96">
        <v>4</v>
      </c>
      <c r="AB565" s="102">
        <v>3</v>
      </c>
      <c r="AC565" s="96">
        <v>4</v>
      </c>
      <c r="AD565" s="102"/>
      <c r="AE565" s="102">
        <v>0</v>
      </c>
      <c r="AF565" s="102">
        <v>0</v>
      </c>
      <c r="AG565" s="102">
        <v>0</v>
      </c>
      <c r="AH565" s="102">
        <v>0</v>
      </c>
      <c r="AI565" s="102">
        <v>0</v>
      </c>
      <c r="AJ565" s="102">
        <v>0</v>
      </c>
      <c r="AK565" s="102">
        <v>0</v>
      </c>
      <c r="AL565" s="305">
        <v>1</v>
      </c>
      <c r="AM565" s="354"/>
      <c r="AN565" s="354"/>
      <c r="AO565" s="102">
        <f t="shared" si="429"/>
        <v>5</v>
      </c>
      <c r="AP565" s="305">
        <v>1</v>
      </c>
      <c r="AQ565" s="354"/>
      <c r="AR565" s="354"/>
      <c r="AS565" s="121">
        <v>4</v>
      </c>
      <c r="AT565" s="96">
        <v>4</v>
      </c>
      <c r="AU565" s="96">
        <v>4</v>
      </c>
      <c r="AV565" s="96">
        <v>4</v>
      </c>
      <c r="AW565" s="96">
        <v>1100000125</v>
      </c>
      <c r="AX565" s="96">
        <v>0</v>
      </c>
      <c r="AY565" s="96">
        <v>1100000125</v>
      </c>
      <c r="AZ565" s="96">
        <v>0</v>
      </c>
      <c r="BA565" s="96">
        <v>0</v>
      </c>
      <c r="BB565" s="96">
        <v>0</v>
      </c>
      <c r="BC565" s="96">
        <v>0</v>
      </c>
      <c r="BD565" s="96">
        <v>0</v>
      </c>
      <c r="BE565" s="102">
        <v>0</v>
      </c>
      <c r="BF565" s="305">
        <f t="shared" si="432"/>
        <v>1</v>
      </c>
      <c r="BG565" s="354"/>
      <c r="BH565" s="354"/>
      <c r="BI565" s="96">
        <f>+(K565+AC565+AV565)/3</f>
        <v>3</v>
      </c>
      <c r="BJ565" s="260">
        <f>+BI565/D565</f>
        <v>0.75</v>
      </c>
      <c r="BK565" s="354"/>
      <c r="BL565" s="354"/>
      <c r="BM565" s="220" t="s">
        <v>1341</v>
      </c>
      <c r="BN565" s="220" t="s">
        <v>112</v>
      </c>
      <c r="BO565" s="220"/>
      <c r="BP565" s="220"/>
      <c r="BQ565" s="220"/>
      <c r="BR565" s="220"/>
      <c r="BS565" s="220"/>
      <c r="BT565" s="220"/>
      <c r="BU565" s="220"/>
      <c r="BV565" s="220"/>
      <c r="BW565" s="220"/>
      <c r="BX565" s="220"/>
      <c r="BY565" s="220"/>
      <c r="BZ565" s="96">
        <v>4</v>
      </c>
      <c r="CA565" s="96">
        <v>4</v>
      </c>
      <c r="CB565" s="96">
        <v>4</v>
      </c>
      <c r="CC565" s="96">
        <v>4</v>
      </c>
      <c r="CD565" s="96">
        <v>4</v>
      </c>
      <c r="CE565" s="96">
        <v>1391228070</v>
      </c>
      <c r="CF565" s="96">
        <v>1391228070</v>
      </c>
      <c r="CG565" s="96">
        <v>0</v>
      </c>
      <c r="CH565" s="96">
        <v>0</v>
      </c>
      <c r="CI565" s="96">
        <v>0</v>
      </c>
      <c r="CJ565" s="96">
        <v>0</v>
      </c>
      <c r="CK565" s="96">
        <v>0</v>
      </c>
      <c r="CL565" s="96">
        <v>0</v>
      </c>
      <c r="CM565" s="96">
        <v>0</v>
      </c>
      <c r="CN565" s="305">
        <f t="shared" si="430"/>
        <v>1</v>
      </c>
      <c r="CO565" s="354"/>
      <c r="CP565" s="354"/>
      <c r="CQ565" s="96">
        <f>+CD565</f>
        <v>4</v>
      </c>
      <c r="CR565" s="221">
        <f>+CQ565/E565</f>
        <v>1</v>
      </c>
      <c r="CS565" s="355"/>
      <c r="CT565" s="355"/>
      <c r="CU565" s="220" t="s">
        <v>1341</v>
      </c>
      <c r="CV565" s="220" t="s">
        <v>112</v>
      </c>
    </row>
    <row r="566" spans="1:100" ht="99" customHeight="1">
      <c r="A566" s="75" t="s">
        <v>1488</v>
      </c>
      <c r="B566" s="218" t="s">
        <v>95</v>
      </c>
      <c r="C566" s="75" t="s">
        <v>1489</v>
      </c>
      <c r="D566" s="119">
        <v>100</v>
      </c>
      <c r="E566" s="119">
        <v>46</v>
      </c>
      <c r="F566" s="75" t="s">
        <v>486</v>
      </c>
      <c r="G566" s="75" t="s">
        <v>1501</v>
      </c>
      <c r="H566" s="75" t="s">
        <v>1502</v>
      </c>
      <c r="I566" s="96">
        <v>0</v>
      </c>
      <c r="J566" s="119">
        <v>46</v>
      </c>
      <c r="K566" s="119">
        <v>46</v>
      </c>
      <c r="L566" s="305">
        <v>1</v>
      </c>
      <c r="M566" s="354"/>
      <c r="N566" s="354"/>
      <c r="O566" s="354"/>
      <c r="P566" s="354"/>
      <c r="Q566" s="119">
        <v>206613219333333</v>
      </c>
      <c r="R566" s="96">
        <v>0</v>
      </c>
      <c r="S566" s="119">
        <v>206613219333333</v>
      </c>
      <c r="T566" s="96">
        <v>0</v>
      </c>
      <c r="U566" s="96">
        <v>0</v>
      </c>
      <c r="V566" s="96">
        <v>0</v>
      </c>
      <c r="W566" s="96">
        <v>0</v>
      </c>
      <c r="X566" s="96">
        <v>0</v>
      </c>
      <c r="Y566" s="96">
        <v>0</v>
      </c>
      <c r="Z566" s="102" t="s">
        <v>81</v>
      </c>
      <c r="AA566" s="96">
        <v>3</v>
      </c>
      <c r="AB566" s="102">
        <v>0</v>
      </c>
      <c r="AC566" s="96">
        <v>3</v>
      </c>
      <c r="AD566" s="102"/>
      <c r="AE566" s="102">
        <v>0</v>
      </c>
      <c r="AF566" s="102">
        <v>0</v>
      </c>
      <c r="AG566" s="102">
        <v>0</v>
      </c>
      <c r="AH566" s="102">
        <v>0</v>
      </c>
      <c r="AI566" s="102">
        <v>0</v>
      </c>
      <c r="AJ566" s="102">
        <v>0</v>
      </c>
      <c r="AK566" s="102">
        <v>0</v>
      </c>
      <c r="AL566" s="305">
        <v>1</v>
      </c>
      <c r="AM566" s="354"/>
      <c r="AN566" s="354"/>
      <c r="AO566" s="102">
        <f t="shared" si="429"/>
        <v>49</v>
      </c>
      <c r="AP566" s="305">
        <v>1</v>
      </c>
      <c r="AQ566" s="354"/>
      <c r="AR566" s="354"/>
      <c r="AS566" s="121">
        <v>7</v>
      </c>
      <c r="AT566" s="96">
        <v>0</v>
      </c>
      <c r="AU566" s="96">
        <v>0</v>
      </c>
      <c r="AV566" s="96">
        <v>0</v>
      </c>
      <c r="AW566" s="96">
        <v>0</v>
      </c>
      <c r="AX566" s="96">
        <v>0</v>
      </c>
      <c r="AY566" s="96">
        <v>0</v>
      </c>
      <c r="AZ566" s="96">
        <v>0</v>
      </c>
      <c r="BA566" s="96">
        <v>0</v>
      </c>
      <c r="BB566" s="96">
        <v>0</v>
      </c>
      <c r="BC566" s="96">
        <v>0</v>
      </c>
      <c r="BD566" s="96">
        <v>0</v>
      </c>
      <c r="BE566" s="102">
        <v>0</v>
      </c>
      <c r="BF566" s="305">
        <f t="shared" si="432"/>
        <v>0</v>
      </c>
      <c r="BG566" s="354"/>
      <c r="BH566" s="354"/>
      <c r="BI566" s="96">
        <f>+(K566+AC566+AV566)/3</f>
        <v>16.333333333333332</v>
      </c>
      <c r="BJ566" s="260">
        <f>+BI566/D566</f>
        <v>0.16333333333333333</v>
      </c>
      <c r="BK566" s="354"/>
      <c r="BL566" s="354"/>
      <c r="BM566" s="220" t="s">
        <v>1341</v>
      </c>
      <c r="BN566" s="220" t="s">
        <v>112</v>
      </c>
      <c r="BO566" s="220"/>
      <c r="BP566" s="220"/>
      <c r="BQ566" s="220"/>
      <c r="BR566" s="220"/>
      <c r="BS566" s="220"/>
      <c r="BT566" s="220"/>
      <c r="BU566" s="220"/>
      <c r="BV566" s="220"/>
      <c r="BW566" s="220"/>
      <c r="BX566" s="220"/>
      <c r="BY566" s="220"/>
      <c r="BZ566" s="96">
        <v>46</v>
      </c>
      <c r="CA566" s="96">
        <v>45</v>
      </c>
      <c r="CB566" s="96">
        <v>45</v>
      </c>
      <c r="CC566" s="96">
        <v>45</v>
      </c>
      <c r="CD566" s="96">
        <v>45</v>
      </c>
      <c r="CE566" s="96">
        <v>1066100000</v>
      </c>
      <c r="CF566" s="96">
        <v>0</v>
      </c>
      <c r="CG566" s="96">
        <v>0</v>
      </c>
      <c r="CH566" s="96">
        <v>0</v>
      </c>
      <c r="CI566" s="96">
        <v>0</v>
      </c>
      <c r="CJ566" s="96">
        <v>1066100000</v>
      </c>
      <c r="CK566" s="96">
        <v>0</v>
      </c>
      <c r="CL566" s="96">
        <v>0</v>
      </c>
      <c r="CM566" s="96">
        <v>0</v>
      </c>
      <c r="CN566" s="305">
        <f t="shared" si="430"/>
        <v>0.97826086956521741</v>
      </c>
      <c r="CO566" s="354"/>
      <c r="CP566" s="354"/>
      <c r="CQ566" s="96">
        <f>+CD566</f>
        <v>45</v>
      </c>
      <c r="CR566" s="221">
        <f>+CQ566/E566</f>
        <v>0.97826086956521741</v>
      </c>
      <c r="CS566" s="355"/>
      <c r="CT566" s="355"/>
      <c r="CU566" s="220" t="s">
        <v>1341</v>
      </c>
      <c r="CV566" s="220" t="s">
        <v>112</v>
      </c>
    </row>
    <row r="567" spans="1:100" ht="70.5" customHeight="1">
      <c r="A567" s="75" t="s">
        <v>1488</v>
      </c>
      <c r="B567" s="218" t="s">
        <v>95</v>
      </c>
      <c r="C567" s="75" t="s">
        <v>1489</v>
      </c>
      <c r="D567" s="119" t="s">
        <v>81</v>
      </c>
      <c r="E567" s="119">
        <v>1</v>
      </c>
      <c r="F567" s="75" t="s">
        <v>97</v>
      </c>
      <c r="G567" s="75" t="s">
        <v>81</v>
      </c>
      <c r="H567" s="75" t="s">
        <v>1503</v>
      </c>
      <c r="I567" s="96" t="s">
        <v>107</v>
      </c>
      <c r="J567" s="119" t="s">
        <v>81</v>
      </c>
      <c r="K567" s="119" t="s">
        <v>81</v>
      </c>
      <c r="L567" s="227" t="s">
        <v>81</v>
      </c>
      <c r="M567" s="227" t="s">
        <v>81</v>
      </c>
      <c r="N567" s="227" t="s">
        <v>81</v>
      </c>
      <c r="O567" s="227" t="s">
        <v>81</v>
      </c>
      <c r="P567" s="354"/>
      <c r="Q567" s="227" t="s">
        <v>81</v>
      </c>
      <c r="R567" s="227" t="s">
        <v>81</v>
      </c>
      <c r="S567" s="227" t="s">
        <v>81</v>
      </c>
      <c r="T567" s="227" t="s">
        <v>81</v>
      </c>
      <c r="U567" s="227" t="s">
        <v>81</v>
      </c>
      <c r="V567" s="227" t="s">
        <v>81</v>
      </c>
      <c r="W567" s="227" t="s">
        <v>81</v>
      </c>
      <c r="X567" s="227" t="s">
        <v>81</v>
      </c>
      <c r="Y567" s="227" t="s">
        <v>81</v>
      </c>
      <c r="Z567" s="227" t="s">
        <v>81</v>
      </c>
      <c r="AA567" s="119" t="s">
        <v>81</v>
      </c>
      <c r="AB567" s="227" t="s">
        <v>81</v>
      </c>
      <c r="AC567" s="119" t="s">
        <v>81</v>
      </c>
      <c r="AD567" s="227" t="s">
        <v>81</v>
      </c>
      <c r="AE567" s="227" t="s">
        <v>81</v>
      </c>
      <c r="AF567" s="227" t="s">
        <v>81</v>
      </c>
      <c r="AG567" s="227" t="s">
        <v>81</v>
      </c>
      <c r="AH567" s="227" t="s">
        <v>81</v>
      </c>
      <c r="AI567" s="227" t="s">
        <v>81</v>
      </c>
      <c r="AJ567" s="227" t="s">
        <v>81</v>
      </c>
      <c r="AK567" s="227" t="s">
        <v>81</v>
      </c>
      <c r="AL567" s="227" t="s">
        <v>81</v>
      </c>
      <c r="AM567" s="227" t="s">
        <v>81</v>
      </c>
      <c r="AN567" s="354"/>
      <c r="AO567" s="227" t="s">
        <v>81</v>
      </c>
      <c r="AP567" s="227" t="s">
        <v>81</v>
      </c>
      <c r="AQ567" s="227" t="s">
        <v>81</v>
      </c>
      <c r="AR567" s="354"/>
      <c r="AS567" s="119">
        <v>1</v>
      </c>
      <c r="AT567" s="227" t="s">
        <v>81</v>
      </c>
      <c r="AU567" s="119" t="s">
        <v>81</v>
      </c>
      <c r="AV567" s="119">
        <v>1</v>
      </c>
      <c r="AW567" s="119">
        <v>1346730840</v>
      </c>
      <c r="AX567" s="227">
        <v>0</v>
      </c>
      <c r="AY567" s="227">
        <v>0</v>
      </c>
      <c r="AZ567" s="227">
        <v>0</v>
      </c>
      <c r="BA567" s="227">
        <v>0</v>
      </c>
      <c r="BB567" s="227">
        <v>1346730840</v>
      </c>
      <c r="BC567" s="227">
        <v>0</v>
      </c>
      <c r="BD567" s="227">
        <v>0</v>
      </c>
      <c r="BE567" s="102">
        <v>0</v>
      </c>
      <c r="BF567" s="305">
        <f t="shared" si="432"/>
        <v>1</v>
      </c>
      <c r="BG567" s="305">
        <f>+BF567</f>
        <v>1</v>
      </c>
      <c r="BH567" s="354"/>
      <c r="BI567" s="119" t="s">
        <v>81</v>
      </c>
      <c r="BJ567" s="260" t="s">
        <v>81</v>
      </c>
      <c r="BK567" s="119" t="s">
        <v>81</v>
      </c>
      <c r="BL567" s="354"/>
      <c r="BM567" s="220" t="s">
        <v>1341</v>
      </c>
      <c r="BN567" s="220" t="s">
        <v>402</v>
      </c>
      <c r="BO567" s="220"/>
      <c r="BP567" s="220"/>
      <c r="BQ567" s="220"/>
      <c r="BR567" s="220"/>
      <c r="BS567" s="220"/>
      <c r="BT567" s="220"/>
      <c r="BU567" s="220"/>
      <c r="BV567" s="220"/>
      <c r="BW567" s="220"/>
      <c r="BX567" s="220"/>
      <c r="BY567" s="220"/>
      <c r="BZ567" s="96">
        <v>1</v>
      </c>
      <c r="CA567" s="119">
        <v>1</v>
      </c>
      <c r="CB567" s="119">
        <v>1</v>
      </c>
      <c r="CC567" s="119">
        <v>1</v>
      </c>
      <c r="CD567" s="119">
        <v>1</v>
      </c>
      <c r="CE567" s="96">
        <v>0</v>
      </c>
      <c r="CF567" s="96">
        <v>0</v>
      </c>
      <c r="CG567" s="96">
        <v>0</v>
      </c>
      <c r="CH567" s="96">
        <v>0</v>
      </c>
      <c r="CI567" s="96">
        <v>0</v>
      </c>
      <c r="CJ567" s="96">
        <v>0</v>
      </c>
      <c r="CK567" s="96">
        <v>0</v>
      </c>
      <c r="CL567" s="96">
        <v>0</v>
      </c>
      <c r="CM567" s="96">
        <v>0</v>
      </c>
      <c r="CN567" s="305">
        <f t="shared" si="430"/>
        <v>1</v>
      </c>
      <c r="CO567" s="305">
        <f>+CN567</f>
        <v>1</v>
      </c>
      <c r="CP567" s="354"/>
      <c r="CQ567" s="119">
        <f>+CD567</f>
        <v>1</v>
      </c>
      <c r="CR567" s="221">
        <f>+CQ567/E567</f>
        <v>1</v>
      </c>
      <c r="CS567" s="353">
        <f>+CR567</f>
        <v>1</v>
      </c>
      <c r="CT567" s="355"/>
      <c r="CU567" s="220" t="s">
        <v>1341</v>
      </c>
      <c r="CV567" s="220" t="s">
        <v>402</v>
      </c>
    </row>
    <row r="568" spans="1:100" ht="100.5" customHeight="1">
      <c r="A568" s="75" t="s">
        <v>1488</v>
      </c>
      <c r="B568" s="218" t="s">
        <v>95</v>
      </c>
      <c r="C568" s="75" t="s">
        <v>1489</v>
      </c>
      <c r="D568" s="119" t="s">
        <v>81</v>
      </c>
      <c r="E568" s="119">
        <v>5</v>
      </c>
      <c r="F568" s="75" t="s">
        <v>97</v>
      </c>
      <c r="G568" s="75" t="s">
        <v>81</v>
      </c>
      <c r="H568" s="75" t="s">
        <v>1504</v>
      </c>
      <c r="I568" s="96" t="s">
        <v>107</v>
      </c>
      <c r="J568" s="119" t="s">
        <v>81</v>
      </c>
      <c r="K568" s="119" t="s">
        <v>81</v>
      </c>
      <c r="L568" s="227" t="s">
        <v>81</v>
      </c>
      <c r="M568" s="227" t="s">
        <v>81</v>
      </c>
      <c r="N568" s="227" t="s">
        <v>81</v>
      </c>
      <c r="O568" s="227" t="s">
        <v>81</v>
      </c>
      <c r="P568" s="354"/>
      <c r="Q568" s="227" t="s">
        <v>81</v>
      </c>
      <c r="R568" s="227" t="s">
        <v>81</v>
      </c>
      <c r="S568" s="227" t="s">
        <v>81</v>
      </c>
      <c r="T568" s="227" t="s">
        <v>81</v>
      </c>
      <c r="U568" s="227" t="s">
        <v>81</v>
      </c>
      <c r="V568" s="227" t="s">
        <v>81</v>
      </c>
      <c r="W568" s="227" t="s">
        <v>81</v>
      </c>
      <c r="X568" s="227" t="s">
        <v>81</v>
      </c>
      <c r="Y568" s="227" t="s">
        <v>81</v>
      </c>
      <c r="Z568" s="227" t="s">
        <v>81</v>
      </c>
      <c r="AA568" s="119" t="s">
        <v>81</v>
      </c>
      <c r="AB568" s="227" t="s">
        <v>81</v>
      </c>
      <c r="AC568" s="119" t="s">
        <v>81</v>
      </c>
      <c r="AD568" s="227" t="s">
        <v>81</v>
      </c>
      <c r="AE568" s="227" t="s">
        <v>81</v>
      </c>
      <c r="AF568" s="227" t="s">
        <v>81</v>
      </c>
      <c r="AG568" s="227" t="s">
        <v>81</v>
      </c>
      <c r="AH568" s="227" t="s">
        <v>81</v>
      </c>
      <c r="AI568" s="227" t="s">
        <v>81</v>
      </c>
      <c r="AJ568" s="227" t="s">
        <v>81</v>
      </c>
      <c r="AK568" s="227" t="s">
        <v>81</v>
      </c>
      <c r="AL568" s="227" t="s">
        <v>81</v>
      </c>
      <c r="AM568" s="227" t="s">
        <v>81</v>
      </c>
      <c r="AN568" s="354"/>
      <c r="AO568" s="227" t="s">
        <v>81</v>
      </c>
      <c r="AP568" s="227" t="s">
        <v>81</v>
      </c>
      <c r="AQ568" s="227" t="s">
        <v>81</v>
      </c>
      <c r="AR568" s="354"/>
      <c r="AS568" s="119" t="s">
        <v>81</v>
      </c>
      <c r="AT568" s="227" t="s">
        <v>81</v>
      </c>
      <c r="AU568" s="119" t="s">
        <v>81</v>
      </c>
      <c r="AV568" s="119" t="s">
        <v>81</v>
      </c>
      <c r="AW568" s="119" t="s">
        <v>81</v>
      </c>
      <c r="AX568" s="227" t="s">
        <v>81</v>
      </c>
      <c r="AY568" s="227" t="s">
        <v>81</v>
      </c>
      <c r="AZ568" s="227" t="s">
        <v>81</v>
      </c>
      <c r="BA568" s="227" t="s">
        <v>81</v>
      </c>
      <c r="BB568" s="227" t="s">
        <v>81</v>
      </c>
      <c r="BC568" s="227" t="s">
        <v>81</v>
      </c>
      <c r="BD568" s="227" t="s">
        <v>81</v>
      </c>
      <c r="BE568" s="102" t="s">
        <v>81</v>
      </c>
      <c r="BF568" s="305" t="s">
        <v>81</v>
      </c>
      <c r="BG568" s="119" t="s">
        <v>81</v>
      </c>
      <c r="BH568" s="354"/>
      <c r="BI568" s="119" t="s">
        <v>81</v>
      </c>
      <c r="BJ568" s="260" t="s">
        <v>81</v>
      </c>
      <c r="BK568" s="119" t="s">
        <v>81</v>
      </c>
      <c r="BL568" s="354"/>
      <c r="BM568" s="220" t="s">
        <v>1341</v>
      </c>
      <c r="BN568" s="220" t="s">
        <v>402</v>
      </c>
      <c r="BO568" s="220"/>
      <c r="BP568" s="220"/>
      <c r="BQ568" s="220"/>
      <c r="BR568" s="220"/>
      <c r="BS568" s="220"/>
      <c r="BT568" s="220"/>
      <c r="BU568" s="220"/>
      <c r="BV568" s="220"/>
      <c r="BW568" s="220"/>
      <c r="BX568" s="220"/>
      <c r="BY568" s="220"/>
      <c r="BZ568" s="96">
        <v>5</v>
      </c>
      <c r="CA568" s="119">
        <v>0</v>
      </c>
      <c r="CB568" s="119">
        <v>0</v>
      </c>
      <c r="CC568" s="119">
        <v>2</v>
      </c>
      <c r="CD568" s="119">
        <v>2</v>
      </c>
      <c r="CE568" s="96">
        <v>0</v>
      </c>
      <c r="CF568" s="96">
        <v>0</v>
      </c>
      <c r="CG568" s="96">
        <v>0</v>
      </c>
      <c r="CH568" s="96">
        <v>0</v>
      </c>
      <c r="CI568" s="96">
        <v>0</v>
      </c>
      <c r="CJ568" s="96">
        <v>0</v>
      </c>
      <c r="CK568" s="96">
        <v>0</v>
      </c>
      <c r="CL568" s="96">
        <v>0</v>
      </c>
      <c r="CM568" s="96">
        <v>0</v>
      </c>
      <c r="CN568" s="305">
        <f t="shared" si="430"/>
        <v>0.4</v>
      </c>
      <c r="CO568" s="305">
        <f>+CN568</f>
        <v>0.4</v>
      </c>
      <c r="CP568" s="354"/>
      <c r="CQ568" s="119">
        <f>+CD568</f>
        <v>2</v>
      </c>
      <c r="CR568" s="221">
        <f>+CQ568/E568</f>
        <v>0.4</v>
      </c>
      <c r="CS568" s="353">
        <f>+CR568</f>
        <v>0.4</v>
      </c>
      <c r="CT568" s="355"/>
      <c r="CU568" s="220" t="s">
        <v>1341</v>
      </c>
      <c r="CV568" s="220" t="s">
        <v>402</v>
      </c>
    </row>
    <row r="569" spans="1:100" ht="70.5" customHeight="1">
      <c r="A569" s="75" t="s">
        <v>1505</v>
      </c>
      <c r="B569" s="218" t="s">
        <v>95</v>
      </c>
      <c r="C569" s="75" t="s">
        <v>1506</v>
      </c>
      <c r="D569" s="119">
        <v>100</v>
      </c>
      <c r="E569" s="119">
        <v>1</v>
      </c>
      <c r="F569" s="75" t="s">
        <v>486</v>
      </c>
      <c r="G569" s="75" t="s">
        <v>1507</v>
      </c>
      <c r="H569" s="75" t="s">
        <v>1507</v>
      </c>
      <c r="I569" s="96">
        <v>0</v>
      </c>
      <c r="J569" s="119">
        <v>100</v>
      </c>
      <c r="K569" s="119">
        <v>100</v>
      </c>
      <c r="L569" s="305">
        <v>1</v>
      </c>
      <c r="M569" s="354">
        <f>SUM(L569:L571)/3</f>
        <v>0.66666666666666663</v>
      </c>
      <c r="N569" s="354">
        <v>0.6</v>
      </c>
      <c r="O569" s="354">
        <v>0.40200000000000002</v>
      </c>
      <c r="P569" s="354"/>
      <c r="Q569" s="119">
        <v>206613219333333</v>
      </c>
      <c r="R569" s="96">
        <v>0</v>
      </c>
      <c r="S569" s="119">
        <v>206613219333333</v>
      </c>
      <c r="T569" s="96">
        <v>0</v>
      </c>
      <c r="U569" s="96">
        <v>0</v>
      </c>
      <c r="V569" s="96">
        <v>0</v>
      </c>
      <c r="W569" s="96">
        <v>0</v>
      </c>
      <c r="X569" s="96">
        <v>0</v>
      </c>
      <c r="Y569" s="96">
        <v>0</v>
      </c>
      <c r="Z569" s="102" t="s">
        <v>81</v>
      </c>
      <c r="AA569" s="96">
        <v>3</v>
      </c>
      <c r="AB569" s="102">
        <v>2</v>
      </c>
      <c r="AC569" s="96">
        <v>3</v>
      </c>
      <c r="AD569" s="102"/>
      <c r="AE569" s="102">
        <v>0</v>
      </c>
      <c r="AF569" s="102">
        <v>0</v>
      </c>
      <c r="AG569" s="102">
        <v>0</v>
      </c>
      <c r="AH569" s="102">
        <v>0</v>
      </c>
      <c r="AI569" s="102">
        <v>0</v>
      </c>
      <c r="AJ569" s="102">
        <v>0</v>
      </c>
      <c r="AK569" s="102">
        <v>0</v>
      </c>
      <c r="AL569" s="305">
        <v>1</v>
      </c>
      <c r="AM569" s="354">
        <f>SUM(AL569:AL571)/2</f>
        <v>1</v>
      </c>
      <c r="AN569" s="354">
        <v>0.40200000000000002</v>
      </c>
      <c r="AO569" s="102">
        <f t="shared" si="429"/>
        <v>103</v>
      </c>
      <c r="AP569" s="305">
        <v>1</v>
      </c>
      <c r="AQ569" s="354">
        <f>SUM(AP569:AP571)/3</f>
        <v>0.73333333333333339</v>
      </c>
      <c r="AR569" s="354"/>
      <c r="AS569" s="121">
        <v>0</v>
      </c>
      <c r="AT569" s="96">
        <v>0</v>
      </c>
      <c r="AU569" s="96">
        <v>0</v>
      </c>
      <c r="AV569" s="96">
        <v>0</v>
      </c>
      <c r="AW569" s="96">
        <v>0</v>
      </c>
      <c r="AX569" s="96">
        <v>0</v>
      </c>
      <c r="AY569" s="96">
        <v>0</v>
      </c>
      <c r="AZ569" s="96">
        <v>0</v>
      </c>
      <c r="BA569" s="96">
        <v>0</v>
      </c>
      <c r="BB569" s="96">
        <v>0</v>
      </c>
      <c r="BC569" s="96">
        <v>0</v>
      </c>
      <c r="BD569" s="96">
        <v>0</v>
      </c>
      <c r="BE569" s="102">
        <v>0</v>
      </c>
      <c r="BF569" s="305" t="s">
        <v>81</v>
      </c>
      <c r="BG569" s="354" t="s">
        <v>81</v>
      </c>
      <c r="BH569" s="354">
        <v>0.40200000000000002</v>
      </c>
      <c r="BI569" s="96">
        <f>+K569+AC569+AV569</f>
        <v>103</v>
      </c>
      <c r="BJ569" s="260">
        <v>1</v>
      </c>
      <c r="BK569" s="354">
        <f>SUM(BJ569:BJ571)/3</f>
        <v>0.73333333333333339</v>
      </c>
      <c r="BL569" s="354"/>
      <c r="BM569" s="220" t="s">
        <v>1341</v>
      </c>
      <c r="BN569" s="220" t="s">
        <v>1508</v>
      </c>
      <c r="BO569" s="220"/>
      <c r="BP569" s="220"/>
      <c r="BQ569" s="220"/>
      <c r="BR569" s="220"/>
      <c r="BS569" s="220"/>
      <c r="BT569" s="220"/>
      <c r="BU569" s="220"/>
      <c r="BV569" s="220"/>
      <c r="BW569" s="220"/>
      <c r="BX569" s="220"/>
      <c r="BY569" s="220"/>
      <c r="BZ569" s="96">
        <v>0</v>
      </c>
      <c r="CA569" s="96">
        <v>0</v>
      </c>
      <c r="CB569" s="96">
        <v>0</v>
      </c>
      <c r="CC569" s="96">
        <v>0</v>
      </c>
      <c r="CD569" s="96">
        <v>0</v>
      </c>
      <c r="CE569" s="96">
        <v>0</v>
      </c>
      <c r="CF569" s="96">
        <v>0</v>
      </c>
      <c r="CG569" s="96">
        <v>0</v>
      </c>
      <c r="CH569" s="96">
        <v>0</v>
      </c>
      <c r="CI569" s="96">
        <v>0</v>
      </c>
      <c r="CJ569" s="96">
        <v>0</v>
      </c>
      <c r="CK569" s="96">
        <v>0</v>
      </c>
      <c r="CL569" s="96">
        <v>0</v>
      </c>
      <c r="CM569" s="96">
        <v>0</v>
      </c>
      <c r="CN569" s="305" t="s">
        <v>81</v>
      </c>
      <c r="CO569" s="354">
        <f>SUBTOTAL(9,CN569:CN571)</f>
        <v>0</v>
      </c>
      <c r="CP569" s="354">
        <v>0.40200000000000002</v>
      </c>
      <c r="CQ569" s="96">
        <f>+AP569+BH569+CD569</f>
        <v>1.4020000000000001</v>
      </c>
      <c r="CR569" s="221">
        <v>1</v>
      </c>
      <c r="CS569" s="355">
        <f>SUM(CR569:CR571)/3</f>
        <v>0.73333333333333339</v>
      </c>
      <c r="CT569" s="355"/>
      <c r="CU569" s="220" t="s">
        <v>1341</v>
      </c>
      <c r="CV569" s="220" t="s">
        <v>1508</v>
      </c>
    </row>
    <row r="570" spans="1:100" ht="118.5" customHeight="1">
      <c r="A570" s="75" t="s">
        <v>1505</v>
      </c>
      <c r="B570" s="218" t="s">
        <v>95</v>
      </c>
      <c r="C570" s="75" t="s">
        <v>1506</v>
      </c>
      <c r="D570" s="119">
        <v>100</v>
      </c>
      <c r="E570" s="119">
        <v>100</v>
      </c>
      <c r="F570" s="75" t="s">
        <v>97</v>
      </c>
      <c r="G570" s="75" t="s">
        <v>1509</v>
      </c>
      <c r="H570" s="75" t="s">
        <v>1509</v>
      </c>
      <c r="I570" s="96">
        <v>0</v>
      </c>
      <c r="J570" s="119">
        <v>20</v>
      </c>
      <c r="K570" s="119">
        <v>20</v>
      </c>
      <c r="L570" s="305">
        <v>1</v>
      </c>
      <c r="M570" s="354"/>
      <c r="N570" s="354"/>
      <c r="O570" s="354"/>
      <c r="P570" s="354"/>
      <c r="Q570" s="119">
        <v>206613219333333</v>
      </c>
      <c r="R570" s="96">
        <v>0</v>
      </c>
      <c r="S570" s="119">
        <v>206613219333333</v>
      </c>
      <c r="T570" s="96">
        <v>0</v>
      </c>
      <c r="U570" s="96">
        <v>0</v>
      </c>
      <c r="V570" s="96">
        <v>0</v>
      </c>
      <c r="W570" s="96">
        <v>0</v>
      </c>
      <c r="X570" s="96">
        <v>0</v>
      </c>
      <c r="Y570" s="96">
        <v>0</v>
      </c>
      <c r="Z570" s="102" t="s">
        <v>81</v>
      </c>
      <c r="AA570" s="96">
        <v>0</v>
      </c>
      <c r="AB570" s="102">
        <v>0</v>
      </c>
      <c r="AC570" s="96">
        <v>0</v>
      </c>
      <c r="AD570" s="102"/>
      <c r="AE570" s="102">
        <v>0</v>
      </c>
      <c r="AF570" s="102">
        <v>0</v>
      </c>
      <c r="AG570" s="102">
        <v>0</v>
      </c>
      <c r="AH570" s="102">
        <v>0</v>
      </c>
      <c r="AI570" s="102">
        <v>0</v>
      </c>
      <c r="AJ570" s="102">
        <v>0</v>
      </c>
      <c r="AK570" s="102">
        <v>0</v>
      </c>
      <c r="AL570" s="305" t="s">
        <v>81</v>
      </c>
      <c r="AM570" s="354"/>
      <c r="AN570" s="354"/>
      <c r="AO570" s="102">
        <f t="shared" si="429"/>
        <v>20</v>
      </c>
      <c r="AP570" s="305">
        <f t="shared" si="431"/>
        <v>0.2</v>
      </c>
      <c r="AQ570" s="354"/>
      <c r="AR570" s="354"/>
      <c r="AS570" s="121">
        <v>0</v>
      </c>
      <c r="AT570" s="96">
        <v>0</v>
      </c>
      <c r="AU570" s="96">
        <v>0</v>
      </c>
      <c r="AV570" s="96">
        <v>0</v>
      </c>
      <c r="AW570" s="96">
        <v>0</v>
      </c>
      <c r="AX570" s="96">
        <v>0</v>
      </c>
      <c r="AY570" s="96">
        <v>0</v>
      </c>
      <c r="AZ570" s="96">
        <v>0</v>
      </c>
      <c r="BA570" s="96">
        <v>0</v>
      </c>
      <c r="BB570" s="96">
        <v>0</v>
      </c>
      <c r="BC570" s="96">
        <v>0</v>
      </c>
      <c r="BD570" s="96">
        <v>0</v>
      </c>
      <c r="BE570" s="102">
        <v>0</v>
      </c>
      <c r="BF570" s="305" t="s">
        <v>81</v>
      </c>
      <c r="BG570" s="354"/>
      <c r="BH570" s="354"/>
      <c r="BI570" s="96">
        <f>+K570+AC570+AV570</f>
        <v>20</v>
      </c>
      <c r="BJ570" s="260">
        <f>+BI570/D570</f>
        <v>0.2</v>
      </c>
      <c r="BK570" s="354"/>
      <c r="BL570" s="354"/>
      <c r="BM570" s="220" t="s">
        <v>1341</v>
      </c>
      <c r="BN570" s="220" t="s">
        <v>101</v>
      </c>
      <c r="BO570" s="220"/>
      <c r="BP570" s="220"/>
      <c r="BQ570" s="220"/>
      <c r="BR570" s="220"/>
      <c r="BS570" s="220"/>
      <c r="BT570" s="220"/>
      <c r="BU570" s="220"/>
      <c r="BV570" s="220"/>
      <c r="BW570" s="220"/>
      <c r="BX570" s="220"/>
      <c r="BY570" s="220"/>
      <c r="BZ570" s="96">
        <v>80</v>
      </c>
      <c r="CA570" s="96">
        <v>0</v>
      </c>
      <c r="CB570" s="96">
        <v>0</v>
      </c>
      <c r="CC570" s="96">
        <v>0</v>
      </c>
      <c r="CD570" s="96">
        <v>0</v>
      </c>
      <c r="CE570" s="96">
        <v>0</v>
      </c>
      <c r="CF570" s="96">
        <v>0</v>
      </c>
      <c r="CG570" s="96">
        <v>0</v>
      </c>
      <c r="CH570" s="96">
        <v>0</v>
      </c>
      <c r="CI570" s="96">
        <v>0</v>
      </c>
      <c r="CJ570" s="96">
        <v>0</v>
      </c>
      <c r="CK570" s="96">
        <v>0</v>
      </c>
      <c r="CL570" s="96">
        <v>0</v>
      </c>
      <c r="CM570" s="96">
        <v>0</v>
      </c>
      <c r="CN570" s="305">
        <f t="shared" si="430"/>
        <v>0</v>
      </c>
      <c r="CO570" s="354"/>
      <c r="CP570" s="354"/>
      <c r="CQ570" s="96">
        <f>SUM(K570+AC570+AV570+CD570)</f>
        <v>20</v>
      </c>
      <c r="CR570" s="221">
        <f>+CQ570/E570</f>
        <v>0.2</v>
      </c>
      <c r="CS570" s="355"/>
      <c r="CT570" s="355"/>
      <c r="CU570" s="220" t="s">
        <v>1341</v>
      </c>
      <c r="CV570" s="220" t="s">
        <v>101</v>
      </c>
    </row>
    <row r="571" spans="1:100" ht="75.75" customHeight="1">
      <c r="A571" s="75" t="s">
        <v>1505</v>
      </c>
      <c r="B571" s="218" t="s">
        <v>95</v>
      </c>
      <c r="C571" s="75" t="s">
        <v>1506</v>
      </c>
      <c r="D571" s="119">
        <v>11</v>
      </c>
      <c r="E571" s="119">
        <v>11</v>
      </c>
      <c r="F571" s="75" t="s">
        <v>97</v>
      </c>
      <c r="G571" s="75" t="s">
        <v>1510</v>
      </c>
      <c r="H571" s="75" t="s">
        <v>1510</v>
      </c>
      <c r="I571" s="96">
        <v>0</v>
      </c>
      <c r="J571" s="119">
        <v>2</v>
      </c>
      <c r="K571" s="119">
        <v>0</v>
      </c>
      <c r="L571" s="305">
        <v>0</v>
      </c>
      <c r="M571" s="354"/>
      <c r="N571" s="354"/>
      <c r="O571" s="354"/>
      <c r="P571" s="354"/>
      <c r="Q571" s="119">
        <v>206613219333333</v>
      </c>
      <c r="R571" s="96">
        <v>0</v>
      </c>
      <c r="S571" s="119">
        <v>206613219333333</v>
      </c>
      <c r="T571" s="96">
        <v>0</v>
      </c>
      <c r="U571" s="96">
        <v>0</v>
      </c>
      <c r="V571" s="96">
        <v>0</v>
      </c>
      <c r="W571" s="96">
        <v>0</v>
      </c>
      <c r="X571" s="96">
        <v>0</v>
      </c>
      <c r="Y571" s="96">
        <v>0</v>
      </c>
      <c r="Z571" s="102" t="s">
        <v>81</v>
      </c>
      <c r="AA571" s="96">
        <v>6</v>
      </c>
      <c r="AB571" s="102">
        <v>2</v>
      </c>
      <c r="AC571" s="96">
        <v>20</v>
      </c>
      <c r="AD571" s="102">
        <v>0</v>
      </c>
      <c r="AE571" s="102">
        <v>0</v>
      </c>
      <c r="AF571" s="102">
        <v>0</v>
      </c>
      <c r="AG571" s="102">
        <v>0</v>
      </c>
      <c r="AH571" s="102">
        <v>0</v>
      </c>
      <c r="AI571" s="102">
        <v>0</v>
      </c>
      <c r="AJ571" s="102">
        <v>0</v>
      </c>
      <c r="AK571" s="102">
        <v>0</v>
      </c>
      <c r="AL571" s="305">
        <v>1</v>
      </c>
      <c r="AM571" s="354"/>
      <c r="AN571" s="354"/>
      <c r="AO571" s="102">
        <f t="shared" si="429"/>
        <v>20</v>
      </c>
      <c r="AP571" s="305">
        <v>1</v>
      </c>
      <c r="AQ571" s="354"/>
      <c r="AR571" s="354"/>
      <c r="AS571" s="121">
        <v>0</v>
      </c>
      <c r="AT571" s="96">
        <v>0</v>
      </c>
      <c r="AU571" s="96">
        <v>0</v>
      </c>
      <c r="AV571" s="96">
        <v>0</v>
      </c>
      <c r="AW571" s="96">
        <v>0</v>
      </c>
      <c r="AX571" s="96">
        <v>0</v>
      </c>
      <c r="AY571" s="96">
        <v>0</v>
      </c>
      <c r="AZ571" s="96">
        <v>0</v>
      </c>
      <c r="BA571" s="96">
        <v>0</v>
      </c>
      <c r="BB571" s="96">
        <v>0</v>
      </c>
      <c r="BC571" s="96">
        <v>0</v>
      </c>
      <c r="BD571" s="96">
        <v>0</v>
      </c>
      <c r="BE571" s="102">
        <v>0</v>
      </c>
      <c r="BF571" s="305" t="s">
        <v>81</v>
      </c>
      <c r="BG571" s="354"/>
      <c r="BH571" s="354"/>
      <c r="BI571" s="96">
        <f>+K571+AC571+AV571</f>
        <v>20</v>
      </c>
      <c r="BJ571" s="260">
        <v>1</v>
      </c>
      <c r="BK571" s="354"/>
      <c r="BL571" s="354"/>
      <c r="BM571" s="220" t="s">
        <v>1341</v>
      </c>
      <c r="BN571" s="220" t="s">
        <v>101</v>
      </c>
      <c r="BO571" s="220"/>
      <c r="BP571" s="220"/>
      <c r="BQ571" s="220"/>
      <c r="BR571" s="220"/>
      <c r="BS571" s="220"/>
      <c r="BT571" s="220"/>
      <c r="BU571" s="220"/>
      <c r="BV571" s="220"/>
      <c r="BW571" s="220"/>
      <c r="BX571" s="220"/>
      <c r="BY571" s="220"/>
      <c r="BZ571" s="96">
        <v>0</v>
      </c>
      <c r="CA571" s="96">
        <v>0</v>
      </c>
      <c r="CB571" s="96">
        <v>0</v>
      </c>
      <c r="CC571" s="96">
        <v>0</v>
      </c>
      <c r="CD571" s="96">
        <v>0</v>
      </c>
      <c r="CE571" s="96">
        <v>0</v>
      </c>
      <c r="CF571" s="96">
        <v>0</v>
      </c>
      <c r="CG571" s="96">
        <v>0</v>
      </c>
      <c r="CH571" s="96">
        <v>0</v>
      </c>
      <c r="CI571" s="96">
        <v>0</v>
      </c>
      <c r="CJ571" s="96">
        <v>0</v>
      </c>
      <c r="CK571" s="96">
        <v>0</v>
      </c>
      <c r="CL571" s="96">
        <v>0</v>
      </c>
      <c r="CM571" s="96">
        <v>0</v>
      </c>
      <c r="CN571" s="305" t="s">
        <v>81</v>
      </c>
      <c r="CO571" s="354"/>
      <c r="CP571" s="354"/>
      <c r="CQ571" s="96">
        <f>SUM(K571+AC571+AV571+CD571)</f>
        <v>20</v>
      </c>
      <c r="CR571" s="221">
        <v>1</v>
      </c>
      <c r="CS571" s="355"/>
      <c r="CT571" s="355"/>
      <c r="CU571" s="220" t="s">
        <v>1341</v>
      </c>
      <c r="CV571" s="220" t="s">
        <v>101</v>
      </c>
    </row>
    <row r="572" spans="1:100" ht="33.75">
      <c r="A572" s="214" t="s">
        <v>1511</v>
      </c>
      <c r="B572" s="313" t="s">
        <v>91</v>
      </c>
      <c r="C572" s="214" t="s">
        <v>1512</v>
      </c>
      <c r="D572" s="212" t="s">
        <v>79</v>
      </c>
      <c r="E572" s="212" t="s">
        <v>79</v>
      </c>
      <c r="F572" s="212" t="s">
        <v>79</v>
      </c>
      <c r="G572" s="214" t="s">
        <v>80</v>
      </c>
      <c r="H572" s="214" t="s">
        <v>80</v>
      </c>
      <c r="I572" s="212" t="s">
        <v>79</v>
      </c>
      <c r="J572" s="212">
        <v>4</v>
      </c>
      <c r="K572" s="212" t="s">
        <v>79</v>
      </c>
      <c r="L572" s="212" t="s">
        <v>79</v>
      </c>
      <c r="M572" s="212" t="s">
        <v>79</v>
      </c>
      <c r="N572" s="212" t="s">
        <v>79</v>
      </c>
      <c r="O572" s="212" t="s">
        <v>79</v>
      </c>
      <c r="P572" s="213">
        <f>+P573</f>
        <v>1</v>
      </c>
      <c r="Q572" s="212">
        <f t="shared" ref="Q572" si="433">SUM(Q573:Q577)</f>
        <v>0</v>
      </c>
      <c r="R572" s="212">
        <f>SUM(R573:R577)</f>
        <v>0</v>
      </c>
      <c r="S572" s="212">
        <f t="shared" ref="S572:Y572" si="434">SUM(S573:S577)</f>
        <v>0</v>
      </c>
      <c r="T572" s="212">
        <f t="shared" si="434"/>
        <v>0</v>
      </c>
      <c r="U572" s="212">
        <f t="shared" si="434"/>
        <v>0</v>
      </c>
      <c r="V572" s="212">
        <f t="shared" si="434"/>
        <v>0</v>
      </c>
      <c r="W572" s="212">
        <f t="shared" si="434"/>
        <v>0</v>
      </c>
      <c r="X572" s="212">
        <f t="shared" si="434"/>
        <v>0</v>
      </c>
      <c r="Y572" s="212">
        <f t="shared" si="434"/>
        <v>0</v>
      </c>
      <c r="Z572" s="118" t="s">
        <v>81</v>
      </c>
      <c r="AA572" s="212">
        <v>4</v>
      </c>
      <c r="AB572" s="118" t="s">
        <v>81</v>
      </c>
      <c r="AC572" s="118" t="s">
        <v>81</v>
      </c>
      <c r="AD572" s="118">
        <f>SUM(AD573:AD577)</f>
        <v>33900000</v>
      </c>
      <c r="AE572" s="118">
        <f t="shared" ref="AE572:AK572" si="435">SUM(AE573:AE577)</f>
        <v>33900000</v>
      </c>
      <c r="AF572" s="118">
        <f t="shared" si="435"/>
        <v>0</v>
      </c>
      <c r="AG572" s="118">
        <f t="shared" si="435"/>
        <v>0</v>
      </c>
      <c r="AH572" s="118">
        <f t="shared" si="435"/>
        <v>0</v>
      </c>
      <c r="AI572" s="118">
        <f t="shared" si="435"/>
        <v>0</v>
      </c>
      <c r="AJ572" s="118">
        <f t="shared" si="435"/>
        <v>0</v>
      </c>
      <c r="AK572" s="118">
        <f t="shared" si="435"/>
        <v>0</v>
      </c>
      <c r="AL572" s="118" t="s">
        <v>81</v>
      </c>
      <c r="AM572" s="118" t="s">
        <v>81</v>
      </c>
      <c r="AN572" s="213">
        <f>+AN573</f>
        <v>0.96003134796238243</v>
      </c>
      <c r="AO572" s="214">
        <v>4</v>
      </c>
      <c r="AP572" s="118" t="s">
        <v>81</v>
      </c>
      <c r="AQ572" s="118" t="s">
        <v>81</v>
      </c>
      <c r="AR572" s="213">
        <f>+AR573</f>
        <v>0.76666666666666672</v>
      </c>
      <c r="AS572" s="212">
        <v>4</v>
      </c>
      <c r="AT572" s="118" t="s">
        <v>81</v>
      </c>
      <c r="AU572" s="118" t="s">
        <v>81</v>
      </c>
      <c r="AV572" s="118" t="s">
        <v>81</v>
      </c>
      <c r="AW572" s="118">
        <f t="shared" si="406"/>
        <v>273000000</v>
      </c>
      <c r="AX572" s="118">
        <f t="shared" ref="AX572:BE572" si="436">SUM(AX573:AX577)</f>
        <v>273000000</v>
      </c>
      <c r="AY572" s="118">
        <f t="shared" si="436"/>
        <v>0</v>
      </c>
      <c r="AZ572" s="118">
        <f t="shared" si="436"/>
        <v>0</v>
      </c>
      <c r="BA572" s="118">
        <f t="shared" si="436"/>
        <v>0</v>
      </c>
      <c r="BB572" s="118">
        <f t="shared" si="436"/>
        <v>0</v>
      </c>
      <c r="BC572" s="118">
        <f t="shared" si="436"/>
        <v>0</v>
      </c>
      <c r="BD572" s="118">
        <f t="shared" si="436"/>
        <v>0</v>
      </c>
      <c r="BE572" s="118">
        <f t="shared" si="436"/>
        <v>0</v>
      </c>
      <c r="BF572" s="118" t="s">
        <v>81</v>
      </c>
      <c r="BG572" s="118" t="s">
        <v>81</v>
      </c>
      <c r="BH572" s="213">
        <f>+BH573</f>
        <v>0.95625000000000004</v>
      </c>
      <c r="BI572" s="214">
        <v>4</v>
      </c>
      <c r="BJ572" s="118" t="s">
        <v>81</v>
      </c>
      <c r="BK572" s="118" t="s">
        <v>81</v>
      </c>
      <c r="BL572" s="213">
        <f>+BL573</f>
        <v>1</v>
      </c>
      <c r="BM572" s="214" t="s">
        <v>1361</v>
      </c>
      <c r="BN572" s="214" t="s">
        <v>81</v>
      </c>
      <c r="BO572" s="214"/>
      <c r="BP572" s="214"/>
      <c r="BQ572" s="214"/>
      <c r="BR572" s="214"/>
      <c r="BS572" s="214"/>
      <c r="BT572" s="214"/>
      <c r="BU572" s="214"/>
      <c r="BV572" s="214"/>
      <c r="BW572" s="214"/>
      <c r="BX572" s="214"/>
      <c r="BY572" s="214"/>
      <c r="BZ572" s="212">
        <v>5</v>
      </c>
      <c r="CA572" s="118" t="s">
        <v>81</v>
      </c>
      <c r="CB572" s="118" t="s">
        <v>81</v>
      </c>
      <c r="CC572" s="118" t="s">
        <v>81</v>
      </c>
      <c r="CD572" s="118" t="s">
        <v>81</v>
      </c>
      <c r="CE572" s="212">
        <f t="shared" ref="CE572" si="437">SUBTOTAL(9,CF572:CL572)</f>
        <v>319250196</v>
      </c>
      <c r="CF572" s="212">
        <f t="shared" ref="CF572:CM572" si="438">SUM(CF573:CF577)</f>
        <v>128283360</v>
      </c>
      <c r="CG572" s="212">
        <f t="shared" si="438"/>
        <v>60264663</v>
      </c>
      <c r="CH572" s="212">
        <f t="shared" si="438"/>
        <v>130702173</v>
      </c>
      <c r="CI572" s="212">
        <f t="shared" si="438"/>
        <v>0</v>
      </c>
      <c r="CJ572" s="212">
        <f t="shared" si="438"/>
        <v>0</v>
      </c>
      <c r="CK572" s="212">
        <f t="shared" si="438"/>
        <v>0</v>
      </c>
      <c r="CL572" s="212">
        <f t="shared" si="438"/>
        <v>0</v>
      </c>
      <c r="CM572" s="212">
        <f t="shared" si="438"/>
        <v>0</v>
      </c>
      <c r="CN572" s="118" t="s">
        <v>81</v>
      </c>
      <c r="CO572" s="118" t="s">
        <v>81</v>
      </c>
      <c r="CP572" s="213">
        <f>+CP573</f>
        <v>1</v>
      </c>
      <c r="CQ572" s="214">
        <v>5</v>
      </c>
      <c r="CR572" s="120" t="s">
        <v>81</v>
      </c>
      <c r="CS572" s="120" t="s">
        <v>81</v>
      </c>
      <c r="CT572" s="215">
        <f>+CT573</f>
        <v>1</v>
      </c>
      <c r="CU572" s="214" t="s">
        <v>1341</v>
      </c>
      <c r="CV572" s="214" t="s">
        <v>81</v>
      </c>
    </row>
    <row r="573" spans="1:100" ht="107.25" customHeight="1">
      <c r="A573" s="75" t="s">
        <v>1513</v>
      </c>
      <c r="B573" s="218" t="s">
        <v>95</v>
      </c>
      <c r="C573" s="75" t="s">
        <v>1514</v>
      </c>
      <c r="D573" s="119">
        <v>40</v>
      </c>
      <c r="E573" s="119">
        <v>6</v>
      </c>
      <c r="F573" s="75" t="s">
        <v>97</v>
      </c>
      <c r="G573" s="75" t="s">
        <v>1515</v>
      </c>
      <c r="H573" s="75" t="s">
        <v>1516</v>
      </c>
      <c r="I573" s="96">
        <v>0</v>
      </c>
      <c r="J573" s="119">
        <v>10</v>
      </c>
      <c r="K573" s="119">
        <v>12</v>
      </c>
      <c r="L573" s="305">
        <v>1</v>
      </c>
      <c r="M573" s="305">
        <f>+L573</f>
        <v>1</v>
      </c>
      <c r="N573" s="305">
        <v>0.15</v>
      </c>
      <c r="O573" s="305">
        <f>+L573</f>
        <v>1</v>
      </c>
      <c r="P573" s="354">
        <f>SUM(L573:L577)/4</f>
        <v>1</v>
      </c>
      <c r="Q573" s="119">
        <v>0</v>
      </c>
      <c r="R573" s="96">
        <v>0</v>
      </c>
      <c r="S573" s="119">
        <v>0</v>
      </c>
      <c r="T573" s="96">
        <v>0</v>
      </c>
      <c r="U573" s="96">
        <v>0</v>
      </c>
      <c r="V573" s="96">
        <v>0</v>
      </c>
      <c r="W573" s="96">
        <v>0</v>
      </c>
      <c r="X573" s="96">
        <v>0</v>
      </c>
      <c r="Y573" s="96">
        <v>0</v>
      </c>
      <c r="Z573" s="102" t="s">
        <v>81</v>
      </c>
      <c r="AA573" s="96">
        <v>20</v>
      </c>
      <c r="AB573" s="102">
        <v>50</v>
      </c>
      <c r="AC573" s="96">
        <v>20</v>
      </c>
      <c r="AD573" s="102">
        <v>33900000</v>
      </c>
      <c r="AE573" s="102">
        <v>33900000</v>
      </c>
      <c r="AF573" s="102">
        <v>0</v>
      </c>
      <c r="AG573" s="102">
        <v>0</v>
      </c>
      <c r="AH573" s="102">
        <v>0</v>
      </c>
      <c r="AI573" s="102">
        <v>0</v>
      </c>
      <c r="AJ573" s="102">
        <v>0</v>
      </c>
      <c r="AK573" s="102">
        <v>0</v>
      </c>
      <c r="AL573" s="305">
        <v>1</v>
      </c>
      <c r="AM573" s="305">
        <f>+AL573</f>
        <v>1</v>
      </c>
      <c r="AN573" s="354">
        <f>SUM(AL573:AL577)/4</f>
        <v>0.96003134796238243</v>
      </c>
      <c r="AO573" s="102">
        <f t="shared" ref="AO573:AO577" si="439">SUM(AC573+K573)</f>
        <v>32</v>
      </c>
      <c r="AP573" s="305">
        <f t="shared" ref="AP573:AP577" si="440">SUM(AO573/D573)</f>
        <v>0.8</v>
      </c>
      <c r="AQ573" s="305">
        <f>+AP573</f>
        <v>0.8</v>
      </c>
      <c r="AR573" s="354">
        <f>SUM(AP573:AP577)/4</f>
        <v>0.76666666666666672</v>
      </c>
      <c r="AS573" s="121">
        <v>40</v>
      </c>
      <c r="AT573" s="96">
        <v>33</v>
      </c>
      <c r="AU573" s="96">
        <v>33</v>
      </c>
      <c r="AV573" s="96">
        <v>33</v>
      </c>
      <c r="AW573" s="96">
        <v>173000000</v>
      </c>
      <c r="AX573" s="96">
        <v>173000000</v>
      </c>
      <c r="AY573" s="96">
        <v>0</v>
      </c>
      <c r="AZ573" s="96">
        <v>0</v>
      </c>
      <c r="BA573" s="96">
        <v>0</v>
      </c>
      <c r="BB573" s="96">
        <v>0</v>
      </c>
      <c r="BC573" s="96">
        <v>0</v>
      </c>
      <c r="BD573" s="96">
        <v>0</v>
      </c>
      <c r="BE573" s="102">
        <v>0</v>
      </c>
      <c r="BF573" s="305">
        <f>+AV573/AS573</f>
        <v>0.82499999999999996</v>
      </c>
      <c r="BG573" s="305">
        <f>+BF573</f>
        <v>0.82499999999999996</v>
      </c>
      <c r="BH573" s="354">
        <f>SUM(BF573:BF577)/AS572</f>
        <v>0.95625000000000004</v>
      </c>
      <c r="BI573" s="96">
        <f>+K573+AC573+AV573</f>
        <v>65</v>
      </c>
      <c r="BJ573" s="260">
        <v>1</v>
      </c>
      <c r="BK573" s="356">
        <f>+BJ573</f>
        <v>1</v>
      </c>
      <c r="BL573" s="354">
        <f>SUM(BJ573:BJ577)/BI572</f>
        <v>1</v>
      </c>
      <c r="BM573" s="220" t="s">
        <v>1341</v>
      </c>
      <c r="BN573" s="220" t="s">
        <v>1517</v>
      </c>
      <c r="BO573" s="220"/>
      <c r="BP573" s="220"/>
      <c r="BQ573" s="220"/>
      <c r="BR573" s="220"/>
      <c r="BS573" s="220"/>
      <c r="BT573" s="220"/>
      <c r="BU573" s="220"/>
      <c r="BV573" s="220"/>
      <c r="BW573" s="220"/>
      <c r="BX573" s="220"/>
      <c r="BY573" s="220"/>
      <c r="BZ573" s="96">
        <v>3</v>
      </c>
      <c r="CA573" s="96">
        <v>0</v>
      </c>
      <c r="CB573" s="96">
        <v>0</v>
      </c>
      <c r="CC573" s="96">
        <v>3</v>
      </c>
      <c r="CD573" s="96">
        <v>6</v>
      </c>
      <c r="CE573" s="96">
        <v>216250196</v>
      </c>
      <c r="CF573" s="96">
        <v>128283360</v>
      </c>
      <c r="CG573" s="96">
        <v>60264663</v>
      </c>
      <c r="CH573" s="96">
        <v>27702173</v>
      </c>
      <c r="CI573" s="96">
        <v>0</v>
      </c>
      <c r="CJ573" s="96">
        <v>0</v>
      </c>
      <c r="CK573" s="96">
        <v>0</v>
      </c>
      <c r="CL573" s="96">
        <v>0</v>
      </c>
      <c r="CM573" s="96">
        <v>0</v>
      </c>
      <c r="CN573" s="305">
        <v>1</v>
      </c>
      <c r="CO573" s="305">
        <f>+CN573</f>
        <v>1</v>
      </c>
      <c r="CP573" s="354">
        <f>SUM(CN573:CN577)/BZ572</f>
        <v>1</v>
      </c>
      <c r="CQ573" s="96">
        <f>SUM(K573+AC573+AV573+CD573)</f>
        <v>71</v>
      </c>
      <c r="CR573" s="221">
        <v>1</v>
      </c>
      <c r="CS573" s="361">
        <f>SUM(CR573:CR574)/2</f>
        <v>1</v>
      </c>
      <c r="CT573" s="355">
        <f>SUM(CR573:CR577)/CQ572</f>
        <v>1</v>
      </c>
      <c r="CU573" s="220" t="s">
        <v>1341</v>
      </c>
      <c r="CV573" s="220" t="s">
        <v>1517</v>
      </c>
    </row>
    <row r="574" spans="1:100" ht="78.75">
      <c r="A574" s="75" t="s">
        <v>1513</v>
      </c>
      <c r="B574" s="218" t="s">
        <v>95</v>
      </c>
      <c r="C574" s="75" t="s">
        <v>1514</v>
      </c>
      <c r="D574" s="119" t="s">
        <v>81</v>
      </c>
      <c r="E574" s="119">
        <v>3</v>
      </c>
      <c r="F574" s="75" t="s">
        <v>97</v>
      </c>
      <c r="G574" s="188" t="s">
        <v>81</v>
      </c>
      <c r="H574" s="75" t="s">
        <v>1518</v>
      </c>
      <c r="I574" s="96" t="s">
        <v>107</v>
      </c>
      <c r="J574" s="119" t="s">
        <v>81</v>
      </c>
      <c r="K574" s="119" t="s">
        <v>81</v>
      </c>
      <c r="L574" s="227" t="s">
        <v>81</v>
      </c>
      <c r="M574" s="227" t="s">
        <v>81</v>
      </c>
      <c r="N574" s="227" t="s">
        <v>81</v>
      </c>
      <c r="O574" s="227" t="s">
        <v>81</v>
      </c>
      <c r="P574" s="354"/>
      <c r="Q574" s="227" t="s">
        <v>81</v>
      </c>
      <c r="R574" s="227" t="s">
        <v>81</v>
      </c>
      <c r="S574" s="227" t="s">
        <v>81</v>
      </c>
      <c r="T574" s="227" t="s">
        <v>81</v>
      </c>
      <c r="U574" s="227" t="s">
        <v>81</v>
      </c>
      <c r="V574" s="227" t="s">
        <v>81</v>
      </c>
      <c r="W574" s="227" t="s">
        <v>81</v>
      </c>
      <c r="X574" s="227" t="s">
        <v>81</v>
      </c>
      <c r="Y574" s="227" t="s">
        <v>81</v>
      </c>
      <c r="Z574" s="227" t="s">
        <v>81</v>
      </c>
      <c r="AA574" s="119" t="s">
        <v>81</v>
      </c>
      <c r="AB574" s="227" t="s">
        <v>81</v>
      </c>
      <c r="AC574" s="119" t="s">
        <v>81</v>
      </c>
      <c r="AD574" s="227" t="s">
        <v>81</v>
      </c>
      <c r="AE574" s="227" t="s">
        <v>81</v>
      </c>
      <c r="AF574" s="227" t="s">
        <v>81</v>
      </c>
      <c r="AG574" s="227" t="s">
        <v>81</v>
      </c>
      <c r="AH574" s="227" t="s">
        <v>81</v>
      </c>
      <c r="AI574" s="227" t="s">
        <v>81</v>
      </c>
      <c r="AJ574" s="227" t="s">
        <v>81</v>
      </c>
      <c r="AK574" s="227" t="s">
        <v>81</v>
      </c>
      <c r="AL574" s="227" t="s">
        <v>81</v>
      </c>
      <c r="AM574" s="227" t="s">
        <v>81</v>
      </c>
      <c r="AN574" s="354"/>
      <c r="AO574" s="227" t="s">
        <v>81</v>
      </c>
      <c r="AP574" s="227" t="s">
        <v>81</v>
      </c>
      <c r="AQ574" s="227" t="s">
        <v>81</v>
      </c>
      <c r="AR574" s="354"/>
      <c r="AS574" s="119" t="s">
        <v>81</v>
      </c>
      <c r="AT574" s="227" t="s">
        <v>81</v>
      </c>
      <c r="AU574" s="119" t="s">
        <v>81</v>
      </c>
      <c r="AV574" s="119" t="s">
        <v>81</v>
      </c>
      <c r="AW574" s="119" t="s">
        <v>81</v>
      </c>
      <c r="AX574" s="227" t="s">
        <v>81</v>
      </c>
      <c r="AY574" s="227" t="s">
        <v>81</v>
      </c>
      <c r="AZ574" s="227" t="s">
        <v>81</v>
      </c>
      <c r="BA574" s="227" t="s">
        <v>81</v>
      </c>
      <c r="BB574" s="227" t="s">
        <v>81</v>
      </c>
      <c r="BC574" s="227" t="s">
        <v>81</v>
      </c>
      <c r="BD574" s="227" t="s">
        <v>81</v>
      </c>
      <c r="BE574" s="102" t="s">
        <v>81</v>
      </c>
      <c r="BF574" s="305" t="s">
        <v>81</v>
      </c>
      <c r="BG574" s="119" t="s">
        <v>81</v>
      </c>
      <c r="BH574" s="354"/>
      <c r="BI574" s="119" t="s">
        <v>81</v>
      </c>
      <c r="BJ574" s="260" t="s">
        <v>81</v>
      </c>
      <c r="BK574" s="358"/>
      <c r="BL574" s="354"/>
      <c r="BM574" s="220" t="s">
        <v>1341</v>
      </c>
      <c r="BN574" s="220" t="s">
        <v>402</v>
      </c>
      <c r="BO574" s="220"/>
      <c r="BP574" s="220"/>
      <c r="BQ574" s="220"/>
      <c r="BR574" s="220"/>
      <c r="BS574" s="220"/>
      <c r="BT574" s="220"/>
      <c r="BU574" s="220"/>
      <c r="BV574" s="220"/>
      <c r="BW574" s="220"/>
      <c r="BX574" s="220"/>
      <c r="BY574" s="220"/>
      <c r="BZ574" s="96">
        <v>3</v>
      </c>
      <c r="CA574" s="119">
        <v>0</v>
      </c>
      <c r="CB574" s="119">
        <v>11</v>
      </c>
      <c r="CC574" s="119">
        <v>3</v>
      </c>
      <c r="CD574" s="119">
        <v>6</v>
      </c>
      <c r="CE574" s="96">
        <v>130702173</v>
      </c>
      <c r="CF574" s="96">
        <v>0</v>
      </c>
      <c r="CG574" s="96">
        <v>0</v>
      </c>
      <c r="CH574" s="96">
        <v>103000000</v>
      </c>
      <c r="CI574" s="96">
        <v>0</v>
      </c>
      <c r="CJ574" s="96">
        <v>0</v>
      </c>
      <c r="CK574" s="96">
        <v>0</v>
      </c>
      <c r="CL574" s="96">
        <v>0</v>
      </c>
      <c r="CM574" s="96">
        <v>0</v>
      </c>
      <c r="CN574" s="305">
        <v>1</v>
      </c>
      <c r="CO574" s="305">
        <f>+CN574</f>
        <v>1</v>
      </c>
      <c r="CP574" s="354"/>
      <c r="CQ574" s="96">
        <f>+CD574</f>
        <v>6</v>
      </c>
      <c r="CR574" s="221">
        <v>1</v>
      </c>
      <c r="CS574" s="362"/>
      <c r="CT574" s="355"/>
      <c r="CU574" s="220" t="s">
        <v>1341</v>
      </c>
      <c r="CV574" s="220" t="s">
        <v>402</v>
      </c>
    </row>
    <row r="575" spans="1:100" ht="56.25" customHeight="1">
      <c r="A575" s="75" t="s">
        <v>1519</v>
      </c>
      <c r="B575" s="218" t="s">
        <v>95</v>
      </c>
      <c r="C575" s="75" t="s">
        <v>1520</v>
      </c>
      <c r="D575" s="119">
        <v>45</v>
      </c>
      <c r="E575" s="119">
        <v>18</v>
      </c>
      <c r="F575" s="75" t="s">
        <v>97</v>
      </c>
      <c r="G575" s="75" t="s">
        <v>1521</v>
      </c>
      <c r="H575" s="75" t="s">
        <v>1521</v>
      </c>
      <c r="I575" s="96">
        <v>0</v>
      </c>
      <c r="J575" s="119">
        <v>11</v>
      </c>
      <c r="K575" s="119">
        <v>12</v>
      </c>
      <c r="L575" s="305">
        <v>1</v>
      </c>
      <c r="M575" s="305">
        <f>+L575</f>
        <v>1</v>
      </c>
      <c r="N575" s="305">
        <v>0.15</v>
      </c>
      <c r="O575" s="305">
        <f>+L575</f>
        <v>1</v>
      </c>
      <c r="P575" s="354"/>
      <c r="Q575" s="119">
        <v>0</v>
      </c>
      <c r="R575" s="96">
        <v>0</v>
      </c>
      <c r="S575" s="119">
        <v>0</v>
      </c>
      <c r="T575" s="96">
        <v>0</v>
      </c>
      <c r="U575" s="96">
        <v>0</v>
      </c>
      <c r="V575" s="96">
        <v>0</v>
      </c>
      <c r="W575" s="96">
        <v>0</v>
      </c>
      <c r="X575" s="96">
        <v>0</v>
      </c>
      <c r="Y575" s="96">
        <v>0</v>
      </c>
      <c r="Z575" s="102" t="s">
        <v>81</v>
      </c>
      <c r="AA575" s="96">
        <v>29</v>
      </c>
      <c r="AB575" s="102">
        <v>14</v>
      </c>
      <c r="AC575" s="96">
        <v>29</v>
      </c>
      <c r="AD575" s="102">
        <v>0</v>
      </c>
      <c r="AE575" s="102">
        <v>0</v>
      </c>
      <c r="AF575" s="102">
        <v>0</v>
      </c>
      <c r="AG575" s="102">
        <v>0</v>
      </c>
      <c r="AH575" s="102">
        <v>0</v>
      </c>
      <c r="AI575" s="102">
        <v>0</v>
      </c>
      <c r="AJ575" s="102">
        <v>0</v>
      </c>
      <c r="AK575" s="102">
        <v>0</v>
      </c>
      <c r="AL575" s="305">
        <v>1</v>
      </c>
      <c r="AM575" s="305">
        <f>+AL575</f>
        <v>1</v>
      </c>
      <c r="AN575" s="354">
        <v>0.15</v>
      </c>
      <c r="AO575" s="102">
        <f t="shared" si="439"/>
        <v>41</v>
      </c>
      <c r="AP575" s="305">
        <f t="shared" si="440"/>
        <v>0.91111111111111109</v>
      </c>
      <c r="AQ575" s="305">
        <f>+AP575</f>
        <v>0.91111111111111109</v>
      </c>
      <c r="AR575" s="354"/>
      <c r="AS575" s="121">
        <v>29</v>
      </c>
      <c r="AT575" s="96">
        <v>23</v>
      </c>
      <c r="AU575" s="96">
        <v>23</v>
      </c>
      <c r="AV575" s="96">
        <v>29</v>
      </c>
      <c r="AW575" s="96">
        <v>0</v>
      </c>
      <c r="AX575" s="96">
        <v>0</v>
      </c>
      <c r="AY575" s="96">
        <v>0</v>
      </c>
      <c r="AZ575" s="96">
        <v>0</v>
      </c>
      <c r="BA575" s="96">
        <v>0</v>
      </c>
      <c r="BB575" s="96">
        <v>0</v>
      </c>
      <c r="BC575" s="96">
        <v>0</v>
      </c>
      <c r="BD575" s="96">
        <v>0</v>
      </c>
      <c r="BE575" s="102">
        <v>0</v>
      </c>
      <c r="BF575" s="305">
        <f t="shared" ref="BF575:BF577" si="441">+AV575/AS575</f>
        <v>1</v>
      </c>
      <c r="BG575" s="305">
        <f>+BF575</f>
        <v>1</v>
      </c>
      <c r="BH575" s="354">
        <v>0.15</v>
      </c>
      <c r="BI575" s="96">
        <f>+(K575+AC575+AV575)/3</f>
        <v>23.333333333333332</v>
      </c>
      <c r="BJ575" s="260">
        <v>1</v>
      </c>
      <c r="BK575" s="305">
        <f>+BJ575</f>
        <v>1</v>
      </c>
      <c r="BL575" s="354"/>
      <c r="BM575" s="220" t="s">
        <v>1341</v>
      </c>
      <c r="BN575" s="220" t="s">
        <v>268</v>
      </c>
      <c r="BO575" s="220"/>
      <c r="BP575" s="220"/>
      <c r="BQ575" s="220"/>
      <c r="BR575" s="220"/>
      <c r="BS575" s="220"/>
      <c r="BT575" s="220"/>
      <c r="BU575" s="220"/>
      <c r="BV575" s="220"/>
      <c r="BW575" s="220"/>
      <c r="BX575" s="220"/>
      <c r="BY575" s="220"/>
      <c r="BZ575" s="96">
        <v>10</v>
      </c>
      <c r="CA575" s="96">
        <v>0</v>
      </c>
      <c r="CB575" s="96">
        <v>11</v>
      </c>
      <c r="CC575" s="96">
        <v>10</v>
      </c>
      <c r="CD575" s="96">
        <v>24</v>
      </c>
      <c r="CE575" s="96">
        <v>0</v>
      </c>
      <c r="CF575" s="96">
        <v>0</v>
      </c>
      <c r="CG575" s="96">
        <v>0</v>
      </c>
      <c r="CH575" s="96">
        <v>0</v>
      </c>
      <c r="CI575" s="96">
        <v>0</v>
      </c>
      <c r="CJ575" s="96">
        <v>0</v>
      </c>
      <c r="CK575" s="96">
        <v>0</v>
      </c>
      <c r="CL575" s="96">
        <v>0</v>
      </c>
      <c r="CM575" s="96">
        <v>0</v>
      </c>
      <c r="CN575" s="305">
        <v>1</v>
      </c>
      <c r="CO575" s="305">
        <f>+CN575</f>
        <v>1</v>
      </c>
      <c r="CP575" s="354">
        <v>0.15</v>
      </c>
      <c r="CQ575" s="96">
        <f t="shared" ref="CQ575:CQ579" si="442">SUM(K575+AC575+AV575+CD575)</f>
        <v>94</v>
      </c>
      <c r="CR575" s="221">
        <v>1</v>
      </c>
      <c r="CS575" s="306">
        <f>+CR575</f>
        <v>1</v>
      </c>
      <c r="CT575" s="355"/>
      <c r="CU575" s="220" t="s">
        <v>1341</v>
      </c>
      <c r="CV575" s="220" t="s">
        <v>268</v>
      </c>
    </row>
    <row r="576" spans="1:100" ht="76.5" customHeight="1">
      <c r="A576" s="75" t="s">
        <v>1522</v>
      </c>
      <c r="B576" s="218" t="s">
        <v>95</v>
      </c>
      <c r="C576" s="75" t="s">
        <v>1523</v>
      </c>
      <c r="D576" s="119">
        <v>45</v>
      </c>
      <c r="E576" s="119">
        <v>45</v>
      </c>
      <c r="F576" s="75" t="s">
        <v>97</v>
      </c>
      <c r="G576" s="75" t="s">
        <v>1524</v>
      </c>
      <c r="H576" s="75" t="s">
        <v>1524</v>
      </c>
      <c r="I576" s="96">
        <v>0</v>
      </c>
      <c r="J576" s="119">
        <v>11</v>
      </c>
      <c r="K576" s="119">
        <v>12</v>
      </c>
      <c r="L576" s="305">
        <v>1</v>
      </c>
      <c r="M576" s="354">
        <f>SUM(L576:L577)/2</f>
        <v>1</v>
      </c>
      <c r="N576" s="354">
        <v>0.7</v>
      </c>
      <c r="O576" s="354">
        <f>SUM(L576:L577)/2</f>
        <v>1</v>
      </c>
      <c r="P576" s="354"/>
      <c r="Q576" s="119">
        <v>0</v>
      </c>
      <c r="R576" s="96">
        <v>0</v>
      </c>
      <c r="S576" s="119">
        <v>0</v>
      </c>
      <c r="T576" s="96">
        <v>0</v>
      </c>
      <c r="U576" s="96">
        <v>0</v>
      </c>
      <c r="V576" s="96">
        <v>0</v>
      </c>
      <c r="W576" s="96">
        <v>0</v>
      </c>
      <c r="X576" s="96">
        <v>0</v>
      </c>
      <c r="Y576" s="96">
        <v>0</v>
      </c>
      <c r="Z576" s="102" t="s">
        <v>81</v>
      </c>
      <c r="AA576" s="96">
        <v>11</v>
      </c>
      <c r="AB576" s="102">
        <v>6</v>
      </c>
      <c r="AC576" s="96">
        <v>10</v>
      </c>
      <c r="AD576" s="102">
        <v>0</v>
      </c>
      <c r="AE576" s="102">
        <v>0</v>
      </c>
      <c r="AF576" s="102">
        <v>0</v>
      </c>
      <c r="AG576" s="102">
        <v>0</v>
      </c>
      <c r="AH576" s="102">
        <v>0</v>
      </c>
      <c r="AI576" s="102">
        <v>0</v>
      </c>
      <c r="AJ576" s="102">
        <v>0</v>
      </c>
      <c r="AK576" s="102">
        <v>0</v>
      </c>
      <c r="AL576" s="305">
        <v>0.90909090909090906</v>
      </c>
      <c r="AM576" s="354">
        <f>SUM(AL576:AL577)/2</f>
        <v>0.92006269592476486</v>
      </c>
      <c r="AN576" s="354">
        <v>0.7</v>
      </c>
      <c r="AO576" s="102">
        <f t="shared" si="439"/>
        <v>22</v>
      </c>
      <c r="AP576" s="305">
        <f t="shared" si="440"/>
        <v>0.48888888888888887</v>
      </c>
      <c r="AQ576" s="354">
        <f>SUM(AP576:AP577)/2</f>
        <v>0.67777777777777781</v>
      </c>
      <c r="AR576" s="354"/>
      <c r="AS576" s="121">
        <v>29</v>
      </c>
      <c r="AT576" s="96">
        <v>23</v>
      </c>
      <c r="AU576" s="96">
        <v>23</v>
      </c>
      <c r="AV576" s="96">
        <v>29</v>
      </c>
      <c r="AW576" s="96">
        <v>0</v>
      </c>
      <c r="AX576" s="96">
        <v>0</v>
      </c>
      <c r="AY576" s="96">
        <v>0</v>
      </c>
      <c r="AZ576" s="96">
        <v>0</v>
      </c>
      <c r="BA576" s="96">
        <v>0</v>
      </c>
      <c r="BB576" s="96">
        <v>0</v>
      </c>
      <c r="BC576" s="96">
        <v>0</v>
      </c>
      <c r="BD576" s="96">
        <v>0</v>
      </c>
      <c r="BE576" s="102">
        <v>0</v>
      </c>
      <c r="BF576" s="305">
        <f t="shared" si="441"/>
        <v>1</v>
      </c>
      <c r="BG576" s="354">
        <f>SUM(BF576:BF577)/2</f>
        <v>1</v>
      </c>
      <c r="BH576" s="354">
        <v>0.7</v>
      </c>
      <c r="BI576" s="96">
        <f>+(K576+AC576+AV576)</f>
        <v>51</v>
      </c>
      <c r="BJ576" s="260">
        <v>1</v>
      </c>
      <c r="BK576" s="354">
        <f>SUM(BJ576:BJ577)/2</f>
        <v>1</v>
      </c>
      <c r="BL576" s="354"/>
      <c r="BM576" s="220" t="s">
        <v>1341</v>
      </c>
      <c r="BN576" s="220" t="s">
        <v>101</v>
      </c>
      <c r="BO576" s="220"/>
      <c r="BP576" s="220"/>
      <c r="BQ576" s="220"/>
      <c r="BR576" s="220"/>
      <c r="BS576" s="220"/>
      <c r="BT576" s="220"/>
      <c r="BU576" s="220"/>
      <c r="BV576" s="220"/>
      <c r="BW576" s="220"/>
      <c r="BX576" s="220"/>
      <c r="BY576" s="220"/>
      <c r="BZ576" s="96">
        <v>10</v>
      </c>
      <c r="CA576" s="96">
        <v>0</v>
      </c>
      <c r="CB576" s="96">
        <v>11</v>
      </c>
      <c r="CC576" s="96">
        <v>10</v>
      </c>
      <c r="CD576" s="96">
        <v>24</v>
      </c>
      <c r="CE576" s="96">
        <v>0</v>
      </c>
      <c r="CF576" s="96">
        <v>0</v>
      </c>
      <c r="CG576" s="96">
        <v>0</v>
      </c>
      <c r="CH576" s="96">
        <v>0</v>
      </c>
      <c r="CI576" s="96">
        <v>0</v>
      </c>
      <c r="CJ576" s="96">
        <v>0</v>
      </c>
      <c r="CK576" s="96">
        <v>0</v>
      </c>
      <c r="CL576" s="96">
        <v>0</v>
      </c>
      <c r="CM576" s="96">
        <v>0</v>
      </c>
      <c r="CN576" s="305">
        <v>1</v>
      </c>
      <c r="CO576" s="354">
        <f>SUBTOTAL(9,CN576:CN577)/2</f>
        <v>1</v>
      </c>
      <c r="CP576" s="354">
        <v>0.7</v>
      </c>
      <c r="CQ576" s="96">
        <f t="shared" si="442"/>
        <v>75</v>
      </c>
      <c r="CR576" s="221">
        <v>1</v>
      </c>
      <c r="CS576" s="355">
        <f>SUM(CR576:CR577)/2</f>
        <v>1</v>
      </c>
      <c r="CT576" s="355"/>
      <c r="CU576" s="220" t="s">
        <v>1341</v>
      </c>
      <c r="CV576" s="220" t="s">
        <v>101</v>
      </c>
    </row>
    <row r="577" spans="1:101" ht="81" customHeight="1">
      <c r="A577" s="75" t="s">
        <v>1525</v>
      </c>
      <c r="B577" s="218" t="s">
        <v>95</v>
      </c>
      <c r="C577" s="75" t="s">
        <v>1523</v>
      </c>
      <c r="D577" s="119">
        <v>45</v>
      </c>
      <c r="E577" s="119">
        <v>45</v>
      </c>
      <c r="F577" s="75" t="s">
        <v>97</v>
      </c>
      <c r="G577" s="75" t="s">
        <v>1526</v>
      </c>
      <c r="H577" s="75" t="s">
        <v>1527</v>
      </c>
      <c r="I577" s="96">
        <v>0</v>
      </c>
      <c r="J577" s="119">
        <v>11</v>
      </c>
      <c r="K577" s="119">
        <v>12</v>
      </c>
      <c r="L577" s="305">
        <v>1</v>
      </c>
      <c r="M577" s="354"/>
      <c r="N577" s="354"/>
      <c r="O577" s="354"/>
      <c r="P577" s="354"/>
      <c r="Q577" s="119">
        <v>0</v>
      </c>
      <c r="R577" s="96">
        <v>0</v>
      </c>
      <c r="S577" s="119">
        <v>0</v>
      </c>
      <c r="T577" s="96">
        <v>0</v>
      </c>
      <c r="U577" s="96">
        <v>0</v>
      </c>
      <c r="V577" s="96">
        <v>0</v>
      </c>
      <c r="W577" s="96">
        <v>0</v>
      </c>
      <c r="X577" s="96">
        <v>0</v>
      </c>
      <c r="Y577" s="96">
        <v>0</v>
      </c>
      <c r="Z577" s="102" t="s">
        <v>81</v>
      </c>
      <c r="AA577" s="96">
        <v>29</v>
      </c>
      <c r="AB577" s="102">
        <v>14</v>
      </c>
      <c r="AC577" s="96">
        <v>27</v>
      </c>
      <c r="AD577" s="102">
        <v>0</v>
      </c>
      <c r="AE577" s="102">
        <v>0</v>
      </c>
      <c r="AF577" s="102">
        <v>0</v>
      </c>
      <c r="AG577" s="102">
        <v>0</v>
      </c>
      <c r="AH577" s="102">
        <v>0</v>
      </c>
      <c r="AI577" s="102">
        <v>0</v>
      </c>
      <c r="AJ577" s="102">
        <v>0</v>
      </c>
      <c r="AK577" s="102">
        <v>0</v>
      </c>
      <c r="AL577" s="305">
        <v>0.93103448275862066</v>
      </c>
      <c r="AM577" s="354"/>
      <c r="AN577" s="354"/>
      <c r="AO577" s="102">
        <f t="shared" si="439"/>
        <v>39</v>
      </c>
      <c r="AP577" s="305">
        <f t="shared" si="440"/>
        <v>0.8666666666666667</v>
      </c>
      <c r="AQ577" s="354"/>
      <c r="AR577" s="354"/>
      <c r="AS577" s="121">
        <v>29</v>
      </c>
      <c r="AT577" s="96">
        <v>23</v>
      </c>
      <c r="AU577" s="96">
        <v>23</v>
      </c>
      <c r="AV577" s="96">
        <v>29</v>
      </c>
      <c r="AW577" s="96">
        <v>100000000</v>
      </c>
      <c r="AX577" s="96">
        <v>100000000</v>
      </c>
      <c r="AY577" s="96">
        <v>0</v>
      </c>
      <c r="AZ577" s="96">
        <v>0</v>
      </c>
      <c r="BA577" s="96">
        <v>0</v>
      </c>
      <c r="BB577" s="96">
        <v>0</v>
      </c>
      <c r="BC577" s="96">
        <v>0</v>
      </c>
      <c r="BD577" s="96">
        <v>0</v>
      </c>
      <c r="BE577" s="102">
        <v>0</v>
      </c>
      <c r="BF577" s="305">
        <f t="shared" si="441"/>
        <v>1</v>
      </c>
      <c r="BG577" s="354"/>
      <c r="BH577" s="354"/>
      <c r="BI577" s="96">
        <f>+(K577+AC577+AV577)</f>
        <v>68</v>
      </c>
      <c r="BJ577" s="260">
        <v>1</v>
      </c>
      <c r="BK577" s="354"/>
      <c r="BL577" s="354"/>
      <c r="BM577" s="220" t="s">
        <v>1341</v>
      </c>
      <c r="BN577" s="220" t="s">
        <v>112</v>
      </c>
      <c r="BO577" s="220"/>
      <c r="BP577" s="220"/>
      <c r="BQ577" s="220"/>
      <c r="BR577" s="220"/>
      <c r="BS577" s="220"/>
      <c r="BT577" s="220"/>
      <c r="BU577" s="220"/>
      <c r="BV577" s="220"/>
      <c r="BW577" s="220"/>
      <c r="BX577" s="220"/>
      <c r="BY577" s="220"/>
      <c r="BZ577" s="96">
        <v>10</v>
      </c>
      <c r="CA577" s="96">
        <v>0</v>
      </c>
      <c r="CB577" s="96">
        <v>11</v>
      </c>
      <c r="CC577" s="96">
        <v>10</v>
      </c>
      <c r="CD577" s="96">
        <v>24</v>
      </c>
      <c r="CE577" s="96">
        <v>0</v>
      </c>
      <c r="CF577" s="96">
        <v>0</v>
      </c>
      <c r="CG577" s="96">
        <v>0</v>
      </c>
      <c r="CH577" s="96">
        <v>0</v>
      </c>
      <c r="CI577" s="96">
        <v>0</v>
      </c>
      <c r="CJ577" s="96">
        <v>0</v>
      </c>
      <c r="CK577" s="96">
        <v>0</v>
      </c>
      <c r="CL577" s="96">
        <v>0</v>
      </c>
      <c r="CM577" s="96">
        <v>0</v>
      </c>
      <c r="CN577" s="305">
        <v>1</v>
      </c>
      <c r="CO577" s="354"/>
      <c r="CP577" s="354"/>
      <c r="CQ577" s="96">
        <f t="shared" si="442"/>
        <v>92</v>
      </c>
      <c r="CR577" s="221">
        <v>1</v>
      </c>
      <c r="CS577" s="355"/>
      <c r="CT577" s="355"/>
      <c r="CU577" s="220" t="s">
        <v>1341</v>
      </c>
      <c r="CV577" s="220" t="s">
        <v>112</v>
      </c>
    </row>
    <row r="578" spans="1:101" ht="33.75">
      <c r="A578" s="214" t="s">
        <v>1528</v>
      </c>
      <c r="B578" s="313" t="s">
        <v>91</v>
      </c>
      <c r="C578" s="214" t="s">
        <v>1791</v>
      </c>
      <c r="D578" s="212" t="s">
        <v>79</v>
      </c>
      <c r="E578" s="212" t="s">
        <v>79</v>
      </c>
      <c r="F578" s="212" t="s">
        <v>79</v>
      </c>
      <c r="G578" s="214" t="s">
        <v>80</v>
      </c>
      <c r="H578" s="214" t="s">
        <v>80</v>
      </c>
      <c r="I578" s="212" t="s">
        <v>79</v>
      </c>
      <c r="J578" s="212">
        <v>5</v>
      </c>
      <c r="K578" s="212" t="s">
        <v>79</v>
      </c>
      <c r="L578" s="212" t="s">
        <v>79</v>
      </c>
      <c r="M578" s="212" t="s">
        <v>79</v>
      </c>
      <c r="N578" s="212" t="s">
        <v>79</v>
      </c>
      <c r="O578" s="212" t="s">
        <v>79</v>
      </c>
      <c r="P578" s="213">
        <f>+P579</f>
        <v>0.97</v>
      </c>
      <c r="Q578" s="212">
        <f>SUM(Q579:Q583)</f>
        <v>325429935</v>
      </c>
      <c r="R578" s="212">
        <f t="shared" ref="R578:Y578" si="443">SUM(R579:R583)</f>
        <v>0</v>
      </c>
      <c r="S578" s="212">
        <f t="shared" si="443"/>
        <v>325429935</v>
      </c>
      <c r="T578" s="212">
        <f t="shared" si="443"/>
        <v>0</v>
      </c>
      <c r="U578" s="212">
        <f t="shared" si="443"/>
        <v>0</v>
      </c>
      <c r="V578" s="212">
        <f t="shared" si="443"/>
        <v>0</v>
      </c>
      <c r="W578" s="212">
        <f t="shared" si="443"/>
        <v>0</v>
      </c>
      <c r="X578" s="212">
        <f t="shared" si="443"/>
        <v>0</v>
      </c>
      <c r="Y578" s="212">
        <f t="shared" si="443"/>
        <v>0</v>
      </c>
      <c r="Z578" s="118" t="s">
        <v>81</v>
      </c>
      <c r="AA578" s="212">
        <v>5</v>
      </c>
      <c r="AB578" s="118" t="s">
        <v>81</v>
      </c>
      <c r="AC578" s="118" t="s">
        <v>81</v>
      </c>
      <c r="AD578" s="118">
        <f>SUM(AD579:AD583)</f>
        <v>311520000</v>
      </c>
      <c r="AE578" s="118">
        <f t="shared" ref="AE578:AK578" si="444">SUM(AE579:AE583)</f>
        <v>311520000</v>
      </c>
      <c r="AF578" s="118">
        <f t="shared" si="444"/>
        <v>0</v>
      </c>
      <c r="AG578" s="118">
        <f t="shared" si="444"/>
        <v>0</v>
      </c>
      <c r="AH578" s="118">
        <f t="shared" si="444"/>
        <v>0</v>
      </c>
      <c r="AI578" s="118">
        <f t="shared" si="444"/>
        <v>0</v>
      </c>
      <c r="AJ578" s="118">
        <f t="shared" si="444"/>
        <v>0</v>
      </c>
      <c r="AK578" s="118">
        <f t="shared" si="444"/>
        <v>0</v>
      </c>
      <c r="AL578" s="118" t="s">
        <v>81</v>
      </c>
      <c r="AM578" s="118" t="s">
        <v>81</v>
      </c>
      <c r="AN578" s="213">
        <f>+AN579</f>
        <v>0.85340909090909101</v>
      </c>
      <c r="AO578" s="214">
        <v>5</v>
      </c>
      <c r="AP578" s="118" t="s">
        <v>81</v>
      </c>
      <c r="AQ578" s="118" t="s">
        <v>81</v>
      </c>
      <c r="AR578" s="213">
        <f>+AR579</f>
        <v>1</v>
      </c>
      <c r="AS578" s="212">
        <v>5</v>
      </c>
      <c r="AT578" s="118" t="s">
        <v>81</v>
      </c>
      <c r="AU578" s="118" t="s">
        <v>81</v>
      </c>
      <c r="AV578" s="118" t="s">
        <v>81</v>
      </c>
      <c r="AW578" s="212">
        <f t="shared" si="406"/>
        <v>550000000</v>
      </c>
      <c r="AX578" s="212">
        <f t="shared" ref="AX578:BE578" si="445">SUM(AX579:AX583)</f>
        <v>550000000</v>
      </c>
      <c r="AY578" s="212">
        <f t="shared" si="445"/>
        <v>0</v>
      </c>
      <c r="AZ578" s="212">
        <f t="shared" si="445"/>
        <v>0</v>
      </c>
      <c r="BA578" s="212">
        <f t="shared" si="445"/>
        <v>0</v>
      </c>
      <c r="BB578" s="212">
        <f t="shared" si="445"/>
        <v>0</v>
      </c>
      <c r="BC578" s="212">
        <f t="shared" si="445"/>
        <v>0</v>
      </c>
      <c r="BD578" s="212">
        <f t="shared" si="445"/>
        <v>0</v>
      </c>
      <c r="BE578" s="212">
        <f t="shared" si="445"/>
        <v>0</v>
      </c>
      <c r="BF578" s="118" t="s">
        <v>81</v>
      </c>
      <c r="BG578" s="118" t="s">
        <v>81</v>
      </c>
      <c r="BH578" s="213">
        <f>+BH579</f>
        <v>0.66722222222222227</v>
      </c>
      <c r="BI578" s="214">
        <v>5</v>
      </c>
      <c r="BJ578" s="118" t="s">
        <v>81</v>
      </c>
      <c r="BK578" s="118" t="s">
        <v>81</v>
      </c>
      <c r="BL578" s="213">
        <f>+BL579</f>
        <v>0.9303703703703704</v>
      </c>
      <c r="BM578" s="214" t="s">
        <v>1361</v>
      </c>
      <c r="BN578" s="214" t="s">
        <v>81</v>
      </c>
      <c r="BO578" s="214"/>
      <c r="BP578" s="214"/>
      <c r="BQ578" s="214"/>
      <c r="BR578" s="214"/>
      <c r="BS578" s="214"/>
      <c r="BT578" s="214"/>
      <c r="BU578" s="214"/>
      <c r="BV578" s="214"/>
      <c r="BW578" s="214"/>
      <c r="BX578" s="214"/>
      <c r="BY578" s="214"/>
      <c r="BZ578" s="212">
        <v>5</v>
      </c>
      <c r="CA578" s="118" t="s">
        <v>81</v>
      </c>
      <c r="CB578" s="118" t="s">
        <v>81</v>
      </c>
      <c r="CC578" s="118" t="s">
        <v>81</v>
      </c>
      <c r="CD578" s="118" t="s">
        <v>81</v>
      </c>
      <c r="CE578" s="212">
        <f t="shared" ref="CE578" si="446">SUBTOTAL(9,CF578:CL578)</f>
        <v>365600000</v>
      </c>
      <c r="CF578" s="212">
        <f t="shared" ref="CF578:CM578" si="447">SUM(CF579:CF583)</f>
        <v>365600000</v>
      </c>
      <c r="CG578" s="212">
        <f t="shared" si="447"/>
        <v>0</v>
      </c>
      <c r="CH578" s="212">
        <f t="shared" si="447"/>
        <v>0</v>
      </c>
      <c r="CI578" s="212">
        <f t="shared" si="447"/>
        <v>0</v>
      </c>
      <c r="CJ578" s="212">
        <f t="shared" si="447"/>
        <v>0</v>
      </c>
      <c r="CK578" s="212">
        <f t="shared" si="447"/>
        <v>0</v>
      </c>
      <c r="CL578" s="212">
        <f t="shared" si="447"/>
        <v>0</v>
      </c>
      <c r="CM578" s="212">
        <f t="shared" si="447"/>
        <v>0</v>
      </c>
      <c r="CN578" s="118" t="s">
        <v>81</v>
      </c>
      <c r="CO578" s="118" t="s">
        <v>81</v>
      </c>
      <c r="CP578" s="213">
        <f>+CP579</f>
        <v>0.98666666666666669</v>
      </c>
      <c r="CQ578" s="214">
        <v>5</v>
      </c>
      <c r="CR578" s="120" t="s">
        <v>81</v>
      </c>
      <c r="CS578" s="120" t="s">
        <v>81</v>
      </c>
      <c r="CT578" s="215">
        <f>+CT579</f>
        <v>0.9650793650793652</v>
      </c>
      <c r="CU578" s="214" t="s">
        <v>1341</v>
      </c>
      <c r="CV578" s="214" t="s">
        <v>81</v>
      </c>
      <c r="CW578" s="291"/>
    </row>
    <row r="579" spans="1:101" ht="95.25" customHeight="1">
      <c r="A579" s="75" t="s">
        <v>1529</v>
      </c>
      <c r="B579" s="218" t="s">
        <v>95</v>
      </c>
      <c r="C579" s="75" t="s">
        <v>1530</v>
      </c>
      <c r="D579" s="119">
        <v>45</v>
      </c>
      <c r="E579" s="119">
        <v>11</v>
      </c>
      <c r="F579" s="75" t="s">
        <v>97</v>
      </c>
      <c r="G579" s="75" t="s">
        <v>1531</v>
      </c>
      <c r="H579" s="75" t="s">
        <v>1531</v>
      </c>
      <c r="I579" s="96">
        <v>0</v>
      </c>
      <c r="J579" s="119">
        <v>11</v>
      </c>
      <c r="K579" s="119">
        <v>15</v>
      </c>
      <c r="L579" s="305">
        <v>1</v>
      </c>
      <c r="M579" s="354">
        <f>SUM(L579:L580)/2</f>
        <v>1</v>
      </c>
      <c r="N579" s="354">
        <v>0.7</v>
      </c>
      <c r="O579" s="354">
        <v>0.7</v>
      </c>
      <c r="P579" s="354">
        <f>SUM(L579:L583)/5</f>
        <v>0.97</v>
      </c>
      <c r="Q579" s="119">
        <v>65085987</v>
      </c>
      <c r="R579" s="96">
        <v>0</v>
      </c>
      <c r="S579" s="119">
        <v>65085987</v>
      </c>
      <c r="T579" s="96">
        <v>0</v>
      </c>
      <c r="U579" s="96">
        <v>0</v>
      </c>
      <c r="V579" s="96">
        <v>0</v>
      </c>
      <c r="W579" s="96">
        <v>0</v>
      </c>
      <c r="X579" s="96">
        <v>0</v>
      </c>
      <c r="Y579" s="96">
        <v>0</v>
      </c>
      <c r="Z579" s="102" t="s">
        <v>81</v>
      </c>
      <c r="AA579" s="96">
        <v>11</v>
      </c>
      <c r="AB579" s="102">
        <v>2</v>
      </c>
      <c r="AC579" s="96">
        <v>46</v>
      </c>
      <c r="AD579" s="102">
        <v>311520000</v>
      </c>
      <c r="AE579" s="307">
        <v>311520000</v>
      </c>
      <c r="AF579" s="102">
        <v>0</v>
      </c>
      <c r="AG579" s="102">
        <v>0</v>
      </c>
      <c r="AH579" s="102">
        <v>0</v>
      </c>
      <c r="AI579" s="102">
        <v>0</v>
      </c>
      <c r="AJ579" s="102">
        <v>0</v>
      </c>
      <c r="AK579" s="102">
        <v>0</v>
      </c>
      <c r="AL579" s="305">
        <v>1</v>
      </c>
      <c r="AM579" s="354">
        <f>SUM(AL579:AL580)/2</f>
        <v>0.97727272727272729</v>
      </c>
      <c r="AN579" s="354">
        <f>SUM(AL579:AL583)/5</f>
        <v>0.85340909090909101</v>
      </c>
      <c r="AO579" s="102">
        <f t="shared" ref="AO579:AO583" si="448">SUM(AC579+K579)</f>
        <v>61</v>
      </c>
      <c r="AP579" s="305">
        <v>1</v>
      </c>
      <c r="AQ579" s="354">
        <f>SUM(AP579:AP580)/2</f>
        <v>1</v>
      </c>
      <c r="AR579" s="354">
        <f>SUM(AP579:AP583)/5</f>
        <v>1</v>
      </c>
      <c r="AS579" s="121">
        <v>45</v>
      </c>
      <c r="AT579" s="96">
        <v>11</v>
      </c>
      <c r="AU579" s="96">
        <v>11</v>
      </c>
      <c r="AV579" s="96">
        <v>22</v>
      </c>
      <c r="AW579" s="96">
        <v>51052333.333333336</v>
      </c>
      <c r="AX579" s="96">
        <v>51052333.333333336</v>
      </c>
      <c r="AY579" s="96">
        <v>0</v>
      </c>
      <c r="AZ579" s="96">
        <v>0</v>
      </c>
      <c r="BA579" s="96">
        <v>0</v>
      </c>
      <c r="BB579" s="96">
        <v>0</v>
      </c>
      <c r="BC579" s="96">
        <v>0</v>
      </c>
      <c r="BD579" s="96">
        <v>0</v>
      </c>
      <c r="BE579" s="102">
        <v>0</v>
      </c>
      <c r="BF579" s="305">
        <f>+AV579/AS579</f>
        <v>0.48888888888888887</v>
      </c>
      <c r="BG579" s="354">
        <f>SUM(BF579:BF580)/2</f>
        <v>0.48888888888888887</v>
      </c>
      <c r="BH579" s="354">
        <f>SUM(BF579:BF583)/AS578</f>
        <v>0.66722222222222227</v>
      </c>
      <c r="BI579" s="96">
        <f>+K579+AC579+AV579</f>
        <v>83</v>
      </c>
      <c r="BJ579" s="260">
        <v>1</v>
      </c>
      <c r="BK579" s="354">
        <f>SUM(BJ579:BJ580)/2</f>
        <v>0.82592592592592595</v>
      </c>
      <c r="BL579" s="354">
        <f>SUM(BJ579:BJ583)/BI578</f>
        <v>0.9303703703703704</v>
      </c>
      <c r="BM579" s="220" t="s">
        <v>1341</v>
      </c>
      <c r="BN579" s="220" t="s">
        <v>268</v>
      </c>
      <c r="BO579" s="220"/>
      <c r="BP579" s="220"/>
      <c r="BQ579" s="220"/>
      <c r="BR579" s="220"/>
      <c r="BS579" s="220"/>
      <c r="BT579" s="220"/>
      <c r="BU579" s="220"/>
      <c r="BV579" s="220"/>
      <c r="BW579" s="220"/>
      <c r="BX579" s="220"/>
      <c r="BY579" s="220"/>
      <c r="BZ579" s="96">
        <v>6</v>
      </c>
      <c r="CA579" s="96">
        <v>0</v>
      </c>
      <c r="CB579" s="96">
        <v>6</v>
      </c>
      <c r="CC579" s="96">
        <v>6</v>
      </c>
      <c r="CD579" s="96">
        <v>40</v>
      </c>
      <c r="CE579" s="96">
        <v>60000000</v>
      </c>
      <c r="CF579" s="96">
        <v>60000000</v>
      </c>
      <c r="CG579" s="96">
        <v>0</v>
      </c>
      <c r="CH579" s="96">
        <v>0</v>
      </c>
      <c r="CI579" s="96">
        <v>0</v>
      </c>
      <c r="CJ579" s="96">
        <v>0</v>
      </c>
      <c r="CK579" s="96">
        <v>0</v>
      </c>
      <c r="CL579" s="96">
        <v>0</v>
      </c>
      <c r="CM579" s="96">
        <v>0</v>
      </c>
      <c r="CN579" s="305">
        <f>+CD579/CD579</f>
        <v>1</v>
      </c>
      <c r="CO579" s="354">
        <f>SUM(CN579:CN580)/2</f>
        <v>0.96666666666666667</v>
      </c>
      <c r="CP579" s="354">
        <f>SUBTOTAL(9,CN579:CN583)/BZ578</f>
        <v>0.98666666666666669</v>
      </c>
      <c r="CQ579" s="96">
        <f t="shared" si="442"/>
        <v>123</v>
      </c>
      <c r="CR579" s="221">
        <v>1</v>
      </c>
      <c r="CS579" s="355">
        <f>SUM(CR579:CR580)/2</f>
        <v>0.91269841269841279</v>
      </c>
      <c r="CT579" s="355">
        <f>SUM(CR579:CR583)/CQ578</f>
        <v>0.9650793650793652</v>
      </c>
      <c r="CU579" s="220" t="s">
        <v>1341</v>
      </c>
      <c r="CV579" s="220" t="s">
        <v>268</v>
      </c>
    </row>
    <row r="580" spans="1:101" ht="91.5" customHeight="1">
      <c r="A580" s="75" t="s">
        <v>1529</v>
      </c>
      <c r="B580" s="218" t="s">
        <v>95</v>
      </c>
      <c r="C580" s="75" t="s">
        <v>1530</v>
      </c>
      <c r="D580" s="119">
        <v>45</v>
      </c>
      <c r="E580" s="119">
        <v>45</v>
      </c>
      <c r="F580" s="75" t="s">
        <v>486</v>
      </c>
      <c r="G580" s="75" t="s">
        <v>1532</v>
      </c>
      <c r="H580" s="75" t="s">
        <v>1533</v>
      </c>
      <c r="I580" s="96">
        <v>0</v>
      </c>
      <c r="J580" s="119">
        <v>45</v>
      </c>
      <c r="K580" s="119">
        <v>45</v>
      </c>
      <c r="L580" s="305">
        <v>1</v>
      </c>
      <c r="M580" s="354"/>
      <c r="N580" s="354"/>
      <c r="O580" s="354"/>
      <c r="P580" s="354"/>
      <c r="Q580" s="119">
        <v>65085987</v>
      </c>
      <c r="R580" s="96">
        <v>0</v>
      </c>
      <c r="S580" s="119">
        <v>65085987</v>
      </c>
      <c r="T580" s="96">
        <v>0</v>
      </c>
      <c r="U580" s="96">
        <v>0</v>
      </c>
      <c r="V580" s="96">
        <v>0</v>
      </c>
      <c r="W580" s="96">
        <v>0</v>
      </c>
      <c r="X580" s="96">
        <v>0</v>
      </c>
      <c r="Y580" s="96">
        <v>0</v>
      </c>
      <c r="Z580" s="102" t="s">
        <v>81</v>
      </c>
      <c r="AA580" s="96">
        <v>22</v>
      </c>
      <c r="AB580" s="102">
        <v>5</v>
      </c>
      <c r="AC580" s="96">
        <v>21</v>
      </c>
      <c r="AD580" s="102">
        <v>0</v>
      </c>
      <c r="AE580" s="102">
        <v>0</v>
      </c>
      <c r="AF580" s="102">
        <v>0</v>
      </c>
      <c r="AG580" s="102">
        <v>0</v>
      </c>
      <c r="AH580" s="102">
        <v>0</v>
      </c>
      <c r="AI580" s="102">
        <v>0</v>
      </c>
      <c r="AJ580" s="102">
        <v>0</v>
      </c>
      <c r="AK580" s="102">
        <v>0</v>
      </c>
      <c r="AL580" s="305">
        <v>0.95454545454545459</v>
      </c>
      <c r="AM580" s="354"/>
      <c r="AN580" s="354"/>
      <c r="AO580" s="102">
        <f t="shared" si="448"/>
        <v>66</v>
      </c>
      <c r="AP580" s="305">
        <v>1</v>
      </c>
      <c r="AQ580" s="354"/>
      <c r="AR580" s="354"/>
      <c r="AS580" s="121">
        <v>45</v>
      </c>
      <c r="AT580" s="96">
        <v>0</v>
      </c>
      <c r="AU580" s="96">
        <v>0</v>
      </c>
      <c r="AV580" s="96">
        <v>22</v>
      </c>
      <c r="AW580" s="96">
        <v>51052333.333333336</v>
      </c>
      <c r="AX580" s="96">
        <v>51052333.333333336</v>
      </c>
      <c r="AY580" s="96">
        <v>0</v>
      </c>
      <c r="AZ580" s="96">
        <v>0</v>
      </c>
      <c r="BA580" s="96">
        <v>0</v>
      </c>
      <c r="BB580" s="96">
        <v>0</v>
      </c>
      <c r="BC580" s="96">
        <v>0</v>
      </c>
      <c r="BD580" s="96">
        <v>0</v>
      </c>
      <c r="BE580" s="102">
        <v>0</v>
      </c>
      <c r="BF580" s="305">
        <f t="shared" ref="BF580:BF582" si="449">+AV580/AS580</f>
        <v>0.48888888888888887</v>
      </c>
      <c r="BG580" s="354"/>
      <c r="BH580" s="354"/>
      <c r="BI580" s="96">
        <f>+(K580+AC580+AV580)/3</f>
        <v>29.333333333333332</v>
      </c>
      <c r="BJ580" s="260">
        <f>+BI580/D580</f>
        <v>0.65185185185185179</v>
      </c>
      <c r="BK580" s="354"/>
      <c r="BL580" s="354"/>
      <c r="BM580" s="220" t="s">
        <v>1341</v>
      </c>
      <c r="BN580" s="220" t="s">
        <v>112</v>
      </c>
      <c r="BO580" s="220"/>
      <c r="BP580" s="220"/>
      <c r="BQ580" s="220"/>
      <c r="BR580" s="220"/>
      <c r="BS580" s="220"/>
      <c r="BT580" s="220"/>
      <c r="BU580" s="220"/>
      <c r="BV580" s="220"/>
      <c r="BW580" s="220"/>
      <c r="BX580" s="220"/>
      <c r="BY580" s="220"/>
      <c r="BZ580" s="96">
        <v>45</v>
      </c>
      <c r="CA580" s="96">
        <v>0</v>
      </c>
      <c r="CB580" s="96">
        <v>0</v>
      </c>
      <c r="CC580" s="96">
        <v>0</v>
      </c>
      <c r="CD580" s="96">
        <v>42</v>
      </c>
      <c r="CE580" s="96">
        <v>0</v>
      </c>
      <c r="CF580" s="96">
        <v>0</v>
      </c>
      <c r="CG580" s="96">
        <v>0</v>
      </c>
      <c r="CH580" s="96">
        <v>0</v>
      </c>
      <c r="CI580" s="96">
        <v>0</v>
      </c>
      <c r="CJ580" s="96">
        <v>0</v>
      </c>
      <c r="CK580" s="96">
        <v>0</v>
      </c>
      <c r="CL580" s="96">
        <v>0</v>
      </c>
      <c r="CM580" s="96">
        <v>0</v>
      </c>
      <c r="CN580" s="305">
        <f>+CD580/BZ580</f>
        <v>0.93333333333333335</v>
      </c>
      <c r="CO580" s="354"/>
      <c r="CP580" s="354"/>
      <c r="CQ580" s="96">
        <f>SUM(K580+AC580+AV580+CD580)/3.5</f>
        <v>37.142857142857146</v>
      </c>
      <c r="CR580" s="221">
        <f>+CQ580/E580</f>
        <v>0.82539682539682546</v>
      </c>
      <c r="CS580" s="355"/>
      <c r="CT580" s="355"/>
      <c r="CU580" s="220" t="s">
        <v>1341</v>
      </c>
      <c r="CV580" s="220" t="s">
        <v>112</v>
      </c>
    </row>
    <row r="581" spans="1:101" ht="93" customHeight="1">
      <c r="A581" s="75" t="s">
        <v>1534</v>
      </c>
      <c r="B581" s="218" t="s">
        <v>95</v>
      </c>
      <c r="C581" s="75" t="s">
        <v>1535</v>
      </c>
      <c r="D581" s="119">
        <v>45</v>
      </c>
      <c r="E581" s="119">
        <v>15</v>
      </c>
      <c r="F581" s="75" t="s">
        <v>486</v>
      </c>
      <c r="G581" s="75" t="s">
        <v>1536</v>
      </c>
      <c r="H581" s="75" t="s">
        <v>1537</v>
      </c>
      <c r="I581" s="96">
        <v>0</v>
      </c>
      <c r="J581" s="119">
        <v>45</v>
      </c>
      <c r="K581" s="119">
        <v>45</v>
      </c>
      <c r="L581" s="305">
        <v>1</v>
      </c>
      <c r="M581" s="305">
        <f>SUM(L581)</f>
        <v>1</v>
      </c>
      <c r="N581" s="305">
        <v>0.15</v>
      </c>
      <c r="O581" s="305">
        <v>0.15</v>
      </c>
      <c r="P581" s="354"/>
      <c r="Q581" s="119">
        <v>65085987</v>
      </c>
      <c r="R581" s="96">
        <v>0</v>
      </c>
      <c r="S581" s="119">
        <v>65085987</v>
      </c>
      <c r="T581" s="96">
        <v>0</v>
      </c>
      <c r="U581" s="96">
        <v>0</v>
      </c>
      <c r="V581" s="96">
        <v>0</v>
      </c>
      <c r="W581" s="96">
        <v>0</v>
      </c>
      <c r="X581" s="96">
        <v>0</v>
      </c>
      <c r="Y581" s="96">
        <v>0</v>
      </c>
      <c r="Z581" s="102" t="s">
        <v>81</v>
      </c>
      <c r="AA581" s="96">
        <v>30</v>
      </c>
      <c r="AB581" s="102">
        <v>25</v>
      </c>
      <c r="AC581" s="96">
        <v>27</v>
      </c>
      <c r="AD581" s="102">
        <v>0</v>
      </c>
      <c r="AE581" s="102">
        <v>0</v>
      </c>
      <c r="AF581" s="102">
        <v>0</v>
      </c>
      <c r="AG581" s="102">
        <v>0</v>
      </c>
      <c r="AH581" s="102">
        <v>0</v>
      </c>
      <c r="AI581" s="102">
        <v>0</v>
      </c>
      <c r="AJ581" s="102">
        <v>0</v>
      </c>
      <c r="AK581" s="102">
        <v>0</v>
      </c>
      <c r="AL581" s="305">
        <v>0.9</v>
      </c>
      <c r="AM581" s="305">
        <f>+AL581</f>
        <v>0.9</v>
      </c>
      <c r="AN581" s="354">
        <v>0.15</v>
      </c>
      <c r="AO581" s="102">
        <f t="shared" si="448"/>
        <v>72</v>
      </c>
      <c r="AP581" s="305">
        <v>1</v>
      </c>
      <c r="AQ581" s="305">
        <f>+AP581</f>
        <v>1</v>
      </c>
      <c r="AR581" s="354"/>
      <c r="AS581" s="121">
        <v>30</v>
      </c>
      <c r="AT581" s="96">
        <v>15</v>
      </c>
      <c r="AU581" s="96">
        <v>15</v>
      </c>
      <c r="AV581" s="96">
        <v>22</v>
      </c>
      <c r="AW581" s="96">
        <v>51052333.333333336</v>
      </c>
      <c r="AX581" s="96">
        <v>51052333.333333336</v>
      </c>
      <c r="AY581" s="96">
        <v>0</v>
      </c>
      <c r="AZ581" s="96">
        <v>0</v>
      </c>
      <c r="BA581" s="96">
        <v>0</v>
      </c>
      <c r="BB581" s="96">
        <v>0</v>
      </c>
      <c r="BC581" s="96">
        <v>0</v>
      </c>
      <c r="BD581" s="96">
        <v>0</v>
      </c>
      <c r="BE581" s="102">
        <v>0</v>
      </c>
      <c r="BF581" s="305">
        <f t="shared" si="449"/>
        <v>0.73333333333333328</v>
      </c>
      <c r="BG581" s="305">
        <f>+BF581</f>
        <v>0.73333333333333328</v>
      </c>
      <c r="BH581" s="354">
        <v>0.15</v>
      </c>
      <c r="BI581" s="96">
        <f>+(K581+AC581+AV581)/3</f>
        <v>31.333333333333332</v>
      </c>
      <c r="BJ581" s="260">
        <v>1</v>
      </c>
      <c r="BK581" s="305">
        <f>+BJ581</f>
        <v>1</v>
      </c>
      <c r="BL581" s="354"/>
      <c r="BM581" s="220" t="s">
        <v>1341</v>
      </c>
      <c r="BN581" s="220" t="s">
        <v>1517</v>
      </c>
      <c r="BO581" s="220"/>
      <c r="BP581" s="220"/>
      <c r="BQ581" s="220"/>
      <c r="BR581" s="220"/>
      <c r="BS581" s="220"/>
      <c r="BT581" s="220"/>
      <c r="BU581" s="220"/>
      <c r="BV581" s="220"/>
      <c r="BW581" s="220"/>
      <c r="BX581" s="220"/>
      <c r="BY581" s="220"/>
      <c r="BZ581" s="96">
        <v>15</v>
      </c>
      <c r="CA581" s="96">
        <v>0</v>
      </c>
      <c r="CB581" s="96">
        <v>6</v>
      </c>
      <c r="CC581" s="96">
        <v>10</v>
      </c>
      <c r="CD581" s="96">
        <v>40</v>
      </c>
      <c r="CE581" s="96">
        <v>0</v>
      </c>
      <c r="CF581" s="96">
        <v>0</v>
      </c>
      <c r="CG581" s="96">
        <v>0</v>
      </c>
      <c r="CH581" s="96">
        <v>0</v>
      </c>
      <c r="CI581" s="96">
        <v>0</v>
      </c>
      <c r="CJ581" s="96">
        <v>0</v>
      </c>
      <c r="CK581" s="96">
        <v>0</v>
      </c>
      <c r="CL581" s="96">
        <v>0</v>
      </c>
      <c r="CM581" s="96">
        <v>0</v>
      </c>
      <c r="CN581" s="305">
        <v>1</v>
      </c>
      <c r="CO581" s="305">
        <f>+CN581</f>
        <v>1</v>
      </c>
      <c r="CP581" s="354">
        <v>0.15</v>
      </c>
      <c r="CQ581" s="96">
        <f>SUM(K581+AC581+AV581+CD581)/3.5</f>
        <v>38.285714285714285</v>
      </c>
      <c r="CR581" s="221">
        <v>1</v>
      </c>
      <c r="CS581" s="306">
        <f>+CR581</f>
        <v>1</v>
      </c>
      <c r="CT581" s="355"/>
      <c r="CU581" s="220" t="s">
        <v>1341</v>
      </c>
      <c r="CV581" s="220" t="s">
        <v>1517</v>
      </c>
    </row>
    <row r="582" spans="1:101" ht="67.5">
      <c r="A582" s="75" t="s">
        <v>1538</v>
      </c>
      <c r="B582" s="218" t="s">
        <v>95</v>
      </c>
      <c r="C582" s="75" t="s">
        <v>1539</v>
      </c>
      <c r="D582" s="119">
        <v>80</v>
      </c>
      <c r="E582" s="119">
        <v>1</v>
      </c>
      <c r="F582" s="75" t="s">
        <v>486</v>
      </c>
      <c r="G582" s="75" t="s">
        <v>1540</v>
      </c>
      <c r="H582" s="75" t="s">
        <v>1541</v>
      </c>
      <c r="I582" s="96">
        <v>0</v>
      </c>
      <c r="J582" s="119">
        <v>80</v>
      </c>
      <c r="K582" s="119">
        <v>74</v>
      </c>
      <c r="L582" s="305">
        <v>0.92500000000000004</v>
      </c>
      <c r="M582" s="354">
        <f>SUM(L582:L583)/2</f>
        <v>0.92500000000000004</v>
      </c>
      <c r="N582" s="354">
        <v>0.15</v>
      </c>
      <c r="O582" s="354">
        <v>0.13875000000000001</v>
      </c>
      <c r="P582" s="354"/>
      <c r="Q582" s="119">
        <v>65085987</v>
      </c>
      <c r="R582" s="96">
        <v>0</v>
      </c>
      <c r="S582" s="119">
        <v>65085987</v>
      </c>
      <c r="T582" s="96">
        <v>0</v>
      </c>
      <c r="U582" s="96">
        <v>0</v>
      </c>
      <c r="V582" s="96">
        <v>0</v>
      </c>
      <c r="W582" s="96">
        <v>0</v>
      </c>
      <c r="X582" s="96">
        <v>0</v>
      </c>
      <c r="Y582" s="96">
        <v>0</v>
      </c>
      <c r="Z582" s="102" t="s">
        <v>81</v>
      </c>
      <c r="AA582" s="96">
        <v>80</v>
      </c>
      <c r="AB582" s="102">
        <v>43</v>
      </c>
      <c r="AC582" s="96">
        <v>46</v>
      </c>
      <c r="AD582" s="102">
        <v>0</v>
      </c>
      <c r="AE582" s="102">
        <v>0</v>
      </c>
      <c r="AF582" s="102">
        <v>0</v>
      </c>
      <c r="AG582" s="102">
        <v>0</v>
      </c>
      <c r="AH582" s="102">
        <v>0</v>
      </c>
      <c r="AI582" s="102">
        <v>0</v>
      </c>
      <c r="AJ582" s="102">
        <v>0</v>
      </c>
      <c r="AK582" s="102">
        <v>0</v>
      </c>
      <c r="AL582" s="305">
        <v>0.57499999999999996</v>
      </c>
      <c r="AM582" s="354">
        <f>SUM(AL582:AL583)/2</f>
        <v>0.70625000000000004</v>
      </c>
      <c r="AN582" s="354">
        <v>0.13875000000000001</v>
      </c>
      <c r="AO582" s="102">
        <f t="shared" si="448"/>
        <v>120</v>
      </c>
      <c r="AP582" s="305">
        <v>1</v>
      </c>
      <c r="AQ582" s="354">
        <f>SUM(AP582:AP583)/2</f>
        <v>1</v>
      </c>
      <c r="AR582" s="354"/>
      <c r="AS582" s="121">
        <v>80</v>
      </c>
      <c r="AT582" s="96">
        <v>50</v>
      </c>
      <c r="AU582" s="96">
        <v>50</v>
      </c>
      <c r="AV582" s="96">
        <v>50</v>
      </c>
      <c r="AW582" s="96">
        <v>0</v>
      </c>
      <c r="AX582" s="96">
        <v>0</v>
      </c>
      <c r="AY582" s="96">
        <v>0</v>
      </c>
      <c r="AZ582" s="96">
        <v>0</v>
      </c>
      <c r="BA582" s="96">
        <v>0</v>
      </c>
      <c r="BB582" s="96">
        <v>0</v>
      </c>
      <c r="BC582" s="96">
        <v>0</v>
      </c>
      <c r="BD582" s="96">
        <v>0</v>
      </c>
      <c r="BE582" s="102">
        <v>0</v>
      </c>
      <c r="BF582" s="305">
        <f t="shared" si="449"/>
        <v>0.625</v>
      </c>
      <c r="BG582" s="354">
        <f>SUM(BF582:BF583)/2</f>
        <v>0.8125</v>
      </c>
      <c r="BH582" s="354">
        <v>0.13875000000000001</v>
      </c>
      <c r="BI582" s="96">
        <f>+(K582+AC582+AV582)/3</f>
        <v>56.666666666666664</v>
      </c>
      <c r="BJ582" s="260">
        <v>1</v>
      </c>
      <c r="BK582" s="354">
        <f>SUM(BJ582:BJ583)/2</f>
        <v>1</v>
      </c>
      <c r="BL582" s="354"/>
      <c r="BM582" s="220" t="s">
        <v>1341</v>
      </c>
      <c r="BN582" s="220" t="s">
        <v>1542</v>
      </c>
      <c r="BO582" s="220"/>
      <c r="BP582" s="220"/>
      <c r="BQ582" s="220"/>
      <c r="BR582" s="220"/>
      <c r="BS582" s="220"/>
      <c r="BT582" s="220"/>
      <c r="BU582" s="220"/>
      <c r="BV582" s="220"/>
      <c r="BW582" s="220"/>
      <c r="BX582" s="220"/>
      <c r="BY582" s="220"/>
      <c r="BZ582" s="96">
        <v>1</v>
      </c>
      <c r="CA582" s="102">
        <v>0.25</v>
      </c>
      <c r="CB582" s="102">
        <v>6</v>
      </c>
      <c r="CC582" s="102">
        <v>1</v>
      </c>
      <c r="CD582" s="96">
        <v>1</v>
      </c>
      <c r="CE582" s="96">
        <v>0</v>
      </c>
      <c r="CF582" s="96">
        <v>0</v>
      </c>
      <c r="CG582" s="96">
        <v>0</v>
      </c>
      <c r="CH582" s="96">
        <v>0</v>
      </c>
      <c r="CI582" s="96">
        <v>0</v>
      </c>
      <c r="CJ582" s="96">
        <v>0</v>
      </c>
      <c r="CK582" s="96">
        <v>0</v>
      </c>
      <c r="CL582" s="96">
        <v>0</v>
      </c>
      <c r="CM582" s="96">
        <v>0</v>
      </c>
      <c r="CN582" s="305">
        <v>1</v>
      </c>
      <c r="CO582" s="354">
        <f>SUM(CN582:CN583)/2</f>
        <v>1</v>
      </c>
      <c r="CP582" s="354">
        <v>0.13875000000000001</v>
      </c>
      <c r="CQ582" s="96">
        <f>+CD582</f>
        <v>1</v>
      </c>
      <c r="CR582" s="221">
        <v>1</v>
      </c>
      <c r="CS582" s="355">
        <f>SUM(CR582:CR583)/2</f>
        <v>1</v>
      </c>
      <c r="CT582" s="355"/>
      <c r="CU582" s="220" t="s">
        <v>1341</v>
      </c>
      <c r="CV582" s="220" t="s">
        <v>1542</v>
      </c>
    </row>
    <row r="583" spans="1:101" ht="67.5">
      <c r="A583" s="75" t="s">
        <v>1538</v>
      </c>
      <c r="B583" s="218" t="s">
        <v>95</v>
      </c>
      <c r="C583" s="75" t="s">
        <v>1539</v>
      </c>
      <c r="D583" s="119">
        <v>80</v>
      </c>
      <c r="E583" s="119">
        <v>80</v>
      </c>
      <c r="F583" s="75" t="s">
        <v>486</v>
      </c>
      <c r="G583" s="75" t="s">
        <v>1543</v>
      </c>
      <c r="H583" s="75" t="s">
        <v>1544</v>
      </c>
      <c r="I583" s="96">
        <v>0</v>
      </c>
      <c r="J583" s="119">
        <v>80</v>
      </c>
      <c r="K583" s="119">
        <v>74</v>
      </c>
      <c r="L583" s="305">
        <v>0.92500000000000004</v>
      </c>
      <c r="M583" s="354"/>
      <c r="N583" s="354"/>
      <c r="O583" s="354"/>
      <c r="P583" s="354"/>
      <c r="Q583" s="119">
        <v>65085987</v>
      </c>
      <c r="R583" s="96">
        <v>0</v>
      </c>
      <c r="S583" s="119">
        <v>65085987</v>
      </c>
      <c r="T583" s="96">
        <v>0</v>
      </c>
      <c r="U583" s="96">
        <v>0</v>
      </c>
      <c r="V583" s="96">
        <v>0</v>
      </c>
      <c r="W583" s="96">
        <v>0</v>
      </c>
      <c r="X583" s="96">
        <v>0</v>
      </c>
      <c r="Y583" s="96">
        <v>0</v>
      </c>
      <c r="Z583" s="102" t="s">
        <v>81</v>
      </c>
      <c r="AA583" s="96">
        <v>80</v>
      </c>
      <c r="AB583" s="102">
        <v>41</v>
      </c>
      <c r="AC583" s="96">
        <v>67</v>
      </c>
      <c r="AD583" s="102">
        <v>0</v>
      </c>
      <c r="AE583" s="102">
        <v>0</v>
      </c>
      <c r="AF583" s="102">
        <v>0</v>
      </c>
      <c r="AG583" s="102">
        <v>0</v>
      </c>
      <c r="AH583" s="102">
        <v>0</v>
      </c>
      <c r="AI583" s="102">
        <v>0</v>
      </c>
      <c r="AJ583" s="102">
        <v>0</v>
      </c>
      <c r="AK583" s="102">
        <v>0</v>
      </c>
      <c r="AL583" s="305">
        <v>0.83750000000000002</v>
      </c>
      <c r="AM583" s="354"/>
      <c r="AN583" s="354"/>
      <c r="AO583" s="102">
        <f t="shared" si="448"/>
        <v>141</v>
      </c>
      <c r="AP583" s="305">
        <v>1</v>
      </c>
      <c r="AQ583" s="354"/>
      <c r="AR583" s="354"/>
      <c r="AS583" s="121">
        <v>80</v>
      </c>
      <c r="AT583" s="96">
        <v>50</v>
      </c>
      <c r="AU583" s="96">
        <v>50</v>
      </c>
      <c r="AV583" s="96">
        <v>100</v>
      </c>
      <c r="AW583" s="96">
        <v>396843000</v>
      </c>
      <c r="AX583" s="96">
        <v>396843000</v>
      </c>
      <c r="AY583" s="96">
        <v>0</v>
      </c>
      <c r="AZ583" s="96">
        <v>0</v>
      </c>
      <c r="BA583" s="96">
        <v>0</v>
      </c>
      <c r="BB583" s="96">
        <v>0</v>
      </c>
      <c r="BC583" s="96">
        <v>0</v>
      </c>
      <c r="BD583" s="96">
        <v>0</v>
      </c>
      <c r="BE583" s="102">
        <v>0</v>
      </c>
      <c r="BF583" s="305">
        <v>1</v>
      </c>
      <c r="BG583" s="354"/>
      <c r="BH583" s="354"/>
      <c r="BI583" s="96">
        <f>+(K583+AC583+AV583)/3</f>
        <v>80.333333333333329</v>
      </c>
      <c r="BJ583" s="260">
        <v>1</v>
      </c>
      <c r="BK583" s="354"/>
      <c r="BL583" s="354"/>
      <c r="BM583" s="220" t="s">
        <v>1341</v>
      </c>
      <c r="BN583" s="220" t="s">
        <v>112</v>
      </c>
      <c r="BO583" s="220"/>
      <c r="BP583" s="220"/>
      <c r="BQ583" s="220"/>
      <c r="BR583" s="220"/>
      <c r="BS583" s="220"/>
      <c r="BT583" s="220"/>
      <c r="BU583" s="220"/>
      <c r="BV583" s="220"/>
      <c r="BW583" s="220"/>
      <c r="BX583" s="220"/>
      <c r="BY583" s="220"/>
      <c r="BZ583" s="96">
        <v>80</v>
      </c>
      <c r="CA583" s="96">
        <v>25</v>
      </c>
      <c r="CB583" s="96">
        <v>25</v>
      </c>
      <c r="CC583" s="96">
        <v>60</v>
      </c>
      <c r="CD583" s="96">
        <v>80</v>
      </c>
      <c r="CE583" s="96">
        <v>305600000</v>
      </c>
      <c r="CF583" s="96">
        <v>305600000</v>
      </c>
      <c r="CG583" s="96">
        <v>0</v>
      </c>
      <c r="CH583" s="96">
        <v>0</v>
      </c>
      <c r="CI583" s="96">
        <v>0</v>
      </c>
      <c r="CJ583" s="96">
        <v>0</v>
      </c>
      <c r="CK583" s="96">
        <v>0</v>
      </c>
      <c r="CL583" s="96">
        <v>0</v>
      </c>
      <c r="CM583" s="96">
        <v>0</v>
      </c>
      <c r="CN583" s="305">
        <f>+CD583/BZ583</f>
        <v>1</v>
      </c>
      <c r="CO583" s="354"/>
      <c r="CP583" s="354"/>
      <c r="CQ583" s="96">
        <f>+CD583</f>
        <v>80</v>
      </c>
      <c r="CR583" s="221">
        <f>+CQ583/E583</f>
        <v>1</v>
      </c>
      <c r="CS583" s="355"/>
      <c r="CT583" s="355"/>
      <c r="CU583" s="220" t="s">
        <v>1341</v>
      </c>
      <c r="CV583" s="220" t="s">
        <v>112</v>
      </c>
    </row>
    <row r="584" spans="1:101" ht="45">
      <c r="A584" s="201" t="s">
        <v>1545</v>
      </c>
      <c r="B584" s="311" t="s">
        <v>83</v>
      </c>
      <c r="C584" s="201" t="s">
        <v>1546</v>
      </c>
      <c r="D584" s="202" t="s">
        <v>79</v>
      </c>
      <c r="E584" s="202" t="s">
        <v>79</v>
      </c>
      <c r="F584" s="201" t="s">
        <v>79</v>
      </c>
      <c r="G584" s="201" t="s">
        <v>80</v>
      </c>
      <c r="H584" s="201" t="s">
        <v>80</v>
      </c>
      <c r="I584" s="202" t="s">
        <v>79</v>
      </c>
      <c r="J584" s="202">
        <f>+J585+J652</f>
        <v>53</v>
      </c>
      <c r="K584" s="202" t="s">
        <v>79</v>
      </c>
      <c r="L584" s="203" t="s">
        <v>79</v>
      </c>
      <c r="M584" s="122" t="s">
        <v>79</v>
      </c>
      <c r="N584" s="122" t="s">
        <v>79</v>
      </c>
      <c r="O584" s="122" t="s">
        <v>79</v>
      </c>
      <c r="P584" s="203">
        <f>SUM(L587:L686)/53</f>
        <v>0.76415094339622647</v>
      </c>
      <c r="Q584" s="202">
        <f t="shared" ref="Q584:Z584" si="450">+Q585+Q652</f>
        <v>0</v>
      </c>
      <c r="R584" s="202">
        <f t="shared" si="450"/>
        <v>0</v>
      </c>
      <c r="S584" s="202">
        <f t="shared" si="450"/>
        <v>0</v>
      </c>
      <c r="T584" s="202">
        <f t="shared" si="450"/>
        <v>0</v>
      </c>
      <c r="U584" s="202">
        <f t="shared" si="450"/>
        <v>0</v>
      </c>
      <c r="V584" s="202">
        <f t="shared" si="450"/>
        <v>0</v>
      </c>
      <c r="W584" s="202">
        <f t="shared" si="450"/>
        <v>0</v>
      </c>
      <c r="X584" s="202">
        <f t="shared" si="450"/>
        <v>0</v>
      </c>
      <c r="Y584" s="202">
        <f t="shared" si="450"/>
        <v>0</v>
      </c>
      <c r="Z584" s="202" t="e">
        <f t="shared" si="450"/>
        <v>#VALUE!</v>
      </c>
      <c r="AA584" s="202">
        <f>+AA585+AA652</f>
        <v>49</v>
      </c>
      <c r="AB584" s="122" t="s">
        <v>79</v>
      </c>
      <c r="AC584" s="122" t="s">
        <v>79</v>
      </c>
      <c r="AD584" s="202">
        <f t="shared" ref="AD584:AK584" si="451">+AD585+AD652</f>
        <v>7113301620</v>
      </c>
      <c r="AE584" s="202">
        <f t="shared" si="451"/>
        <v>60000000</v>
      </c>
      <c r="AF584" s="202">
        <f t="shared" si="451"/>
        <v>0</v>
      </c>
      <c r="AG584" s="202">
        <f t="shared" si="451"/>
        <v>0</v>
      </c>
      <c r="AH584" s="202">
        <f t="shared" si="451"/>
        <v>0</v>
      </c>
      <c r="AI584" s="202">
        <f t="shared" si="451"/>
        <v>7053301620</v>
      </c>
      <c r="AJ584" s="202">
        <f t="shared" si="451"/>
        <v>0</v>
      </c>
      <c r="AK584" s="202">
        <f t="shared" si="451"/>
        <v>0</v>
      </c>
      <c r="AL584" s="122" t="s">
        <v>79</v>
      </c>
      <c r="AM584" s="122" t="s">
        <v>79</v>
      </c>
      <c r="AN584" s="203">
        <f>SUM(AL587:AL686)/49</f>
        <v>0.67870748299319728</v>
      </c>
      <c r="AO584" s="202">
        <f>+AO585+AO652</f>
        <v>91</v>
      </c>
      <c r="AP584" s="122" t="s">
        <v>79</v>
      </c>
      <c r="AQ584" s="122" t="s">
        <v>79</v>
      </c>
      <c r="AR584" s="203">
        <f>SUM(AP587:AP686)/91</f>
        <v>0.70469121521753098</v>
      </c>
      <c r="AS584" s="202">
        <f>+AS585+AS652</f>
        <v>37</v>
      </c>
      <c r="AT584" s="122" t="s">
        <v>79</v>
      </c>
      <c r="AU584" s="122" t="s">
        <v>79</v>
      </c>
      <c r="AV584" s="122" t="s">
        <v>79</v>
      </c>
      <c r="AW584" s="202">
        <f t="shared" ref="AW584:BE584" si="452">+AW585+AW652</f>
        <v>2588574424</v>
      </c>
      <c r="AX584" s="202">
        <f t="shared" si="452"/>
        <v>1360552804</v>
      </c>
      <c r="AY584" s="202">
        <f t="shared" si="452"/>
        <v>0</v>
      </c>
      <c r="AZ584" s="202">
        <f t="shared" si="452"/>
        <v>0</v>
      </c>
      <c r="BA584" s="202">
        <f t="shared" si="452"/>
        <v>0</v>
      </c>
      <c r="BB584" s="202">
        <f t="shared" si="452"/>
        <v>1228021620</v>
      </c>
      <c r="BC584" s="202">
        <f t="shared" si="452"/>
        <v>0</v>
      </c>
      <c r="BD584" s="202">
        <f t="shared" si="452"/>
        <v>57900000</v>
      </c>
      <c r="BE584" s="202">
        <f t="shared" si="452"/>
        <v>0</v>
      </c>
      <c r="BF584" s="122" t="s">
        <v>79</v>
      </c>
      <c r="BG584" s="122" t="s">
        <v>79</v>
      </c>
      <c r="BH584" s="203">
        <f>SUM(BF587:BF686)/AS584</f>
        <v>0.82607778825170131</v>
      </c>
      <c r="BI584" s="202">
        <f>+BI585+BI652</f>
        <v>71</v>
      </c>
      <c r="BJ584" s="122" t="s">
        <v>79</v>
      </c>
      <c r="BK584" s="122" t="s">
        <v>79</v>
      </c>
      <c r="BL584" s="203">
        <f>SUM(BJ587:BJ686)/BI584</f>
        <v>0.7092196026399944</v>
      </c>
      <c r="BM584" s="201" t="s">
        <v>1547</v>
      </c>
      <c r="BN584" s="201" t="s">
        <v>81</v>
      </c>
      <c r="BO584" s="201"/>
      <c r="BP584" s="201"/>
      <c r="BQ584" s="201"/>
      <c r="BR584" s="201"/>
      <c r="BS584" s="201"/>
      <c r="BT584" s="201"/>
      <c r="BU584" s="201"/>
      <c r="BV584" s="201"/>
      <c r="BW584" s="201"/>
      <c r="BX584" s="201"/>
      <c r="BY584" s="201"/>
      <c r="BZ584" s="202">
        <f>+BZ585+BZ652</f>
        <v>52</v>
      </c>
      <c r="CA584" s="122" t="s">
        <v>79</v>
      </c>
      <c r="CB584" s="122" t="s">
        <v>79</v>
      </c>
      <c r="CC584" s="122" t="s">
        <v>79</v>
      </c>
      <c r="CD584" s="122" t="s">
        <v>79</v>
      </c>
      <c r="CE584" s="202">
        <f t="shared" ref="CE584:CM584" si="453">+CE585+CE652</f>
        <v>4912037464</v>
      </c>
      <c r="CF584" s="202">
        <f t="shared" si="453"/>
        <v>3247015844</v>
      </c>
      <c r="CG584" s="202">
        <f t="shared" si="453"/>
        <v>0</v>
      </c>
      <c r="CH584" s="202">
        <f t="shared" si="453"/>
        <v>0</v>
      </c>
      <c r="CI584" s="202">
        <f t="shared" si="453"/>
        <v>0</v>
      </c>
      <c r="CJ584" s="202">
        <f t="shared" si="453"/>
        <v>1228021620</v>
      </c>
      <c r="CK584" s="202">
        <f t="shared" si="453"/>
        <v>0</v>
      </c>
      <c r="CL584" s="202">
        <f t="shared" si="453"/>
        <v>145900000</v>
      </c>
      <c r="CM584" s="202">
        <f t="shared" si="453"/>
        <v>1000000</v>
      </c>
      <c r="CN584" s="122" t="s">
        <v>79</v>
      </c>
      <c r="CO584" s="122" t="s">
        <v>79</v>
      </c>
      <c r="CP584" s="203">
        <f>SUM(CN587:CN686)/BZ584</f>
        <v>0.74407224505382286</v>
      </c>
      <c r="CQ584" s="202">
        <f>+CQ585+CQ652</f>
        <v>66</v>
      </c>
      <c r="CR584" s="281" t="s">
        <v>79</v>
      </c>
      <c r="CS584" s="281" t="s">
        <v>79</v>
      </c>
      <c r="CT584" s="193">
        <f>SUM(CR587:CR686)/CQ584</f>
        <v>0.83667109500805137</v>
      </c>
      <c r="CU584" s="201" t="s">
        <v>1547</v>
      </c>
      <c r="CV584" s="201" t="s">
        <v>81</v>
      </c>
      <c r="CW584" s="291"/>
    </row>
    <row r="585" spans="1:101" ht="45">
      <c r="A585" s="207" t="s">
        <v>1548</v>
      </c>
      <c r="B585" s="312" t="s">
        <v>87</v>
      </c>
      <c r="C585" s="207" t="s">
        <v>1549</v>
      </c>
      <c r="D585" s="205" t="s">
        <v>1828</v>
      </c>
      <c r="E585" s="205" t="s">
        <v>1828</v>
      </c>
      <c r="F585" s="205" t="s">
        <v>1828</v>
      </c>
      <c r="G585" s="207" t="s">
        <v>80</v>
      </c>
      <c r="H585" s="207" t="s">
        <v>80</v>
      </c>
      <c r="I585" s="205" t="s">
        <v>79</v>
      </c>
      <c r="J585" s="205">
        <v>29</v>
      </c>
      <c r="K585" s="205" t="s">
        <v>79</v>
      </c>
      <c r="L585" s="206" t="s">
        <v>79</v>
      </c>
      <c r="M585" s="117" t="s">
        <v>79</v>
      </c>
      <c r="N585" s="117" t="s">
        <v>79</v>
      </c>
      <c r="O585" s="117" t="s">
        <v>79</v>
      </c>
      <c r="P585" s="206">
        <f>SUM(L587:L651)/29</f>
        <v>0.62068965517241381</v>
      </c>
      <c r="Q585" s="205">
        <f t="shared" ref="Q585:Z585" si="454">+Q586+Q623+Q642</f>
        <v>0</v>
      </c>
      <c r="R585" s="205">
        <f t="shared" si="454"/>
        <v>0</v>
      </c>
      <c r="S585" s="205">
        <f t="shared" si="454"/>
        <v>0</v>
      </c>
      <c r="T585" s="205">
        <f t="shared" si="454"/>
        <v>0</v>
      </c>
      <c r="U585" s="205">
        <f t="shared" si="454"/>
        <v>0</v>
      </c>
      <c r="V585" s="205">
        <f t="shared" si="454"/>
        <v>0</v>
      </c>
      <c r="W585" s="205">
        <f t="shared" si="454"/>
        <v>0</v>
      </c>
      <c r="X585" s="205">
        <f t="shared" si="454"/>
        <v>0</v>
      </c>
      <c r="Y585" s="205">
        <f t="shared" si="454"/>
        <v>0</v>
      </c>
      <c r="Z585" s="205" t="e">
        <f t="shared" si="454"/>
        <v>#VALUE!</v>
      </c>
      <c r="AA585" s="205">
        <f>+AA586+AA623+AA642</f>
        <v>30</v>
      </c>
      <c r="AB585" s="117" t="s">
        <v>79</v>
      </c>
      <c r="AC585" s="117" t="s">
        <v>79</v>
      </c>
      <c r="AD585" s="205">
        <f t="shared" ref="AD585:AK585" si="455">+AD586+AD623+AD642</f>
        <v>5885280000</v>
      </c>
      <c r="AE585" s="205">
        <f t="shared" si="455"/>
        <v>60000000</v>
      </c>
      <c r="AF585" s="205">
        <f t="shared" si="455"/>
        <v>0</v>
      </c>
      <c r="AG585" s="205">
        <f t="shared" si="455"/>
        <v>0</v>
      </c>
      <c r="AH585" s="205">
        <f t="shared" si="455"/>
        <v>0</v>
      </c>
      <c r="AI585" s="205">
        <f t="shared" si="455"/>
        <v>5825280000</v>
      </c>
      <c r="AJ585" s="205">
        <f t="shared" si="455"/>
        <v>0</v>
      </c>
      <c r="AK585" s="205">
        <f t="shared" si="455"/>
        <v>0</v>
      </c>
      <c r="AL585" s="117" t="s">
        <v>79</v>
      </c>
      <c r="AM585" s="117" t="s">
        <v>79</v>
      </c>
      <c r="AN585" s="206">
        <f>SUM(AL587:AL651)/30</f>
        <v>0.53833333333333333</v>
      </c>
      <c r="AO585" s="205">
        <f>+AO586+AO623+AO642</f>
        <v>59</v>
      </c>
      <c r="AP585" s="117" t="s">
        <v>79</v>
      </c>
      <c r="AQ585" s="117" t="s">
        <v>79</v>
      </c>
      <c r="AR585" s="206">
        <f>SUM(AP587:AP651)/59</f>
        <v>0.75629001883239177</v>
      </c>
      <c r="AS585" s="205">
        <f>+AS586+AS623+AS642</f>
        <v>22</v>
      </c>
      <c r="AT585" s="117" t="s">
        <v>79</v>
      </c>
      <c r="AU585" s="117" t="s">
        <v>79</v>
      </c>
      <c r="AV585" s="117" t="s">
        <v>79</v>
      </c>
      <c r="AW585" s="205">
        <f t="shared" ref="AW585:BE585" si="456">+AW586+AW623+AW642</f>
        <v>1360552804</v>
      </c>
      <c r="AX585" s="205">
        <f t="shared" si="456"/>
        <v>1360552804</v>
      </c>
      <c r="AY585" s="205">
        <f t="shared" si="456"/>
        <v>0</v>
      </c>
      <c r="AZ585" s="205">
        <f t="shared" si="456"/>
        <v>0</v>
      </c>
      <c r="BA585" s="205">
        <f t="shared" si="456"/>
        <v>0</v>
      </c>
      <c r="BB585" s="205">
        <f t="shared" si="456"/>
        <v>0</v>
      </c>
      <c r="BC585" s="205">
        <f t="shared" si="456"/>
        <v>0</v>
      </c>
      <c r="BD585" s="205">
        <f t="shared" si="456"/>
        <v>57900000</v>
      </c>
      <c r="BE585" s="205">
        <f t="shared" si="456"/>
        <v>0</v>
      </c>
      <c r="BF585" s="117" t="s">
        <v>79</v>
      </c>
      <c r="BG585" s="117" t="s">
        <v>79</v>
      </c>
      <c r="BH585" s="206">
        <f>SUM(BF587:BF651)/AS585</f>
        <v>0.91348484848484857</v>
      </c>
      <c r="BI585" s="205">
        <f>+BI586+BI623+BI642</f>
        <v>41</v>
      </c>
      <c r="BJ585" s="117" t="s">
        <v>79</v>
      </c>
      <c r="BK585" s="117" t="s">
        <v>79</v>
      </c>
      <c r="BL585" s="206">
        <f>SUM(BJ587:BJ651)/BI585</f>
        <v>0.75167615176151759</v>
      </c>
      <c r="BM585" s="207" t="s">
        <v>1547</v>
      </c>
      <c r="BN585" s="207" t="s">
        <v>81</v>
      </c>
      <c r="BO585" s="207"/>
      <c r="BP585" s="207"/>
      <c r="BQ585" s="207"/>
      <c r="BR585" s="207"/>
      <c r="BS585" s="207"/>
      <c r="BT585" s="207"/>
      <c r="BU585" s="207"/>
      <c r="BV585" s="207"/>
      <c r="BW585" s="207"/>
      <c r="BX585" s="207"/>
      <c r="BY585" s="207"/>
      <c r="BZ585" s="205">
        <f>+BZ586+BZ623+BZ642</f>
        <v>29</v>
      </c>
      <c r="CA585" s="117" t="s">
        <v>79</v>
      </c>
      <c r="CB585" s="117" t="s">
        <v>79</v>
      </c>
      <c r="CC585" s="117" t="s">
        <v>79</v>
      </c>
      <c r="CD585" s="117" t="s">
        <v>79</v>
      </c>
      <c r="CE585" s="205">
        <f t="shared" ref="CE585:CM585" si="457">+CE586+CE623+CE642</f>
        <v>3247015844</v>
      </c>
      <c r="CF585" s="205">
        <f t="shared" si="457"/>
        <v>3247015844</v>
      </c>
      <c r="CG585" s="205">
        <f t="shared" si="457"/>
        <v>0</v>
      </c>
      <c r="CH585" s="205">
        <f t="shared" si="457"/>
        <v>0</v>
      </c>
      <c r="CI585" s="205">
        <f t="shared" si="457"/>
        <v>0</v>
      </c>
      <c r="CJ585" s="205">
        <f t="shared" si="457"/>
        <v>0</v>
      </c>
      <c r="CK585" s="205">
        <f t="shared" si="457"/>
        <v>0</v>
      </c>
      <c r="CL585" s="205">
        <f t="shared" si="457"/>
        <v>125900000</v>
      </c>
      <c r="CM585" s="205">
        <f t="shared" si="457"/>
        <v>0</v>
      </c>
      <c r="CN585" s="117" t="s">
        <v>79</v>
      </c>
      <c r="CO585" s="117" t="s">
        <v>79</v>
      </c>
      <c r="CP585" s="206">
        <f>SUM(CN587:CN651)/BZ585</f>
        <v>0.73209166705618811</v>
      </c>
      <c r="CQ585" s="205">
        <f>+CQ586+CQ623+CQ642</f>
        <v>37</v>
      </c>
      <c r="CR585" s="234" t="s">
        <v>79</v>
      </c>
      <c r="CS585" s="234" t="s">
        <v>79</v>
      </c>
      <c r="CT585" s="208">
        <f>SUM(CR587:CR651)/CQ585</f>
        <v>0.81597147147147142</v>
      </c>
      <c r="CU585" s="207" t="s">
        <v>1547</v>
      </c>
      <c r="CV585" s="207" t="s">
        <v>81</v>
      </c>
    </row>
    <row r="586" spans="1:101" ht="45">
      <c r="A586" s="214" t="s">
        <v>1550</v>
      </c>
      <c r="B586" s="313" t="s">
        <v>91</v>
      </c>
      <c r="C586" s="214" t="s">
        <v>1551</v>
      </c>
      <c r="D586" s="212" t="s">
        <v>79</v>
      </c>
      <c r="E586" s="212" t="s">
        <v>79</v>
      </c>
      <c r="F586" s="212" t="s">
        <v>79</v>
      </c>
      <c r="G586" s="214" t="s">
        <v>80</v>
      </c>
      <c r="H586" s="214" t="s">
        <v>80</v>
      </c>
      <c r="I586" s="212" t="s">
        <v>79</v>
      </c>
      <c r="J586" s="212">
        <v>15</v>
      </c>
      <c r="K586" s="212" t="s">
        <v>79</v>
      </c>
      <c r="L586" s="213" t="s">
        <v>79</v>
      </c>
      <c r="M586" s="118" t="s">
        <v>79</v>
      </c>
      <c r="N586" s="118" t="s">
        <v>79</v>
      </c>
      <c r="O586" s="118" t="s">
        <v>79</v>
      </c>
      <c r="P586" s="213">
        <f>+P587</f>
        <v>0.73333333333333328</v>
      </c>
      <c r="Q586" s="212">
        <f t="shared" ref="Q586:Y586" si="458">SUM(Q587:Q622)</f>
        <v>0</v>
      </c>
      <c r="R586" s="212">
        <f t="shared" si="458"/>
        <v>0</v>
      </c>
      <c r="S586" s="212">
        <f t="shared" si="458"/>
        <v>0</v>
      </c>
      <c r="T586" s="212">
        <f t="shared" si="458"/>
        <v>0</v>
      </c>
      <c r="U586" s="212">
        <f t="shared" si="458"/>
        <v>0</v>
      </c>
      <c r="V586" s="212">
        <f t="shared" si="458"/>
        <v>0</v>
      </c>
      <c r="W586" s="212">
        <f t="shared" si="458"/>
        <v>0</v>
      </c>
      <c r="X586" s="212">
        <f t="shared" si="458"/>
        <v>0</v>
      </c>
      <c r="Y586" s="212">
        <f t="shared" si="458"/>
        <v>0</v>
      </c>
      <c r="Z586" s="118" t="s">
        <v>79</v>
      </c>
      <c r="AA586" s="212">
        <v>18</v>
      </c>
      <c r="AB586" s="118" t="s">
        <v>79</v>
      </c>
      <c r="AC586" s="118" t="s">
        <v>79</v>
      </c>
      <c r="AD586" s="118">
        <f t="shared" ref="AD586:AK586" si="459">SUM(AD587:AD622)</f>
        <v>5885280000</v>
      </c>
      <c r="AE586" s="118">
        <f t="shared" si="459"/>
        <v>60000000</v>
      </c>
      <c r="AF586" s="118">
        <f t="shared" si="459"/>
        <v>0</v>
      </c>
      <c r="AG586" s="118">
        <f t="shared" si="459"/>
        <v>0</v>
      </c>
      <c r="AH586" s="118">
        <f t="shared" si="459"/>
        <v>0</v>
      </c>
      <c r="AI586" s="118">
        <f t="shared" si="459"/>
        <v>5825280000</v>
      </c>
      <c r="AJ586" s="118">
        <f t="shared" si="459"/>
        <v>0</v>
      </c>
      <c r="AK586" s="118">
        <f t="shared" si="459"/>
        <v>0</v>
      </c>
      <c r="AL586" s="118" t="s">
        <v>79</v>
      </c>
      <c r="AM586" s="118" t="s">
        <v>79</v>
      </c>
      <c r="AN586" s="213" t="str">
        <f>+AN587</f>
        <v xml:space="preserve">k, n </v>
      </c>
      <c r="AO586" s="214">
        <v>32</v>
      </c>
      <c r="AP586" s="118" t="s">
        <v>79</v>
      </c>
      <c r="AQ586" s="118" t="s">
        <v>79</v>
      </c>
      <c r="AR586" s="213">
        <f>+AR587</f>
        <v>1.1175868055555556</v>
      </c>
      <c r="AS586" s="212">
        <v>12</v>
      </c>
      <c r="AT586" s="118" t="s">
        <v>79</v>
      </c>
      <c r="AU586" s="118" t="s">
        <v>79</v>
      </c>
      <c r="AV586" s="118" t="s">
        <v>79</v>
      </c>
      <c r="AW586" s="118">
        <f t="shared" ref="AW586:BE586" si="460">SUM(AW587:AW622)</f>
        <v>1360552804</v>
      </c>
      <c r="AX586" s="118">
        <f t="shared" si="460"/>
        <v>1360552804</v>
      </c>
      <c r="AY586" s="118">
        <f t="shared" si="460"/>
        <v>0</v>
      </c>
      <c r="AZ586" s="118">
        <f t="shared" si="460"/>
        <v>0</v>
      </c>
      <c r="BA586" s="118">
        <f t="shared" si="460"/>
        <v>0</v>
      </c>
      <c r="BB586" s="118">
        <f t="shared" si="460"/>
        <v>0</v>
      </c>
      <c r="BC586" s="118">
        <f t="shared" si="460"/>
        <v>0</v>
      </c>
      <c r="BD586" s="118">
        <f t="shared" si="460"/>
        <v>45900000</v>
      </c>
      <c r="BE586" s="118">
        <f t="shared" si="460"/>
        <v>0</v>
      </c>
      <c r="BF586" s="118" t="s">
        <v>79</v>
      </c>
      <c r="BG586" s="118" t="s">
        <v>79</v>
      </c>
      <c r="BH586" s="213">
        <f>+BH587</f>
        <v>0.84138888888888896</v>
      </c>
      <c r="BI586" s="214">
        <v>25</v>
      </c>
      <c r="BJ586" s="118" t="s">
        <v>79</v>
      </c>
      <c r="BK586" s="118" t="s">
        <v>79</v>
      </c>
      <c r="BL586" s="213">
        <f>+BL587</f>
        <v>0.6127488888888889</v>
      </c>
      <c r="BM586" s="214" t="s">
        <v>1547</v>
      </c>
      <c r="BN586" s="214" t="s">
        <v>81</v>
      </c>
      <c r="BO586" s="214"/>
      <c r="BP586" s="214"/>
      <c r="BQ586" s="214"/>
      <c r="BR586" s="214"/>
      <c r="BS586" s="214"/>
      <c r="BT586" s="214"/>
      <c r="BU586" s="214"/>
      <c r="BV586" s="214"/>
      <c r="BW586" s="214"/>
      <c r="BX586" s="214"/>
      <c r="BY586" s="214"/>
      <c r="BZ586" s="212">
        <v>26</v>
      </c>
      <c r="CA586" s="118" t="s">
        <v>79</v>
      </c>
      <c r="CB586" s="118" t="s">
        <v>79</v>
      </c>
      <c r="CC586" s="118" t="s">
        <v>79</v>
      </c>
      <c r="CD586" s="118" t="s">
        <v>79</v>
      </c>
      <c r="CE586" s="212">
        <f t="shared" ref="CE586:CM586" si="461">SUM(CE587:CE622)</f>
        <v>3247015844</v>
      </c>
      <c r="CF586" s="212">
        <f t="shared" si="461"/>
        <v>3247015844</v>
      </c>
      <c r="CG586" s="212">
        <f t="shared" si="461"/>
        <v>0</v>
      </c>
      <c r="CH586" s="212">
        <f t="shared" si="461"/>
        <v>0</v>
      </c>
      <c r="CI586" s="212">
        <f t="shared" si="461"/>
        <v>0</v>
      </c>
      <c r="CJ586" s="212">
        <f t="shared" si="461"/>
        <v>0</v>
      </c>
      <c r="CK586" s="212">
        <f t="shared" si="461"/>
        <v>0</v>
      </c>
      <c r="CL586" s="212">
        <f t="shared" si="461"/>
        <v>125900000</v>
      </c>
      <c r="CM586" s="212">
        <f t="shared" si="461"/>
        <v>0</v>
      </c>
      <c r="CN586" s="118" t="s">
        <v>79</v>
      </c>
      <c r="CO586" s="118" t="s">
        <v>79</v>
      </c>
      <c r="CP586" s="213">
        <f>+CP587</f>
        <v>0.75719923399076494</v>
      </c>
      <c r="CQ586" s="214">
        <v>27</v>
      </c>
      <c r="CR586" s="120" t="s">
        <v>79</v>
      </c>
      <c r="CS586" s="120" t="s">
        <v>79</v>
      </c>
      <c r="CT586" s="215">
        <f>+CT587</f>
        <v>0.78484979423868306</v>
      </c>
      <c r="CU586" s="214" t="s">
        <v>1547</v>
      </c>
      <c r="CV586" s="214" t="s">
        <v>81</v>
      </c>
    </row>
    <row r="587" spans="1:101" ht="60.75" customHeight="1">
      <c r="A587" s="75" t="s">
        <v>1552</v>
      </c>
      <c r="B587" s="218" t="s">
        <v>95</v>
      </c>
      <c r="C587" s="75" t="s">
        <v>1553</v>
      </c>
      <c r="D587" s="119">
        <v>1</v>
      </c>
      <c r="E587" s="119" t="s">
        <v>81</v>
      </c>
      <c r="F587" s="75" t="s">
        <v>97</v>
      </c>
      <c r="G587" s="75" t="s">
        <v>1554</v>
      </c>
      <c r="H587" s="75" t="s">
        <v>1554</v>
      </c>
      <c r="I587" s="96">
        <v>0</v>
      </c>
      <c r="J587" s="119">
        <v>0</v>
      </c>
      <c r="K587" s="119">
        <v>0</v>
      </c>
      <c r="L587" s="305" t="s">
        <v>81</v>
      </c>
      <c r="M587" s="354">
        <f>SUM(L587:L592)/2</f>
        <v>0.5</v>
      </c>
      <c r="N587" s="354">
        <v>0.15</v>
      </c>
      <c r="O587" s="354">
        <v>0.03</v>
      </c>
      <c r="P587" s="354">
        <f>SUM(L587:L622)/15</f>
        <v>0.73333333333333328</v>
      </c>
      <c r="Q587" s="96">
        <v>0</v>
      </c>
      <c r="R587" s="96">
        <v>0</v>
      </c>
      <c r="S587" s="96">
        <v>0</v>
      </c>
      <c r="T587" s="96">
        <v>0</v>
      </c>
      <c r="U587" s="96">
        <v>0</v>
      </c>
      <c r="V587" s="96">
        <v>0</v>
      </c>
      <c r="W587" s="96">
        <v>0</v>
      </c>
      <c r="X587" s="96">
        <v>0</v>
      </c>
      <c r="Y587" s="96">
        <v>0</v>
      </c>
      <c r="Z587" s="102" t="s">
        <v>81</v>
      </c>
      <c r="AA587" s="96">
        <v>0</v>
      </c>
      <c r="AB587" s="102">
        <v>0</v>
      </c>
      <c r="AC587" s="96">
        <v>0</v>
      </c>
      <c r="AD587" s="102">
        <v>0</v>
      </c>
      <c r="AE587" s="102">
        <v>0</v>
      </c>
      <c r="AF587" s="102">
        <v>0</v>
      </c>
      <c r="AG587" s="102">
        <v>0</v>
      </c>
      <c r="AH587" s="102">
        <v>0</v>
      </c>
      <c r="AI587" s="102">
        <v>0</v>
      </c>
      <c r="AJ587" s="102">
        <v>0</v>
      </c>
      <c r="AK587" s="102">
        <v>0</v>
      </c>
      <c r="AL587" s="305" t="s">
        <v>81</v>
      </c>
      <c r="AM587" s="354">
        <f>SUM(AL587:AL592)/2</f>
        <v>0.5</v>
      </c>
      <c r="AN587" s="354" t="s">
        <v>1555</v>
      </c>
      <c r="AO587" s="102">
        <f t="shared" ref="AO587:AO622" si="462">SUM(AC587+K587)</f>
        <v>0</v>
      </c>
      <c r="AP587" s="305">
        <f t="shared" ref="AP587:AP622" si="463">SUM(AO587/D587)</f>
        <v>0</v>
      </c>
      <c r="AQ587" s="354">
        <f>SUM(AP587:AP592)/6</f>
        <v>8.3333333333333329E-2</v>
      </c>
      <c r="AR587" s="354">
        <f>SUM(AP587:AP622)/32</f>
        <v>1.1175868055555556</v>
      </c>
      <c r="AS587" s="96">
        <v>0</v>
      </c>
      <c r="AT587" s="96">
        <v>0</v>
      </c>
      <c r="AU587" s="96">
        <v>0</v>
      </c>
      <c r="AV587" s="96">
        <v>0</v>
      </c>
      <c r="AW587" s="102">
        <v>0</v>
      </c>
      <c r="AX587" s="102">
        <v>0</v>
      </c>
      <c r="AY587" s="102">
        <v>0</v>
      </c>
      <c r="AZ587" s="102">
        <v>0</v>
      </c>
      <c r="BA587" s="102">
        <v>0</v>
      </c>
      <c r="BB587" s="102">
        <v>0</v>
      </c>
      <c r="BC587" s="102">
        <v>0</v>
      </c>
      <c r="BD587" s="102">
        <v>0</v>
      </c>
      <c r="BE587" s="102">
        <v>0</v>
      </c>
      <c r="BF587" s="96" t="s">
        <v>81</v>
      </c>
      <c r="BG587" s="354" t="s">
        <v>81</v>
      </c>
      <c r="BH587" s="354">
        <f>SUM(BF587:BF622)/AS586</f>
        <v>0.84138888888888896</v>
      </c>
      <c r="BI587" s="96" t="s">
        <v>81</v>
      </c>
      <c r="BJ587" s="260" t="s">
        <v>81</v>
      </c>
      <c r="BK587" s="354">
        <f>SUM(BJ587:BJ592)/2</f>
        <v>0.25</v>
      </c>
      <c r="BL587" s="354">
        <f>SUM(BJ587:BJ622)/BI586</f>
        <v>0.6127488888888889</v>
      </c>
      <c r="BM587" s="220" t="s">
        <v>1556</v>
      </c>
      <c r="BN587" s="220" t="s">
        <v>176</v>
      </c>
      <c r="BO587" s="220"/>
      <c r="BP587" s="220"/>
      <c r="BQ587" s="220"/>
      <c r="BR587" s="220"/>
      <c r="BS587" s="220"/>
      <c r="BT587" s="220"/>
      <c r="BU587" s="220"/>
      <c r="BV587" s="220"/>
      <c r="BW587" s="220"/>
      <c r="BX587" s="220"/>
      <c r="BY587" s="220"/>
      <c r="BZ587" s="96" t="s">
        <v>81</v>
      </c>
      <c r="CA587" s="96">
        <v>0</v>
      </c>
      <c r="CB587" s="96">
        <v>0</v>
      </c>
      <c r="CC587" s="96">
        <v>0</v>
      </c>
      <c r="CD587" s="96">
        <v>0</v>
      </c>
      <c r="CE587" s="96">
        <v>0</v>
      </c>
      <c r="CF587" s="96">
        <v>0</v>
      </c>
      <c r="CG587" s="96">
        <v>0</v>
      </c>
      <c r="CH587" s="96">
        <v>0</v>
      </c>
      <c r="CI587" s="96">
        <v>0</v>
      </c>
      <c r="CJ587" s="96">
        <v>0</v>
      </c>
      <c r="CK587" s="96">
        <v>0</v>
      </c>
      <c r="CL587" s="96">
        <v>0</v>
      </c>
      <c r="CM587" s="96">
        <v>0</v>
      </c>
      <c r="CN587" s="96" t="s">
        <v>81</v>
      </c>
      <c r="CO587" s="354" t="s">
        <v>81</v>
      </c>
      <c r="CP587" s="354">
        <f>SUM(CN587:CN622)/BZ586</f>
        <v>0.75719923399076494</v>
      </c>
      <c r="CQ587" s="96" t="s">
        <v>81</v>
      </c>
      <c r="CR587" s="221" t="s">
        <v>81</v>
      </c>
      <c r="CS587" s="355">
        <f>SUM(CR587:CR592)/2</f>
        <v>1</v>
      </c>
      <c r="CT587" s="355">
        <f>SUBTOTAL(9,CR587:CR620)/CQ586</f>
        <v>0.78484979423868306</v>
      </c>
      <c r="CU587" s="220" t="s">
        <v>1556</v>
      </c>
      <c r="CV587" s="220" t="s">
        <v>176</v>
      </c>
    </row>
    <row r="588" spans="1:101" ht="36.75" customHeight="1">
      <c r="A588" s="75" t="s">
        <v>1552</v>
      </c>
      <c r="B588" s="218" t="s">
        <v>95</v>
      </c>
      <c r="C588" s="75" t="s">
        <v>1553</v>
      </c>
      <c r="D588" s="119">
        <v>4</v>
      </c>
      <c r="E588" s="119" t="s">
        <v>81</v>
      </c>
      <c r="F588" s="75" t="s">
        <v>97</v>
      </c>
      <c r="G588" s="75" t="s">
        <v>1557</v>
      </c>
      <c r="H588" s="75" t="s">
        <v>1557</v>
      </c>
      <c r="I588" s="96">
        <v>0</v>
      </c>
      <c r="J588" s="119">
        <v>1</v>
      </c>
      <c r="K588" s="119">
        <v>0</v>
      </c>
      <c r="L588" s="305">
        <v>0</v>
      </c>
      <c r="M588" s="354"/>
      <c r="N588" s="354"/>
      <c r="O588" s="354"/>
      <c r="P588" s="354"/>
      <c r="Q588" s="96">
        <v>0</v>
      </c>
      <c r="R588" s="96">
        <v>0</v>
      </c>
      <c r="S588" s="96">
        <v>0</v>
      </c>
      <c r="T588" s="96">
        <v>0</v>
      </c>
      <c r="U588" s="96">
        <v>0</v>
      </c>
      <c r="V588" s="96">
        <v>0</v>
      </c>
      <c r="W588" s="96">
        <v>0</v>
      </c>
      <c r="X588" s="96">
        <v>0</v>
      </c>
      <c r="Y588" s="96">
        <v>0</v>
      </c>
      <c r="Z588" s="102" t="s">
        <v>81</v>
      </c>
      <c r="AA588" s="96">
        <v>1</v>
      </c>
      <c r="AB588" s="102">
        <v>0</v>
      </c>
      <c r="AC588" s="96">
        <v>0</v>
      </c>
      <c r="AD588" s="102">
        <v>0</v>
      </c>
      <c r="AE588" s="102">
        <v>0</v>
      </c>
      <c r="AF588" s="102">
        <v>0</v>
      </c>
      <c r="AG588" s="102">
        <v>0</v>
      </c>
      <c r="AH588" s="102">
        <v>0</v>
      </c>
      <c r="AI588" s="102">
        <v>0</v>
      </c>
      <c r="AJ588" s="102">
        <v>0</v>
      </c>
      <c r="AK588" s="102">
        <v>0</v>
      </c>
      <c r="AL588" s="305">
        <v>0</v>
      </c>
      <c r="AM588" s="354"/>
      <c r="AN588" s="354"/>
      <c r="AO588" s="102">
        <f t="shared" si="462"/>
        <v>0</v>
      </c>
      <c r="AP588" s="305">
        <f t="shared" si="463"/>
        <v>0</v>
      </c>
      <c r="AQ588" s="354"/>
      <c r="AR588" s="354"/>
      <c r="AS588" s="96">
        <v>0</v>
      </c>
      <c r="AT588" s="96">
        <v>0</v>
      </c>
      <c r="AU588" s="96">
        <v>0</v>
      </c>
      <c r="AV588" s="96">
        <v>0</v>
      </c>
      <c r="AW588" s="102">
        <v>0</v>
      </c>
      <c r="AX588" s="102">
        <v>0</v>
      </c>
      <c r="AY588" s="102">
        <v>0</v>
      </c>
      <c r="AZ588" s="102">
        <v>0</v>
      </c>
      <c r="BA588" s="102">
        <v>0</v>
      </c>
      <c r="BB588" s="102">
        <v>0</v>
      </c>
      <c r="BC588" s="102">
        <v>0</v>
      </c>
      <c r="BD588" s="102">
        <v>0</v>
      </c>
      <c r="BE588" s="102">
        <v>0</v>
      </c>
      <c r="BF588" s="96" t="s">
        <v>81</v>
      </c>
      <c r="BG588" s="354"/>
      <c r="BH588" s="354"/>
      <c r="BI588" s="96" t="s">
        <v>81</v>
      </c>
      <c r="BJ588" s="260" t="s">
        <v>81</v>
      </c>
      <c r="BK588" s="354"/>
      <c r="BL588" s="354"/>
      <c r="BM588" s="220" t="s">
        <v>1558</v>
      </c>
      <c r="BN588" s="220" t="s">
        <v>411</v>
      </c>
      <c r="BO588" s="220"/>
      <c r="BP588" s="220"/>
      <c r="BQ588" s="220"/>
      <c r="BR588" s="220"/>
      <c r="BS588" s="220"/>
      <c r="BT588" s="220"/>
      <c r="BU588" s="220"/>
      <c r="BV588" s="220"/>
      <c r="BW588" s="220"/>
      <c r="BX588" s="220"/>
      <c r="BY588" s="220"/>
      <c r="BZ588" s="96" t="s">
        <v>81</v>
      </c>
      <c r="CA588" s="96">
        <v>0</v>
      </c>
      <c r="CB588" s="96">
        <v>0</v>
      </c>
      <c r="CC588" s="96">
        <v>0</v>
      </c>
      <c r="CD588" s="96">
        <v>0</v>
      </c>
      <c r="CE588" s="96">
        <v>0</v>
      </c>
      <c r="CF588" s="96">
        <v>0</v>
      </c>
      <c r="CG588" s="96">
        <v>0</v>
      </c>
      <c r="CH588" s="96">
        <v>0</v>
      </c>
      <c r="CI588" s="96">
        <v>0</v>
      </c>
      <c r="CJ588" s="96">
        <v>0</v>
      </c>
      <c r="CK588" s="96">
        <v>0</v>
      </c>
      <c r="CL588" s="96">
        <v>0</v>
      </c>
      <c r="CM588" s="96">
        <v>0</v>
      </c>
      <c r="CN588" s="96" t="s">
        <v>81</v>
      </c>
      <c r="CO588" s="354"/>
      <c r="CP588" s="354"/>
      <c r="CQ588" s="96" t="s">
        <v>81</v>
      </c>
      <c r="CR588" s="221" t="s">
        <v>81</v>
      </c>
      <c r="CS588" s="355"/>
      <c r="CT588" s="355"/>
      <c r="CU588" s="220" t="s">
        <v>1558</v>
      </c>
      <c r="CV588" s="220" t="s">
        <v>411</v>
      </c>
    </row>
    <row r="589" spans="1:101" ht="78.75">
      <c r="A589" s="75" t="s">
        <v>1552</v>
      </c>
      <c r="B589" s="218" t="s">
        <v>95</v>
      </c>
      <c r="C589" s="75" t="s">
        <v>1553</v>
      </c>
      <c r="D589" s="119">
        <v>1</v>
      </c>
      <c r="E589" s="119" t="s">
        <v>81</v>
      </c>
      <c r="F589" s="75" t="s">
        <v>97</v>
      </c>
      <c r="G589" s="75" t="s">
        <v>1559</v>
      </c>
      <c r="H589" s="75" t="s">
        <v>1559</v>
      </c>
      <c r="I589" s="96">
        <v>0</v>
      </c>
      <c r="J589" s="119">
        <v>0</v>
      </c>
      <c r="K589" s="119">
        <v>0</v>
      </c>
      <c r="L589" s="305" t="s">
        <v>81</v>
      </c>
      <c r="M589" s="354"/>
      <c r="N589" s="354"/>
      <c r="O589" s="354"/>
      <c r="P589" s="354"/>
      <c r="Q589" s="96">
        <v>0</v>
      </c>
      <c r="R589" s="96">
        <v>0</v>
      </c>
      <c r="S589" s="96">
        <v>0</v>
      </c>
      <c r="T589" s="96">
        <v>0</v>
      </c>
      <c r="U589" s="96">
        <v>0</v>
      </c>
      <c r="V589" s="96">
        <v>0</v>
      </c>
      <c r="W589" s="96">
        <v>0</v>
      </c>
      <c r="X589" s="96">
        <v>0</v>
      </c>
      <c r="Y589" s="96">
        <v>0</v>
      </c>
      <c r="Z589" s="102" t="s">
        <v>81</v>
      </c>
      <c r="AA589" s="96">
        <v>0</v>
      </c>
      <c r="AB589" s="102">
        <v>0</v>
      </c>
      <c r="AC589" s="96">
        <v>0</v>
      </c>
      <c r="AD589" s="102">
        <v>0</v>
      </c>
      <c r="AE589" s="102">
        <v>0</v>
      </c>
      <c r="AF589" s="102">
        <v>0</v>
      </c>
      <c r="AG589" s="102">
        <v>0</v>
      </c>
      <c r="AH589" s="102">
        <v>0</v>
      </c>
      <c r="AI589" s="102">
        <v>0</v>
      </c>
      <c r="AJ589" s="102">
        <v>0</v>
      </c>
      <c r="AK589" s="102">
        <v>0</v>
      </c>
      <c r="AL589" s="305" t="s">
        <v>81</v>
      </c>
      <c r="AM589" s="354"/>
      <c r="AN589" s="354"/>
      <c r="AO589" s="102">
        <f t="shared" si="462"/>
        <v>0</v>
      </c>
      <c r="AP589" s="305">
        <f t="shared" si="463"/>
        <v>0</v>
      </c>
      <c r="AQ589" s="354"/>
      <c r="AR589" s="354"/>
      <c r="AS589" s="96">
        <v>0</v>
      </c>
      <c r="AT589" s="96">
        <v>0</v>
      </c>
      <c r="AU589" s="96">
        <v>0</v>
      </c>
      <c r="AV589" s="96">
        <v>0</v>
      </c>
      <c r="AW589" s="102">
        <v>0</v>
      </c>
      <c r="AX589" s="102">
        <v>0</v>
      </c>
      <c r="AY589" s="102">
        <v>0</v>
      </c>
      <c r="AZ589" s="102">
        <v>0</v>
      </c>
      <c r="BA589" s="102">
        <v>0</v>
      </c>
      <c r="BB589" s="102">
        <v>0</v>
      </c>
      <c r="BC589" s="102">
        <v>0</v>
      </c>
      <c r="BD589" s="102">
        <v>0</v>
      </c>
      <c r="BE589" s="102">
        <v>0</v>
      </c>
      <c r="BF589" s="96" t="s">
        <v>81</v>
      </c>
      <c r="BG589" s="354"/>
      <c r="BH589" s="354"/>
      <c r="BI589" s="96" t="s">
        <v>81</v>
      </c>
      <c r="BJ589" s="260" t="s">
        <v>81</v>
      </c>
      <c r="BK589" s="354"/>
      <c r="BL589" s="354"/>
      <c r="BM589" s="220" t="s">
        <v>1556</v>
      </c>
      <c r="BN589" s="220" t="s">
        <v>176</v>
      </c>
      <c r="BO589" s="220"/>
      <c r="BP589" s="220"/>
      <c r="BQ589" s="220"/>
      <c r="BR589" s="220"/>
      <c r="BS589" s="220"/>
      <c r="BT589" s="220"/>
      <c r="BU589" s="220"/>
      <c r="BV589" s="220"/>
      <c r="BW589" s="220"/>
      <c r="BX589" s="220"/>
      <c r="BY589" s="220"/>
      <c r="BZ589" s="96" t="s">
        <v>81</v>
      </c>
      <c r="CA589" s="96">
        <v>0</v>
      </c>
      <c r="CB589" s="96">
        <v>0</v>
      </c>
      <c r="CC589" s="96">
        <v>0</v>
      </c>
      <c r="CD589" s="96">
        <v>0</v>
      </c>
      <c r="CE589" s="96">
        <v>0</v>
      </c>
      <c r="CF589" s="96">
        <v>0</v>
      </c>
      <c r="CG589" s="96">
        <v>0</v>
      </c>
      <c r="CH589" s="96">
        <v>0</v>
      </c>
      <c r="CI589" s="96">
        <v>0</v>
      </c>
      <c r="CJ589" s="96">
        <v>0</v>
      </c>
      <c r="CK589" s="96">
        <v>0</v>
      </c>
      <c r="CL589" s="96">
        <v>0</v>
      </c>
      <c r="CM589" s="96">
        <v>0</v>
      </c>
      <c r="CN589" s="96" t="s">
        <v>81</v>
      </c>
      <c r="CO589" s="354"/>
      <c r="CP589" s="354"/>
      <c r="CQ589" s="96" t="s">
        <v>81</v>
      </c>
      <c r="CR589" s="221" t="s">
        <v>81</v>
      </c>
      <c r="CS589" s="355"/>
      <c r="CT589" s="355"/>
      <c r="CU589" s="220" t="s">
        <v>1556</v>
      </c>
      <c r="CV589" s="220" t="s">
        <v>176</v>
      </c>
    </row>
    <row r="590" spans="1:101" ht="45">
      <c r="A590" s="75" t="s">
        <v>1552</v>
      </c>
      <c r="B590" s="218" t="s">
        <v>95</v>
      </c>
      <c r="C590" s="75" t="s">
        <v>1553</v>
      </c>
      <c r="D590" s="119">
        <v>100</v>
      </c>
      <c r="E590" s="119" t="s">
        <v>81</v>
      </c>
      <c r="F590" s="75" t="s">
        <v>97</v>
      </c>
      <c r="G590" s="75" t="s">
        <v>1560</v>
      </c>
      <c r="H590" s="75" t="s">
        <v>1560</v>
      </c>
      <c r="I590" s="96">
        <v>0</v>
      </c>
      <c r="J590" s="119">
        <v>0</v>
      </c>
      <c r="K590" s="119">
        <v>0</v>
      </c>
      <c r="L590" s="305" t="s">
        <v>81</v>
      </c>
      <c r="M590" s="354"/>
      <c r="N590" s="354"/>
      <c r="O590" s="354"/>
      <c r="P590" s="354"/>
      <c r="Q590" s="96">
        <v>0</v>
      </c>
      <c r="R590" s="96">
        <v>0</v>
      </c>
      <c r="S590" s="96">
        <v>0</v>
      </c>
      <c r="T590" s="96">
        <v>0</v>
      </c>
      <c r="U590" s="96">
        <v>0</v>
      </c>
      <c r="V590" s="96">
        <v>0</v>
      </c>
      <c r="W590" s="96">
        <v>0</v>
      </c>
      <c r="X590" s="96">
        <v>0</v>
      </c>
      <c r="Y590" s="96">
        <v>0</v>
      </c>
      <c r="Z590" s="102" t="s">
        <v>81</v>
      </c>
      <c r="AA590" s="96">
        <v>0</v>
      </c>
      <c r="AB590" s="102">
        <v>0</v>
      </c>
      <c r="AC590" s="96">
        <v>0</v>
      </c>
      <c r="AD590" s="102">
        <v>0</v>
      </c>
      <c r="AE590" s="102">
        <v>0</v>
      </c>
      <c r="AF590" s="102">
        <v>0</v>
      </c>
      <c r="AG590" s="102">
        <v>0</v>
      </c>
      <c r="AH590" s="102">
        <v>0</v>
      </c>
      <c r="AI590" s="102">
        <v>0</v>
      </c>
      <c r="AJ590" s="102">
        <v>0</v>
      </c>
      <c r="AK590" s="102">
        <v>0</v>
      </c>
      <c r="AL590" s="305" t="s">
        <v>81</v>
      </c>
      <c r="AM590" s="354"/>
      <c r="AN590" s="354"/>
      <c r="AO590" s="102">
        <f t="shared" si="462"/>
        <v>0</v>
      </c>
      <c r="AP590" s="305">
        <f t="shared" si="463"/>
        <v>0</v>
      </c>
      <c r="AQ590" s="354"/>
      <c r="AR590" s="354"/>
      <c r="AS590" s="96">
        <v>0</v>
      </c>
      <c r="AT590" s="96">
        <v>0</v>
      </c>
      <c r="AU590" s="96">
        <v>0</v>
      </c>
      <c r="AV590" s="96">
        <v>0</v>
      </c>
      <c r="AW590" s="102">
        <v>0</v>
      </c>
      <c r="AX590" s="102">
        <v>0</v>
      </c>
      <c r="AY590" s="102">
        <v>0</v>
      </c>
      <c r="AZ590" s="102">
        <v>0</v>
      </c>
      <c r="BA590" s="102">
        <v>0</v>
      </c>
      <c r="BB590" s="102">
        <v>0</v>
      </c>
      <c r="BC590" s="102">
        <v>0</v>
      </c>
      <c r="BD590" s="102">
        <v>0</v>
      </c>
      <c r="BE590" s="102">
        <v>0</v>
      </c>
      <c r="BF590" s="96" t="s">
        <v>81</v>
      </c>
      <c r="BG590" s="354"/>
      <c r="BH590" s="354"/>
      <c r="BI590" s="96" t="s">
        <v>81</v>
      </c>
      <c r="BJ590" s="260" t="s">
        <v>81</v>
      </c>
      <c r="BK590" s="354"/>
      <c r="BL590" s="354"/>
      <c r="BM590" s="220" t="s">
        <v>1556</v>
      </c>
      <c r="BN590" s="220" t="s">
        <v>411</v>
      </c>
      <c r="BO590" s="220"/>
      <c r="BP590" s="220"/>
      <c r="BQ590" s="220"/>
      <c r="BR590" s="220"/>
      <c r="BS590" s="220"/>
      <c r="BT590" s="220"/>
      <c r="BU590" s="220"/>
      <c r="BV590" s="220"/>
      <c r="BW590" s="220"/>
      <c r="BX590" s="220"/>
      <c r="BY590" s="220"/>
      <c r="BZ590" s="96" t="s">
        <v>81</v>
      </c>
      <c r="CA590" s="96">
        <v>0</v>
      </c>
      <c r="CB590" s="96">
        <v>0</v>
      </c>
      <c r="CC590" s="96">
        <v>0</v>
      </c>
      <c r="CD590" s="96">
        <v>0</v>
      </c>
      <c r="CE590" s="96">
        <v>0</v>
      </c>
      <c r="CF590" s="96">
        <v>0</v>
      </c>
      <c r="CG590" s="96">
        <v>0</v>
      </c>
      <c r="CH590" s="96">
        <v>0</v>
      </c>
      <c r="CI590" s="96">
        <v>0</v>
      </c>
      <c r="CJ590" s="96">
        <v>0</v>
      </c>
      <c r="CK590" s="96">
        <v>0</v>
      </c>
      <c r="CL590" s="96">
        <v>0</v>
      </c>
      <c r="CM590" s="96">
        <v>0</v>
      </c>
      <c r="CN590" s="96" t="s">
        <v>81</v>
      </c>
      <c r="CO590" s="354"/>
      <c r="CP590" s="354"/>
      <c r="CQ590" s="96" t="s">
        <v>81</v>
      </c>
      <c r="CR590" s="221" t="s">
        <v>81</v>
      </c>
      <c r="CS590" s="355"/>
      <c r="CT590" s="355"/>
      <c r="CU590" s="220" t="s">
        <v>1556</v>
      </c>
      <c r="CV590" s="220" t="s">
        <v>411</v>
      </c>
    </row>
    <row r="591" spans="1:101" ht="45">
      <c r="A591" s="75" t="s">
        <v>1552</v>
      </c>
      <c r="B591" s="218" t="s">
        <v>95</v>
      </c>
      <c r="C591" s="75" t="s">
        <v>1553</v>
      </c>
      <c r="D591" s="119">
        <v>4</v>
      </c>
      <c r="E591" s="119">
        <v>4</v>
      </c>
      <c r="F591" s="75" t="s">
        <v>97</v>
      </c>
      <c r="G591" s="75" t="s">
        <v>1561</v>
      </c>
      <c r="H591" s="75" t="s">
        <v>1561</v>
      </c>
      <c r="I591" s="96">
        <v>0</v>
      </c>
      <c r="J591" s="119">
        <v>1</v>
      </c>
      <c r="K591" s="119">
        <v>1</v>
      </c>
      <c r="L591" s="305">
        <v>1</v>
      </c>
      <c r="M591" s="354"/>
      <c r="N591" s="354"/>
      <c r="O591" s="354"/>
      <c r="P591" s="354"/>
      <c r="Q591" s="96">
        <v>0</v>
      </c>
      <c r="R591" s="96">
        <v>0</v>
      </c>
      <c r="S591" s="96">
        <v>0</v>
      </c>
      <c r="T591" s="96">
        <v>0</v>
      </c>
      <c r="U591" s="96">
        <v>0</v>
      </c>
      <c r="V591" s="96">
        <v>0</v>
      </c>
      <c r="W591" s="96">
        <v>0</v>
      </c>
      <c r="X591" s="96">
        <v>0</v>
      </c>
      <c r="Y591" s="96">
        <v>0</v>
      </c>
      <c r="Z591" s="102" t="s">
        <v>81</v>
      </c>
      <c r="AA591" s="96">
        <v>1</v>
      </c>
      <c r="AB591" s="102">
        <v>0</v>
      </c>
      <c r="AC591" s="96">
        <v>1</v>
      </c>
      <c r="AD591" s="102">
        <v>60000000</v>
      </c>
      <c r="AE591" s="102">
        <v>60000000</v>
      </c>
      <c r="AF591" s="102">
        <v>0</v>
      </c>
      <c r="AG591" s="102">
        <v>0</v>
      </c>
      <c r="AH591" s="102">
        <v>0</v>
      </c>
      <c r="AI591" s="102">
        <v>0</v>
      </c>
      <c r="AJ591" s="102">
        <v>0</v>
      </c>
      <c r="AK591" s="102">
        <v>0</v>
      </c>
      <c r="AL591" s="305">
        <v>1</v>
      </c>
      <c r="AM591" s="354"/>
      <c r="AN591" s="354"/>
      <c r="AO591" s="102">
        <f t="shared" si="462"/>
        <v>2</v>
      </c>
      <c r="AP591" s="305">
        <f t="shared" si="463"/>
        <v>0.5</v>
      </c>
      <c r="AQ591" s="354"/>
      <c r="AR591" s="354"/>
      <c r="AS591" s="96">
        <v>0</v>
      </c>
      <c r="AT591" s="96">
        <v>0</v>
      </c>
      <c r="AU591" s="96">
        <v>0</v>
      </c>
      <c r="AV591" s="96">
        <v>0</v>
      </c>
      <c r="AW591" s="102">
        <v>0</v>
      </c>
      <c r="AX591" s="102">
        <v>0</v>
      </c>
      <c r="AY591" s="102">
        <v>0</v>
      </c>
      <c r="AZ591" s="102">
        <v>0</v>
      </c>
      <c r="BA591" s="102">
        <v>0</v>
      </c>
      <c r="BB591" s="102">
        <v>0</v>
      </c>
      <c r="BC591" s="102">
        <v>0</v>
      </c>
      <c r="BD591" s="102">
        <v>0</v>
      </c>
      <c r="BE591" s="102">
        <v>0</v>
      </c>
      <c r="BF591" s="96" t="s">
        <v>81</v>
      </c>
      <c r="BG591" s="354"/>
      <c r="BH591" s="354"/>
      <c r="BI591" s="96">
        <f t="shared" ref="BI591:BI616" si="464">+K591+AC591+AV591</f>
        <v>2</v>
      </c>
      <c r="BJ591" s="260">
        <f t="shared" ref="BJ591:BJ593" si="465">+BI591/D591</f>
        <v>0.5</v>
      </c>
      <c r="BK591" s="354"/>
      <c r="BL591" s="354"/>
      <c r="BM591" s="220" t="s">
        <v>1562</v>
      </c>
      <c r="BN591" s="220" t="s">
        <v>101</v>
      </c>
      <c r="BO591" s="220"/>
      <c r="BP591" s="220"/>
      <c r="BQ591" s="220"/>
      <c r="BR591" s="220"/>
      <c r="BS591" s="220"/>
      <c r="BT591" s="220"/>
      <c r="BU591" s="220"/>
      <c r="BV591" s="220"/>
      <c r="BW591" s="220"/>
      <c r="BX591" s="220"/>
      <c r="BY591" s="220"/>
      <c r="BZ591" s="96">
        <v>2</v>
      </c>
      <c r="CA591" s="96">
        <v>0</v>
      </c>
      <c r="CB591" s="96">
        <v>1</v>
      </c>
      <c r="CC591" s="96">
        <v>1</v>
      </c>
      <c r="CD591" s="96">
        <v>2</v>
      </c>
      <c r="CE591" s="96">
        <v>227020000</v>
      </c>
      <c r="CF591" s="96">
        <v>227020000</v>
      </c>
      <c r="CG591" s="96">
        <v>0</v>
      </c>
      <c r="CH591" s="96">
        <v>0</v>
      </c>
      <c r="CI591" s="96">
        <v>0</v>
      </c>
      <c r="CJ591" s="96">
        <v>0</v>
      </c>
      <c r="CK591" s="96">
        <v>0</v>
      </c>
      <c r="CL591" s="96">
        <v>0</v>
      </c>
      <c r="CM591" s="96">
        <v>0</v>
      </c>
      <c r="CN591" s="305">
        <f>+CD591/BZ591</f>
        <v>1</v>
      </c>
      <c r="CO591" s="354"/>
      <c r="CP591" s="354"/>
      <c r="CQ591" s="96">
        <f t="shared" ref="CQ591:CQ649" si="466">SUM(K591+AC591+AV591+CD591)</f>
        <v>4</v>
      </c>
      <c r="CR591" s="221">
        <f>+CQ591/E591</f>
        <v>1</v>
      </c>
      <c r="CS591" s="355"/>
      <c r="CT591" s="355"/>
      <c r="CU591" s="220" t="s">
        <v>1564</v>
      </c>
      <c r="CV591" s="220" t="s">
        <v>101</v>
      </c>
    </row>
    <row r="592" spans="1:101" ht="56.25">
      <c r="A592" s="75" t="s">
        <v>1552</v>
      </c>
      <c r="B592" s="218" t="s">
        <v>95</v>
      </c>
      <c r="C592" s="75" t="s">
        <v>1553</v>
      </c>
      <c r="D592" s="119">
        <v>1</v>
      </c>
      <c r="E592" s="119">
        <v>1</v>
      </c>
      <c r="F592" s="75" t="s">
        <v>97</v>
      </c>
      <c r="G592" s="75" t="s">
        <v>1563</v>
      </c>
      <c r="H592" s="75" t="s">
        <v>1563</v>
      </c>
      <c r="I592" s="96">
        <v>0</v>
      </c>
      <c r="J592" s="119">
        <v>0</v>
      </c>
      <c r="K592" s="119">
        <v>0</v>
      </c>
      <c r="L592" s="305" t="s">
        <v>81</v>
      </c>
      <c r="M592" s="354"/>
      <c r="N592" s="354"/>
      <c r="O592" s="354"/>
      <c r="P592" s="354"/>
      <c r="Q592" s="96">
        <v>0</v>
      </c>
      <c r="R592" s="96">
        <v>0</v>
      </c>
      <c r="S592" s="96">
        <v>0</v>
      </c>
      <c r="T592" s="96">
        <v>0</v>
      </c>
      <c r="U592" s="96">
        <v>0</v>
      </c>
      <c r="V592" s="96">
        <v>0</v>
      </c>
      <c r="W592" s="96">
        <v>0</v>
      </c>
      <c r="X592" s="96">
        <v>0</v>
      </c>
      <c r="Y592" s="96">
        <v>0</v>
      </c>
      <c r="Z592" s="102" t="s">
        <v>81</v>
      </c>
      <c r="AA592" s="96">
        <v>0</v>
      </c>
      <c r="AB592" s="102">
        <v>0</v>
      </c>
      <c r="AC592" s="96">
        <v>0</v>
      </c>
      <c r="AD592" s="102">
        <v>0</v>
      </c>
      <c r="AE592" s="102">
        <v>0</v>
      </c>
      <c r="AF592" s="102">
        <v>0</v>
      </c>
      <c r="AG592" s="102">
        <v>0</v>
      </c>
      <c r="AH592" s="102">
        <v>0</v>
      </c>
      <c r="AI592" s="102">
        <v>0</v>
      </c>
      <c r="AJ592" s="102">
        <v>0</v>
      </c>
      <c r="AK592" s="102">
        <v>0</v>
      </c>
      <c r="AL592" s="305" t="s">
        <v>81</v>
      </c>
      <c r="AM592" s="354"/>
      <c r="AN592" s="354"/>
      <c r="AO592" s="102">
        <f t="shared" si="462"/>
        <v>0</v>
      </c>
      <c r="AP592" s="305">
        <f t="shared" si="463"/>
        <v>0</v>
      </c>
      <c r="AQ592" s="354"/>
      <c r="AR592" s="354"/>
      <c r="AS592" s="96">
        <v>0</v>
      </c>
      <c r="AT592" s="96">
        <v>0</v>
      </c>
      <c r="AU592" s="96">
        <v>0</v>
      </c>
      <c r="AV592" s="96">
        <v>0</v>
      </c>
      <c r="AW592" s="102">
        <v>0</v>
      </c>
      <c r="AX592" s="102">
        <v>0</v>
      </c>
      <c r="AY592" s="102">
        <v>0</v>
      </c>
      <c r="AZ592" s="102">
        <v>0</v>
      </c>
      <c r="BA592" s="102">
        <v>0</v>
      </c>
      <c r="BB592" s="102">
        <v>0</v>
      </c>
      <c r="BC592" s="102">
        <v>0</v>
      </c>
      <c r="BD592" s="102">
        <v>0</v>
      </c>
      <c r="BE592" s="102">
        <v>0</v>
      </c>
      <c r="BF592" s="96" t="s">
        <v>81</v>
      </c>
      <c r="BG592" s="354"/>
      <c r="BH592" s="354"/>
      <c r="BI592" s="96">
        <f t="shared" si="464"/>
        <v>0</v>
      </c>
      <c r="BJ592" s="260">
        <f t="shared" si="465"/>
        <v>0</v>
      </c>
      <c r="BK592" s="354"/>
      <c r="BL592" s="354"/>
      <c r="BM592" s="220" t="s">
        <v>1564</v>
      </c>
      <c r="BN592" s="220" t="s">
        <v>101</v>
      </c>
      <c r="BO592" s="220"/>
      <c r="BP592" s="220"/>
      <c r="BQ592" s="220"/>
      <c r="BR592" s="220"/>
      <c r="BS592" s="220"/>
      <c r="BT592" s="220"/>
      <c r="BU592" s="220"/>
      <c r="BV592" s="220"/>
      <c r="BW592" s="220"/>
      <c r="BX592" s="220"/>
      <c r="BY592" s="220"/>
      <c r="BZ592" s="96">
        <v>1</v>
      </c>
      <c r="CA592" s="96">
        <v>0</v>
      </c>
      <c r="CB592" s="96">
        <v>0</v>
      </c>
      <c r="CC592" s="96">
        <v>1</v>
      </c>
      <c r="CD592" s="96">
        <v>1</v>
      </c>
      <c r="CE592" s="96">
        <v>241369600</v>
      </c>
      <c r="CF592" s="96">
        <v>241369600</v>
      </c>
      <c r="CG592" s="96">
        <v>0</v>
      </c>
      <c r="CH592" s="96">
        <v>0</v>
      </c>
      <c r="CI592" s="96">
        <v>0</v>
      </c>
      <c r="CJ592" s="96">
        <v>0</v>
      </c>
      <c r="CK592" s="96">
        <v>0</v>
      </c>
      <c r="CL592" s="96">
        <v>0</v>
      </c>
      <c r="CM592" s="96">
        <v>0</v>
      </c>
      <c r="CN592" s="305">
        <f>+CD592/BZ592</f>
        <v>1</v>
      </c>
      <c r="CO592" s="354"/>
      <c r="CP592" s="354"/>
      <c r="CQ592" s="96">
        <f t="shared" si="466"/>
        <v>1</v>
      </c>
      <c r="CR592" s="221">
        <f>+CQ592/E592</f>
        <v>1</v>
      </c>
      <c r="CS592" s="355"/>
      <c r="CT592" s="355"/>
      <c r="CU592" s="220" t="s">
        <v>1564</v>
      </c>
      <c r="CV592" s="220" t="s">
        <v>101</v>
      </c>
    </row>
    <row r="593" spans="1:100" ht="84" customHeight="1">
      <c r="A593" s="75" t="s">
        <v>1565</v>
      </c>
      <c r="B593" s="218" t="s">
        <v>95</v>
      </c>
      <c r="C593" s="75" t="s">
        <v>1566</v>
      </c>
      <c r="D593" s="119">
        <v>100</v>
      </c>
      <c r="E593" s="119">
        <v>100</v>
      </c>
      <c r="F593" s="75" t="s">
        <v>97</v>
      </c>
      <c r="G593" s="75" t="s">
        <v>1567</v>
      </c>
      <c r="H593" s="75" t="s">
        <v>1567</v>
      </c>
      <c r="I593" s="96">
        <v>0</v>
      </c>
      <c r="J593" s="119">
        <v>20</v>
      </c>
      <c r="K593" s="119">
        <v>100</v>
      </c>
      <c r="L593" s="305">
        <v>1</v>
      </c>
      <c r="M593" s="354">
        <f>SUM(L593:L596)/4</f>
        <v>1</v>
      </c>
      <c r="N593" s="354">
        <v>0.1</v>
      </c>
      <c r="O593" s="354">
        <v>0.1</v>
      </c>
      <c r="P593" s="354"/>
      <c r="Q593" s="96">
        <v>0</v>
      </c>
      <c r="R593" s="96">
        <v>0</v>
      </c>
      <c r="S593" s="96">
        <v>0</v>
      </c>
      <c r="T593" s="96">
        <v>0</v>
      </c>
      <c r="U593" s="96">
        <v>0</v>
      </c>
      <c r="V593" s="96">
        <v>0</v>
      </c>
      <c r="W593" s="96">
        <v>0</v>
      </c>
      <c r="X593" s="96">
        <v>0</v>
      </c>
      <c r="Y593" s="96">
        <v>0</v>
      </c>
      <c r="Z593" s="102" t="s">
        <v>81</v>
      </c>
      <c r="AA593" s="96">
        <v>0</v>
      </c>
      <c r="AB593" s="102">
        <v>1</v>
      </c>
      <c r="AC593" s="96">
        <v>0</v>
      </c>
      <c r="AD593" s="102">
        <v>0</v>
      </c>
      <c r="AE593" s="102">
        <v>0</v>
      </c>
      <c r="AF593" s="102">
        <v>0</v>
      </c>
      <c r="AG593" s="102">
        <v>0</v>
      </c>
      <c r="AH593" s="102">
        <v>0</v>
      </c>
      <c r="AI593" s="102">
        <v>0</v>
      </c>
      <c r="AJ593" s="102">
        <v>0</v>
      </c>
      <c r="AK593" s="102">
        <v>0</v>
      </c>
      <c r="AL593" s="305">
        <v>0</v>
      </c>
      <c r="AM593" s="354">
        <f>SUM(AL593:AL596)/4</f>
        <v>0.42499999999999999</v>
      </c>
      <c r="AN593" s="354">
        <v>0.1</v>
      </c>
      <c r="AO593" s="102">
        <f t="shared" si="462"/>
        <v>100</v>
      </c>
      <c r="AP593" s="305">
        <v>1</v>
      </c>
      <c r="AQ593" s="354">
        <f>SUM(AP593:AP596)/4</f>
        <v>0.875</v>
      </c>
      <c r="AR593" s="354"/>
      <c r="AS593" s="96">
        <v>0</v>
      </c>
      <c r="AT593" s="96">
        <v>0</v>
      </c>
      <c r="AU593" s="96">
        <v>0</v>
      </c>
      <c r="AV593" s="96">
        <v>0</v>
      </c>
      <c r="AW593" s="102">
        <v>0</v>
      </c>
      <c r="AX593" s="102">
        <v>0</v>
      </c>
      <c r="AY593" s="102">
        <v>0</v>
      </c>
      <c r="AZ593" s="102">
        <v>0</v>
      </c>
      <c r="BA593" s="102">
        <v>0</v>
      </c>
      <c r="BB593" s="102">
        <v>0</v>
      </c>
      <c r="BC593" s="102">
        <v>0</v>
      </c>
      <c r="BD593" s="102">
        <v>0</v>
      </c>
      <c r="BE593" s="102">
        <v>0</v>
      </c>
      <c r="BF593" s="96" t="s">
        <v>81</v>
      </c>
      <c r="BG593" s="354">
        <f>SUM(BF593:BF596)/3</f>
        <v>0.68888888888888877</v>
      </c>
      <c r="BH593" s="354">
        <v>0.1</v>
      </c>
      <c r="BI593" s="96">
        <f t="shared" si="464"/>
        <v>100</v>
      </c>
      <c r="BJ593" s="260">
        <f t="shared" si="465"/>
        <v>1</v>
      </c>
      <c r="BK593" s="354">
        <f>SUM(BJ593:BJ596)/4</f>
        <v>0.96875</v>
      </c>
      <c r="BL593" s="354"/>
      <c r="BM593" s="220" t="s">
        <v>1568</v>
      </c>
      <c r="BN593" s="220" t="s">
        <v>101</v>
      </c>
      <c r="BO593" s="220"/>
      <c r="BP593" s="220"/>
      <c r="BQ593" s="220"/>
      <c r="BR593" s="220"/>
      <c r="BS593" s="220"/>
      <c r="BT593" s="224"/>
      <c r="BU593" s="220"/>
      <c r="BV593" s="220"/>
      <c r="BW593" s="220"/>
      <c r="BX593" s="220"/>
      <c r="BY593" s="220"/>
      <c r="BZ593" s="96">
        <v>0</v>
      </c>
      <c r="CA593" s="96">
        <v>0</v>
      </c>
      <c r="CB593" s="96">
        <v>0</v>
      </c>
      <c r="CC593" s="96">
        <v>0</v>
      </c>
      <c r="CD593" s="96">
        <v>0</v>
      </c>
      <c r="CE593" s="96">
        <v>0</v>
      </c>
      <c r="CF593" s="96">
        <v>0</v>
      </c>
      <c r="CG593" s="96">
        <v>0</v>
      </c>
      <c r="CH593" s="96">
        <v>0</v>
      </c>
      <c r="CI593" s="96">
        <v>0</v>
      </c>
      <c r="CJ593" s="96">
        <v>0</v>
      </c>
      <c r="CK593" s="96">
        <v>0</v>
      </c>
      <c r="CL593" s="96">
        <v>0</v>
      </c>
      <c r="CM593" s="96">
        <v>0</v>
      </c>
      <c r="CN593" s="96" t="s">
        <v>81</v>
      </c>
      <c r="CO593" s="354">
        <f>SUM(CN593:CN596)/3</f>
        <v>1</v>
      </c>
      <c r="CP593" s="354">
        <v>0.1</v>
      </c>
      <c r="CQ593" s="96">
        <f t="shared" si="466"/>
        <v>100</v>
      </c>
      <c r="CR593" s="221">
        <f>+CQ593/E593</f>
        <v>1</v>
      </c>
      <c r="CS593" s="355">
        <f>SUM(CR593:CR596)/4</f>
        <v>1</v>
      </c>
      <c r="CT593" s="355"/>
      <c r="CU593" s="220" t="s">
        <v>1568</v>
      </c>
      <c r="CV593" s="220" t="s">
        <v>101</v>
      </c>
    </row>
    <row r="594" spans="1:100" ht="76.5" customHeight="1">
      <c r="A594" s="75" t="s">
        <v>1565</v>
      </c>
      <c r="B594" s="218" t="s">
        <v>95</v>
      </c>
      <c r="C594" s="75" t="s">
        <v>1566</v>
      </c>
      <c r="D594" s="119">
        <v>90</v>
      </c>
      <c r="E594" s="119">
        <v>90</v>
      </c>
      <c r="F594" s="75" t="s">
        <v>97</v>
      </c>
      <c r="G594" s="75" t="s">
        <v>1569</v>
      </c>
      <c r="H594" s="75" t="s">
        <v>1569</v>
      </c>
      <c r="I594" s="96">
        <v>0.3</v>
      </c>
      <c r="J594" s="119">
        <v>50</v>
      </c>
      <c r="K594" s="119">
        <v>50</v>
      </c>
      <c r="L594" s="305">
        <v>1</v>
      </c>
      <c r="M594" s="354"/>
      <c r="N594" s="354"/>
      <c r="O594" s="354"/>
      <c r="P594" s="354"/>
      <c r="Q594" s="96">
        <v>0</v>
      </c>
      <c r="R594" s="96">
        <v>0</v>
      </c>
      <c r="S594" s="96">
        <v>0</v>
      </c>
      <c r="T594" s="96">
        <v>0</v>
      </c>
      <c r="U594" s="96">
        <v>0</v>
      </c>
      <c r="V594" s="96">
        <v>0</v>
      </c>
      <c r="W594" s="96">
        <v>0</v>
      </c>
      <c r="X594" s="96">
        <v>0</v>
      </c>
      <c r="Y594" s="96">
        <v>0</v>
      </c>
      <c r="Z594" s="102" t="s">
        <v>81</v>
      </c>
      <c r="AA594" s="96">
        <v>100</v>
      </c>
      <c r="AB594" s="102">
        <v>90</v>
      </c>
      <c r="AC594" s="96">
        <v>90</v>
      </c>
      <c r="AD594" s="102">
        <v>0</v>
      </c>
      <c r="AE594" s="102">
        <v>0</v>
      </c>
      <c r="AF594" s="102">
        <v>0</v>
      </c>
      <c r="AG594" s="102">
        <v>0</v>
      </c>
      <c r="AH594" s="102">
        <v>0</v>
      </c>
      <c r="AI594" s="102">
        <v>0</v>
      </c>
      <c r="AJ594" s="102">
        <v>0</v>
      </c>
      <c r="AK594" s="102">
        <v>0</v>
      </c>
      <c r="AL594" s="305">
        <v>0.9</v>
      </c>
      <c r="AM594" s="354"/>
      <c r="AN594" s="354"/>
      <c r="AO594" s="102">
        <f t="shared" si="462"/>
        <v>140</v>
      </c>
      <c r="AP594" s="305">
        <v>1</v>
      </c>
      <c r="AQ594" s="354"/>
      <c r="AR594" s="354"/>
      <c r="AS594" s="121">
        <v>90</v>
      </c>
      <c r="AT594" s="235">
        <v>20</v>
      </c>
      <c r="AU594" s="121">
        <v>20</v>
      </c>
      <c r="AV594" s="121">
        <v>60</v>
      </c>
      <c r="AW594" s="102">
        <v>0</v>
      </c>
      <c r="AX594" s="102">
        <v>0</v>
      </c>
      <c r="AY594" s="102">
        <v>0</v>
      </c>
      <c r="AZ594" s="102">
        <v>0</v>
      </c>
      <c r="BA594" s="102">
        <v>0</v>
      </c>
      <c r="BB594" s="102">
        <v>0</v>
      </c>
      <c r="BC594" s="102">
        <v>0</v>
      </c>
      <c r="BD594" s="102">
        <v>0</v>
      </c>
      <c r="BE594" s="102">
        <v>0</v>
      </c>
      <c r="BF594" s="305">
        <f>+AV594/AS594</f>
        <v>0.66666666666666663</v>
      </c>
      <c r="BG594" s="354"/>
      <c r="BH594" s="354"/>
      <c r="BI594" s="96">
        <f>+(K594+AC594+AV594)/3</f>
        <v>66.666666666666671</v>
      </c>
      <c r="BJ594" s="260">
        <v>1</v>
      </c>
      <c r="BK594" s="354"/>
      <c r="BL594" s="354"/>
      <c r="BM594" s="220" t="s">
        <v>1568</v>
      </c>
      <c r="BN594" s="220" t="s">
        <v>101</v>
      </c>
      <c r="BO594" s="220"/>
      <c r="BP594" s="274" t="s">
        <v>1570</v>
      </c>
      <c r="BQ594" s="274" t="s">
        <v>1571</v>
      </c>
      <c r="BR594" s="274" t="s">
        <v>1572</v>
      </c>
      <c r="BS594" s="274" t="s">
        <v>1573</v>
      </c>
      <c r="BT594" s="274" t="s">
        <v>1574</v>
      </c>
      <c r="BU594" s="220"/>
      <c r="BV594" s="220"/>
      <c r="BW594" s="220"/>
      <c r="BX594" s="220"/>
      <c r="BY594" s="220"/>
      <c r="BZ594" s="96">
        <v>90</v>
      </c>
      <c r="CA594" s="121">
        <v>60</v>
      </c>
      <c r="CB594" s="121">
        <v>60</v>
      </c>
      <c r="CC594" s="121">
        <v>30</v>
      </c>
      <c r="CD594" s="121">
        <v>90</v>
      </c>
      <c r="CE594" s="96">
        <v>0</v>
      </c>
      <c r="CF594" s="96">
        <v>0</v>
      </c>
      <c r="CG594" s="96">
        <v>0</v>
      </c>
      <c r="CH594" s="96">
        <v>0</v>
      </c>
      <c r="CI594" s="96">
        <v>0</v>
      </c>
      <c r="CJ594" s="96">
        <v>0</v>
      </c>
      <c r="CK594" s="96">
        <v>0</v>
      </c>
      <c r="CL594" s="96">
        <v>20000000</v>
      </c>
      <c r="CM594" s="96">
        <v>0</v>
      </c>
      <c r="CN594" s="305">
        <v>1</v>
      </c>
      <c r="CO594" s="354"/>
      <c r="CP594" s="354"/>
      <c r="CQ594" s="96">
        <v>90</v>
      </c>
      <c r="CR594" s="221">
        <f>+CQ594/E594</f>
        <v>1</v>
      </c>
      <c r="CS594" s="355"/>
      <c r="CT594" s="355"/>
      <c r="CU594" s="220" t="s">
        <v>1568</v>
      </c>
      <c r="CV594" s="220" t="s">
        <v>101</v>
      </c>
    </row>
    <row r="595" spans="1:100" ht="54" customHeight="1">
      <c r="A595" s="75" t="s">
        <v>1565</v>
      </c>
      <c r="B595" s="218" t="s">
        <v>95</v>
      </c>
      <c r="C595" s="75" t="s">
        <v>1566</v>
      </c>
      <c r="D595" s="119">
        <v>80</v>
      </c>
      <c r="E595" s="119">
        <v>80</v>
      </c>
      <c r="F595" s="75" t="s">
        <v>97</v>
      </c>
      <c r="G595" s="75" t="s">
        <v>1575</v>
      </c>
      <c r="H595" s="75" t="s">
        <v>1575</v>
      </c>
      <c r="I595" s="96">
        <v>0</v>
      </c>
      <c r="J595" s="119">
        <v>20</v>
      </c>
      <c r="K595" s="119">
        <v>20</v>
      </c>
      <c r="L595" s="305">
        <v>1</v>
      </c>
      <c r="M595" s="354"/>
      <c r="N595" s="354"/>
      <c r="O595" s="354"/>
      <c r="P595" s="354"/>
      <c r="Q595" s="96">
        <v>0</v>
      </c>
      <c r="R595" s="96">
        <v>0</v>
      </c>
      <c r="S595" s="96">
        <v>0</v>
      </c>
      <c r="T595" s="96">
        <v>0</v>
      </c>
      <c r="U595" s="96">
        <v>0</v>
      </c>
      <c r="V595" s="96">
        <v>0</v>
      </c>
      <c r="W595" s="96">
        <v>0</v>
      </c>
      <c r="X595" s="96">
        <v>0</v>
      </c>
      <c r="Y595" s="96">
        <v>0</v>
      </c>
      <c r="Z595" s="102" t="s">
        <v>81</v>
      </c>
      <c r="AA595" s="96">
        <v>100</v>
      </c>
      <c r="AB595" s="102">
        <v>40</v>
      </c>
      <c r="AC595" s="96">
        <v>30</v>
      </c>
      <c r="AD595" s="102">
        <v>0</v>
      </c>
      <c r="AE595" s="102">
        <v>0</v>
      </c>
      <c r="AF595" s="102">
        <v>0</v>
      </c>
      <c r="AG595" s="102">
        <v>0</v>
      </c>
      <c r="AH595" s="102">
        <v>0</v>
      </c>
      <c r="AI595" s="102">
        <v>0</v>
      </c>
      <c r="AJ595" s="102">
        <v>0</v>
      </c>
      <c r="AK595" s="102">
        <v>0</v>
      </c>
      <c r="AL595" s="305">
        <v>0.3</v>
      </c>
      <c r="AM595" s="354"/>
      <c r="AN595" s="354"/>
      <c r="AO595" s="102">
        <f t="shared" si="462"/>
        <v>50</v>
      </c>
      <c r="AP595" s="305">
        <f t="shared" si="463"/>
        <v>0.625</v>
      </c>
      <c r="AQ595" s="354"/>
      <c r="AR595" s="354"/>
      <c r="AS595" s="121">
        <v>50</v>
      </c>
      <c r="AT595" s="235">
        <v>0</v>
      </c>
      <c r="AU595" s="121">
        <v>0</v>
      </c>
      <c r="AV595" s="121">
        <v>20</v>
      </c>
      <c r="AW595" s="102">
        <v>0</v>
      </c>
      <c r="AX595" s="102">
        <v>0</v>
      </c>
      <c r="AY595" s="102">
        <v>0</v>
      </c>
      <c r="AZ595" s="102">
        <v>0</v>
      </c>
      <c r="BA595" s="102">
        <v>0</v>
      </c>
      <c r="BB595" s="102">
        <v>0</v>
      </c>
      <c r="BC595" s="102">
        <v>0</v>
      </c>
      <c r="BD595" s="102">
        <v>0</v>
      </c>
      <c r="BE595" s="102">
        <v>0</v>
      </c>
      <c r="BF595" s="305">
        <f>+AV595/AS595</f>
        <v>0.4</v>
      </c>
      <c r="BG595" s="354"/>
      <c r="BH595" s="354"/>
      <c r="BI595" s="96">
        <f t="shared" si="464"/>
        <v>70</v>
      </c>
      <c r="BJ595" s="260">
        <f>+BI595/D595</f>
        <v>0.875</v>
      </c>
      <c r="BK595" s="354"/>
      <c r="BL595" s="354"/>
      <c r="BM595" s="220" t="s">
        <v>1568</v>
      </c>
      <c r="BN595" s="220" t="s">
        <v>101</v>
      </c>
      <c r="BO595" s="220"/>
      <c r="BP595" s="220"/>
      <c r="BQ595" s="220"/>
      <c r="BR595" s="274"/>
      <c r="BS595" s="274"/>
      <c r="BT595" s="274"/>
      <c r="BU595" s="220"/>
      <c r="BV595" s="220"/>
      <c r="BW595" s="220"/>
      <c r="BX595" s="220"/>
      <c r="BY595" s="220"/>
      <c r="BZ595" s="96">
        <v>80</v>
      </c>
      <c r="CA595" s="121">
        <v>20</v>
      </c>
      <c r="CB595" s="121">
        <v>20</v>
      </c>
      <c r="CC595" s="121">
        <v>40</v>
      </c>
      <c r="CD595" s="121">
        <v>80</v>
      </c>
      <c r="CE595" s="96">
        <v>0</v>
      </c>
      <c r="CF595" s="96">
        <v>0</v>
      </c>
      <c r="CG595" s="96">
        <v>0</v>
      </c>
      <c r="CH595" s="96">
        <v>0</v>
      </c>
      <c r="CI595" s="96">
        <v>0</v>
      </c>
      <c r="CJ595" s="96">
        <v>0</v>
      </c>
      <c r="CK595" s="96">
        <v>0</v>
      </c>
      <c r="CL595" s="96">
        <v>20000000</v>
      </c>
      <c r="CM595" s="96">
        <v>0</v>
      </c>
      <c r="CN595" s="305">
        <v>1</v>
      </c>
      <c r="CO595" s="354"/>
      <c r="CP595" s="354"/>
      <c r="CQ595" s="96">
        <v>80</v>
      </c>
      <c r="CR595" s="221">
        <f>+CQ595/E595</f>
        <v>1</v>
      </c>
      <c r="CS595" s="355"/>
      <c r="CT595" s="355"/>
      <c r="CU595" s="220" t="s">
        <v>1568</v>
      </c>
      <c r="CV595" s="220" t="s">
        <v>101</v>
      </c>
    </row>
    <row r="596" spans="1:100" ht="76.5" customHeight="1">
      <c r="A596" s="75" t="s">
        <v>1565</v>
      </c>
      <c r="B596" s="218" t="s">
        <v>95</v>
      </c>
      <c r="C596" s="75" t="s">
        <v>1566</v>
      </c>
      <c r="D596" s="119">
        <v>80</v>
      </c>
      <c r="E596" s="119">
        <v>80</v>
      </c>
      <c r="F596" s="75" t="s">
        <v>97</v>
      </c>
      <c r="G596" s="75" t="s">
        <v>1576</v>
      </c>
      <c r="H596" s="75" t="s">
        <v>1576</v>
      </c>
      <c r="I596" s="96">
        <v>0.3</v>
      </c>
      <c r="J596" s="119">
        <v>30</v>
      </c>
      <c r="K596" s="119">
        <v>30</v>
      </c>
      <c r="L596" s="305">
        <v>1</v>
      </c>
      <c r="M596" s="354"/>
      <c r="N596" s="354"/>
      <c r="O596" s="354"/>
      <c r="P596" s="354"/>
      <c r="Q596" s="96">
        <v>0</v>
      </c>
      <c r="R596" s="96">
        <v>0</v>
      </c>
      <c r="S596" s="96">
        <v>0</v>
      </c>
      <c r="T596" s="96">
        <v>0</v>
      </c>
      <c r="U596" s="96">
        <v>0</v>
      </c>
      <c r="V596" s="96">
        <v>0</v>
      </c>
      <c r="W596" s="96">
        <v>0</v>
      </c>
      <c r="X596" s="96">
        <v>0</v>
      </c>
      <c r="Y596" s="96">
        <v>0</v>
      </c>
      <c r="Z596" s="102" t="s">
        <v>81</v>
      </c>
      <c r="AA596" s="96">
        <v>80</v>
      </c>
      <c r="AB596" s="102">
        <v>40</v>
      </c>
      <c r="AC596" s="96">
        <v>40</v>
      </c>
      <c r="AD596" s="102">
        <v>0</v>
      </c>
      <c r="AE596" s="102">
        <v>0</v>
      </c>
      <c r="AF596" s="102">
        <v>0</v>
      </c>
      <c r="AG596" s="102">
        <v>0</v>
      </c>
      <c r="AH596" s="102">
        <v>0</v>
      </c>
      <c r="AI596" s="102">
        <v>0</v>
      </c>
      <c r="AJ596" s="102">
        <v>0</v>
      </c>
      <c r="AK596" s="102">
        <v>0</v>
      </c>
      <c r="AL596" s="305">
        <v>0.5</v>
      </c>
      <c r="AM596" s="354"/>
      <c r="AN596" s="354"/>
      <c r="AO596" s="102">
        <f t="shared" si="462"/>
        <v>70</v>
      </c>
      <c r="AP596" s="305">
        <f t="shared" si="463"/>
        <v>0.875</v>
      </c>
      <c r="AQ596" s="354"/>
      <c r="AR596" s="354"/>
      <c r="AS596" s="121">
        <v>100</v>
      </c>
      <c r="AT596" s="235">
        <v>50</v>
      </c>
      <c r="AU596" s="121">
        <v>50</v>
      </c>
      <c r="AV596" s="121">
        <v>100</v>
      </c>
      <c r="AW596" s="102">
        <v>100</v>
      </c>
      <c r="AX596" s="102">
        <v>100</v>
      </c>
      <c r="AY596" s="102">
        <v>0</v>
      </c>
      <c r="AZ596" s="102">
        <v>0</v>
      </c>
      <c r="BA596" s="102">
        <v>0</v>
      </c>
      <c r="BB596" s="102">
        <v>0</v>
      </c>
      <c r="BC596" s="102">
        <v>0</v>
      </c>
      <c r="BD596" s="102">
        <v>0</v>
      </c>
      <c r="BE596" s="102">
        <v>0</v>
      </c>
      <c r="BF596" s="305">
        <f>+AV596/AS596</f>
        <v>1</v>
      </c>
      <c r="BG596" s="354"/>
      <c r="BH596" s="354"/>
      <c r="BI596" s="96">
        <v>100</v>
      </c>
      <c r="BJ596" s="260">
        <v>1</v>
      </c>
      <c r="BK596" s="354"/>
      <c r="BL596" s="354"/>
      <c r="BM596" s="220" t="s">
        <v>1568</v>
      </c>
      <c r="BN596" s="220" t="s">
        <v>101</v>
      </c>
      <c r="BO596" s="274" t="s">
        <v>1577</v>
      </c>
      <c r="BP596" s="274" t="s">
        <v>1578</v>
      </c>
      <c r="BQ596" s="274" t="s">
        <v>1579</v>
      </c>
      <c r="BR596" s="274" t="s">
        <v>1580</v>
      </c>
      <c r="BS596" s="274" t="s">
        <v>1581</v>
      </c>
      <c r="BT596" s="274" t="s">
        <v>1582</v>
      </c>
      <c r="BU596" s="220" t="s">
        <v>1583</v>
      </c>
      <c r="BV596" s="220" t="s">
        <v>1584</v>
      </c>
      <c r="BW596" s="220" t="s">
        <v>1585</v>
      </c>
      <c r="BX596" s="220" t="s">
        <v>1585</v>
      </c>
      <c r="BY596" s="220"/>
      <c r="BZ596" s="96">
        <v>80</v>
      </c>
      <c r="CA596" s="121">
        <v>80</v>
      </c>
      <c r="CB596" s="121">
        <v>100</v>
      </c>
      <c r="CC596" s="121">
        <v>100</v>
      </c>
      <c r="CD596" s="121">
        <v>100</v>
      </c>
      <c r="CE596" s="96">
        <v>648000000</v>
      </c>
      <c r="CF596" s="96">
        <v>648000000</v>
      </c>
      <c r="CG596" s="96">
        <v>0</v>
      </c>
      <c r="CH596" s="96">
        <v>0</v>
      </c>
      <c r="CI596" s="96">
        <v>0</v>
      </c>
      <c r="CJ596" s="96">
        <v>0</v>
      </c>
      <c r="CK596" s="96">
        <v>0</v>
      </c>
      <c r="CL596" s="96">
        <v>0</v>
      </c>
      <c r="CM596" s="96">
        <v>0</v>
      </c>
      <c r="CN596" s="305">
        <v>1</v>
      </c>
      <c r="CO596" s="354"/>
      <c r="CP596" s="354"/>
      <c r="CQ596" s="96">
        <f>SUM(K596+AC596+AV596+CD596)</f>
        <v>270</v>
      </c>
      <c r="CR596" s="221">
        <v>1</v>
      </c>
      <c r="CS596" s="355"/>
      <c r="CT596" s="355"/>
      <c r="CU596" s="220" t="s">
        <v>1568</v>
      </c>
      <c r="CV596" s="220" t="s">
        <v>101</v>
      </c>
    </row>
    <row r="597" spans="1:100" ht="33.75">
      <c r="A597" s="75" t="s">
        <v>1586</v>
      </c>
      <c r="B597" s="218" t="s">
        <v>95</v>
      </c>
      <c r="C597" s="75" t="s">
        <v>1587</v>
      </c>
      <c r="D597" s="119">
        <v>100</v>
      </c>
      <c r="E597" s="119">
        <v>100</v>
      </c>
      <c r="F597" s="75" t="s">
        <v>97</v>
      </c>
      <c r="G597" s="75" t="s">
        <v>1588</v>
      </c>
      <c r="H597" s="75" t="s">
        <v>1588</v>
      </c>
      <c r="I597" s="96">
        <v>0</v>
      </c>
      <c r="J597" s="119">
        <v>20</v>
      </c>
      <c r="K597" s="119">
        <v>20</v>
      </c>
      <c r="L597" s="305">
        <v>1</v>
      </c>
      <c r="M597" s="354">
        <f>SUM(L597:L598)/2</f>
        <v>1</v>
      </c>
      <c r="N597" s="354">
        <v>0.15</v>
      </c>
      <c r="O597" s="354">
        <v>0.15</v>
      </c>
      <c r="P597" s="354"/>
      <c r="Q597" s="96">
        <v>0</v>
      </c>
      <c r="R597" s="96">
        <v>0</v>
      </c>
      <c r="S597" s="96">
        <v>0</v>
      </c>
      <c r="T597" s="96">
        <v>0</v>
      </c>
      <c r="U597" s="96">
        <v>0</v>
      </c>
      <c r="V597" s="96">
        <v>0</v>
      </c>
      <c r="W597" s="96">
        <v>0</v>
      </c>
      <c r="X597" s="96">
        <v>0</v>
      </c>
      <c r="Y597" s="96">
        <v>0</v>
      </c>
      <c r="Z597" s="102" t="s">
        <v>81</v>
      </c>
      <c r="AA597" s="96">
        <v>40</v>
      </c>
      <c r="AB597" s="102">
        <v>0</v>
      </c>
      <c r="AC597" s="96">
        <v>46</v>
      </c>
      <c r="AD597" s="102">
        <v>0</v>
      </c>
      <c r="AE597" s="102">
        <v>0</v>
      </c>
      <c r="AF597" s="102">
        <v>0</v>
      </c>
      <c r="AG597" s="102">
        <v>0</v>
      </c>
      <c r="AH597" s="102">
        <v>0</v>
      </c>
      <c r="AI597" s="102">
        <v>0</v>
      </c>
      <c r="AJ597" s="102">
        <v>0</v>
      </c>
      <c r="AK597" s="102">
        <v>0</v>
      </c>
      <c r="AL597" s="305">
        <v>1</v>
      </c>
      <c r="AM597" s="354">
        <f>SUM(AL597:AL598)/2</f>
        <v>1</v>
      </c>
      <c r="AN597" s="354">
        <v>0.15</v>
      </c>
      <c r="AO597" s="102">
        <f t="shared" si="462"/>
        <v>66</v>
      </c>
      <c r="AP597" s="305">
        <f t="shared" si="463"/>
        <v>0.66</v>
      </c>
      <c r="AQ597" s="354">
        <f>SUM(AP597:AP598)/2</f>
        <v>0.73</v>
      </c>
      <c r="AR597" s="354"/>
      <c r="AS597" s="96">
        <v>100</v>
      </c>
      <c r="AT597" s="96">
        <v>78</v>
      </c>
      <c r="AU597" s="96">
        <v>78</v>
      </c>
      <c r="AV597" s="96">
        <v>100</v>
      </c>
      <c r="AW597" s="102">
        <v>0</v>
      </c>
      <c r="AX597" s="102">
        <v>0</v>
      </c>
      <c r="AY597" s="102">
        <v>0</v>
      </c>
      <c r="AZ597" s="102">
        <v>0</v>
      </c>
      <c r="BA597" s="102">
        <v>0</v>
      </c>
      <c r="BB597" s="102">
        <v>0</v>
      </c>
      <c r="BC597" s="102">
        <v>0</v>
      </c>
      <c r="BD597" s="102">
        <v>22950000</v>
      </c>
      <c r="BE597" s="102">
        <v>0</v>
      </c>
      <c r="BF597" s="305">
        <f t="shared" ref="BF597:BF613" si="467">+AV597/AS597</f>
        <v>1</v>
      </c>
      <c r="BG597" s="354">
        <f>SUM(BF597:BF598)/2</f>
        <v>1</v>
      </c>
      <c r="BH597" s="354">
        <v>0.15</v>
      </c>
      <c r="BI597" s="96">
        <f t="shared" si="464"/>
        <v>166</v>
      </c>
      <c r="BJ597" s="260">
        <v>1</v>
      </c>
      <c r="BK597" s="354">
        <f>SUM(BJ597:BJ598)/2</f>
        <v>0.92325000000000002</v>
      </c>
      <c r="BL597" s="354"/>
      <c r="BM597" s="220" t="s">
        <v>1589</v>
      </c>
      <c r="BN597" s="220" t="s">
        <v>101</v>
      </c>
      <c r="BO597" s="220"/>
      <c r="BP597" s="220"/>
      <c r="BQ597" s="220"/>
      <c r="BR597" s="220"/>
      <c r="BS597" s="220"/>
      <c r="BT597" s="220"/>
      <c r="BU597" s="220"/>
      <c r="BV597" s="220"/>
      <c r="BW597" s="220"/>
      <c r="BX597" s="220"/>
      <c r="BY597" s="220"/>
      <c r="BZ597" s="96">
        <v>100</v>
      </c>
      <c r="CA597" s="96">
        <v>15</v>
      </c>
      <c r="CB597" s="96">
        <v>50</v>
      </c>
      <c r="CC597" s="96">
        <v>100</v>
      </c>
      <c r="CD597" s="96">
        <v>100</v>
      </c>
      <c r="CE597" s="96">
        <v>0</v>
      </c>
      <c r="CF597" s="96">
        <v>0</v>
      </c>
      <c r="CG597" s="96">
        <v>0</v>
      </c>
      <c r="CH597" s="96">
        <v>0</v>
      </c>
      <c r="CI597" s="96">
        <v>0</v>
      </c>
      <c r="CJ597" s="96">
        <v>0</v>
      </c>
      <c r="CK597" s="96">
        <v>0</v>
      </c>
      <c r="CL597" s="96">
        <v>22950000</v>
      </c>
      <c r="CM597" s="96">
        <v>0</v>
      </c>
      <c r="CN597" s="305">
        <f t="shared" ref="CN597:CN602" si="468">+CD597/BZ597</f>
        <v>1</v>
      </c>
      <c r="CO597" s="354">
        <f>SUM(CN597:CN598)/2</f>
        <v>0.82573289902280123</v>
      </c>
      <c r="CP597" s="354">
        <v>0.15</v>
      </c>
      <c r="CQ597" s="96">
        <v>100</v>
      </c>
      <c r="CR597" s="221">
        <f>+CQ597/E597</f>
        <v>1</v>
      </c>
      <c r="CS597" s="355">
        <f>SUM(CR597:CR598)/2</f>
        <v>0.97324999999999995</v>
      </c>
      <c r="CT597" s="355"/>
      <c r="CU597" s="220" t="s">
        <v>1589</v>
      </c>
      <c r="CV597" s="220" t="s">
        <v>101</v>
      </c>
    </row>
    <row r="598" spans="1:100" ht="67.5">
      <c r="A598" s="75" t="s">
        <v>1586</v>
      </c>
      <c r="B598" s="218" t="s">
        <v>95</v>
      </c>
      <c r="C598" s="75" t="s">
        <v>1587</v>
      </c>
      <c r="D598" s="119">
        <v>2000</v>
      </c>
      <c r="E598" s="119">
        <v>2000</v>
      </c>
      <c r="F598" s="75" t="s">
        <v>97</v>
      </c>
      <c r="G598" s="75" t="s">
        <v>1590</v>
      </c>
      <c r="H598" s="75" t="s">
        <v>1590</v>
      </c>
      <c r="I598" s="96">
        <v>0</v>
      </c>
      <c r="J598" s="119">
        <v>400</v>
      </c>
      <c r="K598" s="119">
        <v>400</v>
      </c>
      <c r="L598" s="305">
        <v>1</v>
      </c>
      <c r="M598" s="354"/>
      <c r="N598" s="354"/>
      <c r="O598" s="354"/>
      <c r="P598" s="354"/>
      <c r="Q598" s="96">
        <v>0</v>
      </c>
      <c r="R598" s="96">
        <v>0</v>
      </c>
      <c r="S598" s="96">
        <v>0</v>
      </c>
      <c r="T598" s="96">
        <v>0</v>
      </c>
      <c r="U598" s="96">
        <v>0</v>
      </c>
      <c r="V598" s="96">
        <v>0</v>
      </c>
      <c r="W598" s="96">
        <v>0</v>
      </c>
      <c r="X598" s="96">
        <v>0</v>
      </c>
      <c r="Y598" s="96">
        <v>0</v>
      </c>
      <c r="Z598" s="102" t="s">
        <v>81</v>
      </c>
      <c r="AA598" s="96">
        <v>1200</v>
      </c>
      <c r="AB598" s="102">
        <v>0</v>
      </c>
      <c r="AC598" s="96">
        <v>1200</v>
      </c>
      <c r="AD598" s="102">
        <v>0</v>
      </c>
      <c r="AE598" s="102">
        <v>0</v>
      </c>
      <c r="AF598" s="102">
        <v>0</v>
      </c>
      <c r="AG598" s="102">
        <v>0</v>
      </c>
      <c r="AH598" s="102">
        <v>0</v>
      </c>
      <c r="AI598" s="102">
        <v>0</v>
      </c>
      <c r="AJ598" s="102">
        <v>0</v>
      </c>
      <c r="AK598" s="102">
        <v>0</v>
      </c>
      <c r="AL598" s="305">
        <v>1</v>
      </c>
      <c r="AM598" s="354"/>
      <c r="AN598" s="354"/>
      <c r="AO598" s="102">
        <f t="shared" si="462"/>
        <v>1600</v>
      </c>
      <c r="AP598" s="305">
        <f t="shared" si="463"/>
        <v>0.8</v>
      </c>
      <c r="AQ598" s="354"/>
      <c r="AR598" s="354"/>
      <c r="AS598" s="96">
        <v>93</v>
      </c>
      <c r="AT598" s="96">
        <v>93</v>
      </c>
      <c r="AU598" s="96">
        <v>93</v>
      </c>
      <c r="AV598" s="96">
        <v>93</v>
      </c>
      <c r="AW598" s="102">
        <v>0</v>
      </c>
      <c r="AX598" s="102">
        <v>0</v>
      </c>
      <c r="AY598" s="102">
        <v>0</v>
      </c>
      <c r="AZ598" s="102">
        <v>0</v>
      </c>
      <c r="BA598" s="102">
        <v>0</v>
      </c>
      <c r="BB598" s="102">
        <v>0</v>
      </c>
      <c r="BC598" s="102">
        <v>0</v>
      </c>
      <c r="BD598" s="102">
        <v>22950000</v>
      </c>
      <c r="BE598" s="102">
        <v>0</v>
      </c>
      <c r="BF598" s="305">
        <f t="shared" si="467"/>
        <v>1</v>
      </c>
      <c r="BG598" s="354"/>
      <c r="BH598" s="354"/>
      <c r="BI598" s="96">
        <f t="shared" si="464"/>
        <v>1693</v>
      </c>
      <c r="BJ598" s="260">
        <f>+BI598/D598</f>
        <v>0.84650000000000003</v>
      </c>
      <c r="BK598" s="354"/>
      <c r="BL598" s="354"/>
      <c r="BM598" s="220" t="s">
        <v>1589</v>
      </c>
      <c r="BN598" s="220" t="s">
        <v>101</v>
      </c>
      <c r="BO598" s="220"/>
      <c r="BP598" s="220"/>
      <c r="BQ598" s="220"/>
      <c r="BR598" s="220"/>
      <c r="BS598" s="220"/>
      <c r="BT598" s="220"/>
      <c r="BU598" s="220"/>
      <c r="BV598" s="220"/>
      <c r="BW598" s="220"/>
      <c r="BX598" s="220"/>
      <c r="BY598" s="220"/>
      <c r="BZ598" s="96">
        <v>307</v>
      </c>
      <c r="CA598" s="96">
        <v>108</v>
      </c>
      <c r="CB598" s="96">
        <v>108</v>
      </c>
      <c r="CC598" s="96">
        <v>200</v>
      </c>
      <c r="CD598" s="96">
        <v>200</v>
      </c>
      <c r="CE598" s="96">
        <v>0</v>
      </c>
      <c r="CF598" s="96">
        <v>0</v>
      </c>
      <c r="CG598" s="96">
        <v>0</v>
      </c>
      <c r="CH598" s="96">
        <v>0</v>
      </c>
      <c r="CI598" s="96">
        <v>0</v>
      </c>
      <c r="CJ598" s="96">
        <v>0</v>
      </c>
      <c r="CK598" s="96">
        <v>0</v>
      </c>
      <c r="CL598" s="96">
        <v>22950000</v>
      </c>
      <c r="CM598" s="96">
        <v>0</v>
      </c>
      <c r="CN598" s="305">
        <f t="shared" si="468"/>
        <v>0.65146579804560256</v>
      </c>
      <c r="CO598" s="354"/>
      <c r="CP598" s="354"/>
      <c r="CQ598" s="96">
        <f t="shared" si="466"/>
        <v>1893</v>
      </c>
      <c r="CR598" s="221">
        <f>+CQ598/E598</f>
        <v>0.94650000000000001</v>
      </c>
      <c r="CS598" s="355"/>
      <c r="CT598" s="355"/>
      <c r="CU598" s="220" t="s">
        <v>1589</v>
      </c>
      <c r="CV598" s="220" t="s">
        <v>101</v>
      </c>
    </row>
    <row r="599" spans="1:100" ht="67.5">
      <c r="A599" s="75" t="s">
        <v>1591</v>
      </c>
      <c r="B599" s="218" t="s">
        <v>95</v>
      </c>
      <c r="C599" s="75" t="s">
        <v>1592</v>
      </c>
      <c r="D599" s="119">
        <v>90</v>
      </c>
      <c r="E599" s="119">
        <v>90</v>
      </c>
      <c r="F599" s="75" t="s">
        <v>97</v>
      </c>
      <c r="G599" s="75" t="s">
        <v>1593</v>
      </c>
      <c r="H599" s="75" t="s">
        <v>1593</v>
      </c>
      <c r="I599" s="96">
        <v>0.22</v>
      </c>
      <c r="J599" s="119">
        <v>10</v>
      </c>
      <c r="K599" s="119">
        <v>10</v>
      </c>
      <c r="L599" s="305">
        <v>1</v>
      </c>
      <c r="M599" s="354">
        <f>SUM(L599:L601)/3</f>
        <v>0.33333333333333331</v>
      </c>
      <c r="N599" s="354">
        <v>0.1</v>
      </c>
      <c r="O599" s="354">
        <v>3.3000000000000002E-2</v>
      </c>
      <c r="P599" s="354"/>
      <c r="Q599" s="96">
        <v>0</v>
      </c>
      <c r="R599" s="96">
        <v>0</v>
      </c>
      <c r="S599" s="96">
        <v>0</v>
      </c>
      <c r="T599" s="96">
        <v>0</v>
      </c>
      <c r="U599" s="96">
        <v>0</v>
      </c>
      <c r="V599" s="96">
        <v>0</v>
      </c>
      <c r="W599" s="96">
        <v>0</v>
      </c>
      <c r="X599" s="96">
        <v>0</v>
      </c>
      <c r="Y599" s="96">
        <v>0</v>
      </c>
      <c r="Z599" s="102" t="s">
        <v>81</v>
      </c>
      <c r="AA599" s="96">
        <v>0</v>
      </c>
      <c r="AB599" s="102">
        <v>0</v>
      </c>
      <c r="AC599" s="96">
        <v>0</v>
      </c>
      <c r="AD599" s="102">
        <v>0</v>
      </c>
      <c r="AE599" s="102">
        <v>0</v>
      </c>
      <c r="AF599" s="102">
        <v>0</v>
      </c>
      <c r="AG599" s="102">
        <v>0</v>
      </c>
      <c r="AH599" s="102">
        <v>0</v>
      </c>
      <c r="AI599" s="102">
        <v>0</v>
      </c>
      <c r="AJ599" s="102">
        <v>0</v>
      </c>
      <c r="AK599" s="102">
        <v>0</v>
      </c>
      <c r="AL599" s="305" t="s">
        <v>81</v>
      </c>
      <c r="AM599" s="354">
        <f>SUM(AL599:AL601)/2</f>
        <v>0.125</v>
      </c>
      <c r="AN599" s="354">
        <v>3.3000000000000002E-2</v>
      </c>
      <c r="AO599" s="102">
        <f t="shared" si="462"/>
        <v>10</v>
      </c>
      <c r="AP599" s="305">
        <f t="shared" si="463"/>
        <v>0.1111111111111111</v>
      </c>
      <c r="AQ599" s="354">
        <f>SUM(AP599:AP601)/3</f>
        <v>7.8703703703703706E-2</v>
      </c>
      <c r="AR599" s="354"/>
      <c r="AS599" s="96">
        <v>10</v>
      </c>
      <c r="AT599" s="96">
        <v>10</v>
      </c>
      <c r="AU599" s="96">
        <v>10</v>
      </c>
      <c r="AV599" s="96">
        <v>10</v>
      </c>
      <c r="AW599" s="102">
        <v>0</v>
      </c>
      <c r="AX599" s="102">
        <v>0</v>
      </c>
      <c r="AY599" s="102">
        <v>0</v>
      </c>
      <c r="AZ599" s="102">
        <v>0</v>
      </c>
      <c r="BA599" s="102">
        <v>0</v>
      </c>
      <c r="BB599" s="102">
        <v>0</v>
      </c>
      <c r="BC599" s="102">
        <v>0</v>
      </c>
      <c r="BD599" s="102">
        <v>0</v>
      </c>
      <c r="BE599" s="102">
        <v>0</v>
      </c>
      <c r="BF599" s="305">
        <f t="shared" si="467"/>
        <v>1</v>
      </c>
      <c r="BG599" s="354">
        <f>SUM(BF599:BF601)</f>
        <v>1</v>
      </c>
      <c r="BH599" s="354">
        <v>3.3000000000000002E-2</v>
      </c>
      <c r="BI599" s="96">
        <f t="shared" si="464"/>
        <v>20</v>
      </c>
      <c r="BJ599" s="260">
        <f>+BI599/D599</f>
        <v>0.22222222222222221</v>
      </c>
      <c r="BK599" s="354">
        <f>SUM(BJ599:BJ601)/3</f>
        <v>0.11574074074074074</v>
      </c>
      <c r="BL599" s="354"/>
      <c r="BM599" s="220" t="s">
        <v>1594</v>
      </c>
      <c r="BN599" s="220" t="s">
        <v>101</v>
      </c>
      <c r="BO599" s="220"/>
      <c r="BP599" s="220"/>
      <c r="BQ599" s="220"/>
      <c r="BR599" s="220"/>
      <c r="BS599" s="220"/>
      <c r="BT599" s="220"/>
      <c r="BU599" s="220"/>
      <c r="BV599" s="220"/>
      <c r="BW599" s="220"/>
      <c r="BX599" s="220"/>
      <c r="BY599" s="220"/>
      <c r="BZ599" s="96">
        <v>70</v>
      </c>
      <c r="CA599" s="96">
        <v>10</v>
      </c>
      <c r="CB599" s="96">
        <v>10</v>
      </c>
      <c r="CC599" s="96">
        <v>10</v>
      </c>
      <c r="CD599" s="96">
        <v>20</v>
      </c>
      <c r="CE599" s="96">
        <v>0</v>
      </c>
      <c r="CF599" s="96">
        <v>0</v>
      </c>
      <c r="CG599" s="96">
        <v>0</v>
      </c>
      <c r="CH599" s="96">
        <v>0</v>
      </c>
      <c r="CI599" s="96">
        <v>0</v>
      </c>
      <c r="CJ599" s="96">
        <v>0</v>
      </c>
      <c r="CK599" s="96">
        <v>0</v>
      </c>
      <c r="CL599" s="96">
        <v>0</v>
      </c>
      <c r="CM599" s="96">
        <v>0</v>
      </c>
      <c r="CN599" s="305">
        <f t="shared" si="468"/>
        <v>0.2857142857142857</v>
      </c>
      <c r="CO599" s="354">
        <f>SUM(CN599:CN601)/3</f>
        <v>0.42857142857142855</v>
      </c>
      <c r="CP599" s="354">
        <v>3.3000000000000002E-2</v>
      </c>
      <c r="CQ599" s="96">
        <f t="shared" si="466"/>
        <v>40</v>
      </c>
      <c r="CR599" s="221">
        <f>+CQ599/E599</f>
        <v>0.44444444444444442</v>
      </c>
      <c r="CS599" s="355">
        <f>SUM(CR599:CR601)/3</f>
        <v>0.48148148148148145</v>
      </c>
      <c r="CT599" s="355"/>
      <c r="CU599" s="220" t="s">
        <v>1594</v>
      </c>
      <c r="CV599" s="220" t="s">
        <v>101</v>
      </c>
    </row>
    <row r="600" spans="1:100" ht="78" customHeight="1">
      <c r="A600" s="75" t="s">
        <v>1591</v>
      </c>
      <c r="B600" s="218" t="s">
        <v>95</v>
      </c>
      <c r="C600" s="75" t="s">
        <v>1592</v>
      </c>
      <c r="D600" s="119">
        <v>80</v>
      </c>
      <c r="E600" s="119">
        <v>80</v>
      </c>
      <c r="F600" s="75" t="s">
        <v>97</v>
      </c>
      <c r="G600" s="75" t="s">
        <v>1595</v>
      </c>
      <c r="H600" s="75" t="s">
        <v>1595</v>
      </c>
      <c r="I600" s="96">
        <v>0.15</v>
      </c>
      <c r="J600" s="119">
        <v>20</v>
      </c>
      <c r="K600" s="119">
        <v>0</v>
      </c>
      <c r="L600" s="305">
        <v>0</v>
      </c>
      <c r="M600" s="354"/>
      <c r="N600" s="354"/>
      <c r="O600" s="354"/>
      <c r="P600" s="354"/>
      <c r="Q600" s="96">
        <v>0</v>
      </c>
      <c r="R600" s="96">
        <v>0</v>
      </c>
      <c r="S600" s="96">
        <v>0</v>
      </c>
      <c r="T600" s="96">
        <v>0</v>
      </c>
      <c r="U600" s="96">
        <v>0</v>
      </c>
      <c r="V600" s="96">
        <v>0</v>
      </c>
      <c r="W600" s="96">
        <v>0</v>
      </c>
      <c r="X600" s="96">
        <v>0</v>
      </c>
      <c r="Y600" s="96">
        <v>0</v>
      </c>
      <c r="Z600" s="102" t="s">
        <v>81</v>
      </c>
      <c r="AA600" s="96">
        <v>40</v>
      </c>
      <c r="AB600" s="102">
        <v>10</v>
      </c>
      <c r="AC600" s="96">
        <v>10</v>
      </c>
      <c r="AD600" s="102">
        <v>0</v>
      </c>
      <c r="AE600" s="102">
        <v>0</v>
      </c>
      <c r="AF600" s="102">
        <v>0</v>
      </c>
      <c r="AG600" s="102">
        <v>0</v>
      </c>
      <c r="AH600" s="102">
        <v>0</v>
      </c>
      <c r="AI600" s="102">
        <v>0</v>
      </c>
      <c r="AJ600" s="102">
        <v>0</v>
      </c>
      <c r="AK600" s="102">
        <v>0</v>
      </c>
      <c r="AL600" s="305">
        <v>0.25</v>
      </c>
      <c r="AM600" s="354"/>
      <c r="AN600" s="354"/>
      <c r="AO600" s="102">
        <f t="shared" si="462"/>
        <v>10</v>
      </c>
      <c r="AP600" s="305">
        <f t="shared" si="463"/>
        <v>0.125</v>
      </c>
      <c r="AQ600" s="354"/>
      <c r="AR600" s="354"/>
      <c r="AS600" s="96">
        <v>0</v>
      </c>
      <c r="AT600" s="96">
        <v>0</v>
      </c>
      <c r="AU600" s="96">
        <v>0</v>
      </c>
      <c r="AV600" s="96">
        <v>0</v>
      </c>
      <c r="AW600" s="102">
        <v>0</v>
      </c>
      <c r="AX600" s="102">
        <v>0</v>
      </c>
      <c r="AY600" s="102">
        <v>0</v>
      </c>
      <c r="AZ600" s="102">
        <v>0</v>
      </c>
      <c r="BA600" s="102">
        <v>0</v>
      </c>
      <c r="BB600" s="102">
        <v>0</v>
      </c>
      <c r="BC600" s="102">
        <v>0</v>
      </c>
      <c r="BD600" s="102">
        <v>0</v>
      </c>
      <c r="BE600" s="102">
        <v>0</v>
      </c>
      <c r="BF600" s="305" t="s">
        <v>81</v>
      </c>
      <c r="BG600" s="354"/>
      <c r="BH600" s="354"/>
      <c r="BI600" s="96">
        <f t="shared" si="464"/>
        <v>10</v>
      </c>
      <c r="BJ600" s="260">
        <f>+BI600/D600</f>
        <v>0.125</v>
      </c>
      <c r="BK600" s="354"/>
      <c r="BL600" s="354"/>
      <c r="BM600" s="220" t="s">
        <v>1594</v>
      </c>
      <c r="BN600" s="220" t="s">
        <v>101</v>
      </c>
      <c r="BO600" s="220"/>
      <c r="BP600" s="220"/>
      <c r="BQ600" s="220"/>
      <c r="BR600" s="220"/>
      <c r="BS600" s="220"/>
      <c r="BT600" s="220"/>
      <c r="BU600" s="220"/>
      <c r="BV600" s="220"/>
      <c r="BW600" s="220"/>
      <c r="BX600" s="220"/>
      <c r="BY600" s="220"/>
      <c r="BZ600" s="96">
        <v>70</v>
      </c>
      <c r="CA600" s="96">
        <v>0</v>
      </c>
      <c r="CB600" s="96">
        <v>20</v>
      </c>
      <c r="CC600" s="96">
        <v>20</v>
      </c>
      <c r="CD600" s="96">
        <v>70</v>
      </c>
      <c r="CE600" s="96">
        <v>0</v>
      </c>
      <c r="CF600" s="96">
        <v>0</v>
      </c>
      <c r="CG600" s="96">
        <v>0</v>
      </c>
      <c r="CH600" s="96">
        <v>0</v>
      </c>
      <c r="CI600" s="96">
        <v>0</v>
      </c>
      <c r="CJ600" s="96">
        <v>0</v>
      </c>
      <c r="CK600" s="96">
        <v>0</v>
      </c>
      <c r="CL600" s="96">
        <v>0</v>
      </c>
      <c r="CM600" s="96">
        <v>0</v>
      </c>
      <c r="CN600" s="305">
        <f t="shared" si="468"/>
        <v>1</v>
      </c>
      <c r="CO600" s="354"/>
      <c r="CP600" s="354"/>
      <c r="CQ600" s="96">
        <f t="shared" si="466"/>
        <v>80</v>
      </c>
      <c r="CR600" s="221">
        <f>+CQ600/E600</f>
        <v>1</v>
      </c>
      <c r="CS600" s="355"/>
      <c r="CT600" s="355"/>
      <c r="CU600" s="220" t="s">
        <v>1594</v>
      </c>
      <c r="CV600" s="220" t="s">
        <v>101</v>
      </c>
    </row>
    <row r="601" spans="1:100" ht="49.5" customHeight="1">
      <c r="A601" s="75" t="s">
        <v>1591</v>
      </c>
      <c r="B601" s="218" t="s">
        <v>95</v>
      </c>
      <c r="C601" s="75" t="s">
        <v>1592</v>
      </c>
      <c r="D601" s="119">
        <v>95</v>
      </c>
      <c r="E601" s="119">
        <v>1</v>
      </c>
      <c r="F601" s="75" t="s">
        <v>97</v>
      </c>
      <c r="G601" s="75" t="s">
        <v>1596</v>
      </c>
      <c r="H601" s="75" t="s">
        <v>1597</v>
      </c>
      <c r="I601" s="96">
        <v>0</v>
      </c>
      <c r="J601" s="119">
        <v>20</v>
      </c>
      <c r="K601" s="119">
        <v>0</v>
      </c>
      <c r="L601" s="305">
        <v>0</v>
      </c>
      <c r="M601" s="354"/>
      <c r="N601" s="354"/>
      <c r="O601" s="354"/>
      <c r="P601" s="354"/>
      <c r="Q601" s="96">
        <v>0</v>
      </c>
      <c r="R601" s="96">
        <v>0</v>
      </c>
      <c r="S601" s="96">
        <v>0</v>
      </c>
      <c r="T601" s="96">
        <v>0</v>
      </c>
      <c r="U601" s="96">
        <v>0</v>
      </c>
      <c r="V601" s="96">
        <v>0</v>
      </c>
      <c r="W601" s="96">
        <v>0</v>
      </c>
      <c r="X601" s="96">
        <v>0</v>
      </c>
      <c r="Y601" s="96">
        <v>0</v>
      </c>
      <c r="Z601" s="102" t="s">
        <v>81</v>
      </c>
      <c r="AA601" s="96">
        <v>30</v>
      </c>
      <c r="AB601" s="102">
        <v>0</v>
      </c>
      <c r="AC601" s="96">
        <v>0</v>
      </c>
      <c r="AD601" s="102">
        <v>0</v>
      </c>
      <c r="AE601" s="102">
        <v>0</v>
      </c>
      <c r="AF601" s="102">
        <v>0</v>
      </c>
      <c r="AG601" s="102">
        <v>0</v>
      </c>
      <c r="AH601" s="102">
        <v>0</v>
      </c>
      <c r="AI601" s="102">
        <v>0</v>
      </c>
      <c r="AJ601" s="102">
        <v>0</v>
      </c>
      <c r="AK601" s="102">
        <v>0</v>
      </c>
      <c r="AL601" s="305">
        <v>0</v>
      </c>
      <c r="AM601" s="354"/>
      <c r="AN601" s="354"/>
      <c r="AO601" s="102">
        <f t="shared" si="462"/>
        <v>0</v>
      </c>
      <c r="AP601" s="305">
        <f t="shared" si="463"/>
        <v>0</v>
      </c>
      <c r="AQ601" s="354"/>
      <c r="AR601" s="354"/>
      <c r="AS601" s="96">
        <v>0</v>
      </c>
      <c r="AT601" s="96">
        <v>0</v>
      </c>
      <c r="AU601" s="96">
        <v>0</v>
      </c>
      <c r="AV601" s="96">
        <v>0</v>
      </c>
      <c r="AW601" s="102">
        <v>0</v>
      </c>
      <c r="AX601" s="102">
        <v>0</v>
      </c>
      <c r="AY601" s="102">
        <v>0</v>
      </c>
      <c r="AZ601" s="102">
        <v>0</v>
      </c>
      <c r="BA601" s="102">
        <v>0</v>
      </c>
      <c r="BB601" s="102">
        <v>0</v>
      </c>
      <c r="BC601" s="102">
        <v>0</v>
      </c>
      <c r="BD601" s="102">
        <v>0</v>
      </c>
      <c r="BE601" s="102">
        <v>0</v>
      </c>
      <c r="BF601" s="305" t="s">
        <v>81</v>
      </c>
      <c r="BG601" s="354"/>
      <c r="BH601" s="354"/>
      <c r="BI601" s="96">
        <f t="shared" si="464"/>
        <v>0</v>
      </c>
      <c r="BJ601" s="260">
        <f>+BI601/D601</f>
        <v>0</v>
      </c>
      <c r="BK601" s="354"/>
      <c r="BL601" s="354"/>
      <c r="BM601" s="220" t="s">
        <v>1598</v>
      </c>
      <c r="BN601" s="220" t="s">
        <v>112</v>
      </c>
      <c r="BO601" s="220"/>
      <c r="BP601" s="220"/>
      <c r="BQ601" s="220"/>
      <c r="BR601" s="220"/>
      <c r="BS601" s="220"/>
      <c r="BT601" s="220"/>
      <c r="BU601" s="220"/>
      <c r="BV601" s="220"/>
      <c r="BW601" s="220"/>
      <c r="BX601" s="220"/>
      <c r="BY601" s="220"/>
      <c r="BZ601" s="96">
        <v>1</v>
      </c>
      <c r="CA601" s="96">
        <v>0</v>
      </c>
      <c r="CB601" s="96">
        <v>0</v>
      </c>
      <c r="CC601" s="96">
        <v>0</v>
      </c>
      <c r="CD601" s="96">
        <v>0</v>
      </c>
      <c r="CE601" s="96">
        <v>0</v>
      </c>
      <c r="CF601" s="96">
        <v>0</v>
      </c>
      <c r="CG601" s="96">
        <v>0</v>
      </c>
      <c r="CH601" s="96">
        <v>0</v>
      </c>
      <c r="CI601" s="96">
        <v>0</v>
      </c>
      <c r="CJ601" s="96">
        <v>0</v>
      </c>
      <c r="CK601" s="96">
        <v>0</v>
      </c>
      <c r="CL601" s="96">
        <v>0</v>
      </c>
      <c r="CM601" s="96">
        <v>0</v>
      </c>
      <c r="CN601" s="305">
        <f t="shared" si="468"/>
        <v>0</v>
      </c>
      <c r="CO601" s="354"/>
      <c r="CP601" s="354"/>
      <c r="CQ601" s="96">
        <f t="shared" si="466"/>
        <v>0</v>
      </c>
      <c r="CR601" s="221">
        <f>+CQ601/E601</f>
        <v>0</v>
      </c>
      <c r="CS601" s="355"/>
      <c r="CT601" s="355"/>
      <c r="CU601" s="220" t="s">
        <v>1598</v>
      </c>
      <c r="CV601" s="220" t="s">
        <v>112</v>
      </c>
    </row>
    <row r="602" spans="1:100" ht="77.25" customHeight="1">
      <c r="A602" s="75" t="s">
        <v>1599</v>
      </c>
      <c r="B602" s="218" t="s">
        <v>95</v>
      </c>
      <c r="C602" s="75" t="s">
        <v>1600</v>
      </c>
      <c r="D602" s="119">
        <v>1500</v>
      </c>
      <c r="E602" s="119">
        <v>6000</v>
      </c>
      <c r="F602" s="75" t="s">
        <v>97</v>
      </c>
      <c r="G602" s="75" t="s">
        <v>1601</v>
      </c>
      <c r="H602" s="75" t="s">
        <v>1602</v>
      </c>
      <c r="I602" s="96">
        <v>0</v>
      </c>
      <c r="J602" s="119">
        <v>250</v>
      </c>
      <c r="K602" s="119">
        <v>0</v>
      </c>
      <c r="L602" s="305">
        <v>0</v>
      </c>
      <c r="M602" s="354">
        <v>0</v>
      </c>
      <c r="N602" s="354">
        <v>0.15</v>
      </c>
      <c r="O602" s="354">
        <v>0</v>
      </c>
      <c r="P602" s="354"/>
      <c r="Q602" s="96">
        <v>0</v>
      </c>
      <c r="R602" s="96">
        <v>0</v>
      </c>
      <c r="S602" s="96">
        <v>0</v>
      </c>
      <c r="T602" s="96">
        <v>0</v>
      </c>
      <c r="U602" s="96">
        <v>0</v>
      </c>
      <c r="V602" s="96">
        <v>0</v>
      </c>
      <c r="W602" s="96">
        <v>0</v>
      </c>
      <c r="X602" s="96">
        <v>0</v>
      </c>
      <c r="Y602" s="96">
        <v>0</v>
      </c>
      <c r="Z602" s="102" t="s">
        <v>81</v>
      </c>
      <c r="AA602" s="96">
        <v>250</v>
      </c>
      <c r="AB602" s="102">
        <v>100</v>
      </c>
      <c r="AC602" s="96">
        <v>100</v>
      </c>
      <c r="AD602" s="102">
        <v>0</v>
      </c>
      <c r="AE602" s="102">
        <v>0</v>
      </c>
      <c r="AF602" s="102">
        <v>0</v>
      </c>
      <c r="AG602" s="102">
        <v>0</v>
      </c>
      <c r="AH602" s="102">
        <v>0</v>
      </c>
      <c r="AI602" s="102">
        <v>0</v>
      </c>
      <c r="AJ602" s="102">
        <v>0</v>
      </c>
      <c r="AK602" s="102">
        <v>0</v>
      </c>
      <c r="AL602" s="305">
        <v>0.4</v>
      </c>
      <c r="AM602" s="354">
        <f>SUM(AL602:AL605)/4</f>
        <v>0.85</v>
      </c>
      <c r="AN602" s="354">
        <v>0</v>
      </c>
      <c r="AO602" s="102">
        <f t="shared" si="462"/>
        <v>100</v>
      </c>
      <c r="AP602" s="305">
        <f t="shared" si="463"/>
        <v>6.6666666666666666E-2</v>
      </c>
      <c r="AQ602" s="354">
        <f>SUM(AP602:AP605)/4</f>
        <v>6.3916666666666666</v>
      </c>
      <c r="AR602" s="354"/>
      <c r="AS602" s="96">
        <v>1500</v>
      </c>
      <c r="AT602" s="96">
        <v>4068</v>
      </c>
      <c r="AU602" s="96">
        <v>4068</v>
      </c>
      <c r="AV602" s="96">
        <v>45</v>
      </c>
      <c r="AW602" s="102">
        <v>476000000</v>
      </c>
      <c r="AX602" s="102">
        <v>476000000</v>
      </c>
      <c r="AY602" s="102">
        <v>0</v>
      </c>
      <c r="AZ602" s="102">
        <v>0</v>
      </c>
      <c r="BA602" s="102">
        <v>0</v>
      </c>
      <c r="BB602" s="102">
        <v>0</v>
      </c>
      <c r="BC602" s="102">
        <v>0</v>
      </c>
      <c r="BD602" s="102">
        <v>0</v>
      </c>
      <c r="BE602" s="102">
        <v>0</v>
      </c>
      <c r="BF602" s="305">
        <f t="shared" si="467"/>
        <v>0.03</v>
      </c>
      <c r="BG602" s="354">
        <f>SUM(BF602:BF605)/3</f>
        <v>0.67666666666666675</v>
      </c>
      <c r="BH602" s="354">
        <v>0</v>
      </c>
      <c r="BI602" s="96">
        <f t="shared" si="464"/>
        <v>145</v>
      </c>
      <c r="BJ602" s="260">
        <v>1</v>
      </c>
      <c r="BK602" s="354">
        <f>SUM(BJ602:BJ605)/3</f>
        <v>1</v>
      </c>
      <c r="BL602" s="354"/>
      <c r="BM602" s="220" t="s">
        <v>1556</v>
      </c>
      <c r="BN602" s="220" t="s">
        <v>623</v>
      </c>
      <c r="BO602" s="292" t="s">
        <v>1603</v>
      </c>
      <c r="BP602" s="293" t="s">
        <v>1604</v>
      </c>
      <c r="BQ602" s="293" t="s">
        <v>1605</v>
      </c>
      <c r="BR602" s="294" t="s">
        <v>1606</v>
      </c>
      <c r="BS602" s="294" t="s">
        <v>1607</v>
      </c>
      <c r="BT602" s="295">
        <v>42369</v>
      </c>
      <c r="BU602" s="220" t="s">
        <v>1608</v>
      </c>
      <c r="BV602" s="220" t="s">
        <v>199</v>
      </c>
      <c r="BW602" s="296">
        <v>6610740240</v>
      </c>
      <c r="BX602" s="296">
        <v>6610740240</v>
      </c>
      <c r="BY602" s="220"/>
      <c r="BZ602" s="96">
        <v>6000</v>
      </c>
      <c r="CA602" s="96">
        <v>60</v>
      </c>
      <c r="CB602" s="96">
        <v>80</v>
      </c>
      <c r="CC602" s="96">
        <v>90</v>
      </c>
      <c r="CD602" s="96">
        <v>6000</v>
      </c>
      <c r="CE602" s="96">
        <v>1703018844</v>
      </c>
      <c r="CF602" s="96">
        <v>1703018844</v>
      </c>
      <c r="CG602" s="96">
        <v>0</v>
      </c>
      <c r="CH602" s="96">
        <v>0</v>
      </c>
      <c r="CI602" s="96">
        <v>0</v>
      </c>
      <c r="CJ602" s="96">
        <v>0</v>
      </c>
      <c r="CK602" s="96">
        <v>0</v>
      </c>
      <c r="CL602" s="96">
        <v>0</v>
      </c>
      <c r="CM602" s="96">
        <v>0</v>
      </c>
      <c r="CN602" s="305">
        <f t="shared" si="468"/>
        <v>1</v>
      </c>
      <c r="CO602" s="354">
        <f>SUM(CN602:CN605)/3</f>
        <v>1</v>
      </c>
      <c r="CP602" s="354">
        <v>0</v>
      </c>
      <c r="CQ602" s="96">
        <f t="shared" si="466"/>
        <v>6145</v>
      </c>
      <c r="CR602" s="221">
        <v>1</v>
      </c>
      <c r="CS602" s="355">
        <f>SUM(CR602:CR605)/3</f>
        <v>1</v>
      </c>
      <c r="CT602" s="355"/>
      <c r="CU602" s="220" t="s">
        <v>1556</v>
      </c>
      <c r="CV602" s="220" t="s">
        <v>623</v>
      </c>
    </row>
    <row r="603" spans="1:100" ht="78" customHeight="1">
      <c r="A603" s="75" t="s">
        <v>1599</v>
      </c>
      <c r="B603" s="218" t="s">
        <v>95</v>
      </c>
      <c r="C603" s="75" t="s">
        <v>1600</v>
      </c>
      <c r="D603" s="119">
        <v>1</v>
      </c>
      <c r="E603" s="119">
        <v>1</v>
      </c>
      <c r="F603" s="75" t="s">
        <v>97</v>
      </c>
      <c r="G603" s="75" t="s">
        <v>1609</v>
      </c>
      <c r="H603" s="75" t="s">
        <v>1610</v>
      </c>
      <c r="I603" s="96">
        <v>25</v>
      </c>
      <c r="J603" s="119">
        <v>30</v>
      </c>
      <c r="K603" s="119">
        <v>0</v>
      </c>
      <c r="L603" s="305">
        <v>0</v>
      </c>
      <c r="M603" s="354"/>
      <c r="N603" s="354"/>
      <c r="O603" s="354"/>
      <c r="P603" s="354"/>
      <c r="Q603" s="96">
        <v>0</v>
      </c>
      <c r="R603" s="96">
        <v>0</v>
      </c>
      <c r="S603" s="96">
        <v>0</v>
      </c>
      <c r="T603" s="96">
        <v>0</v>
      </c>
      <c r="U603" s="96">
        <v>0</v>
      </c>
      <c r="V603" s="96">
        <v>0</v>
      </c>
      <c r="W603" s="96">
        <v>0</v>
      </c>
      <c r="X603" s="96">
        <v>0</v>
      </c>
      <c r="Y603" s="96">
        <v>0</v>
      </c>
      <c r="Z603" s="102" t="s">
        <v>81</v>
      </c>
      <c r="AA603" s="96">
        <v>25</v>
      </c>
      <c r="AB603" s="102">
        <v>25</v>
      </c>
      <c r="AC603" s="96">
        <v>25</v>
      </c>
      <c r="AD603" s="102">
        <v>0</v>
      </c>
      <c r="AE603" s="102">
        <v>0</v>
      </c>
      <c r="AF603" s="102">
        <v>0</v>
      </c>
      <c r="AG603" s="102">
        <v>0</v>
      </c>
      <c r="AH603" s="102">
        <v>0</v>
      </c>
      <c r="AI603" s="102">
        <v>0</v>
      </c>
      <c r="AJ603" s="102">
        <v>0</v>
      </c>
      <c r="AK603" s="102">
        <v>0</v>
      </c>
      <c r="AL603" s="305">
        <v>1</v>
      </c>
      <c r="AM603" s="354"/>
      <c r="AN603" s="354"/>
      <c r="AO603" s="102">
        <f t="shared" si="462"/>
        <v>25</v>
      </c>
      <c r="AP603" s="305">
        <f t="shared" si="463"/>
        <v>25</v>
      </c>
      <c r="AQ603" s="354"/>
      <c r="AR603" s="354"/>
      <c r="AS603" s="96">
        <v>80</v>
      </c>
      <c r="AT603" s="96">
        <v>75</v>
      </c>
      <c r="AU603" s="96">
        <v>75</v>
      </c>
      <c r="AV603" s="96">
        <v>80</v>
      </c>
      <c r="AW603" s="102">
        <v>0</v>
      </c>
      <c r="AX603" s="102">
        <v>0</v>
      </c>
      <c r="AY603" s="102">
        <v>0</v>
      </c>
      <c r="AZ603" s="102">
        <v>0</v>
      </c>
      <c r="BA603" s="102">
        <v>0</v>
      </c>
      <c r="BB603" s="102">
        <v>0</v>
      </c>
      <c r="BC603" s="102">
        <v>0</v>
      </c>
      <c r="BD603" s="102">
        <v>0</v>
      </c>
      <c r="BE603" s="102">
        <v>0</v>
      </c>
      <c r="BF603" s="305">
        <f t="shared" si="467"/>
        <v>1</v>
      </c>
      <c r="BG603" s="354"/>
      <c r="BH603" s="354"/>
      <c r="BI603" s="96">
        <v>1</v>
      </c>
      <c r="BJ603" s="260">
        <v>1</v>
      </c>
      <c r="BK603" s="354"/>
      <c r="BL603" s="354"/>
      <c r="BM603" s="220" t="s">
        <v>1556</v>
      </c>
      <c r="BN603" s="220" t="s">
        <v>112</v>
      </c>
      <c r="BO603" s="220"/>
      <c r="BP603" s="220"/>
      <c r="BQ603" s="274" t="s">
        <v>1611</v>
      </c>
      <c r="BR603" s="220"/>
      <c r="BS603" s="294" t="s">
        <v>1607</v>
      </c>
      <c r="BT603" s="295">
        <v>42004</v>
      </c>
      <c r="BU603" s="220"/>
      <c r="BV603" s="220"/>
      <c r="BW603" s="220"/>
      <c r="BX603" s="220"/>
      <c r="BY603" s="220"/>
      <c r="BZ603" s="96">
        <v>1</v>
      </c>
      <c r="CA603" s="96">
        <v>1</v>
      </c>
      <c r="CB603" s="96">
        <v>1</v>
      </c>
      <c r="CC603" s="96">
        <v>1</v>
      </c>
      <c r="CD603" s="96">
        <v>1</v>
      </c>
      <c r="CE603" s="96">
        <v>79070242</v>
      </c>
      <c r="CF603" s="96">
        <v>79070242</v>
      </c>
      <c r="CG603" s="96">
        <v>0</v>
      </c>
      <c r="CH603" s="96">
        <v>0</v>
      </c>
      <c r="CI603" s="96">
        <v>0</v>
      </c>
      <c r="CJ603" s="96">
        <v>0</v>
      </c>
      <c r="CK603" s="96">
        <v>0</v>
      </c>
      <c r="CL603" s="96">
        <v>0</v>
      </c>
      <c r="CM603" s="96">
        <v>0</v>
      </c>
      <c r="CN603" s="305">
        <f>+CD603/BZ603</f>
        <v>1</v>
      </c>
      <c r="CO603" s="354"/>
      <c r="CP603" s="354"/>
      <c r="CQ603" s="96">
        <f>+CD603</f>
        <v>1</v>
      </c>
      <c r="CR603" s="221">
        <f>+CQ603/E603</f>
        <v>1</v>
      </c>
      <c r="CS603" s="355"/>
      <c r="CT603" s="355"/>
      <c r="CU603" s="220" t="s">
        <v>1556</v>
      </c>
      <c r="CV603" s="220" t="s">
        <v>112</v>
      </c>
    </row>
    <row r="604" spans="1:100" ht="72" customHeight="1">
      <c r="A604" s="75" t="s">
        <v>1599</v>
      </c>
      <c r="B604" s="218" t="s">
        <v>95</v>
      </c>
      <c r="C604" s="75" t="s">
        <v>1600</v>
      </c>
      <c r="D604" s="119">
        <v>100</v>
      </c>
      <c r="E604" s="119">
        <v>100</v>
      </c>
      <c r="F604" s="75" t="s">
        <v>97</v>
      </c>
      <c r="G604" s="75" t="s">
        <v>1612</v>
      </c>
      <c r="H604" s="75" t="s">
        <v>1613</v>
      </c>
      <c r="I604" s="96">
        <v>25</v>
      </c>
      <c r="J604" s="119">
        <v>30</v>
      </c>
      <c r="K604" s="119">
        <v>0</v>
      </c>
      <c r="L604" s="305">
        <v>0</v>
      </c>
      <c r="M604" s="354"/>
      <c r="N604" s="354"/>
      <c r="O604" s="354"/>
      <c r="P604" s="354"/>
      <c r="Q604" s="96">
        <v>0</v>
      </c>
      <c r="R604" s="96">
        <v>0</v>
      </c>
      <c r="S604" s="96">
        <v>0</v>
      </c>
      <c r="T604" s="96">
        <v>0</v>
      </c>
      <c r="U604" s="96">
        <v>0</v>
      </c>
      <c r="V604" s="96">
        <v>0</v>
      </c>
      <c r="W604" s="96">
        <v>0</v>
      </c>
      <c r="X604" s="96">
        <v>0</v>
      </c>
      <c r="Y604" s="96">
        <v>0</v>
      </c>
      <c r="Z604" s="102" t="s">
        <v>81</v>
      </c>
      <c r="AA604" s="96">
        <v>25</v>
      </c>
      <c r="AB604" s="102">
        <v>25</v>
      </c>
      <c r="AC604" s="96">
        <v>25</v>
      </c>
      <c r="AD604" s="102">
        <v>0</v>
      </c>
      <c r="AE604" s="102">
        <v>0</v>
      </c>
      <c r="AF604" s="102">
        <v>0</v>
      </c>
      <c r="AG604" s="102">
        <v>0</v>
      </c>
      <c r="AH604" s="102">
        <v>0</v>
      </c>
      <c r="AI604" s="102">
        <v>0</v>
      </c>
      <c r="AJ604" s="102">
        <v>0</v>
      </c>
      <c r="AK604" s="102">
        <v>0</v>
      </c>
      <c r="AL604" s="305">
        <v>1</v>
      </c>
      <c r="AM604" s="354"/>
      <c r="AN604" s="354"/>
      <c r="AO604" s="102">
        <f t="shared" si="462"/>
        <v>25</v>
      </c>
      <c r="AP604" s="305">
        <f t="shared" si="463"/>
        <v>0.25</v>
      </c>
      <c r="AQ604" s="354"/>
      <c r="AR604" s="354"/>
      <c r="AS604" s="96">
        <v>100</v>
      </c>
      <c r="AT604" s="96">
        <v>100</v>
      </c>
      <c r="AU604" s="96">
        <v>100</v>
      </c>
      <c r="AV604" s="96">
        <v>100</v>
      </c>
      <c r="AW604" s="102">
        <v>0</v>
      </c>
      <c r="AX604" s="102">
        <v>0</v>
      </c>
      <c r="AY604" s="102">
        <v>0</v>
      </c>
      <c r="AZ604" s="102">
        <v>0</v>
      </c>
      <c r="BA604" s="102">
        <v>0</v>
      </c>
      <c r="BB604" s="102">
        <v>0</v>
      </c>
      <c r="BC604" s="102">
        <v>0</v>
      </c>
      <c r="BD604" s="102">
        <v>0</v>
      </c>
      <c r="BE604" s="102">
        <v>0</v>
      </c>
      <c r="BF604" s="305">
        <f t="shared" si="467"/>
        <v>1</v>
      </c>
      <c r="BG604" s="354"/>
      <c r="BH604" s="354"/>
      <c r="BI604" s="96">
        <v>100</v>
      </c>
      <c r="BJ604" s="260">
        <v>1</v>
      </c>
      <c r="BK604" s="354"/>
      <c r="BL604" s="354"/>
      <c r="BM604" s="220" t="s">
        <v>1556</v>
      </c>
      <c r="BN604" s="220" t="s">
        <v>112</v>
      </c>
      <c r="BO604" s="220"/>
      <c r="BP604" s="220"/>
      <c r="BQ604" s="274" t="s">
        <v>1614</v>
      </c>
      <c r="BR604" s="220"/>
      <c r="BS604" s="294" t="s">
        <v>1607</v>
      </c>
      <c r="BT604" s="295">
        <v>42004</v>
      </c>
      <c r="BU604" s="220"/>
      <c r="BV604" s="220"/>
      <c r="BW604" s="220"/>
      <c r="BX604" s="220"/>
      <c r="BY604" s="220"/>
      <c r="BZ604" s="96">
        <v>100</v>
      </c>
      <c r="CA604" s="96">
        <v>100</v>
      </c>
      <c r="CB604" s="96">
        <v>100</v>
      </c>
      <c r="CC604" s="96">
        <v>100</v>
      </c>
      <c r="CD604" s="96">
        <v>100</v>
      </c>
      <c r="CE604" s="96">
        <v>0</v>
      </c>
      <c r="CF604" s="96">
        <v>0</v>
      </c>
      <c r="CG604" s="96">
        <v>0</v>
      </c>
      <c r="CH604" s="96">
        <v>0</v>
      </c>
      <c r="CI604" s="96">
        <v>0</v>
      </c>
      <c r="CJ604" s="96">
        <v>0</v>
      </c>
      <c r="CK604" s="96">
        <v>0</v>
      </c>
      <c r="CL604" s="96">
        <v>0</v>
      </c>
      <c r="CM604" s="96">
        <v>0</v>
      </c>
      <c r="CN604" s="305">
        <f>+CD604/BZ604</f>
        <v>1</v>
      </c>
      <c r="CO604" s="354"/>
      <c r="CP604" s="354"/>
      <c r="CQ604" s="96">
        <f>+CD604</f>
        <v>100</v>
      </c>
      <c r="CR604" s="221">
        <f>+CQ604/E604</f>
        <v>1</v>
      </c>
      <c r="CS604" s="355"/>
      <c r="CT604" s="355"/>
      <c r="CU604" s="220" t="s">
        <v>1556</v>
      </c>
      <c r="CV604" s="220" t="s">
        <v>112</v>
      </c>
    </row>
    <row r="605" spans="1:100" ht="101.25" customHeight="1">
      <c r="A605" s="75" t="s">
        <v>1599</v>
      </c>
      <c r="B605" s="218" t="s">
        <v>95</v>
      </c>
      <c r="C605" s="75" t="s">
        <v>1600</v>
      </c>
      <c r="D605" s="119">
        <v>100</v>
      </c>
      <c r="E605" s="119" t="s">
        <v>81</v>
      </c>
      <c r="F605" s="75" t="s">
        <v>97</v>
      </c>
      <c r="G605" s="75" t="s">
        <v>1615</v>
      </c>
      <c r="H605" s="75" t="s">
        <v>1615</v>
      </c>
      <c r="I605" s="96">
        <v>25</v>
      </c>
      <c r="J605" s="119">
        <v>30</v>
      </c>
      <c r="K605" s="119">
        <v>0</v>
      </c>
      <c r="L605" s="305">
        <v>0</v>
      </c>
      <c r="M605" s="354"/>
      <c r="N605" s="354"/>
      <c r="O605" s="354"/>
      <c r="P605" s="354"/>
      <c r="Q605" s="96">
        <v>0</v>
      </c>
      <c r="R605" s="96">
        <v>0</v>
      </c>
      <c r="S605" s="96">
        <v>0</v>
      </c>
      <c r="T605" s="96">
        <v>0</v>
      </c>
      <c r="U605" s="96">
        <v>0</v>
      </c>
      <c r="V605" s="96">
        <v>0</v>
      </c>
      <c r="W605" s="96">
        <v>0</v>
      </c>
      <c r="X605" s="96">
        <v>0</v>
      </c>
      <c r="Y605" s="96">
        <v>0</v>
      </c>
      <c r="Z605" s="102" t="s">
        <v>81</v>
      </c>
      <c r="AA605" s="96">
        <v>25</v>
      </c>
      <c r="AB605" s="102">
        <v>25</v>
      </c>
      <c r="AC605" s="96">
        <v>25</v>
      </c>
      <c r="AD605" s="102">
        <v>0</v>
      </c>
      <c r="AE605" s="102">
        <v>0</v>
      </c>
      <c r="AF605" s="102">
        <v>0</v>
      </c>
      <c r="AG605" s="102">
        <v>0</v>
      </c>
      <c r="AH605" s="102">
        <v>0</v>
      </c>
      <c r="AI605" s="102">
        <v>0</v>
      </c>
      <c r="AJ605" s="102">
        <v>0</v>
      </c>
      <c r="AK605" s="102">
        <v>0</v>
      </c>
      <c r="AL605" s="305">
        <v>1</v>
      </c>
      <c r="AM605" s="354"/>
      <c r="AN605" s="354"/>
      <c r="AO605" s="102">
        <f t="shared" si="462"/>
        <v>25</v>
      </c>
      <c r="AP605" s="305">
        <f t="shared" si="463"/>
        <v>0.25</v>
      </c>
      <c r="AQ605" s="354"/>
      <c r="AR605" s="354"/>
      <c r="AS605" s="96">
        <v>0</v>
      </c>
      <c r="AT605" s="96">
        <v>0</v>
      </c>
      <c r="AU605" s="96">
        <v>0</v>
      </c>
      <c r="AV605" s="96">
        <v>0</v>
      </c>
      <c r="AW605" s="102">
        <v>0</v>
      </c>
      <c r="AX605" s="102">
        <v>0</v>
      </c>
      <c r="AY605" s="102">
        <v>0</v>
      </c>
      <c r="AZ605" s="102">
        <v>0</v>
      </c>
      <c r="BA605" s="102">
        <v>0</v>
      </c>
      <c r="BB605" s="102">
        <v>0</v>
      </c>
      <c r="BC605" s="102">
        <v>0</v>
      </c>
      <c r="BD605" s="102">
        <v>0</v>
      </c>
      <c r="BE605" s="102">
        <v>0</v>
      </c>
      <c r="BF605" s="305" t="s">
        <v>81</v>
      </c>
      <c r="BG605" s="354"/>
      <c r="BH605" s="354"/>
      <c r="BI605" s="96" t="s">
        <v>81</v>
      </c>
      <c r="BJ605" s="260" t="s">
        <v>81</v>
      </c>
      <c r="BK605" s="354"/>
      <c r="BL605" s="354"/>
      <c r="BM605" s="220" t="s">
        <v>1556</v>
      </c>
      <c r="BN605" s="220" t="s">
        <v>411</v>
      </c>
      <c r="BO605" s="220"/>
      <c r="BP605" s="220"/>
      <c r="BQ605" s="220"/>
      <c r="BR605" s="220"/>
      <c r="BS605" s="220"/>
      <c r="BT605" s="220"/>
      <c r="BU605" s="220"/>
      <c r="BV605" s="220"/>
      <c r="BW605" s="220"/>
      <c r="BX605" s="220"/>
      <c r="BY605" s="220"/>
      <c r="BZ605" s="96" t="s">
        <v>81</v>
      </c>
      <c r="CA605" s="96">
        <v>0</v>
      </c>
      <c r="CB605" s="96">
        <v>0</v>
      </c>
      <c r="CC605" s="96">
        <v>0</v>
      </c>
      <c r="CD605" s="96">
        <v>0</v>
      </c>
      <c r="CE605" s="96">
        <v>0</v>
      </c>
      <c r="CF605" s="96">
        <v>0</v>
      </c>
      <c r="CG605" s="96">
        <v>0</v>
      </c>
      <c r="CH605" s="96">
        <v>0</v>
      </c>
      <c r="CI605" s="96">
        <v>0</v>
      </c>
      <c r="CJ605" s="96">
        <v>0</v>
      </c>
      <c r="CK605" s="96">
        <v>0</v>
      </c>
      <c r="CL605" s="96">
        <v>0</v>
      </c>
      <c r="CM605" s="96">
        <v>0</v>
      </c>
      <c r="CN605" s="305" t="s">
        <v>81</v>
      </c>
      <c r="CO605" s="354"/>
      <c r="CP605" s="354"/>
      <c r="CQ605" s="96" t="s">
        <v>81</v>
      </c>
      <c r="CR605" s="221" t="s">
        <v>81</v>
      </c>
      <c r="CS605" s="355"/>
      <c r="CT605" s="355"/>
      <c r="CU605" s="220" t="s">
        <v>1556</v>
      </c>
      <c r="CV605" s="220" t="s">
        <v>411</v>
      </c>
    </row>
    <row r="606" spans="1:100" ht="57.75" customHeight="1">
      <c r="A606" s="75" t="s">
        <v>1616</v>
      </c>
      <c r="B606" s="218" t="s">
        <v>95</v>
      </c>
      <c r="C606" s="75" t="s">
        <v>1617</v>
      </c>
      <c r="D606" s="119">
        <v>1</v>
      </c>
      <c r="E606" s="119" t="s">
        <v>81</v>
      </c>
      <c r="F606" s="75" t="s">
        <v>97</v>
      </c>
      <c r="G606" s="75" t="s">
        <v>1618</v>
      </c>
      <c r="H606" s="75" t="s">
        <v>1618</v>
      </c>
      <c r="I606" s="96">
        <v>0</v>
      </c>
      <c r="J606" s="119">
        <v>0</v>
      </c>
      <c r="K606" s="119">
        <v>0</v>
      </c>
      <c r="L606" s="305" t="s">
        <v>81</v>
      </c>
      <c r="M606" s="354">
        <f>SUM(L606:L614)/2</f>
        <v>1</v>
      </c>
      <c r="N606" s="354">
        <v>0.15</v>
      </c>
      <c r="O606" s="354">
        <v>1.4999999999999999E-2</v>
      </c>
      <c r="P606" s="354"/>
      <c r="Q606" s="96">
        <v>0</v>
      </c>
      <c r="R606" s="96">
        <v>0</v>
      </c>
      <c r="S606" s="96">
        <v>0</v>
      </c>
      <c r="T606" s="96">
        <v>0</v>
      </c>
      <c r="U606" s="96">
        <v>0</v>
      </c>
      <c r="V606" s="96">
        <v>0</v>
      </c>
      <c r="W606" s="96">
        <v>0</v>
      </c>
      <c r="X606" s="96">
        <v>0</v>
      </c>
      <c r="Y606" s="96">
        <v>0</v>
      </c>
      <c r="Z606" s="102" t="s">
        <v>81</v>
      </c>
      <c r="AA606" s="96">
        <v>0</v>
      </c>
      <c r="AB606" s="102">
        <v>0</v>
      </c>
      <c r="AC606" s="96">
        <v>0</v>
      </c>
      <c r="AD606" s="102">
        <v>0</v>
      </c>
      <c r="AE606" s="102">
        <v>0</v>
      </c>
      <c r="AF606" s="102">
        <v>0</v>
      </c>
      <c r="AG606" s="102">
        <v>0</v>
      </c>
      <c r="AH606" s="102">
        <v>0</v>
      </c>
      <c r="AI606" s="102">
        <v>0</v>
      </c>
      <c r="AJ606" s="102">
        <v>0</v>
      </c>
      <c r="AK606" s="102">
        <v>0</v>
      </c>
      <c r="AL606" s="305" t="s">
        <v>81</v>
      </c>
      <c r="AM606" s="354">
        <f>SUM(AL606:AL614)/2</f>
        <v>0.95</v>
      </c>
      <c r="AN606" s="354">
        <v>1.4999999999999999E-2</v>
      </c>
      <c r="AO606" s="102">
        <f t="shared" si="462"/>
        <v>0</v>
      </c>
      <c r="AP606" s="305">
        <f t="shared" si="463"/>
        <v>0</v>
      </c>
      <c r="AQ606" s="354">
        <f>SUM(AP606:AP614)/9</f>
        <v>0.37777777777777777</v>
      </c>
      <c r="AR606" s="354"/>
      <c r="AS606" s="96">
        <v>0</v>
      </c>
      <c r="AT606" s="96">
        <v>0</v>
      </c>
      <c r="AU606" s="96">
        <v>0</v>
      </c>
      <c r="AV606" s="96">
        <v>0</v>
      </c>
      <c r="AW606" s="102">
        <v>0</v>
      </c>
      <c r="AX606" s="102">
        <v>0</v>
      </c>
      <c r="AY606" s="102">
        <v>0</v>
      </c>
      <c r="AZ606" s="102">
        <v>0</v>
      </c>
      <c r="BA606" s="102">
        <v>0</v>
      </c>
      <c r="BB606" s="102">
        <v>0</v>
      </c>
      <c r="BC606" s="102">
        <v>0</v>
      </c>
      <c r="BD606" s="102">
        <v>0</v>
      </c>
      <c r="BE606" s="102">
        <v>0</v>
      </c>
      <c r="BF606" s="305" t="s">
        <v>81</v>
      </c>
      <c r="BG606" s="354">
        <f>SUM(BF606:BF614)/3</f>
        <v>1</v>
      </c>
      <c r="BH606" s="354">
        <v>1.4999999999999999E-2</v>
      </c>
      <c r="BI606" s="96" t="s">
        <v>81</v>
      </c>
      <c r="BJ606" s="260" t="s">
        <v>81</v>
      </c>
      <c r="BK606" s="354">
        <f>SUM(BJ606:BJ614)/8</f>
        <v>0.58125000000000004</v>
      </c>
      <c r="BL606" s="354"/>
      <c r="BM606" s="220" t="s">
        <v>1556</v>
      </c>
      <c r="BN606" s="220" t="s">
        <v>176</v>
      </c>
      <c r="BO606" s="220"/>
      <c r="BP606" s="220"/>
      <c r="BQ606" s="220"/>
      <c r="BR606" s="220"/>
      <c r="BS606" s="220"/>
      <c r="BT606" s="220"/>
      <c r="BU606" s="220"/>
      <c r="BV606" s="220"/>
      <c r="BW606" s="220"/>
      <c r="BX606" s="220"/>
      <c r="BY606" s="220"/>
      <c r="BZ606" s="96" t="s">
        <v>81</v>
      </c>
      <c r="CA606" s="96">
        <v>0</v>
      </c>
      <c r="CB606" s="96">
        <v>0</v>
      </c>
      <c r="CC606" s="96">
        <v>0</v>
      </c>
      <c r="CD606" s="96">
        <v>0</v>
      </c>
      <c r="CE606" s="96">
        <v>0</v>
      </c>
      <c r="CF606" s="96">
        <v>0</v>
      </c>
      <c r="CG606" s="96">
        <v>0</v>
      </c>
      <c r="CH606" s="96">
        <v>0</v>
      </c>
      <c r="CI606" s="96">
        <v>0</v>
      </c>
      <c r="CJ606" s="96">
        <v>0</v>
      </c>
      <c r="CK606" s="96">
        <v>0</v>
      </c>
      <c r="CL606" s="96">
        <v>0</v>
      </c>
      <c r="CM606" s="96">
        <v>0</v>
      </c>
      <c r="CN606" s="305" t="s">
        <v>81</v>
      </c>
      <c r="CO606" s="354">
        <f>SUBTOTAL(9,CN606:CN612)/2</f>
        <v>0.97499999999999998</v>
      </c>
      <c r="CP606" s="354">
        <v>1.4999999999999999E-2</v>
      </c>
      <c r="CQ606" s="96" t="s">
        <v>81</v>
      </c>
      <c r="CR606" s="221" t="s">
        <v>81</v>
      </c>
      <c r="CS606" s="355">
        <f>SUBTOTAL(9,CR606:CR612)/5</f>
        <v>0.4</v>
      </c>
      <c r="CT606" s="355"/>
      <c r="CU606" s="220" t="s">
        <v>1556</v>
      </c>
      <c r="CV606" s="220" t="s">
        <v>176</v>
      </c>
    </row>
    <row r="607" spans="1:100" ht="69" customHeight="1">
      <c r="A607" s="75" t="s">
        <v>1616</v>
      </c>
      <c r="B607" s="218" t="s">
        <v>95</v>
      </c>
      <c r="C607" s="75" t="s">
        <v>1617</v>
      </c>
      <c r="D607" s="119">
        <v>50</v>
      </c>
      <c r="E607" s="119">
        <v>50</v>
      </c>
      <c r="F607" s="75" t="s">
        <v>486</v>
      </c>
      <c r="G607" s="75" t="s">
        <v>1619</v>
      </c>
      <c r="H607" s="75" t="s">
        <v>1619</v>
      </c>
      <c r="I607" s="96">
        <v>0</v>
      </c>
      <c r="J607" s="119">
        <v>0</v>
      </c>
      <c r="K607" s="119">
        <v>0</v>
      </c>
      <c r="L607" s="305" t="s">
        <v>81</v>
      </c>
      <c r="M607" s="354"/>
      <c r="N607" s="354"/>
      <c r="O607" s="354"/>
      <c r="P607" s="354"/>
      <c r="Q607" s="96">
        <v>0</v>
      </c>
      <c r="R607" s="96">
        <v>0</v>
      </c>
      <c r="S607" s="96">
        <v>0</v>
      </c>
      <c r="T607" s="96">
        <v>0</v>
      </c>
      <c r="U607" s="96">
        <v>0</v>
      </c>
      <c r="V607" s="96">
        <v>0</v>
      </c>
      <c r="W607" s="96">
        <v>0</v>
      </c>
      <c r="X607" s="96">
        <v>0</v>
      </c>
      <c r="Y607" s="96">
        <v>0</v>
      </c>
      <c r="Z607" s="102" t="s">
        <v>81</v>
      </c>
      <c r="AA607" s="96">
        <v>0</v>
      </c>
      <c r="AB607" s="102">
        <v>0</v>
      </c>
      <c r="AC607" s="96">
        <v>0</v>
      </c>
      <c r="AD607" s="102">
        <v>0</v>
      </c>
      <c r="AE607" s="102">
        <v>0</v>
      </c>
      <c r="AF607" s="102">
        <v>0</v>
      </c>
      <c r="AG607" s="102">
        <v>0</v>
      </c>
      <c r="AH607" s="102">
        <v>0</v>
      </c>
      <c r="AI607" s="102">
        <v>0</v>
      </c>
      <c r="AJ607" s="102">
        <v>0</v>
      </c>
      <c r="AK607" s="102">
        <v>0</v>
      </c>
      <c r="AL607" s="305" t="s">
        <v>81</v>
      </c>
      <c r="AM607" s="354"/>
      <c r="AN607" s="354"/>
      <c r="AO607" s="102">
        <f t="shared" si="462"/>
        <v>0</v>
      </c>
      <c r="AP607" s="305">
        <f t="shared" si="463"/>
        <v>0</v>
      </c>
      <c r="AQ607" s="354"/>
      <c r="AR607" s="354"/>
      <c r="AS607" s="96">
        <v>90</v>
      </c>
      <c r="AT607" s="96">
        <v>80</v>
      </c>
      <c r="AU607" s="96">
        <v>80</v>
      </c>
      <c r="AV607" s="96">
        <v>90</v>
      </c>
      <c r="AW607" s="102">
        <v>0</v>
      </c>
      <c r="AX607" s="102">
        <v>0</v>
      </c>
      <c r="AY607" s="102">
        <v>0</v>
      </c>
      <c r="AZ607" s="102">
        <v>0</v>
      </c>
      <c r="BA607" s="102">
        <v>0</v>
      </c>
      <c r="BB607" s="102">
        <v>0</v>
      </c>
      <c r="BC607" s="102">
        <v>0</v>
      </c>
      <c r="BD607" s="102">
        <v>0</v>
      </c>
      <c r="BE607" s="102">
        <v>0</v>
      </c>
      <c r="BF607" s="305">
        <f t="shared" si="467"/>
        <v>1</v>
      </c>
      <c r="BG607" s="354"/>
      <c r="BH607" s="354"/>
      <c r="BI607" s="96">
        <f t="shared" si="464"/>
        <v>90</v>
      </c>
      <c r="BJ607" s="260">
        <v>1</v>
      </c>
      <c r="BK607" s="354"/>
      <c r="BL607" s="354"/>
      <c r="BM607" s="220" t="s">
        <v>1556</v>
      </c>
      <c r="BN607" s="220" t="s">
        <v>101</v>
      </c>
      <c r="BO607" s="220"/>
      <c r="BP607" s="220"/>
      <c r="BQ607" s="274" t="s">
        <v>1620</v>
      </c>
      <c r="BR607" s="220"/>
      <c r="BS607" s="220" t="s">
        <v>1621</v>
      </c>
      <c r="BT607" s="295">
        <v>42004</v>
      </c>
      <c r="BU607" s="220"/>
      <c r="BV607" s="220"/>
      <c r="BW607" s="220"/>
      <c r="BX607" s="220"/>
      <c r="BY607" s="220"/>
      <c r="BZ607" s="96">
        <v>100</v>
      </c>
      <c r="CA607" s="96">
        <v>90</v>
      </c>
      <c r="CB607" s="96">
        <v>90</v>
      </c>
      <c r="CC607" s="96">
        <v>95</v>
      </c>
      <c r="CD607" s="96">
        <v>95</v>
      </c>
      <c r="CE607" s="96">
        <v>0</v>
      </c>
      <c r="CF607" s="96">
        <v>0</v>
      </c>
      <c r="CG607" s="96">
        <v>0</v>
      </c>
      <c r="CH607" s="96">
        <v>0</v>
      </c>
      <c r="CI607" s="96">
        <v>0</v>
      </c>
      <c r="CJ607" s="96">
        <v>0</v>
      </c>
      <c r="CK607" s="96">
        <v>0</v>
      </c>
      <c r="CL607" s="96">
        <v>0</v>
      </c>
      <c r="CM607" s="96">
        <v>0</v>
      </c>
      <c r="CN607" s="305">
        <f>+CD607/BZ607</f>
        <v>0.95</v>
      </c>
      <c r="CO607" s="354"/>
      <c r="CP607" s="354"/>
      <c r="CQ607" s="96">
        <f>SUM(K607+AC607+AV607+CD607)/3.5</f>
        <v>52.857142857142854</v>
      </c>
      <c r="CR607" s="221">
        <v>1</v>
      </c>
      <c r="CS607" s="355"/>
      <c r="CT607" s="355"/>
      <c r="CU607" s="220" t="s">
        <v>1556</v>
      </c>
      <c r="CV607" s="220" t="s">
        <v>101</v>
      </c>
    </row>
    <row r="608" spans="1:100" ht="54.75" customHeight="1">
      <c r="A608" s="75" t="s">
        <v>1616</v>
      </c>
      <c r="B608" s="218" t="s">
        <v>95</v>
      </c>
      <c r="C608" s="75" t="s">
        <v>1617</v>
      </c>
      <c r="D608" s="119">
        <v>100</v>
      </c>
      <c r="E608" s="119" t="s">
        <v>81</v>
      </c>
      <c r="F608" s="75" t="s">
        <v>486</v>
      </c>
      <c r="G608" s="75" t="s">
        <v>1622</v>
      </c>
      <c r="H608" s="75" t="s">
        <v>1622</v>
      </c>
      <c r="I608" s="96">
        <v>0</v>
      </c>
      <c r="J608" s="119">
        <v>100</v>
      </c>
      <c r="K608" s="119">
        <v>100</v>
      </c>
      <c r="L608" s="305">
        <f>+J608/K608</f>
        <v>1</v>
      </c>
      <c r="M608" s="354"/>
      <c r="N608" s="354"/>
      <c r="O608" s="354"/>
      <c r="P608" s="354"/>
      <c r="Q608" s="96">
        <v>0</v>
      </c>
      <c r="R608" s="96">
        <v>0</v>
      </c>
      <c r="S608" s="96">
        <v>0</v>
      </c>
      <c r="T608" s="96">
        <v>0</v>
      </c>
      <c r="U608" s="96">
        <v>0</v>
      </c>
      <c r="V608" s="96">
        <v>0</v>
      </c>
      <c r="W608" s="96">
        <v>0</v>
      </c>
      <c r="X608" s="96">
        <v>0</v>
      </c>
      <c r="Y608" s="96">
        <v>0</v>
      </c>
      <c r="Z608" s="102" t="s">
        <v>81</v>
      </c>
      <c r="AA608" s="96">
        <v>0</v>
      </c>
      <c r="AB608" s="102">
        <v>0</v>
      </c>
      <c r="AC608" s="96">
        <v>0</v>
      </c>
      <c r="AD608" s="102">
        <v>0</v>
      </c>
      <c r="AE608" s="102">
        <v>0</v>
      </c>
      <c r="AF608" s="102">
        <v>0</v>
      </c>
      <c r="AG608" s="102">
        <v>0</v>
      </c>
      <c r="AH608" s="102">
        <v>0</v>
      </c>
      <c r="AI608" s="102">
        <v>0</v>
      </c>
      <c r="AJ608" s="102">
        <v>0</v>
      </c>
      <c r="AK608" s="102">
        <v>0</v>
      </c>
      <c r="AL608" s="305" t="s">
        <v>81</v>
      </c>
      <c r="AM608" s="354"/>
      <c r="AN608" s="354"/>
      <c r="AO608" s="102">
        <f t="shared" si="462"/>
        <v>100</v>
      </c>
      <c r="AP608" s="305">
        <f t="shared" si="463"/>
        <v>1</v>
      </c>
      <c r="AQ608" s="354"/>
      <c r="AR608" s="354"/>
      <c r="AS608" s="96">
        <v>0</v>
      </c>
      <c r="AT608" s="96">
        <v>0</v>
      </c>
      <c r="AU608" s="96">
        <v>0</v>
      </c>
      <c r="AV608" s="96">
        <v>0</v>
      </c>
      <c r="AW608" s="102">
        <v>0</v>
      </c>
      <c r="AX608" s="102">
        <v>0</v>
      </c>
      <c r="AY608" s="102">
        <v>0</v>
      </c>
      <c r="AZ608" s="102">
        <v>0</v>
      </c>
      <c r="BA608" s="102">
        <v>0</v>
      </c>
      <c r="BB608" s="102">
        <v>0</v>
      </c>
      <c r="BC608" s="102">
        <v>0</v>
      </c>
      <c r="BD608" s="102">
        <v>0</v>
      </c>
      <c r="BE608" s="102">
        <v>0</v>
      </c>
      <c r="BF608" s="305" t="s">
        <v>81</v>
      </c>
      <c r="BG608" s="354"/>
      <c r="BH608" s="354"/>
      <c r="BI608" s="96">
        <f t="shared" si="464"/>
        <v>100</v>
      </c>
      <c r="BJ608" s="260">
        <f>+BI608/D608</f>
        <v>1</v>
      </c>
      <c r="BK608" s="354"/>
      <c r="BL608" s="354"/>
      <c r="BM608" s="220" t="s">
        <v>1556</v>
      </c>
      <c r="BN608" s="220" t="s">
        <v>411</v>
      </c>
      <c r="BO608" s="220"/>
      <c r="BP608" s="220"/>
      <c r="BQ608" s="220"/>
      <c r="BR608" s="220"/>
      <c r="BS608" s="220"/>
      <c r="BT608" s="220"/>
      <c r="BU608" s="220"/>
      <c r="BV608" s="220"/>
      <c r="BW608" s="220"/>
      <c r="BX608" s="220"/>
      <c r="BY608" s="220"/>
      <c r="BZ608" s="96">
        <v>0</v>
      </c>
      <c r="CA608" s="96">
        <v>0</v>
      </c>
      <c r="CB608" s="96">
        <v>0</v>
      </c>
      <c r="CC608" s="96">
        <v>0</v>
      </c>
      <c r="CD608" s="96">
        <v>0</v>
      </c>
      <c r="CE608" s="96">
        <v>0</v>
      </c>
      <c r="CF608" s="96">
        <v>0</v>
      </c>
      <c r="CG608" s="96">
        <v>0</v>
      </c>
      <c r="CH608" s="96">
        <v>0</v>
      </c>
      <c r="CI608" s="96">
        <v>0</v>
      </c>
      <c r="CJ608" s="96">
        <v>0</v>
      </c>
      <c r="CK608" s="96">
        <v>0</v>
      </c>
      <c r="CL608" s="96">
        <v>0</v>
      </c>
      <c r="CM608" s="96">
        <v>0</v>
      </c>
      <c r="CN608" s="305" t="s">
        <v>81</v>
      </c>
      <c r="CO608" s="354"/>
      <c r="CP608" s="354"/>
      <c r="CQ608" s="96" t="s">
        <v>81</v>
      </c>
      <c r="CR608" s="221" t="s">
        <v>81</v>
      </c>
      <c r="CS608" s="355"/>
      <c r="CT608" s="355"/>
      <c r="CU608" s="220" t="s">
        <v>1556</v>
      </c>
      <c r="CV608" s="220" t="s">
        <v>411</v>
      </c>
    </row>
    <row r="609" spans="1:101" ht="60" customHeight="1">
      <c r="A609" s="75" t="s">
        <v>1616</v>
      </c>
      <c r="B609" s="218" t="s">
        <v>95</v>
      </c>
      <c r="C609" s="75" t="s">
        <v>1617</v>
      </c>
      <c r="D609" s="119">
        <v>100</v>
      </c>
      <c r="E609" s="119">
        <v>100</v>
      </c>
      <c r="F609" s="75" t="s">
        <v>97</v>
      </c>
      <c r="G609" s="75" t="s">
        <v>1623</v>
      </c>
      <c r="H609" s="75" t="s">
        <v>1624</v>
      </c>
      <c r="I609" s="96">
        <v>0</v>
      </c>
      <c r="J609" s="119">
        <v>0</v>
      </c>
      <c r="K609" s="119">
        <v>0</v>
      </c>
      <c r="L609" s="305" t="s">
        <v>81</v>
      </c>
      <c r="M609" s="354"/>
      <c r="N609" s="354"/>
      <c r="O609" s="354"/>
      <c r="P609" s="354"/>
      <c r="Q609" s="96">
        <v>0</v>
      </c>
      <c r="R609" s="96">
        <v>0</v>
      </c>
      <c r="S609" s="96">
        <v>0</v>
      </c>
      <c r="T609" s="96">
        <v>0</v>
      </c>
      <c r="U609" s="96">
        <v>0</v>
      </c>
      <c r="V609" s="96">
        <v>0</v>
      </c>
      <c r="W609" s="96">
        <v>0</v>
      </c>
      <c r="X609" s="96">
        <v>0</v>
      </c>
      <c r="Y609" s="96">
        <v>0</v>
      </c>
      <c r="Z609" s="102" t="s">
        <v>81</v>
      </c>
      <c r="AA609" s="96">
        <v>100</v>
      </c>
      <c r="AB609" s="102">
        <v>0</v>
      </c>
      <c r="AC609" s="96">
        <v>100</v>
      </c>
      <c r="AD609" s="102">
        <v>0</v>
      </c>
      <c r="AE609" s="102">
        <v>0</v>
      </c>
      <c r="AF609" s="102">
        <v>0</v>
      </c>
      <c r="AG609" s="102">
        <v>0</v>
      </c>
      <c r="AH609" s="102">
        <v>0</v>
      </c>
      <c r="AI609" s="102">
        <v>0</v>
      </c>
      <c r="AJ609" s="102">
        <v>0</v>
      </c>
      <c r="AK609" s="102">
        <v>0</v>
      </c>
      <c r="AL609" s="305">
        <v>1</v>
      </c>
      <c r="AM609" s="354"/>
      <c r="AN609" s="354"/>
      <c r="AO609" s="102">
        <f t="shared" si="462"/>
        <v>100</v>
      </c>
      <c r="AP609" s="305">
        <f t="shared" si="463"/>
        <v>1</v>
      </c>
      <c r="AQ609" s="354"/>
      <c r="AR609" s="354"/>
      <c r="AS609" s="96">
        <v>90</v>
      </c>
      <c r="AT609" s="96">
        <v>85</v>
      </c>
      <c r="AU609" s="96">
        <v>85</v>
      </c>
      <c r="AV609" s="96">
        <v>90</v>
      </c>
      <c r="AW609" s="102">
        <v>0</v>
      </c>
      <c r="AX609" s="102">
        <v>0</v>
      </c>
      <c r="AY609" s="102">
        <v>0</v>
      </c>
      <c r="AZ609" s="102">
        <v>0</v>
      </c>
      <c r="BA609" s="102">
        <v>0</v>
      </c>
      <c r="BB609" s="102">
        <v>0</v>
      </c>
      <c r="BC609" s="102">
        <v>0</v>
      </c>
      <c r="BD609" s="102">
        <v>0</v>
      </c>
      <c r="BE609" s="102">
        <v>0</v>
      </c>
      <c r="BF609" s="305">
        <f t="shared" si="467"/>
        <v>1</v>
      </c>
      <c r="BG609" s="354"/>
      <c r="BH609" s="354"/>
      <c r="BI609" s="96">
        <f t="shared" si="464"/>
        <v>190</v>
      </c>
      <c r="BJ609" s="260">
        <v>1</v>
      </c>
      <c r="BK609" s="354"/>
      <c r="BL609" s="354"/>
      <c r="BM609" s="220" t="s">
        <v>1556</v>
      </c>
      <c r="BN609" s="220" t="s">
        <v>101</v>
      </c>
      <c r="BO609" s="220"/>
      <c r="BP609" s="220"/>
      <c r="BQ609" s="274" t="s">
        <v>1625</v>
      </c>
      <c r="BR609" s="220"/>
      <c r="BS609" s="220" t="s">
        <v>1621</v>
      </c>
      <c r="BT609" s="244">
        <v>42004</v>
      </c>
      <c r="BU609" s="220"/>
      <c r="BV609" s="220"/>
      <c r="BW609" s="220"/>
      <c r="BX609" s="220"/>
      <c r="BY609" s="220"/>
      <c r="BZ609" s="96">
        <v>100</v>
      </c>
      <c r="CA609" s="96">
        <v>90</v>
      </c>
      <c r="CB609" s="96">
        <v>90</v>
      </c>
      <c r="CC609" s="96">
        <v>90</v>
      </c>
      <c r="CD609" s="96">
        <v>100</v>
      </c>
      <c r="CE609" s="96">
        <v>0</v>
      </c>
      <c r="CF609" s="96">
        <v>0</v>
      </c>
      <c r="CG609" s="96">
        <v>0</v>
      </c>
      <c r="CH609" s="96">
        <v>0</v>
      </c>
      <c r="CI609" s="96">
        <v>0</v>
      </c>
      <c r="CJ609" s="96">
        <v>0</v>
      </c>
      <c r="CK609" s="96">
        <v>0</v>
      </c>
      <c r="CL609" s="96">
        <v>0</v>
      </c>
      <c r="CM609" s="96">
        <v>0</v>
      </c>
      <c r="CN609" s="305">
        <f>+CD609/BZ609</f>
        <v>1</v>
      </c>
      <c r="CO609" s="354"/>
      <c r="CP609" s="354"/>
      <c r="CQ609" s="96">
        <v>100</v>
      </c>
      <c r="CR609" s="221">
        <f>+CQ609/E609</f>
        <v>1</v>
      </c>
      <c r="CS609" s="355"/>
      <c r="CT609" s="355"/>
      <c r="CU609" s="220" t="s">
        <v>1556</v>
      </c>
      <c r="CV609" s="220" t="s">
        <v>101</v>
      </c>
    </row>
    <row r="610" spans="1:101" ht="60" customHeight="1">
      <c r="A610" s="75" t="s">
        <v>1616</v>
      </c>
      <c r="B610" s="218" t="s">
        <v>95</v>
      </c>
      <c r="C610" s="75" t="s">
        <v>1617</v>
      </c>
      <c r="D610" s="119">
        <v>100</v>
      </c>
      <c r="E610" s="119" t="s">
        <v>81</v>
      </c>
      <c r="F610" s="75" t="s">
        <v>97</v>
      </c>
      <c r="G610" s="75" t="s">
        <v>1626</v>
      </c>
      <c r="H610" s="75" t="s">
        <v>1626</v>
      </c>
      <c r="I610" s="96">
        <v>0</v>
      </c>
      <c r="J610" s="119">
        <v>0</v>
      </c>
      <c r="K610" s="119">
        <v>0</v>
      </c>
      <c r="L610" s="305" t="s">
        <v>81</v>
      </c>
      <c r="M610" s="354"/>
      <c r="N610" s="354"/>
      <c r="O610" s="354"/>
      <c r="P610" s="354"/>
      <c r="Q610" s="96">
        <v>0</v>
      </c>
      <c r="R610" s="96">
        <v>0</v>
      </c>
      <c r="S610" s="96">
        <v>0</v>
      </c>
      <c r="T610" s="96">
        <v>0</v>
      </c>
      <c r="U610" s="96">
        <v>0</v>
      </c>
      <c r="V610" s="96">
        <v>0</v>
      </c>
      <c r="W610" s="96">
        <v>0</v>
      </c>
      <c r="X610" s="96">
        <v>0</v>
      </c>
      <c r="Y610" s="96">
        <v>0</v>
      </c>
      <c r="Z610" s="102" t="s">
        <v>81</v>
      </c>
      <c r="AA610" s="96">
        <v>90</v>
      </c>
      <c r="AB610" s="102">
        <v>0</v>
      </c>
      <c r="AC610" s="96">
        <v>90</v>
      </c>
      <c r="AD610" s="102">
        <v>0</v>
      </c>
      <c r="AE610" s="102">
        <v>0</v>
      </c>
      <c r="AF610" s="102">
        <v>0</v>
      </c>
      <c r="AG610" s="102">
        <v>0</v>
      </c>
      <c r="AH610" s="102">
        <v>0</v>
      </c>
      <c r="AI610" s="102">
        <v>0</v>
      </c>
      <c r="AJ610" s="102">
        <v>0</v>
      </c>
      <c r="AK610" s="102">
        <v>0</v>
      </c>
      <c r="AL610" s="305">
        <v>0.9</v>
      </c>
      <c r="AM610" s="354"/>
      <c r="AN610" s="354"/>
      <c r="AO610" s="102">
        <f t="shared" si="462"/>
        <v>90</v>
      </c>
      <c r="AP610" s="305">
        <f t="shared" si="463"/>
        <v>0.9</v>
      </c>
      <c r="AQ610" s="354"/>
      <c r="AR610" s="354"/>
      <c r="AS610" s="96">
        <v>0</v>
      </c>
      <c r="AT610" s="96">
        <v>0</v>
      </c>
      <c r="AU610" s="96">
        <v>0</v>
      </c>
      <c r="AV610" s="96">
        <v>0</v>
      </c>
      <c r="AW610" s="102">
        <v>0</v>
      </c>
      <c r="AX610" s="102">
        <v>0</v>
      </c>
      <c r="AY610" s="102">
        <v>0</v>
      </c>
      <c r="AZ610" s="102">
        <v>0</v>
      </c>
      <c r="BA610" s="102">
        <v>0</v>
      </c>
      <c r="BB610" s="102">
        <v>0</v>
      </c>
      <c r="BC610" s="102">
        <v>0</v>
      </c>
      <c r="BD610" s="102">
        <v>0</v>
      </c>
      <c r="BE610" s="102">
        <v>0</v>
      </c>
      <c r="BF610" s="305" t="s">
        <v>81</v>
      </c>
      <c r="BG610" s="354"/>
      <c r="BH610" s="354"/>
      <c r="BI610" s="96">
        <f t="shared" si="464"/>
        <v>90</v>
      </c>
      <c r="BJ610" s="260">
        <f t="shared" ref="BJ610:BJ616" si="469">+BI610/D610</f>
        <v>0.9</v>
      </c>
      <c r="BK610" s="354"/>
      <c r="BL610" s="354"/>
      <c r="BM610" s="220" t="s">
        <v>1556</v>
      </c>
      <c r="BN610" s="220" t="s">
        <v>176</v>
      </c>
      <c r="BO610" s="220"/>
      <c r="BP610" s="220"/>
      <c r="BQ610" s="220"/>
      <c r="BR610" s="220"/>
      <c r="BS610" s="220"/>
      <c r="BT610" s="220"/>
      <c r="BU610" s="220"/>
      <c r="BV610" s="220"/>
      <c r="BW610" s="220"/>
      <c r="BX610" s="220"/>
      <c r="BY610" s="220"/>
      <c r="BZ610" s="96" t="s">
        <v>81</v>
      </c>
      <c r="CA610" s="96">
        <v>0</v>
      </c>
      <c r="CB610" s="96">
        <v>0</v>
      </c>
      <c r="CC610" s="96">
        <v>0</v>
      </c>
      <c r="CD610" s="96">
        <v>0</v>
      </c>
      <c r="CE610" s="96">
        <v>0</v>
      </c>
      <c r="CF610" s="96">
        <v>0</v>
      </c>
      <c r="CG610" s="96">
        <v>0</v>
      </c>
      <c r="CH610" s="96">
        <v>0</v>
      </c>
      <c r="CI610" s="96">
        <v>0</v>
      </c>
      <c r="CJ610" s="96">
        <v>0</v>
      </c>
      <c r="CK610" s="96">
        <v>0</v>
      </c>
      <c r="CL610" s="96">
        <v>0</v>
      </c>
      <c r="CM610" s="96">
        <v>0</v>
      </c>
      <c r="CN610" s="305" t="s">
        <v>81</v>
      </c>
      <c r="CO610" s="354"/>
      <c r="CP610" s="354"/>
      <c r="CQ610" s="96" t="s">
        <v>81</v>
      </c>
      <c r="CR610" s="221" t="s">
        <v>81</v>
      </c>
      <c r="CS610" s="355"/>
      <c r="CT610" s="355"/>
      <c r="CU610" s="220" t="s">
        <v>1556</v>
      </c>
      <c r="CV610" s="220" t="s">
        <v>176</v>
      </c>
    </row>
    <row r="611" spans="1:101" ht="73.5" customHeight="1">
      <c r="A611" s="75" t="s">
        <v>1616</v>
      </c>
      <c r="B611" s="218" t="s">
        <v>95</v>
      </c>
      <c r="C611" s="75" t="s">
        <v>1617</v>
      </c>
      <c r="D611" s="119">
        <v>1</v>
      </c>
      <c r="E611" s="119">
        <v>1</v>
      </c>
      <c r="F611" s="75" t="s">
        <v>97</v>
      </c>
      <c r="G611" s="75" t="s">
        <v>1627</v>
      </c>
      <c r="H611" s="75" t="s">
        <v>1627</v>
      </c>
      <c r="I611" s="96">
        <v>0.2</v>
      </c>
      <c r="J611" s="119">
        <v>0</v>
      </c>
      <c r="K611" s="119">
        <v>0</v>
      </c>
      <c r="L611" s="305" t="s">
        <v>81</v>
      </c>
      <c r="M611" s="354"/>
      <c r="N611" s="354"/>
      <c r="O611" s="354"/>
      <c r="P611" s="354"/>
      <c r="Q611" s="96">
        <v>0</v>
      </c>
      <c r="R611" s="96">
        <v>0</v>
      </c>
      <c r="S611" s="96">
        <v>0</v>
      </c>
      <c r="T611" s="96">
        <v>0</v>
      </c>
      <c r="U611" s="96">
        <v>0</v>
      </c>
      <c r="V611" s="96">
        <v>0</v>
      </c>
      <c r="W611" s="96">
        <v>0</v>
      </c>
      <c r="X611" s="96">
        <v>0</v>
      </c>
      <c r="Y611" s="96">
        <v>0</v>
      </c>
      <c r="Z611" s="102" t="s">
        <v>81</v>
      </c>
      <c r="AA611" s="96">
        <v>0</v>
      </c>
      <c r="AB611" s="102">
        <v>0</v>
      </c>
      <c r="AC611" s="96">
        <v>0</v>
      </c>
      <c r="AD611" s="102">
        <v>0</v>
      </c>
      <c r="AE611" s="102">
        <v>0</v>
      </c>
      <c r="AF611" s="102">
        <v>0</v>
      </c>
      <c r="AG611" s="102">
        <v>0</v>
      </c>
      <c r="AH611" s="102">
        <v>0</v>
      </c>
      <c r="AI611" s="102">
        <v>0</v>
      </c>
      <c r="AJ611" s="102">
        <v>0</v>
      </c>
      <c r="AK611" s="102">
        <v>0</v>
      </c>
      <c r="AL611" s="305" t="s">
        <v>81</v>
      </c>
      <c r="AM611" s="354"/>
      <c r="AN611" s="354"/>
      <c r="AO611" s="102">
        <f t="shared" si="462"/>
        <v>0</v>
      </c>
      <c r="AP611" s="305">
        <f t="shared" si="463"/>
        <v>0</v>
      </c>
      <c r="AQ611" s="354"/>
      <c r="AR611" s="354"/>
      <c r="AS611" s="96">
        <v>0</v>
      </c>
      <c r="AT611" s="96">
        <v>0</v>
      </c>
      <c r="AU611" s="96">
        <v>0</v>
      </c>
      <c r="AV611" s="96">
        <v>0</v>
      </c>
      <c r="AW611" s="102">
        <v>0</v>
      </c>
      <c r="AX611" s="102">
        <v>0</v>
      </c>
      <c r="AY611" s="102">
        <v>0</v>
      </c>
      <c r="AZ611" s="102">
        <v>0</v>
      </c>
      <c r="BA611" s="102">
        <v>0</v>
      </c>
      <c r="BB611" s="102">
        <v>0</v>
      </c>
      <c r="BC611" s="102">
        <v>0</v>
      </c>
      <c r="BD611" s="102">
        <v>0</v>
      </c>
      <c r="BE611" s="102">
        <v>0</v>
      </c>
      <c r="BF611" s="305" t="s">
        <v>81</v>
      </c>
      <c r="BG611" s="354"/>
      <c r="BH611" s="354"/>
      <c r="BI611" s="96">
        <f t="shared" si="464"/>
        <v>0</v>
      </c>
      <c r="BJ611" s="260">
        <f t="shared" si="469"/>
        <v>0</v>
      </c>
      <c r="BK611" s="354"/>
      <c r="BL611" s="354"/>
      <c r="BM611" s="220" t="s">
        <v>1589</v>
      </c>
      <c r="BN611" s="220" t="s">
        <v>112</v>
      </c>
      <c r="BO611" s="220"/>
      <c r="BP611" s="220"/>
      <c r="BQ611" s="220"/>
      <c r="BR611" s="220"/>
      <c r="BS611" s="220"/>
      <c r="BT611" s="220"/>
      <c r="BU611" s="220"/>
      <c r="BV611" s="220"/>
      <c r="BW611" s="220"/>
      <c r="BX611" s="220"/>
      <c r="BY611" s="220"/>
      <c r="BZ611" s="96">
        <v>1</v>
      </c>
      <c r="CA611" s="96">
        <v>0</v>
      </c>
      <c r="CB611" s="96">
        <v>0</v>
      </c>
      <c r="CC611" s="96">
        <v>0</v>
      </c>
      <c r="CD611" s="96">
        <v>0</v>
      </c>
      <c r="CE611" s="96">
        <v>0</v>
      </c>
      <c r="CF611" s="96">
        <v>0</v>
      </c>
      <c r="CG611" s="96">
        <v>0</v>
      </c>
      <c r="CH611" s="96">
        <v>0</v>
      </c>
      <c r="CI611" s="96">
        <v>0</v>
      </c>
      <c r="CJ611" s="96">
        <v>0</v>
      </c>
      <c r="CK611" s="96">
        <v>0</v>
      </c>
      <c r="CL611" s="96">
        <v>0</v>
      </c>
      <c r="CM611" s="96">
        <v>0</v>
      </c>
      <c r="CN611" s="305">
        <f>+CD611/BZ611</f>
        <v>0</v>
      </c>
      <c r="CO611" s="354"/>
      <c r="CP611" s="354"/>
      <c r="CQ611" s="96">
        <f t="shared" si="466"/>
        <v>0</v>
      </c>
      <c r="CR611" s="221">
        <f>+CQ611/E611</f>
        <v>0</v>
      </c>
      <c r="CS611" s="355"/>
      <c r="CT611" s="355"/>
      <c r="CU611" s="220" t="s">
        <v>1589</v>
      </c>
      <c r="CV611" s="220" t="s">
        <v>112</v>
      </c>
    </row>
    <row r="612" spans="1:101" ht="45">
      <c r="A612" s="75" t="s">
        <v>1616</v>
      </c>
      <c r="B612" s="218" t="s">
        <v>95</v>
      </c>
      <c r="C612" s="75" t="s">
        <v>1617</v>
      </c>
      <c r="D612" s="119">
        <v>100</v>
      </c>
      <c r="E612" s="119" t="s">
        <v>81</v>
      </c>
      <c r="F612" s="75" t="s">
        <v>97</v>
      </c>
      <c r="G612" s="75" t="s">
        <v>1628</v>
      </c>
      <c r="H612" s="75" t="s">
        <v>1628</v>
      </c>
      <c r="I612" s="96">
        <v>0</v>
      </c>
      <c r="J612" s="119">
        <v>0</v>
      </c>
      <c r="K612" s="119">
        <v>0</v>
      </c>
      <c r="L612" s="305" t="s">
        <v>81</v>
      </c>
      <c r="M612" s="354"/>
      <c r="N612" s="354"/>
      <c r="O612" s="354"/>
      <c r="P612" s="354"/>
      <c r="Q612" s="96">
        <v>0</v>
      </c>
      <c r="R612" s="96">
        <v>0</v>
      </c>
      <c r="S612" s="96">
        <v>0</v>
      </c>
      <c r="T612" s="96">
        <v>0</v>
      </c>
      <c r="U612" s="96">
        <v>0</v>
      </c>
      <c r="V612" s="96">
        <v>0</v>
      </c>
      <c r="W612" s="96">
        <v>0</v>
      </c>
      <c r="X612" s="96">
        <v>0</v>
      </c>
      <c r="Y612" s="96">
        <v>0</v>
      </c>
      <c r="Z612" s="102" t="s">
        <v>81</v>
      </c>
      <c r="AA612" s="96">
        <v>0</v>
      </c>
      <c r="AB612" s="102">
        <v>0</v>
      </c>
      <c r="AC612" s="96">
        <v>0</v>
      </c>
      <c r="AD612" s="102">
        <v>0</v>
      </c>
      <c r="AE612" s="102">
        <v>0</v>
      </c>
      <c r="AF612" s="102">
        <v>0</v>
      </c>
      <c r="AG612" s="102">
        <v>0</v>
      </c>
      <c r="AH612" s="102">
        <v>0</v>
      </c>
      <c r="AI612" s="102">
        <v>0</v>
      </c>
      <c r="AJ612" s="102">
        <v>0</v>
      </c>
      <c r="AK612" s="102">
        <v>0</v>
      </c>
      <c r="AL612" s="305" t="s">
        <v>81</v>
      </c>
      <c r="AM612" s="354"/>
      <c r="AN612" s="354"/>
      <c r="AO612" s="102">
        <f t="shared" si="462"/>
        <v>0</v>
      </c>
      <c r="AP612" s="305">
        <f t="shared" si="463"/>
        <v>0</v>
      </c>
      <c r="AQ612" s="354"/>
      <c r="AR612" s="354"/>
      <c r="AS612" s="96">
        <v>0</v>
      </c>
      <c r="AT612" s="96">
        <v>0</v>
      </c>
      <c r="AU612" s="96">
        <v>0</v>
      </c>
      <c r="AV612" s="96">
        <v>0</v>
      </c>
      <c r="AW612" s="102">
        <v>0</v>
      </c>
      <c r="AX612" s="102">
        <v>0</v>
      </c>
      <c r="AY612" s="102">
        <v>0</v>
      </c>
      <c r="AZ612" s="102">
        <v>0</v>
      </c>
      <c r="BA612" s="102">
        <v>0</v>
      </c>
      <c r="BB612" s="102">
        <v>0</v>
      </c>
      <c r="BC612" s="102">
        <v>0</v>
      </c>
      <c r="BD612" s="102">
        <v>0</v>
      </c>
      <c r="BE612" s="102">
        <v>0</v>
      </c>
      <c r="BF612" s="305" t="s">
        <v>81</v>
      </c>
      <c r="BG612" s="354"/>
      <c r="BH612" s="354"/>
      <c r="BI612" s="96" t="s">
        <v>81</v>
      </c>
      <c r="BJ612" s="260" t="s">
        <v>81</v>
      </c>
      <c r="BK612" s="354"/>
      <c r="BL612" s="354"/>
      <c r="BM612" s="220" t="s">
        <v>1556</v>
      </c>
      <c r="BN612" s="220" t="s">
        <v>176</v>
      </c>
      <c r="BO612" s="220"/>
      <c r="BP612" s="220"/>
      <c r="BQ612" s="220"/>
      <c r="BR612" s="220"/>
      <c r="BS612" s="220"/>
      <c r="BT612" s="220"/>
      <c r="BU612" s="220"/>
      <c r="BV612" s="220"/>
      <c r="BW612" s="220"/>
      <c r="BX612" s="220"/>
      <c r="BY612" s="220"/>
      <c r="BZ612" s="96" t="s">
        <v>81</v>
      </c>
      <c r="CA612" s="96">
        <v>0</v>
      </c>
      <c r="CB612" s="96">
        <v>0</v>
      </c>
      <c r="CC612" s="96">
        <v>0</v>
      </c>
      <c r="CD612" s="96">
        <v>0</v>
      </c>
      <c r="CE612" s="96">
        <v>0</v>
      </c>
      <c r="CF612" s="96">
        <v>0</v>
      </c>
      <c r="CG612" s="96">
        <v>0</v>
      </c>
      <c r="CH612" s="96">
        <v>0</v>
      </c>
      <c r="CI612" s="96">
        <v>0</v>
      </c>
      <c r="CJ612" s="96">
        <v>0</v>
      </c>
      <c r="CK612" s="96">
        <v>0</v>
      </c>
      <c r="CL612" s="96">
        <v>0</v>
      </c>
      <c r="CM612" s="96">
        <v>0</v>
      </c>
      <c r="CN612" s="305" t="s">
        <v>81</v>
      </c>
      <c r="CO612" s="354"/>
      <c r="CP612" s="354"/>
      <c r="CQ612" s="96" t="s">
        <v>81</v>
      </c>
      <c r="CR612" s="221" t="s">
        <v>81</v>
      </c>
      <c r="CS612" s="355"/>
      <c r="CT612" s="355"/>
      <c r="CU612" s="220" t="s">
        <v>1556</v>
      </c>
      <c r="CV612" s="220" t="s">
        <v>176</v>
      </c>
    </row>
    <row r="613" spans="1:101" ht="66.75" customHeight="1">
      <c r="A613" s="75" t="s">
        <v>1616</v>
      </c>
      <c r="B613" s="218" t="s">
        <v>95</v>
      </c>
      <c r="C613" s="75" t="s">
        <v>1617</v>
      </c>
      <c r="D613" s="119">
        <v>100</v>
      </c>
      <c r="E613" s="119">
        <v>46</v>
      </c>
      <c r="F613" s="75" t="s">
        <v>97</v>
      </c>
      <c r="G613" s="75" t="s">
        <v>1629</v>
      </c>
      <c r="H613" s="75" t="s">
        <v>1630</v>
      </c>
      <c r="I613" s="96">
        <v>0</v>
      </c>
      <c r="J613" s="119">
        <v>25</v>
      </c>
      <c r="K613" s="119">
        <v>25</v>
      </c>
      <c r="L613" s="305">
        <v>1</v>
      </c>
      <c r="M613" s="354"/>
      <c r="N613" s="354"/>
      <c r="O613" s="354"/>
      <c r="P613" s="354"/>
      <c r="Q613" s="96">
        <v>0</v>
      </c>
      <c r="R613" s="96">
        <v>0</v>
      </c>
      <c r="S613" s="96">
        <v>0</v>
      </c>
      <c r="T613" s="96">
        <v>0</v>
      </c>
      <c r="U613" s="96">
        <v>0</v>
      </c>
      <c r="V613" s="96">
        <v>0</v>
      </c>
      <c r="W613" s="96">
        <v>0</v>
      </c>
      <c r="X613" s="96">
        <v>0</v>
      </c>
      <c r="Y613" s="96">
        <v>0</v>
      </c>
      <c r="Z613" s="102" t="s">
        <v>81</v>
      </c>
      <c r="AA613" s="96">
        <v>25</v>
      </c>
      <c r="AB613" s="102">
        <v>0</v>
      </c>
      <c r="AC613" s="96">
        <v>25</v>
      </c>
      <c r="AD613" s="102">
        <v>0</v>
      </c>
      <c r="AE613" s="102">
        <v>0</v>
      </c>
      <c r="AF613" s="102">
        <v>0</v>
      </c>
      <c r="AG613" s="102">
        <v>0</v>
      </c>
      <c r="AH613" s="102">
        <v>0</v>
      </c>
      <c r="AI613" s="102">
        <v>0</v>
      </c>
      <c r="AJ613" s="102">
        <v>0</v>
      </c>
      <c r="AK613" s="102">
        <v>0</v>
      </c>
      <c r="AL613" s="305" t="s">
        <v>81</v>
      </c>
      <c r="AM613" s="354"/>
      <c r="AN613" s="354"/>
      <c r="AO613" s="102">
        <f t="shared" si="462"/>
        <v>50</v>
      </c>
      <c r="AP613" s="305">
        <f t="shared" si="463"/>
        <v>0.5</v>
      </c>
      <c r="AQ613" s="354"/>
      <c r="AR613" s="354"/>
      <c r="AS613" s="96">
        <v>25</v>
      </c>
      <c r="AT613" s="96">
        <v>0</v>
      </c>
      <c r="AU613" s="96">
        <v>0</v>
      </c>
      <c r="AV613" s="96">
        <v>25</v>
      </c>
      <c r="AW613" s="102">
        <v>0</v>
      </c>
      <c r="AX613" s="102">
        <v>0</v>
      </c>
      <c r="AY613" s="102">
        <v>0</v>
      </c>
      <c r="AZ613" s="102">
        <v>0</v>
      </c>
      <c r="BA613" s="102">
        <v>0</v>
      </c>
      <c r="BB613" s="102">
        <v>0</v>
      </c>
      <c r="BC613" s="102">
        <v>0</v>
      </c>
      <c r="BD613" s="102">
        <v>0</v>
      </c>
      <c r="BE613" s="102">
        <v>0</v>
      </c>
      <c r="BF613" s="305">
        <f t="shared" si="467"/>
        <v>1</v>
      </c>
      <c r="BG613" s="354"/>
      <c r="BH613" s="354"/>
      <c r="BI613" s="96">
        <f t="shared" si="464"/>
        <v>75</v>
      </c>
      <c r="BJ613" s="260">
        <f t="shared" si="469"/>
        <v>0.75</v>
      </c>
      <c r="BK613" s="354"/>
      <c r="BL613" s="354"/>
      <c r="BM613" s="220" t="s">
        <v>1631</v>
      </c>
      <c r="BN613" s="220" t="s">
        <v>112</v>
      </c>
      <c r="BO613" s="220"/>
      <c r="BP613" s="220"/>
      <c r="BQ613" s="220"/>
      <c r="BR613" s="220"/>
      <c r="BS613" s="220"/>
      <c r="BT613" s="220"/>
      <c r="BU613" s="220"/>
      <c r="BV613" s="220"/>
      <c r="BW613" s="220"/>
      <c r="BX613" s="220"/>
      <c r="BY613" s="220"/>
      <c r="BZ613" s="96">
        <v>46</v>
      </c>
      <c r="CA613" s="96">
        <v>25</v>
      </c>
      <c r="CB613" s="96">
        <v>25</v>
      </c>
      <c r="CC613" s="96">
        <v>25</v>
      </c>
      <c r="CD613" s="96">
        <v>46</v>
      </c>
      <c r="CE613" s="96">
        <v>0</v>
      </c>
      <c r="CF613" s="96">
        <v>0</v>
      </c>
      <c r="CG613" s="96">
        <v>0</v>
      </c>
      <c r="CH613" s="96">
        <v>0</v>
      </c>
      <c r="CI613" s="96">
        <v>0</v>
      </c>
      <c r="CJ613" s="96">
        <v>0</v>
      </c>
      <c r="CK613" s="96">
        <v>0</v>
      </c>
      <c r="CL613" s="96">
        <v>0</v>
      </c>
      <c r="CM613" s="96">
        <v>0</v>
      </c>
      <c r="CN613" s="305">
        <f>+CD613/BZ613</f>
        <v>1</v>
      </c>
      <c r="CO613" s="354"/>
      <c r="CP613" s="354"/>
      <c r="CQ613" s="96">
        <v>46</v>
      </c>
      <c r="CR613" s="221">
        <f>+CQ613/E613</f>
        <v>1</v>
      </c>
      <c r="CS613" s="355"/>
      <c r="CT613" s="355"/>
      <c r="CU613" s="220" t="s">
        <v>1631</v>
      </c>
      <c r="CV613" s="220" t="s">
        <v>112</v>
      </c>
    </row>
    <row r="614" spans="1:101" ht="45">
      <c r="A614" s="75" t="s">
        <v>1616</v>
      </c>
      <c r="B614" s="218" t="s">
        <v>95</v>
      </c>
      <c r="C614" s="75" t="s">
        <v>1617</v>
      </c>
      <c r="D614" s="119">
        <v>100</v>
      </c>
      <c r="E614" s="119">
        <v>46</v>
      </c>
      <c r="F614" s="75" t="s">
        <v>97</v>
      </c>
      <c r="G614" s="75" t="s">
        <v>1632</v>
      </c>
      <c r="H614" s="75" t="s">
        <v>1633</v>
      </c>
      <c r="I614" s="96">
        <v>0</v>
      </c>
      <c r="J614" s="119">
        <v>0</v>
      </c>
      <c r="K614" s="119">
        <v>0</v>
      </c>
      <c r="L614" s="305" t="s">
        <v>81</v>
      </c>
      <c r="M614" s="354"/>
      <c r="N614" s="354"/>
      <c r="O614" s="354"/>
      <c r="P614" s="354"/>
      <c r="Q614" s="96">
        <v>0</v>
      </c>
      <c r="R614" s="96">
        <v>0</v>
      </c>
      <c r="S614" s="96">
        <v>0</v>
      </c>
      <c r="T614" s="96">
        <v>0</v>
      </c>
      <c r="U614" s="96">
        <v>0</v>
      </c>
      <c r="V614" s="96">
        <v>0</v>
      </c>
      <c r="W614" s="96">
        <v>0</v>
      </c>
      <c r="X614" s="96">
        <v>0</v>
      </c>
      <c r="Y614" s="96">
        <v>0</v>
      </c>
      <c r="Z614" s="102" t="s">
        <v>81</v>
      </c>
      <c r="AA614" s="96">
        <v>0</v>
      </c>
      <c r="AB614" s="102">
        <v>0</v>
      </c>
      <c r="AC614" s="96">
        <v>0</v>
      </c>
      <c r="AD614" s="102">
        <v>0</v>
      </c>
      <c r="AE614" s="102">
        <v>0</v>
      </c>
      <c r="AF614" s="102">
        <v>0</v>
      </c>
      <c r="AG614" s="102">
        <v>0</v>
      </c>
      <c r="AH614" s="102">
        <v>0</v>
      </c>
      <c r="AI614" s="102">
        <v>0</v>
      </c>
      <c r="AJ614" s="102">
        <v>0</v>
      </c>
      <c r="AK614" s="102">
        <v>0</v>
      </c>
      <c r="AL614" s="305" t="s">
        <v>81</v>
      </c>
      <c r="AM614" s="354"/>
      <c r="AN614" s="354"/>
      <c r="AO614" s="102">
        <f t="shared" si="462"/>
        <v>0</v>
      </c>
      <c r="AP614" s="305">
        <f t="shared" si="463"/>
        <v>0</v>
      </c>
      <c r="AQ614" s="354"/>
      <c r="AR614" s="354"/>
      <c r="AS614" s="96">
        <v>0</v>
      </c>
      <c r="AT614" s="96">
        <v>0</v>
      </c>
      <c r="AU614" s="96">
        <v>0</v>
      </c>
      <c r="AV614" s="96">
        <v>0</v>
      </c>
      <c r="AW614" s="102">
        <v>0</v>
      </c>
      <c r="AX614" s="102">
        <v>0</v>
      </c>
      <c r="AY614" s="102">
        <v>0</v>
      </c>
      <c r="AZ614" s="102">
        <v>0</v>
      </c>
      <c r="BA614" s="102">
        <v>0</v>
      </c>
      <c r="BB614" s="102">
        <v>0</v>
      </c>
      <c r="BC614" s="102">
        <v>0</v>
      </c>
      <c r="BD614" s="102">
        <v>0</v>
      </c>
      <c r="BE614" s="102">
        <v>0</v>
      </c>
      <c r="BF614" s="305" t="s">
        <v>81</v>
      </c>
      <c r="BG614" s="354"/>
      <c r="BH614" s="354"/>
      <c r="BI614" s="96">
        <f t="shared" si="464"/>
        <v>0</v>
      </c>
      <c r="BJ614" s="260">
        <f t="shared" si="469"/>
        <v>0</v>
      </c>
      <c r="BK614" s="354"/>
      <c r="BL614" s="354"/>
      <c r="BM614" s="220" t="s">
        <v>1631</v>
      </c>
      <c r="BN614" s="220" t="s">
        <v>112</v>
      </c>
      <c r="BO614" s="220"/>
      <c r="BP614" s="220"/>
      <c r="BQ614" s="220"/>
      <c r="BR614" s="220"/>
      <c r="BS614" s="220"/>
      <c r="BT614" s="220"/>
      <c r="BU614" s="220"/>
      <c r="BV614" s="220"/>
      <c r="BW614" s="220"/>
      <c r="BX614" s="220"/>
      <c r="BY614" s="220"/>
      <c r="BZ614" s="96">
        <v>46</v>
      </c>
      <c r="CA614" s="96">
        <v>0</v>
      </c>
      <c r="CB614" s="96">
        <v>0</v>
      </c>
      <c r="CC614" s="96">
        <v>0</v>
      </c>
      <c r="CD614" s="96">
        <v>0</v>
      </c>
      <c r="CE614" s="96">
        <v>0</v>
      </c>
      <c r="CF614" s="96">
        <v>0</v>
      </c>
      <c r="CG614" s="96">
        <v>0</v>
      </c>
      <c r="CH614" s="96">
        <v>0</v>
      </c>
      <c r="CI614" s="96">
        <v>0</v>
      </c>
      <c r="CJ614" s="96">
        <v>0</v>
      </c>
      <c r="CK614" s="96">
        <v>0</v>
      </c>
      <c r="CL614" s="96">
        <v>0</v>
      </c>
      <c r="CM614" s="96">
        <v>0</v>
      </c>
      <c r="CN614" s="305">
        <f>+CD614/BZ614</f>
        <v>0</v>
      </c>
      <c r="CO614" s="354"/>
      <c r="CP614" s="354"/>
      <c r="CQ614" s="96">
        <f t="shared" si="466"/>
        <v>0</v>
      </c>
      <c r="CR614" s="221">
        <f>+CQ614/E614</f>
        <v>0</v>
      </c>
      <c r="CS614" s="355"/>
      <c r="CT614" s="355"/>
      <c r="CU614" s="220" t="s">
        <v>1631</v>
      </c>
      <c r="CV614" s="220" t="s">
        <v>112</v>
      </c>
    </row>
    <row r="615" spans="1:101" ht="81.75" customHeight="1">
      <c r="A615" s="75" t="s">
        <v>1634</v>
      </c>
      <c r="B615" s="218" t="s">
        <v>95</v>
      </c>
      <c r="C615" s="75" t="s">
        <v>1635</v>
      </c>
      <c r="D615" s="119">
        <v>100</v>
      </c>
      <c r="E615" s="119">
        <v>1</v>
      </c>
      <c r="F615" s="75" t="s">
        <v>97</v>
      </c>
      <c r="G615" s="75" t="s">
        <v>1636</v>
      </c>
      <c r="H615" s="75" t="s">
        <v>1637</v>
      </c>
      <c r="I615" s="96">
        <v>0</v>
      </c>
      <c r="J615" s="119">
        <v>0</v>
      </c>
      <c r="K615" s="119">
        <v>0</v>
      </c>
      <c r="L615" s="305" t="s">
        <v>81</v>
      </c>
      <c r="M615" s="370" t="s">
        <v>81</v>
      </c>
      <c r="N615" s="354">
        <v>0.1</v>
      </c>
      <c r="O615" s="354" t="s">
        <v>81</v>
      </c>
      <c r="P615" s="354"/>
      <c r="Q615" s="96">
        <v>0</v>
      </c>
      <c r="R615" s="96">
        <v>0</v>
      </c>
      <c r="S615" s="96">
        <v>0</v>
      </c>
      <c r="T615" s="96">
        <v>0</v>
      </c>
      <c r="U615" s="96">
        <v>0</v>
      </c>
      <c r="V615" s="96">
        <v>0</v>
      </c>
      <c r="W615" s="96">
        <v>0</v>
      </c>
      <c r="X615" s="96">
        <v>0</v>
      </c>
      <c r="Y615" s="96">
        <v>0</v>
      </c>
      <c r="Z615" s="102" t="s">
        <v>81</v>
      </c>
      <c r="AA615" s="96">
        <v>50</v>
      </c>
      <c r="AB615" s="102">
        <v>0</v>
      </c>
      <c r="AC615" s="96">
        <v>50</v>
      </c>
      <c r="AD615" s="102">
        <v>1820400000</v>
      </c>
      <c r="AE615" s="102">
        <v>0</v>
      </c>
      <c r="AF615" s="102">
        <v>0</v>
      </c>
      <c r="AG615" s="102">
        <v>0</v>
      </c>
      <c r="AH615" s="102">
        <v>0</v>
      </c>
      <c r="AI615" s="102">
        <v>1820400000</v>
      </c>
      <c r="AJ615" s="102">
        <v>0</v>
      </c>
      <c r="AK615" s="102">
        <v>0</v>
      </c>
      <c r="AL615" s="305">
        <v>1</v>
      </c>
      <c r="AM615" s="354">
        <f>SUM(AL615:AL616)/2</f>
        <v>1</v>
      </c>
      <c r="AN615" s="354" t="s">
        <v>81</v>
      </c>
      <c r="AO615" s="102">
        <f t="shared" si="462"/>
        <v>50</v>
      </c>
      <c r="AP615" s="305">
        <f t="shared" si="463"/>
        <v>0.5</v>
      </c>
      <c r="AQ615" s="354">
        <f>SUM(AP615:AP616)/2</f>
        <v>0.35</v>
      </c>
      <c r="AR615" s="354"/>
      <c r="AS615" s="96">
        <v>0</v>
      </c>
      <c r="AT615" s="96">
        <v>0</v>
      </c>
      <c r="AU615" s="96">
        <v>0</v>
      </c>
      <c r="AV615" s="96">
        <v>0</v>
      </c>
      <c r="AW615" s="102">
        <v>0</v>
      </c>
      <c r="AX615" s="102">
        <v>0</v>
      </c>
      <c r="AY615" s="102">
        <v>0</v>
      </c>
      <c r="AZ615" s="102">
        <v>0</v>
      </c>
      <c r="BA615" s="102">
        <v>0</v>
      </c>
      <c r="BB615" s="102">
        <v>0</v>
      </c>
      <c r="BC615" s="102">
        <v>0</v>
      </c>
      <c r="BD615" s="102">
        <v>0</v>
      </c>
      <c r="BE615" s="102">
        <v>0</v>
      </c>
      <c r="BF615" s="305" t="s">
        <v>81</v>
      </c>
      <c r="BG615" s="354" t="s">
        <v>81</v>
      </c>
      <c r="BH615" s="354" t="s">
        <v>81</v>
      </c>
      <c r="BI615" s="96">
        <f t="shared" si="464"/>
        <v>50</v>
      </c>
      <c r="BJ615" s="260">
        <f t="shared" si="469"/>
        <v>0.5</v>
      </c>
      <c r="BK615" s="356">
        <f>SUM(BJ615:BJ616)/2</f>
        <v>0.35</v>
      </c>
      <c r="BL615" s="354"/>
      <c r="BM615" s="220" t="s">
        <v>1638</v>
      </c>
      <c r="BN615" s="220" t="s">
        <v>112</v>
      </c>
      <c r="BO615" s="220"/>
      <c r="BP615" s="220"/>
      <c r="BQ615" s="220"/>
      <c r="BR615" s="220"/>
      <c r="BS615" s="220"/>
      <c r="BT615" s="220"/>
      <c r="BU615" s="220"/>
      <c r="BV615" s="220"/>
      <c r="BW615" s="220"/>
      <c r="BX615" s="220"/>
      <c r="BY615" s="220"/>
      <c r="BZ615" s="96">
        <v>1</v>
      </c>
      <c r="CA615" s="96">
        <v>0</v>
      </c>
      <c r="CB615" s="96">
        <v>0</v>
      </c>
      <c r="CC615" s="96">
        <v>0</v>
      </c>
      <c r="CD615" s="102">
        <v>0.8</v>
      </c>
      <c r="CE615" s="96">
        <v>0</v>
      </c>
      <c r="CF615" s="96">
        <v>0</v>
      </c>
      <c r="CG615" s="96">
        <v>0</v>
      </c>
      <c r="CH615" s="96">
        <v>0</v>
      </c>
      <c r="CI615" s="96">
        <v>0</v>
      </c>
      <c r="CJ615" s="96">
        <v>0</v>
      </c>
      <c r="CK615" s="96">
        <v>0</v>
      </c>
      <c r="CL615" s="96">
        <v>0</v>
      </c>
      <c r="CM615" s="96">
        <v>0</v>
      </c>
      <c r="CN615" s="305">
        <f>+CD615/BZ615</f>
        <v>0.8</v>
      </c>
      <c r="CO615" s="354">
        <f>SUM(CN615:CN616)/2</f>
        <v>0.9</v>
      </c>
      <c r="CP615" s="354" t="s">
        <v>81</v>
      </c>
      <c r="CQ615" s="96">
        <v>80</v>
      </c>
      <c r="CR615" s="221">
        <f>+CQ615/D615</f>
        <v>0.8</v>
      </c>
      <c r="CS615" s="359">
        <f>SUBTOTAL(9,CR615:CR616)/2</f>
        <v>0.9</v>
      </c>
      <c r="CT615" s="355"/>
      <c r="CU615" s="220" t="s">
        <v>1638</v>
      </c>
      <c r="CV615" s="220" t="s">
        <v>112</v>
      </c>
    </row>
    <row r="616" spans="1:101" ht="104.25" customHeight="1">
      <c r="A616" s="75" t="s">
        <v>1634</v>
      </c>
      <c r="B616" s="218" t="s">
        <v>95</v>
      </c>
      <c r="C616" s="75" t="s">
        <v>1635</v>
      </c>
      <c r="D616" s="119">
        <v>100</v>
      </c>
      <c r="E616" s="119">
        <v>100</v>
      </c>
      <c r="F616" s="75" t="s">
        <v>97</v>
      </c>
      <c r="G616" s="75" t="s">
        <v>1639</v>
      </c>
      <c r="H616" s="75" t="s">
        <v>1639</v>
      </c>
      <c r="I616" s="96">
        <v>0</v>
      </c>
      <c r="J616" s="119">
        <v>0</v>
      </c>
      <c r="K616" s="119">
        <v>0</v>
      </c>
      <c r="L616" s="305" t="s">
        <v>81</v>
      </c>
      <c r="M616" s="370"/>
      <c r="N616" s="354"/>
      <c r="O616" s="354"/>
      <c r="P616" s="354"/>
      <c r="Q616" s="96">
        <v>0</v>
      </c>
      <c r="R616" s="96">
        <v>0</v>
      </c>
      <c r="S616" s="96">
        <v>0</v>
      </c>
      <c r="T616" s="96">
        <v>0</v>
      </c>
      <c r="U616" s="96">
        <v>0</v>
      </c>
      <c r="V616" s="96">
        <v>0</v>
      </c>
      <c r="W616" s="96">
        <v>0</v>
      </c>
      <c r="X616" s="96">
        <v>0</v>
      </c>
      <c r="Y616" s="96">
        <v>0</v>
      </c>
      <c r="Z616" s="102" t="s">
        <v>81</v>
      </c>
      <c r="AA616" s="96">
        <v>20</v>
      </c>
      <c r="AB616" s="102">
        <v>0</v>
      </c>
      <c r="AC616" s="96">
        <v>20</v>
      </c>
      <c r="AD616" s="102">
        <v>4004880000</v>
      </c>
      <c r="AE616" s="102">
        <v>0</v>
      </c>
      <c r="AF616" s="102">
        <v>0</v>
      </c>
      <c r="AG616" s="102">
        <v>0</v>
      </c>
      <c r="AH616" s="102">
        <v>0</v>
      </c>
      <c r="AI616" s="102">
        <v>4004880000</v>
      </c>
      <c r="AJ616" s="102">
        <v>0</v>
      </c>
      <c r="AK616" s="102">
        <v>0</v>
      </c>
      <c r="AL616" s="305">
        <v>1</v>
      </c>
      <c r="AM616" s="354"/>
      <c r="AN616" s="354"/>
      <c r="AO616" s="102">
        <f t="shared" si="462"/>
        <v>20</v>
      </c>
      <c r="AP616" s="305">
        <f t="shared" si="463"/>
        <v>0.2</v>
      </c>
      <c r="AQ616" s="354"/>
      <c r="AR616" s="354"/>
      <c r="AS616" s="96">
        <v>0</v>
      </c>
      <c r="AT616" s="96">
        <v>0</v>
      </c>
      <c r="AU616" s="96">
        <v>0</v>
      </c>
      <c r="AV616" s="96">
        <v>0</v>
      </c>
      <c r="AW616" s="102">
        <v>0</v>
      </c>
      <c r="AX616" s="102">
        <v>0</v>
      </c>
      <c r="AY616" s="102">
        <v>0</v>
      </c>
      <c r="AZ616" s="102">
        <v>0</v>
      </c>
      <c r="BA616" s="102">
        <v>0</v>
      </c>
      <c r="BB616" s="102">
        <v>0</v>
      </c>
      <c r="BC616" s="102">
        <v>0</v>
      </c>
      <c r="BD616" s="102">
        <v>0</v>
      </c>
      <c r="BE616" s="102">
        <v>0</v>
      </c>
      <c r="BF616" s="305" t="s">
        <v>81</v>
      </c>
      <c r="BG616" s="354"/>
      <c r="BH616" s="354"/>
      <c r="BI616" s="96">
        <f t="shared" si="464"/>
        <v>20</v>
      </c>
      <c r="BJ616" s="260">
        <f t="shared" si="469"/>
        <v>0.2</v>
      </c>
      <c r="BK616" s="357"/>
      <c r="BL616" s="354"/>
      <c r="BM616" s="220" t="s">
        <v>1638</v>
      </c>
      <c r="BN616" s="220" t="s">
        <v>101</v>
      </c>
      <c r="BO616" s="220"/>
      <c r="BP616" s="220"/>
      <c r="BQ616" s="220"/>
      <c r="BR616" s="220"/>
      <c r="BS616" s="220"/>
      <c r="BT616" s="220"/>
      <c r="BU616" s="220"/>
      <c r="BV616" s="220"/>
      <c r="BW616" s="220"/>
      <c r="BX616" s="220"/>
      <c r="BY616" s="220"/>
      <c r="BZ616" s="96">
        <v>100</v>
      </c>
      <c r="CA616" s="96">
        <v>10</v>
      </c>
      <c r="CB616" s="96">
        <v>50</v>
      </c>
      <c r="CC616" s="96">
        <v>100</v>
      </c>
      <c r="CD616" s="96">
        <v>100</v>
      </c>
      <c r="CE616" s="96">
        <v>0</v>
      </c>
      <c r="CF616" s="96">
        <v>0</v>
      </c>
      <c r="CG616" s="96">
        <v>0</v>
      </c>
      <c r="CH616" s="96">
        <v>0</v>
      </c>
      <c r="CI616" s="96">
        <v>0</v>
      </c>
      <c r="CJ616" s="96">
        <v>0</v>
      </c>
      <c r="CK616" s="96">
        <v>0</v>
      </c>
      <c r="CL616" s="96">
        <v>20000000</v>
      </c>
      <c r="CM616" s="96">
        <v>0</v>
      </c>
      <c r="CN616" s="305">
        <f>+CD616/BZ616</f>
        <v>1</v>
      </c>
      <c r="CO616" s="354"/>
      <c r="CP616" s="354"/>
      <c r="CQ616" s="96">
        <f t="shared" si="466"/>
        <v>120</v>
      </c>
      <c r="CR616" s="221">
        <v>1</v>
      </c>
      <c r="CS616" s="360"/>
      <c r="CT616" s="355"/>
      <c r="CU616" s="220" t="s">
        <v>1638</v>
      </c>
      <c r="CV616" s="220" t="s">
        <v>101</v>
      </c>
    </row>
    <row r="617" spans="1:101" ht="67.5">
      <c r="A617" s="75" t="s">
        <v>1634</v>
      </c>
      <c r="B617" s="218" t="s">
        <v>95</v>
      </c>
      <c r="C617" s="75" t="s">
        <v>1635</v>
      </c>
      <c r="D617" s="119" t="s">
        <v>81</v>
      </c>
      <c r="E617" s="119">
        <v>1</v>
      </c>
      <c r="F617" s="75" t="s">
        <v>486</v>
      </c>
      <c r="G617" s="188" t="s">
        <v>81</v>
      </c>
      <c r="H617" s="75" t="s">
        <v>1640</v>
      </c>
      <c r="I617" s="96" t="s">
        <v>107</v>
      </c>
      <c r="J617" s="119" t="s">
        <v>81</v>
      </c>
      <c r="K617" s="119" t="s">
        <v>81</v>
      </c>
      <c r="L617" s="227" t="s">
        <v>81</v>
      </c>
      <c r="M617" s="227" t="s">
        <v>81</v>
      </c>
      <c r="N617" s="227" t="s">
        <v>81</v>
      </c>
      <c r="O617" s="227" t="s">
        <v>81</v>
      </c>
      <c r="P617" s="354"/>
      <c r="Q617" s="227" t="s">
        <v>81</v>
      </c>
      <c r="R617" s="227" t="s">
        <v>81</v>
      </c>
      <c r="S617" s="227" t="s">
        <v>81</v>
      </c>
      <c r="T617" s="227" t="s">
        <v>81</v>
      </c>
      <c r="U617" s="227" t="s">
        <v>81</v>
      </c>
      <c r="V617" s="227" t="s">
        <v>81</v>
      </c>
      <c r="W617" s="227" t="s">
        <v>81</v>
      </c>
      <c r="X617" s="227" t="s">
        <v>81</v>
      </c>
      <c r="Y617" s="227" t="s">
        <v>81</v>
      </c>
      <c r="Z617" s="227" t="s">
        <v>81</v>
      </c>
      <c r="AA617" s="119" t="s">
        <v>81</v>
      </c>
      <c r="AB617" s="227" t="s">
        <v>81</v>
      </c>
      <c r="AC617" s="119" t="s">
        <v>81</v>
      </c>
      <c r="AD617" s="227" t="s">
        <v>81</v>
      </c>
      <c r="AE617" s="227" t="s">
        <v>81</v>
      </c>
      <c r="AF617" s="227" t="s">
        <v>81</v>
      </c>
      <c r="AG617" s="227" t="s">
        <v>81</v>
      </c>
      <c r="AH617" s="227" t="s">
        <v>81</v>
      </c>
      <c r="AI617" s="227" t="s">
        <v>81</v>
      </c>
      <c r="AJ617" s="227" t="s">
        <v>81</v>
      </c>
      <c r="AK617" s="227" t="s">
        <v>81</v>
      </c>
      <c r="AL617" s="227" t="s">
        <v>81</v>
      </c>
      <c r="AM617" s="227" t="s">
        <v>81</v>
      </c>
      <c r="AN617" s="354"/>
      <c r="AO617" s="227" t="s">
        <v>81</v>
      </c>
      <c r="AP617" s="227" t="s">
        <v>81</v>
      </c>
      <c r="AQ617" s="227" t="s">
        <v>81</v>
      </c>
      <c r="AR617" s="354"/>
      <c r="AS617" s="119" t="s">
        <v>81</v>
      </c>
      <c r="AT617" s="227" t="s">
        <v>81</v>
      </c>
      <c r="AU617" s="119" t="s">
        <v>81</v>
      </c>
      <c r="AV617" s="119" t="s">
        <v>81</v>
      </c>
      <c r="AW617" s="119" t="s">
        <v>81</v>
      </c>
      <c r="AX617" s="119" t="s">
        <v>81</v>
      </c>
      <c r="AY617" s="119" t="s">
        <v>81</v>
      </c>
      <c r="AZ617" s="119" t="s">
        <v>81</v>
      </c>
      <c r="BA617" s="119" t="s">
        <v>81</v>
      </c>
      <c r="BB617" s="119" t="s">
        <v>81</v>
      </c>
      <c r="BC617" s="119" t="s">
        <v>81</v>
      </c>
      <c r="BD617" s="119" t="s">
        <v>81</v>
      </c>
      <c r="BE617" s="102" t="s">
        <v>81</v>
      </c>
      <c r="BF617" s="305" t="s">
        <v>81</v>
      </c>
      <c r="BG617" s="371" t="s">
        <v>81</v>
      </c>
      <c r="BH617" s="354"/>
      <c r="BI617" s="119" t="s">
        <v>81</v>
      </c>
      <c r="BJ617" s="260" t="s">
        <v>81</v>
      </c>
      <c r="BK617" s="357"/>
      <c r="BL617" s="354"/>
      <c r="BM617" s="220" t="s">
        <v>1638</v>
      </c>
      <c r="BN617" s="220" t="s">
        <v>402</v>
      </c>
      <c r="BO617" s="297"/>
      <c r="BP617" s="274"/>
      <c r="BQ617" s="220"/>
      <c r="BR617" s="220"/>
      <c r="BS617" s="220"/>
      <c r="BT617" s="220"/>
      <c r="BU617" s="220"/>
      <c r="BV617" s="220"/>
      <c r="BW617" s="220"/>
      <c r="BX617" s="220"/>
      <c r="BY617" s="220"/>
      <c r="BZ617" s="96">
        <v>1</v>
      </c>
      <c r="CA617" s="119">
        <v>0</v>
      </c>
      <c r="CB617" s="119">
        <v>1</v>
      </c>
      <c r="CC617" s="119">
        <v>1</v>
      </c>
      <c r="CD617" s="119">
        <v>1</v>
      </c>
      <c r="CE617" s="119">
        <v>0</v>
      </c>
      <c r="CF617" s="119">
        <v>0</v>
      </c>
      <c r="CG617" s="96">
        <v>0</v>
      </c>
      <c r="CH617" s="96">
        <v>0</v>
      </c>
      <c r="CI617" s="96">
        <v>0</v>
      </c>
      <c r="CJ617" s="96">
        <v>0</v>
      </c>
      <c r="CK617" s="96">
        <v>0</v>
      </c>
      <c r="CL617" s="96">
        <v>20000000</v>
      </c>
      <c r="CM617" s="96">
        <v>0</v>
      </c>
      <c r="CN617" s="305">
        <f>+CD617/BZ617</f>
        <v>1</v>
      </c>
      <c r="CO617" s="356">
        <f>SUM(CN617:CN620)/4</f>
        <v>1</v>
      </c>
      <c r="CP617" s="354"/>
      <c r="CQ617" s="96">
        <f>+CD617</f>
        <v>1</v>
      </c>
      <c r="CR617" s="298">
        <f>+CQ617/E617</f>
        <v>1</v>
      </c>
      <c r="CS617" s="355">
        <f>SUBTOTAL(9,CR617:CR620)/4</f>
        <v>1</v>
      </c>
      <c r="CT617" s="355"/>
      <c r="CU617" s="220" t="s">
        <v>1638</v>
      </c>
      <c r="CV617" s="220" t="s">
        <v>402</v>
      </c>
    </row>
    <row r="618" spans="1:101" ht="81" customHeight="1">
      <c r="A618" s="75" t="s">
        <v>1634</v>
      </c>
      <c r="B618" s="218" t="s">
        <v>95</v>
      </c>
      <c r="C618" s="75" t="s">
        <v>1635</v>
      </c>
      <c r="D618" s="119" t="s">
        <v>81</v>
      </c>
      <c r="E618" s="119">
        <v>12</v>
      </c>
      <c r="F618" s="75" t="s">
        <v>97</v>
      </c>
      <c r="G618" s="188" t="s">
        <v>81</v>
      </c>
      <c r="H618" s="75" t="s">
        <v>1641</v>
      </c>
      <c r="I618" s="96" t="s">
        <v>107</v>
      </c>
      <c r="J618" s="119" t="s">
        <v>81</v>
      </c>
      <c r="K618" s="119" t="s">
        <v>81</v>
      </c>
      <c r="L618" s="227" t="s">
        <v>81</v>
      </c>
      <c r="M618" s="227" t="s">
        <v>81</v>
      </c>
      <c r="N618" s="227" t="s">
        <v>81</v>
      </c>
      <c r="O618" s="227" t="s">
        <v>81</v>
      </c>
      <c r="P618" s="354"/>
      <c r="Q618" s="227" t="s">
        <v>81</v>
      </c>
      <c r="R618" s="227" t="s">
        <v>81</v>
      </c>
      <c r="S618" s="227" t="s">
        <v>81</v>
      </c>
      <c r="T618" s="227" t="s">
        <v>81</v>
      </c>
      <c r="U618" s="227" t="s">
        <v>81</v>
      </c>
      <c r="V618" s="227" t="s">
        <v>81</v>
      </c>
      <c r="W618" s="227" t="s">
        <v>81</v>
      </c>
      <c r="X618" s="227" t="s">
        <v>81</v>
      </c>
      <c r="Y618" s="227" t="s">
        <v>81</v>
      </c>
      <c r="Z618" s="227" t="s">
        <v>81</v>
      </c>
      <c r="AA618" s="119" t="s">
        <v>81</v>
      </c>
      <c r="AB618" s="227" t="s">
        <v>81</v>
      </c>
      <c r="AC618" s="119" t="s">
        <v>81</v>
      </c>
      <c r="AD618" s="227" t="s">
        <v>81</v>
      </c>
      <c r="AE618" s="227" t="s">
        <v>81</v>
      </c>
      <c r="AF618" s="227" t="s">
        <v>81</v>
      </c>
      <c r="AG618" s="227" t="s">
        <v>81</v>
      </c>
      <c r="AH618" s="227" t="s">
        <v>81</v>
      </c>
      <c r="AI618" s="227" t="s">
        <v>81</v>
      </c>
      <c r="AJ618" s="227" t="s">
        <v>81</v>
      </c>
      <c r="AK618" s="227" t="s">
        <v>81</v>
      </c>
      <c r="AL618" s="227" t="s">
        <v>81</v>
      </c>
      <c r="AM618" s="227" t="s">
        <v>81</v>
      </c>
      <c r="AN618" s="354"/>
      <c r="AO618" s="227" t="s">
        <v>81</v>
      </c>
      <c r="AP618" s="227" t="s">
        <v>81</v>
      </c>
      <c r="AQ618" s="227" t="s">
        <v>81</v>
      </c>
      <c r="AR618" s="354"/>
      <c r="AS618" s="119" t="s">
        <v>81</v>
      </c>
      <c r="AT618" s="227" t="s">
        <v>81</v>
      </c>
      <c r="AU618" s="119" t="s">
        <v>81</v>
      </c>
      <c r="AV618" s="119" t="s">
        <v>81</v>
      </c>
      <c r="AW618" s="119">
        <v>127006667</v>
      </c>
      <c r="AX618" s="119">
        <v>127006667</v>
      </c>
      <c r="AY618" s="119" t="s">
        <v>81</v>
      </c>
      <c r="AZ618" s="119" t="s">
        <v>81</v>
      </c>
      <c r="BA618" s="119" t="s">
        <v>81</v>
      </c>
      <c r="BB618" s="119" t="s">
        <v>81</v>
      </c>
      <c r="BC618" s="119" t="s">
        <v>81</v>
      </c>
      <c r="BD618" s="119" t="s">
        <v>81</v>
      </c>
      <c r="BE618" s="102" t="s">
        <v>81</v>
      </c>
      <c r="BF618" s="305" t="s">
        <v>81</v>
      </c>
      <c r="BG618" s="372"/>
      <c r="BH618" s="354"/>
      <c r="BI618" s="119" t="s">
        <v>81</v>
      </c>
      <c r="BJ618" s="260" t="s">
        <v>81</v>
      </c>
      <c r="BK618" s="357"/>
      <c r="BL618" s="354"/>
      <c r="BM618" s="220" t="s">
        <v>1638</v>
      </c>
      <c r="BN618" s="220" t="s">
        <v>402</v>
      </c>
      <c r="BO618" s="274" t="s">
        <v>1642</v>
      </c>
      <c r="BP618" s="274" t="s">
        <v>1643</v>
      </c>
      <c r="BQ618" s="274" t="s">
        <v>1644</v>
      </c>
      <c r="BR618" s="220" t="s">
        <v>1641</v>
      </c>
      <c r="BS618" s="220" t="s">
        <v>1645</v>
      </c>
      <c r="BT618" s="244">
        <v>42004</v>
      </c>
      <c r="BU618" s="220" t="s">
        <v>1646</v>
      </c>
      <c r="BV618" s="220" t="s">
        <v>199</v>
      </c>
      <c r="BW618" s="235">
        <v>133700000</v>
      </c>
      <c r="BX618" s="235">
        <v>133700000</v>
      </c>
      <c r="BY618" s="220"/>
      <c r="BZ618" s="96">
        <v>12</v>
      </c>
      <c r="CA618" s="119">
        <v>30</v>
      </c>
      <c r="CB618" s="119">
        <v>50</v>
      </c>
      <c r="CC618" s="119">
        <v>50</v>
      </c>
      <c r="CD618" s="119">
        <v>50</v>
      </c>
      <c r="CE618" s="119">
        <v>87300756</v>
      </c>
      <c r="CF618" s="119">
        <v>87300756</v>
      </c>
      <c r="CG618" s="119">
        <v>0</v>
      </c>
      <c r="CH618" s="119">
        <v>0</v>
      </c>
      <c r="CI618" s="119">
        <v>0</v>
      </c>
      <c r="CJ618" s="119">
        <v>0</v>
      </c>
      <c r="CK618" s="119">
        <v>0</v>
      </c>
      <c r="CL618" s="119">
        <v>0</v>
      </c>
      <c r="CM618" s="96">
        <v>0</v>
      </c>
      <c r="CN618" s="305">
        <v>1</v>
      </c>
      <c r="CO618" s="357"/>
      <c r="CP618" s="354"/>
      <c r="CQ618" s="96">
        <f t="shared" ref="CQ618:CQ620" si="470">+CD618</f>
        <v>50</v>
      </c>
      <c r="CR618" s="298">
        <v>1</v>
      </c>
      <c r="CS618" s="355"/>
      <c r="CT618" s="355"/>
      <c r="CU618" s="220" t="s">
        <v>1638</v>
      </c>
      <c r="CV618" s="220" t="s">
        <v>402</v>
      </c>
    </row>
    <row r="619" spans="1:101" ht="73.5" customHeight="1">
      <c r="A619" s="75" t="s">
        <v>1634</v>
      </c>
      <c r="B619" s="218" t="s">
        <v>95</v>
      </c>
      <c r="C619" s="75" t="s">
        <v>1635</v>
      </c>
      <c r="D619" s="119" t="s">
        <v>81</v>
      </c>
      <c r="E619" s="119">
        <v>1</v>
      </c>
      <c r="F619" s="75" t="s">
        <v>97</v>
      </c>
      <c r="G619" s="188" t="s">
        <v>81</v>
      </c>
      <c r="H619" s="75" t="s">
        <v>1647</v>
      </c>
      <c r="I619" s="96" t="s">
        <v>107</v>
      </c>
      <c r="J619" s="119" t="s">
        <v>81</v>
      </c>
      <c r="K619" s="119" t="s">
        <v>81</v>
      </c>
      <c r="L619" s="227" t="s">
        <v>81</v>
      </c>
      <c r="M619" s="227" t="s">
        <v>81</v>
      </c>
      <c r="N619" s="227" t="s">
        <v>81</v>
      </c>
      <c r="O619" s="227" t="s">
        <v>81</v>
      </c>
      <c r="P619" s="354"/>
      <c r="Q619" s="227" t="s">
        <v>81</v>
      </c>
      <c r="R619" s="227" t="s">
        <v>81</v>
      </c>
      <c r="S619" s="227" t="s">
        <v>81</v>
      </c>
      <c r="T619" s="227" t="s">
        <v>81</v>
      </c>
      <c r="U619" s="227" t="s">
        <v>81</v>
      </c>
      <c r="V619" s="227" t="s">
        <v>81</v>
      </c>
      <c r="W619" s="227" t="s">
        <v>81</v>
      </c>
      <c r="X619" s="227" t="s">
        <v>81</v>
      </c>
      <c r="Y619" s="227" t="s">
        <v>81</v>
      </c>
      <c r="Z619" s="227" t="s">
        <v>81</v>
      </c>
      <c r="AA619" s="119" t="s">
        <v>81</v>
      </c>
      <c r="AB619" s="227" t="s">
        <v>81</v>
      </c>
      <c r="AC619" s="119" t="s">
        <v>81</v>
      </c>
      <c r="AD619" s="227" t="s">
        <v>81</v>
      </c>
      <c r="AE619" s="227" t="s">
        <v>81</v>
      </c>
      <c r="AF619" s="227" t="s">
        <v>81</v>
      </c>
      <c r="AG619" s="227" t="s">
        <v>81</v>
      </c>
      <c r="AH619" s="227" t="s">
        <v>81</v>
      </c>
      <c r="AI619" s="227" t="s">
        <v>81</v>
      </c>
      <c r="AJ619" s="227" t="s">
        <v>81</v>
      </c>
      <c r="AK619" s="227" t="s">
        <v>81</v>
      </c>
      <c r="AL619" s="227" t="s">
        <v>81</v>
      </c>
      <c r="AM619" s="227" t="s">
        <v>81</v>
      </c>
      <c r="AN619" s="354"/>
      <c r="AO619" s="227" t="s">
        <v>81</v>
      </c>
      <c r="AP619" s="227" t="s">
        <v>81</v>
      </c>
      <c r="AQ619" s="227" t="s">
        <v>81</v>
      </c>
      <c r="AR619" s="354"/>
      <c r="AS619" s="119" t="s">
        <v>81</v>
      </c>
      <c r="AT619" s="227" t="s">
        <v>81</v>
      </c>
      <c r="AU619" s="119" t="s">
        <v>81</v>
      </c>
      <c r="AV619" s="119" t="s">
        <v>81</v>
      </c>
      <c r="AW619" s="119">
        <v>613746037</v>
      </c>
      <c r="AX619" s="119">
        <v>613746037</v>
      </c>
      <c r="AY619" s="119" t="s">
        <v>81</v>
      </c>
      <c r="AZ619" s="119" t="s">
        <v>81</v>
      </c>
      <c r="BA619" s="119" t="s">
        <v>81</v>
      </c>
      <c r="BB619" s="119" t="s">
        <v>81</v>
      </c>
      <c r="BC619" s="119" t="s">
        <v>81</v>
      </c>
      <c r="BD619" s="119" t="s">
        <v>81</v>
      </c>
      <c r="BE619" s="102" t="s">
        <v>81</v>
      </c>
      <c r="BF619" s="305" t="s">
        <v>81</v>
      </c>
      <c r="BG619" s="372"/>
      <c r="BH619" s="354"/>
      <c r="BI619" s="119" t="s">
        <v>81</v>
      </c>
      <c r="BJ619" s="260" t="s">
        <v>81</v>
      </c>
      <c r="BK619" s="358"/>
      <c r="BL619" s="354"/>
      <c r="BM619" s="220" t="s">
        <v>1638</v>
      </c>
      <c r="BN619" s="220" t="s">
        <v>623</v>
      </c>
      <c r="BO619" s="220" t="s">
        <v>1648</v>
      </c>
      <c r="BP619" s="274" t="s">
        <v>1649</v>
      </c>
      <c r="BQ619" s="274" t="s">
        <v>1650</v>
      </c>
      <c r="BR619" s="220" t="s">
        <v>1647</v>
      </c>
      <c r="BS619" s="220" t="s">
        <v>1651</v>
      </c>
      <c r="BT619" s="244">
        <v>42004</v>
      </c>
      <c r="BU619" s="220" t="s">
        <v>1652</v>
      </c>
      <c r="BV619" s="220" t="s">
        <v>199</v>
      </c>
      <c r="BW619" s="235">
        <v>647000000</v>
      </c>
      <c r="BX619" s="235">
        <v>647000000</v>
      </c>
      <c r="BY619" s="220"/>
      <c r="BZ619" s="96">
        <v>1</v>
      </c>
      <c r="CA619" s="119">
        <v>0.3</v>
      </c>
      <c r="CB619" s="307">
        <v>0.7</v>
      </c>
      <c r="CC619" s="307">
        <v>0.7</v>
      </c>
      <c r="CD619" s="307">
        <v>1</v>
      </c>
      <c r="CE619" s="119">
        <v>177440000</v>
      </c>
      <c r="CF619" s="119">
        <v>177440000</v>
      </c>
      <c r="CG619" s="119">
        <v>0</v>
      </c>
      <c r="CH619" s="119">
        <v>0</v>
      </c>
      <c r="CI619" s="119">
        <v>0</v>
      </c>
      <c r="CJ619" s="119">
        <v>0</v>
      </c>
      <c r="CK619" s="119">
        <v>0</v>
      </c>
      <c r="CL619" s="119">
        <v>0</v>
      </c>
      <c r="CM619" s="96">
        <v>0</v>
      </c>
      <c r="CN619" s="305">
        <f>+CD619/BZ619</f>
        <v>1</v>
      </c>
      <c r="CO619" s="357"/>
      <c r="CP619" s="354"/>
      <c r="CQ619" s="96">
        <f t="shared" si="470"/>
        <v>1</v>
      </c>
      <c r="CR619" s="298">
        <f>+CQ619/E619</f>
        <v>1</v>
      </c>
      <c r="CS619" s="355"/>
      <c r="CT619" s="355"/>
      <c r="CU619" s="220" t="s">
        <v>1638</v>
      </c>
      <c r="CV619" s="220" t="s">
        <v>623</v>
      </c>
    </row>
    <row r="620" spans="1:101" ht="57" customHeight="1">
      <c r="A620" s="75" t="s">
        <v>1634</v>
      </c>
      <c r="B620" s="218" t="s">
        <v>95</v>
      </c>
      <c r="C620" s="75" t="s">
        <v>1635</v>
      </c>
      <c r="D620" s="119" t="s">
        <v>81</v>
      </c>
      <c r="E620" s="119">
        <v>30</v>
      </c>
      <c r="F620" s="75" t="s">
        <v>97</v>
      </c>
      <c r="G620" s="188" t="s">
        <v>81</v>
      </c>
      <c r="H620" s="75" t="s">
        <v>1653</v>
      </c>
      <c r="I620" s="96" t="s">
        <v>107</v>
      </c>
      <c r="J620" s="119" t="s">
        <v>81</v>
      </c>
      <c r="K620" s="119" t="s">
        <v>81</v>
      </c>
      <c r="L620" s="227" t="s">
        <v>81</v>
      </c>
      <c r="M620" s="227" t="s">
        <v>81</v>
      </c>
      <c r="N620" s="227" t="s">
        <v>81</v>
      </c>
      <c r="O620" s="227" t="s">
        <v>81</v>
      </c>
      <c r="P620" s="354"/>
      <c r="Q620" s="227" t="s">
        <v>81</v>
      </c>
      <c r="R620" s="227" t="s">
        <v>81</v>
      </c>
      <c r="S620" s="227" t="s">
        <v>81</v>
      </c>
      <c r="T620" s="227" t="s">
        <v>81</v>
      </c>
      <c r="U620" s="227" t="s">
        <v>81</v>
      </c>
      <c r="V620" s="227" t="s">
        <v>81</v>
      </c>
      <c r="W620" s="227" t="s">
        <v>81</v>
      </c>
      <c r="X620" s="227" t="s">
        <v>81</v>
      </c>
      <c r="Y620" s="227" t="s">
        <v>81</v>
      </c>
      <c r="Z620" s="227" t="s">
        <v>81</v>
      </c>
      <c r="AA620" s="119" t="s">
        <v>81</v>
      </c>
      <c r="AB620" s="227" t="s">
        <v>81</v>
      </c>
      <c r="AC620" s="119" t="s">
        <v>81</v>
      </c>
      <c r="AD620" s="227" t="s">
        <v>81</v>
      </c>
      <c r="AE620" s="227" t="s">
        <v>81</v>
      </c>
      <c r="AF620" s="227" t="s">
        <v>81</v>
      </c>
      <c r="AG620" s="227" t="s">
        <v>81</v>
      </c>
      <c r="AH620" s="227" t="s">
        <v>81</v>
      </c>
      <c r="AI620" s="227" t="s">
        <v>81</v>
      </c>
      <c r="AJ620" s="227" t="s">
        <v>81</v>
      </c>
      <c r="AK620" s="227" t="s">
        <v>81</v>
      </c>
      <c r="AL620" s="227" t="s">
        <v>81</v>
      </c>
      <c r="AM620" s="227" t="s">
        <v>81</v>
      </c>
      <c r="AN620" s="354"/>
      <c r="AO620" s="227" t="s">
        <v>81</v>
      </c>
      <c r="AP620" s="227" t="s">
        <v>81</v>
      </c>
      <c r="AQ620" s="227" t="s">
        <v>81</v>
      </c>
      <c r="AR620" s="354"/>
      <c r="AS620" s="119" t="s">
        <v>81</v>
      </c>
      <c r="AT620" s="227" t="s">
        <v>81</v>
      </c>
      <c r="AU620" s="119" t="s">
        <v>81</v>
      </c>
      <c r="AV620" s="119" t="s">
        <v>81</v>
      </c>
      <c r="AW620" s="119">
        <v>143800000</v>
      </c>
      <c r="AX620" s="119">
        <v>143800000</v>
      </c>
      <c r="AY620" s="119" t="s">
        <v>81</v>
      </c>
      <c r="AZ620" s="119" t="s">
        <v>81</v>
      </c>
      <c r="BA620" s="119" t="s">
        <v>81</v>
      </c>
      <c r="BB620" s="119" t="s">
        <v>81</v>
      </c>
      <c r="BC620" s="119" t="s">
        <v>81</v>
      </c>
      <c r="BD620" s="119" t="s">
        <v>81</v>
      </c>
      <c r="BE620" s="102" t="s">
        <v>81</v>
      </c>
      <c r="BF620" s="305" t="s">
        <v>81</v>
      </c>
      <c r="BG620" s="373"/>
      <c r="BH620" s="354"/>
      <c r="BI620" s="119" t="s">
        <v>81</v>
      </c>
      <c r="BJ620" s="260" t="s">
        <v>81</v>
      </c>
      <c r="BK620" s="119" t="s">
        <v>81</v>
      </c>
      <c r="BL620" s="354"/>
      <c r="BM620" s="220" t="s">
        <v>1638</v>
      </c>
      <c r="BN620" s="220" t="s">
        <v>402</v>
      </c>
      <c r="BO620" s="274" t="s">
        <v>1654</v>
      </c>
      <c r="BP620" s="274" t="s">
        <v>1655</v>
      </c>
      <c r="BQ620" s="274" t="s">
        <v>1656</v>
      </c>
      <c r="BR620" s="220" t="s">
        <v>1653</v>
      </c>
      <c r="BS620" s="220" t="s">
        <v>1657</v>
      </c>
      <c r="BT620" s="244">
        <v>42004</v>
      </c>
      <c r="BU620" s="220" t="s">
        <v>1652</v>
      </c>
      <c r="BV620" s="220" t="s">
        <v>199</v>
      </c>
      <c r="BW620" s="235">
        <v>223000000</v>
      </c>
      <c r="BX620" s="235">
        <v>223000000</v>
      </c>
      <c r="BY620" s="220"/>
      <c r="BZ620" s="96">
        <v>30</v>
      </c>
      <c r="CA620" s="119">
        <v>20</v>
      </c>
      <c r="CB620" s="119">
        <v>50</v>
      </c>
      <c r="CC620" s="119">
        <v>50</v>
      </c>
      <c r="CD620" s="119">
        <v>50</v>
      </c>
      <c r="CE620" s="119">
        <v>83796402</v>
      </c>
      <c r="CF620" s="119">
        <v>83796402</v>
      </c>
      <c r="CG620" s="119">
        <v>0</v>
      </c>
      <c r="CH620" s="119">
        <v>0</v>
      </c>
      <c r="CI620" s="119">
        <v>0</v>
      </c>
      <c r="CJ620" s="119">
        <v>0</v>
      </c>
      <c r="CK620" s="119">
        <v>0</v>
      </c>
      <c r="CL620" s="119">
        <v>0</v>
      </c>
      <c r="CM620" s="96">
        <v>0</v>
      </c>
      <c r="CN620" s="305">
        <v>1</v>
      </c>
      <c r="CO620" s="358"/>
      <c r="CP620" s="354"/>
      <c r="CQ620" s="96">
        <f t="shared" si="470"/>
        <v>50</v>
      </c>
      <c r="CR620" s="298">
        <v>1</v>
      </c>
      <c r="CS620" s="355"/>
      <c r="CT620" s="355"/>
      <c r="CU620" s="220" t="s">
        <v>1638</v>
      </c>
      <c r="CV620" s="220" t="s">
        <v>402</v>
      </c>
    </row>
    <row r="621" spans="1:101" ht="45" customHeight="1">
      <c r="A621" s="75" t="s">
        <v>1658</v>
      </c>
      <c r="B621" s="218" t="s">
        <v>95</v>
      </c>
      <c r="C621" s="75" t="s">
        <v>1659</v>
      </c>
      <c r="D621" s="119">
        <v>50</v>
      </c>
      <c r="E621" s="119">
        <v>1</v>
      </c>
      <c r="F621" s="75" t="s">
        <v>97</v>
      </c>
      <c r="G621" s="75" t="s">
        <v>1660</v>
      </c>
      <c r="H621" s="75" t="s">
        <v>1660</v>
      </c>
      <c r="I621" s="96">
        <v>0</v>
      </c>
      <c r="J621" s="119">
        <v>0</v>
      </c>
      <c r="K621" s="119">
        <v>0</v>
      </c>
      <c r="L621" s="305" t="s">
        <v>81</v>
      </c>
      <c r="M621" s="354">
        <f>SUM(L621:L622)/1</f>
        <v>1</v>
      </c>
      <c r="N621" s="354">
        <v>0.1</v>
      </c>
      <c r="O621" s="354">
        <v>0.05</v>
      </c>
      <c r="P621" s="354"/>
      <c r="Q621" s="96">
        <v>0</v>
      </c>
      <c r="R621" s="96">
        <v>0</v>
      </c>
      <c r="S621" s="96">
        <v>0</v>
      </c>
      <c r="T621" s="96">
        <v>0</v>
      </c>
      <c r="U621" s="96">
        <v>0</v>
      </c>
      <c r="V621" s="96">
        <v>0</v>
      </c>
      <c r="W621" s="96">
        <v>0</v>
      </c>
      <c r="X621" s="96">
        <v>0</v>
      </c>
      <c r="Y621" s="96">
        <v>0</v>
      </c>
      <c r="Z621" s="102" t="s">
        <v>81</v>
      </c>
      <c r="AA621" s="96">
        <v>0</v>
      </c>
      <c r="AB621" s="102">
        <v>0</v>
      </c>
      <c r="AC621" s="96">
        <v>0</v>
      </c>
      <c r="AD621" s="102">
        <v>0</v>
      </c>
      <c r="AE621" s="307">
        <v>0</v>
      </c>
      <c r="AF621" s="102">
        <v>0</v>
      </c>
      <c r="AG621" s="102">
        <v>0</v>
      </c>
      <c r="AH621" s="102">
        <v>0</v>
      </c>
      <c r="AI621" s="102">
        <v>0</v>
      </c>
      <c r="AJ621" s="102">
        <v>0</v>
      </c>
      <c r="AK621" s="102">
        <v>0</v>
      </c>
      <c r="AL621" s="305" t="s">
        <v>81</v>
      </c>
      <c r="AM621" s="354" t="str">
        <f>+AL621</f>
        <v>NA</v>
      </c>
      <c r="AN621" s="354">
        <v>0.05</v>
      </c>
      <c r="AO621" s="102">
        <f t="shared" si="462"/>
        <v>0</v>
      </c>
      <c r="AP621" s="305">
        <f t="shared" si="463"/>
        <v>0</v>
      </c>
      <c r="AQ621" s="354">
        <f>SUM(AP621:AP622)/2</f>
        <v>0.2</v>
      </c>
      <c r="AR621" s="354"/>
      <c r="AS621" s="96">
        <v>0</v>
      </c>
      <c r="AT621" s="96">
        <v>0</v>
      </c>
      <c r="AU621" s="96">
        <v>0</v>
      </c>
      <c r="AV621" s="96">
        <v>0</v>
      </c>
      <c r="AW621" s="102">
        <v>0</v>
      </c>
      <c r="AX621" s="102">
        <v>0</v>
      </c>
      <c r="AY621" s="102">
        <v>0</v>
      </c>
      <c r="AZ621" s="102">
        <v>0</v>
      </c>
      <c r="BA621" s="102">
        <v>0</v>
      </c>
      <c r="BB621" s="102">
        <v>0</v>
      </c>
      <c r="BC621" s="102">
        <v>0</v>
      </c>
      <c r="BD621" s="102">
        <v>0</v>
      </c>
      <c r="BE621" s="102">
        <v>0</v>
      </c>
      <c r="BF621" s="305" t="s">
        <v>81</v>
      </c>
      <c r="BG621" s="354" t="s">
        <v>81</v>
      </c>
      <c r="BH621" s="354">
        <v>0.05</v>
      </c>
      <c r="BI621" s="96">
        <f>+K621+AC621+AV621</f>
        <v>0</v>
      </c>
      <c r="BJ621" s="260">
        <f>+BI621/D621</f>
        <v>0</v>
      </c>
      <c r="BK621" s="354">
        <f>SUM(BJ621:BJ622)/2</f>
        <v>0.2</v>
      </c>
      <c r="BL621" s="354"/>
      <c r="BM621" s="220" t="s">
        <v>1661</v>
      </c>
      <c r="BN621" s="220" t="s">
        <v>112</v>
      </c>
      <c r="BO621" s="220"/>
      <c r="BP621" s="220"/>
      <c r="BQ621" s="220"/>
      <c r="BR621" s="220"/>
      <c r="BS621" s="220"/>
      <c r="BT621" s="220"/>
      <c r="BU621" s="220"/>
      <c r="BV621" s="220"/>
      <c r="BW621" s="220"/>
      <c r="BX621" s="220"/>
      <c r="BY621" s="220"/>
      <c r="BZ621" s="96">
        <v>1</v>
      </c>
      <c r="CA621" s="96">
        <v>0</v>
      </c>
      <c r="CB621" s="96">
        <v>0</v>
      </c>
      <c r="CC621" s="96">
        <v>0</v>
      </c>
      <c r="CD621" s="96">
        <v>0</v>
      </c>
      <c r="CE621" s="96">
        <v>0</v>
      </c>
      <c r="CF621" s="96">
        <v>0</v>
      </c>
      <c r="CG621" s="96">
        <v>0</v>
      </c>
      <c r="CH621" s="96">
        <v>0</v>
      </c>
      <c r="CI621" s="96">
        <v>0</v>
      </c>
      <c r="CJ621" s="96">
        <v>0</v>
      </c>
      <c r="CK621" s="96">
        <v>0</v>
      </c>
      <c r="CL621" s="96">
        <v>0</v>
      </c>
      <c r="CM621" s="96">
        <v>0</v>
      </c>
      <c r="CN621" s="305">
        <f>+CD621/BZ621</f>
        <v>0</v>
      </c>
      <c r="CO621" s="354">
        <f>SUM(CN621:CN622)/2</f>
        <v>0</v>
      </c>
      <c r="CP621" s="354">
        <v>0.05</v>
      </c>
      <c r="CQ621" s="96">
        <f t="shared" si="466"/>
        <v>0</v>
      </c>
      <c r="CR621" s="221">
        <f>+CQ621/E621</f>
        <v>0</v>
      </c>
      <c r="CS621" s="359">
        <f>SUM(CR621:CR622)/2</f>
        <v>0</v>
      </c>
      <c r="CT621" s="355"/>
      <c r="CU621" s="220" t="s">
        <v>1661</v>
      </c>
      <c r="CV621" s="220" t="s">
        <v>112</v>
      </c>
    </row>
    <row r="622" spans="1:101" ht="45" customHeight="1">
      <c r="A622" s="75" t="s">
        <v>1658</v>
      </c>
      <c r="B622" s="218" t="s">
        <v>95</v>
      </c>
      <c r="C622" s="75" t="s">
        <v>1659</v>
      </c>
      <c r="D622" s="119">
        <v>50</v>
      </c>
      <c r="E622" s="119">
        <v>1</v>
      </c>
      <c r="F622" s="75" t="s">
        <v>97</v>
      </c>
      <c r="G622" s="75" t="s">
        <v>1662</v>
      </c>
      <c r="H622" s="75" t="s">
        <v>1662</v>
      </c>
      <c r="I622" s="96">
        <v>0</v>
      </c>
      <c r="J622" s="119">
        <v>20</v>
      </c>
      <c r="K622" s="119">
        <v>20</v>
      </c>
      <c r="L622" s="305">
        <v>1</v>
      </c>
      <c r="M622" s="354"/>
      <c r="N622" s="354"/>
      <c r="O622" s="354"/>
      <c r="P622" s="354"/>
      <c r="Q622" s="96">
        <v>0</v>
      </c>
      <c r="R622" s="96">
        <v>0</v>
      </c>
      <c r="S622" s="96">
        <v>0</v>
      </c>
      <c r="T622" s="96">
        <v>0</v>
      </c>
      <c r="U622" s="96">
        <v>0</v>
      </c>
      <c r="V622" s="96">
        <v>0</v>
      </c>
      <c r="W622" s="96">
        <v>0</v>
      </c>
      <c r="X622" s="96">
        <v>0</v>
      </c>
      <c r="Y622" s="96">
        <v>0</v>
      </c>
      <c r="Z622" s="102" t="s">
        <v>81</v>
      </c>
      <c r="AA622" s="96">
        <v>0</v>
      </c>
      <c r="AB622" s="102">
        <v>0</v>
      </c>
      <c r="AC622" s="96">
        <v>0</v>
      </c>
      <c r="AD622" s="102">
        <v>0</v>
      </c>
      <c r="AE622" s="102">
        <v>0</v>
      </c>
      <c r="AF622" s="102">
        <v>0</v>
      </c>
      <c r="AG622" s="102">
        <v>0</v>
      </c>
      <c r="AH622" s="102">
        <v>0</v>
      </c>
      <c r="AI622" s="102">
        <v>0</v>
      </c>
      <c r="AJ622" s="102">
        <v>0</v>
      </c>
      <c r="AK622" s="102">
        <v>0</v>
      </c>
      <c r="AL622" s="305" t="s">
        <v>81</v>
      </c>
      <c r="AM622" s="354"/>
      <c r="AN622" s="354"/>
      <c r="AO622" s="102">
        <f t="shared" si="462"/>
        <v>20</v>
      </c>
      <c r="AP622" s="305">
        <f t="shared" si="463"/>
        <v>0.4</v>
      </c>
      <c r="AQ622" s="354"/>
      <c r="AR622" s="354"/>
      <c r="AS622" s="96">
        <v>0</v>
      </c>
      <c r="AT622" s="96">
        <v>0</v>
      </c>
      <c r="AU622" s="96">
        <v>0</v>
      </c>
      <c r="AV622" s="96">
        <v>0</v>
      </c>
      <c r="AW622" s="102">
        <v>0</v>
      </c>
      <c r="AX622" s="102">
        <v>0</v>
      </c>
      <c r="AY622" s="102">
        <v>0</v>
      </c>
      <c r="AZ622" s="102">
        <v>0</v>
      </c>
      <c r="BA622" s="102">
        <v>0</v>
      </c>
      <c r="BB622" s="102">
        <v>0</v>
      </c>
      <c r="BC622" s="102">
        <v>0</v>
      </c>
      <c r="BD622" s="102">
        <v>0</v>
      </c>
      <c r="BE622" s="102">
        <v>0</v>
      </c>
      <c r="BF622" s="305" t="s">
        <v>81</v>
      </c>
      <c r="BG622" s="354"/>
      <c r="BH622" s="354"/>
      <c r="BI622" s="96">
        <f>+K622+AC622+AV622</f>
        <v>20</v>
      </c>
      <c r="BJ622" s="260">
        <f>+BI622/D622</f>
        <v>0.4</v>
      </c>
      <c r="BK622" s="354"/>
      <c r="BL622" s="354"/>
      <c r="BM622" s="220" t="s">
        <v>1661</v>
      </c>
      <c r="BN622" s="220" t="s">
        <v>112</v>
      </c>
      <c r="BO622" s="220"/>
      <c r="BP622" s="220"/>
      <c r="BQ622" s="220"/>
      <c r="BR622" s="220"/>
      <c r="BS622" s="220"/>
      <c r="BT622" s="220"/>
      <c r="BU622" s="220"/>
      <c r="BV622" s="220"/>
      <c r="BW622" s="220"/>
      <c r="BX622" s="220"/>
      <c r="BY622" s="220"/>
      <c r="BZ622" s="96">
        <v>1</v>
      </c>
      <c r="CA622" s="96">
        <v>0</v>
      </c>
      <c r="CB622" s="96">
        <v>0</v>
      </c>
      <c r="CC622" s="96">
        <v>0</v>
      </c>
      <c r="CD622" s="96">
        <v>0</v>
      </c>
      <c r="CE622" s="96">
        <v>0</v>
      </c>
      <c r="CF622" s="96">
        <v>0</v>
      </c>
      <c r="CG622" s="96">
        <v>0</v>
      </c>
      <c r="CH622" s="96">
        <v>0</v>
      </c>
      <c r="CI622" s="96">
        <v>0</v>
      </c>
      <c r="CJ622" s="96">
        <v>0</v>
      </c>
      <c r="CK622" s="96">
        <v>0</v>
      </c>
      <c r="CL622" s="96">
        <v>0</v>
      </c>
      <c r="CM622" s="96">
        <v>0</v>
      </c>
      <c r="CN622" s="305">
        <f>+CD622/BZ622</f>
        <v>0</v>
      </c>
      <c r="CO622" s="354"/>
      <c r="CP622" s="354"/>
      <c r="CQ622" s="96">
        <f>+CD622</f>
        <v>0</v>
      </c>
      <c r="CR622" s="221">
        <f>+CQ622/E622</f>
        <v>0</v>
      </c>
      <c r="CS622" s="363"/>
      <c r="CT622" s="355"/>
      <c r="CU622" s="220" t="s">
        <v>1661</v>
      </c>
      <c r="CV622" s="220" t="s">
        <v>112</v>
      </c>
    </row>
    <row r="623" spans="1:101" ht="45">
      <c r="A623" s="214" t="s">
        <v>1663</v>
      </c>
      <c r="B623" s="313" t="s">
        <v>91</v>
      </c>
      <c r="C623" s="214" t="s">
        <v>1664</v>
      </c>
      <c r="D623" s="212" t="s">
        <v>79</v>
      </c>
      <c r="E623" s="212" t="s">
        <v>79</v>
      </c>
      <c r="F623" s="212" t="s">
        <v>79</v>
      </c>
      <c r="G623" s="214" t="s">
        <v>80</v>
      </c>
      <c r="H623" s="214" t="s">
        <v>80</v>
      </c>
      <c r="I623" s="212" t="s">
        <v>79</v>
      </c>
      <c r="J623" s="212">
        <v>8</v>
      </c>
      <c r="K623" s="212" t="s">
        <v>79</v>
      </c>
      <c r="L623" s="212" t="s">
        <v>79</v>
      </c>
      <c r="M623" s="212" t="s">
        <v>79</v>
      </c>
      <c r="N623" s="212" t="s">
        <v>79</v>
      </c>
      <c r="O623" s="212" t="s">
        <v>79</v>
      </c>
      <c r="P623" s="213">
        <f>+P624</f>
        <v>0.5</v>
      </c>
      <c r="Q623" s="212">
        <f>SUM(Q624:Q641)</f>
        <v>0</v>
      </c>
      <c r="R623" s="212">
        <f t="shared" ref="R623:Y623" si="471">SUM(R624:R641)</f>
        <v>0</v>
      </c>
      <c r="S623" s="212">
        <f t="shared" si="471"/>
        <v>0</v>
      </c>
      <c r="T623" s="212">
        <f t="shared" si="471"/>
        <v>0</v>
      </c>
      <c r="U623" s="212">
        <f t="shared" si="471"/>
        <v>0</v>
      </c>
      <c r="V623" s="212">
        <f t="shared" si="471"/>
        <v>0</v>
      </c>
      <c r="W623" s="212">
        <f t="shared" si="471"/>
        <v>0</v>
      </c>
      <c r="X623" s="212">
        <f t="shared" si="471"/>
        <v>0</v>
      </c>
      <c r="Y623" s="212">
        <f t="shared" si="471"/>
        <v>0</v>
      </c>
      <c r="Z623" s="118" t="s">
        <v>81</v>
      </c>
      <c r="AA623" s="212">
        <v>6</v>
      </c>
      <c r="AB623" s="118" t="s">
        <v>79</v>
      </c>
      <c r="AC623" s="118" t="s">
        <v>79</v>
      </c>
      <c r="AD623" s="118">
        <f>SUM(AD624:AD641)</f>
        <v>0</v>
      </c>
      <c r="AE623" s="118">
        <f t="shared" ref="AE623:AK623" si="472">SUM(AE624:AE641)</f>
        <v>0</v>
      </c>
      <c r="AF623" s="118">
        <f t="shared" si="472"/>
        <v>0</v>
      </c>
      <c r="AG623" s="118">
        <f t="shared" si="472"/>
        <v>0</v>
      </c>
      <c r="AH623" s="118">
        <f t="shared" si="472"/>
        <v>0</v>
      </c>
      <c r="AI623" s="118">
        <f t="shared" si="472"/>
        <v>0</v>
      </c>
      <c r="AJ623" s="118">
        <f t="shared" si="472"/>
        <v>0</v>
      </c>
      <c r="AK623" s="118">
        <f t="shared" si="472"/>
        <v>0</v>
      </c>
      <c r="AL623" s="118" t="s">
        <v>79</v>
      </c>
      <c r="AM623" s="118" t="s">
        <v>79</v>
      </c>
      <c r="AN623" s="213">
        <f>+AN624</f>
        <v>0.15</v>
      </c>
      <c r="AO623" s="214">
        <v>18</v>
      </c>
      <c r="AP623" s="118" t="s">
        <v>79</v>
      </c>
      <c r="AQ623" s="118" t="s">
        <v>79</v>
      </c>
      <c r="AR623" s="213">
        <f>+AR624</f>
        <v>0.26990740740740743</v>
      </c>
      <c r="AS623" s="212">
        <v>8</v>
      </c>
      <c r="AT623" s="118" t="s">
        <v>79</v>
      </c>
      <c r="AU623" s="118" t="s">
        <v>79</v>
      </c>
      <c r="AV623" s="118" t="s">
        <v>79</v>
      </c>
      <c r="AW623" s="118">
        <f>SUM(AW624:AW641)</f>
        <v>0</v>
      </c>
      <c r="AX623" s="118">
        <f t="shared" ref="AX623:BE623" si="473">SUM(AX624:AX641)</f>
        <v>0</v>
      </c>
      <c r="AY623" s="118">
        <f t="shared" si="473"/>
        <v>0</v>
      </c>
      <c r="AZ623" s="118">
        <f t="shared" si="473"/>
        <v>0</v>
      </c>
      <c r="BA623" s="118">
        <f t="shared" si="473"/>
        <v>0</v>
      </c>
      <c r="BB623" s="118">
        <f t="shared" si="473"/>
        <v>0</v>
      </c>
      <c r="BC623" s="118">
        <f t="shared" si="473"/>
        <v>0</v>
      </c>
      <c r="BD623" s="118">
        <f t="shared" si="473"/>
        <v>12000000</v>
      </c>
      <c r="BE623" s="118">
        <f t="shared" si="473"/>
        <v>0</v>
      </c>
      <c r="BF623" s="118" t="s">
        <v>79</v>
      </c>
      <c r="BG623" s="118" t="s">
        <v>79</v>
      </c>
      <c r="BH623" s="213">
        <f>+BH624</f>
        <v>1</v>
      </c>
      <c r="BI623" s="214">
        <v>9</v>
      </c>
      <c r="BJ623" s="118" t="s">
        <v>79</v>
      </c>
      <c r="BK623" s="118" t="s">
        <v>79</v>
      </c>
      <c r="BL623" s="213">
        <f>+BL624</f>
        <v>0.94444444444444442</v>
      </c>
      <c r="BM623" s="214" t="s">
        <v>1665</v>
      </c>
      <c r="BN623" s="214" t="s">
        <v>81</v>
      </c>
      <c r="BO623" s="214"/>
      <c r="BP623" s="214"/>
      <c r="BQ623" s="214"/>
      <c r="BR623" s="214"/>
      <c r="BS623" s="214"/>
      <c r="BT623" s="214"/>
      <c r="BU623" s="214"/>
      <c r="BV623" s="214"/>
      <c r="BW623" s="214"/>
      <c r="BX623" s="214"/>
      <c r="BY623" s="214"/>
      <c r="BZ623" s="212">
        <v>3</v>
      </c>
      <c r="CA623" s="118" t="s">
        <v>79</v>
      </c>
      <c r="CB623" s="118" t="s">
        <v>79</v>
      </c>
      <c r="CC623" s="118" t="s">
        <v>79</v>
      </c>
      <c r="CD623" s="118" t="s">
        <v>79</v>
      </c>
      <c r="CE623" s="212">
        <f>SUM(CE624:CE641)</f>
        <v>0</v>
      </c>
      <c r="CF623" s="212">
        <f t="shared" ref="CF623:CM623" si="474">SUM(CF624:CF641)</f>
        <v>0</v>
      </c>
      <c r="CG623" s="212">
        <f t="shared" si="474"/>
        <v>0</v>
      </c>
      <c r="CH623" s="212">
        <f t="shared" si="474"/>
        <v>0</v>
      </c>
      <c r="CI623" s="212">
        <f t="shared" si="474"/>
        <v>0</v>
      </c>
      <c r="CJ623" s="212">
        <f t="shared" si="474"/>
        <v>0</v>
      </c>
      <c r="CK623" s="212">
        <f t="shared" si="474"/>
        <v>0</v>
      </c>
      <c r="CL623" s="212">
        <f t="shared" si="474"/>
        <v>0</v>
      </c>
      <c r="CM623" s="212">
        <f t="shared" si="474"/>
        <v>0</v>
      </c>
      <c r="CN623" s="118" t="s">
        <v>79</v>
      </c>
      <c r="CO623" s="118" t="s">
        <v>79</v>
      </c>
      <c r="CP623" s="213">
        <f>+CP624</f>
        <v>0.51449275362318836</v>
      </c>
      <c r="CQ623" s="214">
        <v>4</v>
      </c>
      <c r="CR623" s="120" t="s">
        <v>79</v>
      </c>
      <c r="CS623" s="120" t="s">
        <v>79</v>
      </c>
      <c r="CT623" s="215">
        <f>+CT624</f>
        <v>0.75</v>
      </c>
      <c r="CU623" s="214" t="s">
        <v>1665</v>
      </c>
      <c r="CV623" s="214" t="s">
        <v>81</v>
      </c>
      <c r="CW623" s="291"/>
    </row>
    <row r="624" spans="1:101" ht="67.5">
      <c r="A624" s="75" t="s">
        <v>1666</v>
      </c>
      <c r="B624" s="218" t="s">
        <v>95</v>
      </c>
      <c r="C624" s="75" t="s">
        <v>1667</v>
      </c>
      <c r="D624" s="119">
        <v>6</v>
      </c>
      <c r="E624" s="119" t="s">
        <v>81</v>
      </c>
      <c r="F624" s="75" t="s">
        <v>97</v>
      </c>
      <c r="G624" s="75" t="s">
        <v>1668</v>
      </c>
      <c r="H624" s="75" t="s">
        <v>1668</v>
      </c>
      <c r="I624" s="96">
        <v>0</v>
      </c>
      <c r="J624" s="119">
        <v>1</v>
      </c>
      <c r="K624" s="119">
        <v>5</v>
      </c>
      <c r="L624" s="305">
        <v>1</v>
      </c>
      <c r="M624" s="354">
        <f>SUM(L624:L627)/4</f>
        <v>0.75</v>
      </c>
      <c r="N624" s="354">
        <v>0.33</v>
      </c>
      <c r="O624" s="354">
        <v>0.2475</v>
      </c>
      <c r="P624" s="354">
        <f>SUM(L624:L641)/8</f>
        <v>0.5</v>
      </c>
      <c r="Q624" s="96">
        <v>0</v>
      </c>
      <c r="R624" s="96">
        <v>0</v>
      </c>
      <c r="S624" s="96">
        <v>0</v>
      </c>
      <c r="T624" s="96">
        <v>0</v>
      </c>
      <c r="U624" s="96">
        <v>0</v>
      </c>
      <c r="V624" s="96">
        <v>0</v>
      </c>
      <c r="W624" s="96">
        <v>0</v>
      </c>
      <c r="X624" s="96">
        <v>0</v>
      </c>
      <c r="Y624" s="96">
        <v>0</v>
      </c>
      <c r="Z624" s="102" t="s">
        <v>81</v>
      </c>
      <c r="AA624" s="96">
        <v>1</v>
      </c>
      <c r="AB624" s="102">
        <v>0</v>
      </c>
      <c r="AC624" s="96">
        <v>0</v>
      </c>
      <c r="AD624" s="102">
        <v>0</v>
      </c>
      <c r="AE624" s="102">
        <v>0</v>
      </c>
      <c r="AF624" s="102">
        <v>0</v>
      </c>
      <c r="AG624" s="102">
        <v>0</v>
      </c>
      <c r="AH624" s="102">
        <v>0</v>
      </c>
      <c r="AI624" s="102">
        <v>0</v>
      </c>
      <c r="AJ624" s="102">
        <v>0</v>
      </c>
      <c r="AK624" s="102">
        <v>0</v>
      </c>
      <c r="AL624" s="305">
        <v>0</v>
      </c>
      <c r="AM624" s="354">
        <f>SUM(AL624:AL627)/3</f>
        <v>0.3</v>
      </c>
      <c r="AN624" s="354">
        <f>SUM(AL624:AL641)/6</f>
        <v>0.15</v>
      </c>
      <c r="AO624" s="102">
        <f t="shared" ref="AO624:AO641" si="475">SUM(AC624+K624)</f>
        <v>5</v>
      </c>
      <c r="AP624" s="305">
        <f t="shared" ref="AP624:AP641" si="476">SUM(AO624/D624)</f>
        <v>0.83333333333333337</v>
      </c>
      <c r="AQ624" s="354">
        <f>SUM(AP624:AP627)/4</f>
        <v>0.71458333333333335</v>
      </c>
      <c r="AR624" s="369">
        <f>SUM(AP624:AP641)/18</f>
        <v>0.26990740740740743</v>
      </c>
      <c r="AS624" s="96">
        <v>1</v>
      </c>
      <c r="AT624" s="102">
        <v>1</v>
      </c>
      <c r="AU624" s="96">
        <v>1</v>
      </c>
      <c r="AV624" s="96">
        <v>1</v>
      </c>
      <c r="AW624" s="102">
        <v>0</v>
      </c>
      <c r="AX624" s="102">
        <v>0</v>
      </c>
      <c r="AY624" s="102">
        <v>0</v>
      </c>
      <c r="AZ624" s="102">
        <v>0</v>
      </c>
      <c r="BA624" s="102">
        <v>0</v>
      </c>
      <c r="BB624" s="102">
        <v>0</v>
      </c>
      <c r="BC624" s="102">
        <v>0</v>
      </c>
      <c r="BD624" s="102">
        <v>0</v>
      </c>
      <c r="BE624" s="102">
        <v>0</v>
      </c>
      <c r="BF624" s="305">
        <f>+AV624/AS624</f>
        <v>1</v>
      </c>
      <c r="BG624" s="354">
        <f>SUM(BF624:BF627)/2</f>
        <v>1</v>
      </c>
      <c r="BH624" s="354">
        <f>SUM(BF624:BF641)/AS623</f>
        <v>1</v>
      </c>
      <c r="BI624" s="96">
        <f t="shared" ref="BI624:BI641" si="477">+K624+AC624+AV624</f>
        <v>6</v>
      </c>
      <c r="BJ624" s="260">
        <f>+BI624/D624</f>
        <v>1</v>
      </c>
      <c r="BK624" s="354">
        <f>SUM(BJ624:BJ627)/2</f>
        <v>1</v>
      </c>
      <c r="BL624" s="369">
        <f>SUM(BJ624:BJ641)/BI623</f>
        <v>0.94444444444444442</v>
      </c>
      <c r="BM624" s="220" t="s">
        <v>1669</v>
      </c>
      <c r="BN624" s="220" t="s">
        <v>176</v>
      </c>
      <c r="BO624" s="220"/>
      <c r="BP624" s="220"/>
      <c r="BQ624" s="220"/>
      <c r="BR624" s="220"/>
      <c r="BS624" s="220"/>
      <c r="BT624" s="220"/>
      <c r="BU624" s="220"/>
      <c r="BV624" s="220"/>
      <c r="BW624" s="220"/>
      <c r="BX624" s="220"/>
      <c r="BY624" s="220"/>
      <c r="BZ624" s="96" t="s">
        <v>81</v>
      </c>
      <c r="CA624" s="96">
        <v>0</v>
      </c>
      <c r="CB624" s="96" t="s">
        <v>81</v>
      </c>
      <c r="CC624" s="96" t="s">
        <v>81</v>
      </c>
      <c r="CD624" s="96" t="s">
        <v>81</v>
      </c>
      <c r="CE624" s="96">
        <v>0</v>
      </c>
      <c r="CF624" s="96">
        <v>0</v>
      </c>
      <c r="CG624" s="96">
        <v>0</v>
      </c>
      <c r="CH624" s="96">
        <v>0</v>
      </c>
      <c r="CI624" s="96">
        <v>0</v>
      </c>
      <c r="CJ624" s="96">
        <v>0</v>
      </c>
      <c r="CK624" s="96">
        <v>0</v>
      </c>
      <c r="CL624" s="96">
        <v>0</v>
      </c>
      <c r="CM624" s="96">
        <v>0</v>
      </c>
      <c r="CN624" s="305" t="s">
        <v>81</v>
      </c>
      <c r="CO624" s="354" t="s">
        <v>81</v>
      </c>
      <c r="CP624" s="354">
        <f>SUM(CN624:CN641)/BZ623</f>
        <v>0.51449275362318836</v>
      </c>
      <c r="CQ624" s="96" t="s">
        <v>81</v>
      </c>
      <c r="CR624" s="221" t="s">
        <v>81</v>
      </c>
      <c r="CS624" s="355" t="s">
        <v>81</v>
      </c>
      <c r="CT624" s="364">
        <f>SUM(CR624:CR641)/CQ623</f>
        <v>0.75</v>
      </c>
      <c r="CU624" s="220" t="s">
        <v>1669</v>
      </c>
      <c r="CV624" s="220" t="s">
        <v>176</v>
      </c>
    </row>
    <row r="625" spans="1:104" ht="67.5">
      <c r="A625" s="75" t="s">
        <v>1666</v>
      </c>
      <c r="B625" s="218" t="s">
        <v>95</v>
      </c>
      <c r="C625" s="75" t="s">
        <v>1667</v>
      </c>
      <c r="D625" s="119">
        <v>40</v>
      </c>
      <c r="E625" s="119" t="s">
        <v>81</v>
      </c>
      <c r="F625" s="75" t="s">
        <v>97</v>
      </c>
      <c r="G625" s="75" t="s">
        <v>1670</v>
      </c>
      <c r="H625" s="75" t="s">
        <v>1670</v>
      </c>
      <c r="I625" s="96">
        <v>0</v>
      </c>
      <c r="J625" s="119">
        <v>10</v>
      </c>
      <c r="K625" s="119">
        <v>35</v>
      </c>
      <c r="L625" s="305">
        <v>1</v>
      </c>
      <c r="M625" s="354"/>
      <c r="N625" s="354"/>
      <c r="O625" s="354"/>
      <c r="P625" s="354"/>
      <c r="Q625" s="96">
        <v>0</v>
      </c>
      <c r="R625" s="96">
        <v>0</v>
      </c>
      <c r="S625" s="96">
        <v>0</v>
      </c>
      <c r="T625" s="96">
        <v>0</v>
      </c>
      <c r="U625" s="96">
        <v>0</v>
      </c>
      <c r="V625" s="96">
        <v>0</v>
      </c>
      <c r="W625" s="96">
        <v>0</v>
      </c>
      <c r="X625" s="96">
        <v>0</v>
      </c>
      <c r="Y625" s="96">
        <v>0</v>
      </c>
      <c r="Z625" s="102" t="s">
        <v>81</v>
      </c>
      <c r="AA625" s="96">
        <v>5</v>
      </c>
      <c r="AB625" s="102">
        <v>2</v>
      </c>
      <c r="AC625" s="96">
        <v>2</v>
      </c>
      <c r="AD625" s="102">
        <v>0</v>
      </c>
      <c r="AE625" s="102">
        <v>0</v>
      </c>
      <c r="AF625" s="102">
        <v>0</v>
      </c>
      <c r="AG625" s="102">
        <v>0</v>
      </c>
      <c r="AH625" s="102">
        <v>0</v>
      </c>
      <c r="AI625" s="102">
        <v>0</v>
      </c>
      <c r="AJ625" s="102">
        <v>0</v>
      </c>
      <c r="AK625" s="102">
        <v>0</v>
      </c>
      <c r="AL625" s="305">
        <v>0.4</v>
      </c>
      <c r="AM625" s="354"/>
      <c r="AN625" s="354"/>
      <c r="AO625" s="102">
        <f t="shared" si="475"/>
        <v>37</v>
      </c>
      <c r="AP625" s="305">
        <f t="shared" si="476"/>
        <v>0.92500000000000004</v>
      </c>
      <c r="AQ625" s="354"/>
      <c r="AR625" s="370"/>
      <c r="AS625" s="96">
        <v>46</v>
      </c>
      <c r="AT625" s="102">
        <v>46</v>
      </c>
      <c r="AU625" s="96">
        <v>46</v>
      </c>
      <c r="AV625" s="96">
        <v>46</v>
      </c>
      <c r="AW625" s="102">
        <v>0</v>
      </c>
      <c r="AX625" s="102">
        <v>0</v>
      </c>
      <c r="AY625" s="102">
        <v>0</v>
      </c>
      <c r="AZ625" s="102">
        <v>0</v>
      </c>
      <c r="BA625" s="102">
        <v>0</v>
      </c>
      <c r="BB625" s="102">
        <v>0</v>
      </c>
      <c r="BC625" s="102">
        <v>0</v>
      </c>
      <c r="BD625" s="102">
        <v>0</v>
      </c>
      <c r="BE625" s="102">
        <v>0</v>
      </c>
      <c r="BF625" s="305">
        <f t="shared" ref="BF625:BF639" si="478">+AV625/AS625</f>
        <v>1</v>
      </c>
      <c r="BG625" s="354"/>
      <c r="BH625" s="354"/>
      <c r="BI625" s="96">
        <f t="shared" si="477"/>
        <v>83</v>
      </c>
      <c r="BJ625" s="260">
        <v>1</v>
      </c>
      <c r="BK625" s="354"/>
      <c r="BL625" s="370"/>
      <c r="BM625" s="220" t="s">
        <v>1669</v>
      </c>
      <c r="BN625" s="220" t="s">
        <v>176</v>
      </c>
      <c r="BO625" s="220"/>
      <c r="BP625" s="220"/>
      <c r="BQ625" s="220"/>
      <c r="BR625" s="220"/>
      <c r="BS625" s="220"/>
      <c r="BT625" s="220"/>
      <c r="BU625" s="220"/>
      <c r="BV625" s="220"/>
      <c r="BW625" s="220"/>
      <c r="BX625" s="220"/>
      <c r="BY625" s="220"/>
      <c r="BZ625" s="96" t="s">
        <v>81</v>
      </c>
      <c r="CA625" s="96">
        <v>0</v>
      </c>
      <c r="CB625" s="96" t="s">
        <v>81</v>
      </c>
      <c r="CC625" s="96" t="s">
        <v>81</v>
      </c>
      <c r="CD625" s="96" t="s">
        <v>81</v>
      </c>
      <c r="CE625" s="96">
        <v>0</v>
      </c>
      <c r="CF625" s="96">
        <v>0</v>
      </c>
      <c r="CG625" s="96">
        <v>0</v>
      </c>
      <c r="CH625" s="96">
        <v>0</v>
      </c>
      <c r="CI625" s="96">
        <v>0</v>
      </c>
      <c r="CJ625" s="96">
        <v>0</v>
      </c>
      <c r="CK625" s="96">
        <v>0</v>
      </c>
      <c r="CL625" s="96">
        <v>0</v>
      </c>
      <c r="CM625" s="96">
        <v>0</v>
      </c>
      <c r="CN625" s="305" t="s">
        <v>81</v>
      </c>
      <c r="CO625" s="354"/>
      <c r="CP625" s="354"/>
      <c r="CQ625" s="96" t="s">
        <v>81</v>
      </c>
      <c r="CR625" s="221" t="s">
        <v>81</v>
      </c>
      <c r="CS625" s="355"/>
      <c r="CT625" s="365"/>
      <c r="CU625" s="220" t="s">
        <v>1669</v>
      </c>
      <c r="CV625" s="220" t="s">
        <v>176</v>
      </c>
    </row>
    <row r="626" spans="1:104" ht="67.5">
      <c r="A626" s="75" t="s">
        <v>1666</v>
      </c>
      <c r="B626" s="218" t="s">
        <v>95</v>
      </c>
      <c r="C626" s="75" t="s">
        <v>1667</v>
      </c>
      <c r="D626" s="119">
        <v>10</v>
      </c>
      <c r="E626" s="119" t="s">
        <v>81</v>
      </c>
      <c r="F626" s="75" t="s">
        <v>97</v>
      </c>
      <c r="G626" s="75" t="s">
        <v>1671</v>
      </c>
      <c r="H626" s="75" t="s">
        <v>1671</v>
      </c>
      <c r="I626" s="96">
        <v>0</v>
      </c>
      <c r="J626" s="119">
        <v>2</v>
      </c>
      <c r="K626" s="119">
        <v>0</v>
      </c>
      <c r="L626" s="305">
        <v>0</v>
      </c>
      <c r="M626" s="354"/>
      <c r="N626" s="354"/>
      <c r="O626" s="354"/>
      <c r="P626" s="354"/>
      <c r="Q626" s="96">
        <v>0</v>
      </c>
      <c r="R626" s="96">
        <v>0</v>
      </c>
      <c r="S626" s="96">
        <v>0</v>
      </c>
      <c r="T626" s="96">
        <v>0</v>
      </c>
      <c r="U626" s="96">
        <v>0</v>
      </c>
      <c r="V626" s="96">
        <v>0</v>
      </c>
      <c r="W626" s="96">
        <v>0</v>
      </c>
      <c r="X626" s="96">
        <v>0</v>
      </c>
      <c r="Y626" s="96">
        <v>0</v>
      </c>
      <c r="Z626" s="102" t="s">
        <v>81</v>
      </c>
      <c r="AA626" s="96">
        <v>2</v>
      </c>
      <c r="AB626" s="102">
        <v>1</v>
      </c>
      <c r="AC626" s="96">
        <v>1</v>
      </c>
      <c r="AD626" s="102">
        <v>0</v>
      </c>
      <c r="AE626" s="102">
        <v>0</v>
      </c>
      <c r="AF626" s="102">
        <v>0</v>
      </c>
      <c r="AG626" s="102">
        <v>0</v>
      </c>
      <c r="AH626" s="102">
        <v>0</v>
      </c>
      <c r="AI626" s="102">
        <v>0</v>
      </c>
      <c r="AJ626" s="102">
        <v>0</v>
      </c>
      <c r="AK626" s="102">
        <v>0</v>
      </c>
      <c r="AL626" s="305">
        <v>0.5</v>
      </c>
      <c r="AM626" s="354"/>
      <c r="AN626" s="354"/>
      <c r="AO626" s="102">
        <f t="shared" si="475"/>
        <v>1</v>
      </c>
      <c r="AP626" s="305">
        <f t="shared" si="476"/>
        <v>0.1</v>
      </c>
      <c r="AQ626" s="354"/>
      <c r="AR626" s="370"/>
      <c r="AS626" s="96">
        <v>0</v>
      </c>
      <c r="AT626" s="102">
        <v>0</v>
      </c>
      <c r="AU626" s="96">
        <v>0</v>
      </c>
      <c r="AV626" s="96">
        <v>0</v>
      </c>
      <c r="AW626" s="102">
        <v>0</v>
      </c>
      <c r="AX626" s="102">
        <v>0</v>
      </c>
      <c r="AY626" s="102">
        <v>0</v>
      </c>
      <c r="AZ626" s="102">
        <v>0</v>
      </c>
      <c r="BA626" s="102">
        <v>0</v>
      </c>
      <c r="BB626" s="102">
        <v>0</v>
      </c>
      <c r="BC626" s="102">
        <v>0</v>
      </c>
      <c r="BD626" s="102">
        <v>0</v>
      </c>
      <c r="BE626" s="102">
        <v>0</v>
      </c>
      <c r="BF626" s="305" t="s">
        <v>81</v>
      </c>
      <c r="BG626" s="354"/>
      <c r="BH626" s="354"/>
      <c r="BI626" s="96" t="s">
        <v>81</v>
      </c>
      <c r="BJ626" s="260" t="s">
        <v>81</v>
      </c>
      <c r="BK626" s="354"/>
      <c r="BL626" s="370"/>
      <c r="BM626" s="220" t="s">
        <v>1669</v>
      </c>
      <c r="BN626" s="220" t="s">
        <v>176</v>
      </c>
      <c r="BO626" s="220"/>
      <c r="BP626" s="220"/>
      <c r="BQ626" s="220"/>
      <c r="BR626" s="220"/>
      <c r="BS626" s="220"/>
      <c r="BT626" s="220"/>
      <c r="BU626" s="220"/>
      <c r="BV626" s="220"/>
      <c r="BW626" s="220"/>
      <c r="BX626" s="220"/>
      <c r="BY626" s="220"/>
      <c r="BZ626" s="96" t="s">
        <v>81</v>
      </c>
      <c r="CA626" s="96">
        <v>0</v>
      </c>
      <c r="CB626" s="96" t="s">
        <v>81</v>
      </c>
      <c r="CC626" s="96" t="s">
        <v>81</v>
      </c>
      <c r="CD626" s="96" t="s">
        <v>81</v>
      </c>
      <c r="CE626" s="96">
        <v>0</v>
      </c>
      <c r="CF626" s="96">
        <v>0</v>
      </c>
      <c r="CG626" s="96">
        <v>0</v>
      </c>
      <c r="CH626" s="96">
        <v>0</v>
      </c>
      <c r="CI626" s="96">
        <v>0</v>
      </c>
      <c r="CJ626" s="96">
        <v>0</v>
      </c>
      <c r="CK626" s="96">
        <v>0</v>
      </c>
      <c r="CL626" s="96">
        <v>0</v>
      </c>
      <c r="CM626" s="96">
        <v>0</v>
      </c>
      <c r="CN626" s="305" t="s">
        <v>81</v>
      </c>
      <c r="CO626" s="354"/>
      <c r="CP626" s="354"/>
      <c r="CQ626" s="96" t="s">
        <v>81</v>
      </c>
      <c r="CR626" s="221" t="s">
        <v>81</v>
      </c>
      <c r="CS626" s="355"/>
      <c r="CT626" s="365"/>
      <c r="CU626" s="220" t="s">
        <v>1669</v>
      </c>
      <c r="CV626" s="220" t="s">
        <v>176</v>
      </c>
    </row>
    <row r="627" spans="1:104" ht="90">
      <c r="A627" s="75" t="s">
        <v>1666</v>
      </c>
      <c r="B627" s="218" t="s">
        <v>95</v>
      </c>
      <c r="C627" s="75" t="s">
        <v>1667</v>
      </c>
      <c r="D627" s="119">
        <v>20</v>
      </c>
      <c r="E627" s="119" t="s">
        <v>81</v>
      </c>
      <c r="F627" s="75" t="s">
        <v>97</v>
      </c>
      <c r="G627" s="75" t="s">
        <v>1672</v>
      </c>
      <c r="H627" s="75" t="s">
        <v>1672</v>
      </c>
      <c r="I627" s="96">
        <v>0</v>
      </c>
      <c r="J627" s="119">
        <v>10</v>
      </c>
      <c r="K627" s="119">
        <v>20</v>
      </c>
      <c r="L627" s="305">
        <v>1</v>
      </c>
      <c r="M627" s="354"/>
      <c r="N627" s="354"/>
      <c r="O627" s="354"/>
      <c r="P627" s="354"/>
      <c r="Q627" s="96">
        <v>0</v>
      </c>
      <c r="R627" s="96">
        <v>0</v>
      </c>
      <c r="S627" s="96">
        <v>0</v>
      </c>
      <c r="T627" s="96">
        <v>0</v>
      </c>
      <c r="U627" s="96">
        <v>0</v>
      </c>
      <c r="V627" s="96">
        <v>0</v>
      </c>
      <c r="W627" s="96">
        <v>0</v>
      </c>
      <c r="X627" s="96">
        <v>0</v>
      </c>
      <c r="Y627" s="96">
        <v>0</v>
      </c>
      <c r="Z627" s="102" t="s">
        <v>81</v>
      </c>
      <c r="AA627" s="96">
        <v>0</v>
      </c>
      <c r="AB627" s="102">
        <v>0</v>
      </c>
      <c r="AC627" s="96">
        <v>0</v>
      </c>
      <c r="AD627" s="102">
        <v>0</v>
      </c>
      <c r="AE627" s="102">
        <v>0</v>
      </c>
      <c r="AF627" s="102">
        <v>0</v>
      </c>
      <c r="AG627" s="102">
        <v>0</v>
      </c>
      <c r="AH627" s="102">
        <v>0</v>
      </c>
      <c r="AI627" s="102">
        <v>0</v>
      </c>
      <c r="AJ627" s="102">
        <v>0</v>
      </c>
      <c r="AK627" s="102">
        <v>0</v>
      </c>
      <c r="AL627" s="305" t="s">
        <v>81</v>
      </c>
      <c r="AM627" s="354"/>
      <c r="AN627" s="354"/>
      <c r="AO627" s="102">
        <f t="shared" si="475"/>
        <v>20</v>
      </c>
      <c r="AP627" s="305">
        <f t="shared" si="476"/>
        <v>1</v>
      </c>
      <c r="AQ627" s="354"/>
      <c r="AR627" s="370"/>
      <c r="AS627" s="96">
        <v>0</v>
      </c>
      <c r="AT627" s="102">
        <v>0</v>
      </c>
      <c r="AU627" s="96">
        <v>0</v>
      </c>
      <c r="AV627" s="96">
        <v>0</v>
      </c>
      <c r="AW627" s="102">
        <v>0</v>
      </c>
      <c r="AX627" s="102">
        <v>0</v>
      </c>
      <c r="AY627" s="102">
        <v>0</v>
      </c>
      <c r="AZ627" s="102">
        <v>0</v>
      </c>
      <c r="BA627" s="102">
        <v>0</v>
      </c>
      <c r="BB627" s="102">
        <v>0</v>
      </c>
      <c r="BC627" s="102">
        <v>0</v>
      </c>
      <c r="BD627" s="246">
        <v>12000000</v>
      </c>
      <c r="BE627" s="102">
        <v>0</v>
      </c>
      <c r="BF627" s="305" t="s">
        <v>81</v>
      </c>
      <c r="BG627" s="354"/>
      <c r="BH627" s="354"/>
      <c r="BI627" s="96" t="s">
        <v>81</v>
      </c>
      <c r="BJ627" s="260" t="s">
        <v>81</v>
      </c>
      <c r="BK627" s="354"/>
      <c r="BL627" s="370"/>
      <c r="BM627" s="220" t="s">
        <v>432</v>
      </c>
      <c r="BN627" s="220" t="s">
        <v>176</v>
      </c>
      <c r="BO627" s="220"/>
      <c r="BP627" s="220"/>
      <c r="BQ627" s="220"/>
      <c r="BR627" s="220"/>
      <c r="BS627" s="220"/>
      <c r="BT627" s="220"/>
      <c r="BU627" s="220"/>
      <c r="BV627" s="220"/>
      <c r="BW627" s="220"/>
      <c r="BX627" s="220"/>
      <c r="BY627" s="220" t="s">
        <v>470</v>
      </c>
      <c r="BZ627" s="96" t="s">
        <v>81</v>
      </c>
      <c r="CA627" s="96">
        <v>0</v>
      </c>
      <c r="CB627" s="96" t="s">
        <v>81</v>
      </c>
      <c r="CC627" s="96" t="s">
        <v>81</v>
      </c>
      <c r="CD627" s="96" t="s">
        <v>81</v>
      </c>
      <c r="CE627" s="96">
        <v>0</v>
      </c>
      <c r="CF627" s="96">
        <v>0</v>
      </c>
      <c r="CG627" s="96">
        <v>0</v>
      </c>
      <c r="CH627" s="96">
        <v>0</v>
      </c>
      <c r="CI627" s="96">
        <v>0</v>
      </c>
      <c r="CJ627" s="96">
        <v>0</v>
      </c>
      <c r="CK627" s="96">
        <v>0</v>
      </c>
      <c r="CL627" s="96">
        <v>0</v>
      </c>
      <c r="CM627" s="96">
        <v>0</v>
      </c>
      <c r="CN627" s="305" t="s">
        <v>81</v>
      </c>
      <c r="CO627" s="354"/>
      <c r="CP627" s="354"/>
      <c r="CQ627" s="96" t="s">
        <v>81</v>
      </c>
      <c r="CR627" s="221" t="s">
        <v>81</v>
      </c>
      <c r="CS627" s="355"/>
      <c r="CT627" s="365"/>
      <c r="CU627" s="220" t="s">
        <v>432</v>
      </c>
      <c r="CV627" s="220" t="s">
        <v>176</v>
      </c>
      <c r="CZ627" s="194" t="s">
        <v>1789</v>
      </c>
    </row>
    <row r="628" spans="1:104" ht="45">
      <c r="A628" s="75" t="s">
        <v>1673</v>
      </c>
      <c r="B628" s="218" t="s">
        <v>95</v>
      </c>
      <c r="C628" s="75" t="s">
        <v>1674</v>
      </c>
      <c r="D628" s="119">
        <v>1</v>
      </c>
      <c r="E628" s="119" t="s">
        <v>81</v>
      </c>
      <c r="F628" s="75" t="s">
        <v>97</v>
      </c>
      <c r="G628" s="75" t="s">
        <v>1675</v>
      </c>
      <c r="H628" s="75" t="s">
        <v>1675</v>
      </c>
      <c r="I628" s="96">
        <v>0</v>
      </c>
      <c r="J628" s="119">
        <v>0</v>
      </c>
      <c r="K628" s="119">
        <v>0</v>
      </c>
      <c r="L628" s="305" t="s">
        <v>81</v>
      </c>
      <c r="M628" s="370" t="s">
        <v>81</v>
      </c>
      <c r="N628" s="370">
        <v>34</v>
      </c>
      <c r="O628" s="370" t="s">
        <v>81</v>
      </c>
      <c r="P628" s="354"/>
      <c r="Q628" s="96">
        <v>0</v>
      </c>
      <c r="R628" s="96">
        <v>0</v>
      </c>
      <c r="S628" s="96">
        <v>0</v>
      </c>
      <c r="T628" s="96">
        <v>0</v>
      </c>
      <c r="U628" s="96">
        <v>0</v>
      </c>
      <c r="V628" s="96">
        <v>0</v>
      </c>
      <c r="W628" s="96">
        <v>0</v>
      </c>
      <c r="X628" s="96">
        <v>0</v>
      </c>
      <c r="Y628" s="96">
        <v>0</v>
      </c>
      <c r="Z628" s="102" t="s">
        <v>81</v>
      </c>
      <c r="AA628" s="96">
        <v>0</v>
      </c>
      <c r="AB628" s="102">
        <v>0</v>
      </c>
      <c r="AC628" s="96">
        <v>0</v>
      </c>
      <c r="AD628" s="102">
        <v>0</v>
      </c>
      <c r="AE628" s="102">
        <v>0</v>
      </c>
      <c r="AF628" s="102">
        <v>0</v>
      </c>
      <c r="AG628" s="102">
        <v>0</v>
      </c>
      <c r="AH628" s="102">
        <v>0</v>
      </c>
      <c r="AI628" s="102">
        <v>0</v>
      </c>
      <c r="AJ628" s="102">
        <v>0</v>
      </c>
      <c r="AK628" s="102">
        <v>0</v>
      </c>
      <c r="AL628" s="305" t="s">
        <v>81</v>
      </c>
      <c r="AM628" s="354">
        <f>SUM(AL628:AL632)/1</f>
        <v>0</v>
      </c>
      <c r="AN628" s="354" t="s">
        <v>81</v>
      </c>
      <c r="AO628" s="102">
        <f t="shared" si="475"/>
        <v>0</v>
      </c>
      <c r="AP628" s="305">
        <f t="shared" si="476"/>
        <v>0</v>
      </c>
      <c r="AQ628" s="354">
        <f>SUM(AP628:AP632)/5</f>
        <v>0</v>
      </c>
      <c r="AR628" s="370"/>
      <c r="AS628" s="96">
        <v>0</v>
      </c>
      <c r="AT628" s="96">
        <v>0</v>
      </c>
      <c r="AU628" s="96">
        <v>0</v>
      </c>
      <c r="AV628" s="96">
        <v>0</v>
      </c>
      <c r="AW628" s="102">
        <v>0</v>
      </c>
      <c r="AX628" s="102">
        <v>0</v>
      </c>
      <c r="AY628" s="102">
        <v>0</v>
      </c>
      <c r="AZ628" s="102">
        <v>0</v>
      </c>
      <c r="BA628" s="102">
        <v>0</v>
      </c>
      <c r="BB628" s="102">
        <v>0</v>
      </c>
      <c r="BC628" s="102">
        <v>0</v>
      </c>
      <c r="BD628" s="102">
        <v>0</v>
      </c>
      <c r="BE628" s="102">
        <v>0</v>
      </c>
      <c r="BF628" s="305" t="s">
        <v>81</v>
      </c>
      <c r="BG628" s="354">
        <f>SUM(BF628:BF632)/2</f>
        <v>1</v>
      </c>
      <c r="BH628" s="354" t="s">
        <v>81</v>
      </c>
      <c r="BI628" s="96" t="s">
        <v>81</v>
      </c>
      <c r="BJ628" s="260" t="s">
        <v>81</v>
      </c>
      <c r="BK628" s="354">
        <f>SUM(BJ628:BJ632)/2</f>
        <v>0.5</v>
      </c>
      <c r="BL628" s="370"/>
      <c r="BM628" s="220" t="s">
        <v>1669</v>
      </c>
      <c r="BN628" s="220" t="s">
        <v>176</v>
      </c>
      <c r="BO628" s="220"/>
      <c r="BP628" s="220"/>
      <c r="BQ628" s="220"/>
      <c r="BR628" s="220"/>
      <c r="BS628" s="220"/>
      <c r="BT628" s="220"/>
      <c r="BU628" s="220"/>
      <c r="BV628" s="220"/>
      <c r="BW628" s="220"/>
      <c r="BX628" s="220"/>
      <c r="BY628" s="220"/>
      <c r="BZ628" s="96" t="s">
        <v>81</v>
      </c>
      <c r="CA628" s="96">
        <v>0</v>
      </c>
      <c r="CB628" s="96" t="s">
        <v>81</v>
      </c>
      <c r="CC628" s="96" t="s">
        <v>81</v>
      </c>
      <c r="CD628" s="96" t="s">
        <v>81</v>
      </c>
      <c r="CE628" s="96">
        <v>0</v>
      </c>
      <c r="CF628" s="96">
        <v>0</v>
      </c>
      <c r="CG628" s="96">
        <v>0</v>
      </c>
      <c r="CH628" s="96">
        <v>0</v>
      </c>
      <c r="CI628" s="96">
        <v>0</v>
      </c>
      <c r="CJ628" s="96">
        <v>0</v>
      </c>
      <c r="CK628" s="96">
        <v>0</v>
      </c>
      <c r="CL628" s="96">
        <v>0</v>
      </c>
      <c r="CM628" s="96">
        <v>0</v>
      </c>
      <c r="CN628" s="305" t="s">
        <v>81</v>
      </c>
      <c r="CO628" s="354">
        <f>SUM(CN628:CN632)/1</f>
        <v>0</v>
      </c>
      <c r="CP628" s="354" t="s">
        <v>81</v>
      </c>
      <c r="CQ628" s="96" t="s">
        <v>81</v>
      </c>
      <c r="CR628" s="221" t="s">
        <v>81</v>
      </c>
      <c r="CS628" s="355">
        <f>SUM(CR628:CR632)/2</f>
        <v>0.5</v>
      </c>
      <c r="CT628" s="365"/>
      <c r="CU628" s="220" t="s">
        <v>1669</v>
      </c>
      <c r="CV628" s="220" t="s">
        <v>176</v>
      </c>
    </row>
    <row r="629" spans="1:104" ht="70.5" customHeight="1">
      <c r="A629" s="75" t="s">
        <v>1673</v>
      </c>
      <c r="B629" s="218" t="s">
        <v>95</v>
      </c>
      <c r="C629" s="75" t="s">
        <v>1674</v>
      </c>
      <c r="D629" s="119">
        <v>30</v>
      </c>
      <c r="E629" s="119">
        <v>45</v>
      </c>
      <c r="F629" s="75" t="s">
        <v>97</v>
      </c>
      <c r="G629" s="75" t="s">
        <v>1676</v>
      </c>
      <c r="H629" s="75" t="s">
        <v>1677</v>
      </c>
      <c r="I629" s="96">
        <v>0</v>
      </c>
      <c r="J629" s="119">
        <v>0</v>
      </c>
      <c r="K629" s="119">
        <v>0</v>
      </c>
      <c r="L629" s="305" t="s">
        <v>81</v>
      </c>
      <c r="M629" s="370"/>
      <c r="N629" s="370"/>
      <c r="O629" s="370"/>
      <c r="P629" s="354"/>
      <c r="Q629" s="96">
        <v>0</v>
      </c>
      <c r="R629" s="96">
        <v>0</v>
      </c>
      <c r="S629" s="96">
        <v>0</v>
      </c>
      <c r="T629" s="96">
        <v>0</v>
      </c>
      <c r="U629" s="96">
        <v>0</v>
      </c>
      <c r="V629" s="96">
        <v>0</v>
      </c>
      <c r="W629" s="96">
        <v>0</v>
      </c>
      <c r="X629" s="96">
        <v>0</v>
      </c>
      <c r="Y629" s="96">
        <v>0</v>
      </c>
      <c r="Z629" s="102" t="s">
        <v>81</v>
      </c>
      <c r="AA629" s="96">
        <v>10</v>
      </c>
      <c r="AB629" s="102">
        <v>0</v>
      </c>
      <c r="AC629" s="96">
        <v>0</v>
      </c>
      <c r="AD629" s="102">
        <v>0</v>
      </c>
      <c r="AE629" s="102">
        <v>0</v>
      </c>
      <c r="AF629" s="102">
        <v>0</v>
      </c>
      <c r="AG629" s="102">
        <v>0</v>
      </c>
      <c r="AH629" s="102">
        <v>0</v>
      </c>
      <c r="AI629" s="102">
        <v>0</v>
      </c>
      <c r="AJ629" s="102">
        <v>0</v>
      </c>
      <c r="AK629" s="102">
        <v>0</v>
      </c>
      <c r="AL629" s="305">
        <v>0</v>
      </c>
      <c r="AM629" s="354"/>
      <c r="AN629" s="354"/>
      <c r="AO629" s="102">
        <f t="shared" si="475"/>
        <v>0</v>
      </c>
      <c r="AP629" s="305">
        <f t="shared" si="476"/>
        <v>0</v>
      </c>
      <c r="AQ629" s="354"/>
      <c r="AR629" s="370"/>
      <c r="AS629" s="96">
        <v>45</v>
      </c>
      <c r="AT629" s="96">
        <v>0</v>
      </c>
      <c r="AU629" s="96">
        <v>0</v>
      </c>
      <c r="AV629" s="96">
        <v>45</v>
      </c>
      <c r="AW629" s="102">
        <v>0</v>
      </c>
      <c r="AX629" s="102">
        <v>0</v>
      </c>
      <c r="AY629" s="102">
        <v>0</v>
      </c>
      <c r="AZ629" s="102">
        <v>0</v>
      </c>
      <c r="BA629" s="102">
        <v>0</v>
      </c>
      <c r="BB629" s="102">
        <v>0</v>
      </c>
      <c r="BC629" s="102">
        <v>0</v>
      </c>
      <c r="BD629" s="102">
        <v>0</v>
      </c>
      <c r="BE629" s="102">
        <v>0</v>
      </c>
      <c r="BF629" s="305">
        <f t="shared" si="478"/>
        <v>1</v>
      </c>
      <c r="BG629" s="354"/>
      <c r="BH629" s="354"/>
      <c r="BI629" s="96">
        <f t="shared" si="477"/>
        <v>45</v>
      </c>
      <c r="BJ629" s="260">
        <v>1</v>
      </c>
      <c r="BK629" s="354"/>
      <c r="BL629" s="370"/>
      <c r="BM629" s="220" t="s">
        <v>1669</v>
      </c>
      <c r="BN629" s="220" t="s">
        <v>1678</v>
      </c>
      <c r="BO629" s="220" t="s">
        <v>291</v>
      </c>
      <c r="BP629" s="220"/>
      <c r="BQ629" s="220"/>
      <c r="BR629" s="220"/>
      <c r="BS629" s="220" t="s">
        <v>1679</v>
      </c>
      <c r="BT629" s="220"/>
      <c r="BU629" s="220"/>
      <c r="BV629" s="220" t="s">
        <v>1680</v>
      </c>
      <c r="BW629" s="220"/>
      <c r="BX629" s="220"/>
      <c r="BY629" s="220" t="s">
        <v>1681</v>
      </c>
      <c r="BZ629" s="96">
        <v>0</v>
      </c>
      <c r="CA629" s="96">
        <v>0</v>
      </c>
      <c r="CB629" s="96">
        <v>45</v>
      </c>
      <c r="CC629" s="96">
        <v>45</v>
      </c>
      <c r="CD629" s="96">
        <v>45</v>
      </c>
      <c r="CE629" s="96">
        <v>0</v>
      </c>
      <c r="CF629" s="96">
        <v>0</v>
      </c>
      <c r="CG629" s="96">
        <v>0</v>
      </c>
      <c r="CH629" s="96">
        <v>0</v>
      </c>
      <c r="CI629" s="96">
        <v>0</v>
      </c>
      <c r="CJ629" s="96">
        <v>0</v>
      </c>
      <c r="CK629" s="96">
        <v>0</v>
      </c>
      <c r="CL629" s="96">
        <v>0</v>
      </c>
      <c r="CM629" s="96">
        <v>0</v>
      </c>
      <c r="CN629" s="305" t="s">
        <v>81</v>
      </c>
      <c r="CO629" s="354"/>
      <c r="CP629" s="354"/>
      <c r="CQ629" s="96">
        <v>45</v>
      </c>
      <c r="CR629" s="221">
        <v>1</v>
      </c>
      <c r="CS629" s="355"/>
      <c r="CT629" s="365"/>
      <c r="CU629" s="220" t="s">
        <v>1669</v>
      </c>
      <c r="CV629" s="220" t="s">
        <v>1678</v>
      </c>
    </row>
    <row r="630" spans="1:104" ht="51" customHeight="1">
      <c r="A630" s="75" t="s">
        <v>1673</v>
      </c>
      <c r="B630" s="218" t="s">
        <v>95</v>
      </c>
      <c r="C630" s="75" t="s">
        <v>1674</v>
      </c>
      <c r="D630" s="119">
        <v>100</v>
      </c>
      <c r="E630" s="119">
        <v>100</v>
      </c>
      <c r="F630" s="75" t="s">
        <v>97</v>
      </c>
      <c r="G630" s="75" t="s">
        <v>1682</v>
      </c>
      <c r="H630" s="75" t="s">
        <v>1682</v>
      </c>
      <c r="I630" s="96">
        <v>0</v>
      </c>
      <c r="J630" s="119">
        <v>0</v>
      </c>
      <c r="K630" s="119">
        <v>0</v>
      </c>
      <c r="L630" s="305" t="s">
        <v>81</v>
      </c>
      <c r="M630" s="370"/>
      <c r="N630" s="370"/>
      <c r="O630" s="370"/>
      <c r="P630" s="354"/>
      <c r="Q630" s="96">
        <v>0</v>
      </c>
      <c r="R630" s="96">
        <v>0</v>
      </c>
      <c r="S630" s="96">
        <v>0</v>
      </c>
      <c r="T630" s="96">
        <v>0</v>
      </c>
      <c r="U630" s="96">
        <v>0</v>
      </c>
      <c r="V630" s="96">
        <v>0</v>
      </c>
      <c r="W630" s="96">
        <v>0</v>
      </c>
      <c r="X630" s="96">
        <v>0</v>
      </c>
      <c r="Y630" s="96">
        <v>0</v>
      </c>
      <c r="Z630" s="102" t="s">
        <v>81</v>
      </c>
      <c r="AA630" s="96">
        <v>0</v>
      </c>
      <c r="AB630" s="102">
        <v>0</v>
      </c>
      <c r="AC630" s="96">
        <v>0</v>
      </c>
      <c r="AD630" s="102">
        <v>0</v>
      </c>
      <c r="AE630" s="102">
        <v>0</v>
      </c>
      <c r="AF630" s="102">
        <v>0</v>
      </c>
      <c r="AG630" s="102">
        <v>0</v>
      </c>
      <c r="AH630" s="102">
        <v>0</v>
      </c>
      <c r="AI630" s="102">
        <v>0</v>
      </c>
      <c r="AJ630" s="102">
        <v>0</v>
      </c>
      <c r="AK630" s="102">
        <v>0</v>
      </c>
      <c r="AL630" s="305" t="s">
        <v>81</v>
      </c>
      <c r="AM630" s="354"/>
      <c r="AN630" s="354"/>
      <c r="AO630" s="102">
        <f t="shared" si="475"/>
        <v>0</v>
      </c>
      <c r="AP630" s="305">
        <f t="shared" si="476"/>
        <v>0</v>
      </c>
      <c r="AQ630" s="354"/>
      <c r="AR630" s="370"/>
      <c r="AS630" s="96">
        <v>0</v>
      </c>
      <c r="AT630" s="96">
        <v>0</v>
      </c>
      <c r="AU630" s="96">
        <v>0</v>
      </c>
      <c r="AV630" s="96">
        <v>0</v>
      </c>
      <c r="AW630" s="102">
        <v>0</v>
      </c>
      <c r="AX630" s="102">
        <v>0</v>
      </c>
      <c r="AY630" s="102">
        <v>0</v>
      </c>
      <c r="AZ630" s="102">
        <v>0</v>
      </c>
      <c r="BA630" s="102">
        <v>0</v>
      </c>
      <c r="BB630" s="102">
        <v>0</v>
      </c>
      <c r="BC630" s="102">
        <v>0</v>
      </c>
      <c r="BD630" s="102">
        <v>0</v>
      </c>
      <c r="BE630" s="102">
        <v>0</v>
      </c>
      <c r="BF630" s="305" t="s">
        <v>81</v>
      </c>
      <c r="BG630" s="354"/>
      <c r="BH630" s="354"/>
      <c r="BI630" s="96">
        <f t="shared" si="477"/>
        <v>0</v>
      </c>
      <c r="BJ630" s="260">
        <f t="shared" ref="BJ630:BJ641" si="479">+BI630/D630</f>
        <v>0</v>
      </c>
      <c r="BK630" s="354"/>
      <c r="BL630" s="370"/>
      <c r="BM630" s="220" t="s">
        <v>1683</v>
      </c>
      <c r="BN630" s="220" t="s">
        <v>101</v>
      </c>
      <c r="BO630" s="220"/>
      <c r="BP630" s="220"/>
      <c r="BQ630" s="220"/>
      <c r="BR630" s="220"/>
      <c r="BS630" s="220"/>
      <c r="BT630" s="220"/>
      <c r="BU630" s="220"/>
      <c r="BV630" s="220"/>
      <c r="BW630" s="220"/>
      <c r="BX630" s="220"/>
      <c r="BY630" s="220"/>
      <c r="BZ630" s="96">
        <v>100</v>
      </c>
      <c r="CA630" s="96">
        <v>0</v>
      </c>
      <c r="CB630" s="96">
        <v>0</v>
      </c>
      <c r="CC630" s="96">
        <v>0</v>
      </c>
      <c r="CD630" s="96">
        <v>0</v>
      </c>
      <c r="CE630" s="96">
        <v>0</v>
      </c>
      <c r="CF630" s="96">
        <v>0</v>
      </c>
      <c r="CG630" s="96">
        <v>0</v>
      </c>
      <c r="CH630" s="96">
        <v>0</v>
      </c>
      <c r="CI630" s="96">
        <v>0</v>
      </c>
      <c r="CJ630" s="96">
        <v>0</v>
      </c>
      <c r="CK630" s="96">
        <v>0</v>
      </c>
      <c r="CL630" s="96">
        <v>0</v>
      </c>
      <c r="CM630" s="96">
        <v>0</v>
      </c>
      <c r="CN630" s="305">
        <f>+CD630/BZ630</f>
        <v>0</v>
      </c>
      <c r="CO630" s="354"/>
      <c r="CP630" s="354"/>
      <c r="CQ630" s="96">
        <f t="shared" si="466"/>
        <v>0</v>
      </c>
      <c r="CR630" s="221">
        <f>+CQ630/E630</f>
        <v>0</v>
      </c>
      <c r="CS630" s="355"/>
      <c r="CT630" s="365"/>
      <c r="CU630" s="220" t="s">
        <v>1683</v>
      </c>
      <c r="CV630" s="220" t="s">
        <v>101</v>
      </c>
    </row>
    <row r="631" spans="1:104" ht="63.75" customHeight="1">
      <c r="A631" s="75" t="s">
        <v>1673</v>
      </c>
      <c r="B631" s="218" t="s">
        <v>95</v>
      </c>
      <c r="C631" s="75" t="s">
        <v>1674</v>
      </c>
      <c r="D631" s="119">
        <v>67</v>
      </c>
      <c r="E631" s="119" t="s">
        <v>81</v>
      </c>
      <c r="F631" s="75" t="s">
        <v>97</v>
      </c>
      <c r="G631" s="75" t="s">
        <v>1684</v>
      </c>
      <c r="H631" s="75" t="s">
        <v>1684</v>
      </c>
      <c r="I631" s="96">
        <v>0</v>
      </c>
      <c r="J631" s="119">
        <v>0</v>
      </c>
      <c r="K631" s="119">
        <v>0</v>
      </c>
      <c r="L631" s="305" t="s">
        <v>81</v>
      </c>
      <c r="M631" s="370"/>
      <c r="N631" s="370"/>
      <c r="O631" s="370"/>
      <c r="P631" s="354"/>
      <c r="Q631" s="96">
        <v>0</v>
      </c>
      <c r="R631" s="96">
        <v>0</v>
      </c>
      <c r="S631" s="96">
        <v>0</v>
      </c>
      <c r="T631" s="96">
        <v>0</v>
      </c>
      <c r="U631" s="96">
        <v>0</v>
      </c>
      <c r="V631" s="96">
        <v>0</v>
      </c>
      <c r="W631" s="96">
        <v>0</v>
      </c>
      <c r="X631" s="96">
        <v>0</v>
      </c>
      <c r="Y631" s="96">
        <v>0</v>
      </c>
      <c r="Z631" s="102" t="s">
        <v>81</v>
      </c>
      <c r="AA631" s="96">
        <v>0</v>
      </c>
      <c r="AB631" s="102">
        <v>0</v>
      </c>
      <c r="AC631" s="96">
        <v>0</v>
      </c>
      <c r="AD631" s="102">
        <v>0</v>
      </c>
      <c r="AE631" s="102">
        <v>0</v>
      </c>
      <c r="AF631" s="102">
        <v>0</v>
      </c>
      <c r="AG631" s="102">
        <v>0</v>
      </c>
      <c r="AH631" s="102">
        <v>0</v>
      </c>
      <c r="AI631" s="102">
        <v>0</v>
      </c>
      <c r="AJ631" s="102">
        <v>0</v>
      </c>
      <c r="AK631" s="102">
        <v>0</v>
      </c>
      <c r="AL631" s="305" t="s">
        <v>81</v>
      </c>
      <c r="AM631" s="354"/>
      <c r="AN631" s="354"/>
      <c r="AO631" s="102">
        <f t="shared" si="475"/>
        <v>0</v>
      </c>
      <c r="AP631" s="305">
        <f t="shared" si="476"/>
        <v>0</v>
      </c>
      <c r="AQ631" s="354"/>
      <c r="AR631" s="370"/>
      <c r="AS631" s="96">
        <v>0</v>
      </c>
      <c r="AT631" s="96">
        <v>0</v>
      </c>
      <c r="AU631" s="96">
        <v>0</v>
      </c>
      <c r="AV631" s="96">
        <v>0</v>
      </c>
      <c r="AW631" s="102">
        <v>0</v>
      </c>
      <c r="AX631" s="102">
        <v>0</v>
      </c>
      <c r="AY631" s="102">
        <v>0</v>
      </c>
      <c r="AZ631" s="102">
        <v>0</v>
      </c>
      <c r="BA631" s="102">
        <v>0</v>
      </c>
      <c r="BB631" s="102">
        <v>0</v>
      </c>
      <c r="BC631" s="102">
        <v>0</v>
      </c>
      <c r="BD631" s="102">
        <v>0</v>
      </c>
      <c r="BE631" s="102">
        <v>0</v>
      </c>
      <c r="BF631" s="305" t="s">
        <v>81</v>
      </c>
      <c r="BG631" s="354"/>
      <c r="BH631" s="354"/>
      <c r="BI631" s="96" t="s">
        <v>81</v>
      </c>
      <c r="BJ631" s="260" t="s">
        <v>81</v>
      </c>
      <c r="BK631" s="354"/>
      <c r="BL631" s="370"/>
      <c r="BM631" s="220" t="s">
        <v>1669</v>
      </c>
      <c r="BN631" s="220" t="s">
        <v>176</v>
      </c>
      <c r="BO631" s="220"/>
      <c r="BP631" s="220"/>
      <c r="BQ631" s="220"/>
      <c r="BR631" s="220"/>
      <c r="BS631" s="220"/>
      <c r="BT631" s="220"/>
      <c r="BU631" s="220"/>
      <c r="BV631" s="220"/>
      <c r="BW631" s="220"/>
      <c r="BX631" s="220"/>
      <c r="BY631" s="220"/>
      <c r="BZ631" s="96" t="s">
        <v>81</v>
      </c>
      <c r="CA631" s="96">
        <v>0</v>
      </c>
      <c r="CB631" s="96" t="s">
        <v>81</v>
      </c>
      <c r="CC631" s="96" t="s">
        <v>81</v>
      </c>
      <c r="CD631" s="96" t="s">
        <v>81</v>
      </c>
      <c r="CE631" s="96">
        <v>0</v>
      </c>
      <c r="CF631" s="96">
        <v>0</v>
      </c>
      <c r="CG631" s="96">
        <v>0</v>
      </c>
      <c r="CH631" s="96">
        <v>0</v>
      </c>
      <c r="CI631" s="96">
        <v>0</v>
      </c>
      <c r="CJ631" s="96">
        <v>0</v>
      </c>
      <c r="CK631" s="96">
        <v>0</v>
      </c>
      <c r="CL631" s="96">
        <v>0</v>
      </c>
      <c r="CM631" s="96">
        <v>0</v>
      </c>
      <c r="CN631" s="305" t="s">
        <v>81</v>
      </c>
      <c r="CO631" s="354"/>
      <c r="CP631" s="354"/>
      <c r="CQ631" s="96" t="s">
        <v>81</v>
      </c>
      <c r="CR631" s="221" t="s">
        <v>81</v>
      </c>
      <c r="CS631" s="355"/>
      <c r="CT631" s="365"/>
      <c r="CU631" s="220" t="s">
        <v>1669</v>
      </c>
      <c r="CV631" s="220" t="s">
        <v>176</v>
      </c>
    </row>
    <row r="632" spans="1:104" ht="45">
      <c r="A632" s="75" t="s">
        <v>1673</v>
      </c>
      <c r="B632" s="218" t="s">
        <v>95</v>
      </c>
      <c r="C632" s="75" t="s">
        <v>1674</v>
      </c>
      <c r="D632" s="119">
        <v>1</v>
      </c>
      <c r="E632" s="119" t="s">
        <v>81</v>
      </c>
      <c r="F632" s="75" t="s">
        <v>97</v>
      </c>
      <c r="G632" s="75" t="s">
        <v>1685</v>
      </c>
      <c r="H632" s="75" t="s">
        <v>1685</v>
      </c>
      <c r="I632" s="96">
        <v>0</v>
      </c>
      <c r="J632" s="119">
        <v>0</v>
      </c>
      <c r="K632" s="119">
        <v>0</v>
      </c>
      <c r="L632" s="305" t="s">
        <v>81</v>
      </c>
      <c r="M632" s="370"/>
      <c r="N632" s="370"/>
      <c r="O632" s="370"/>
      <c r="P632" s="354"/>
      <c r="Q632" s="96">
        <v>0</v>
      </c>
      <c r="R632" s="96">
        <v>0</v>
      </c>
      <c r="S632" s="96">
        <v>0</v>
      </c>
      <c r="T632" s="96">
        <v>0</v>
      </c>
      <c r="U632" s="96">
        <v>0</v>
      </c>
      <c r="V632" s="96">
        <v>0</v>
      </c>
      <c r="W632" s="96">
        <v>0</v>
      </c>
      <c r="X632" s="96">
        <v>0</v>
      </c>
      <c r="Y632" s="96">
        <v>0</v>
      </c>
      <c r="Z632" s="102" t="s">
        <v>81</v>
      </c>
      <c r="AA632" s="96">
        <v>0</v>
      </c>
      <c r="AB632" s="102">
        <v>0</v>
      </c>
      <c r="AC632" s="96">
        <v>0</v>
      </c>
      <c r="AD632" s="102">
        <v>0</v>
      </c>
      <c r="AE632" s="102">
        <v>0</v>
      </c>
      <c r="AF632" s="102">
        <v>0</v>
      </c>
      <c r="AG632" s="102">
        <v>0</v>
      </c>
      <c r="AH632" s="102">
        <v>0</v>
      </c>
      <c r="AI632" s="102">
        <v>0</v>
      </c>
      <c r="AJ632" s="102">
        <v>0</v>
      </c>
      <c r="AK632" s="102">
        <v>0</v>
      </c>
      <c r="AL632" s="305" t="s">
        <v>81</v>
      </c>
      <c r="AM632" s="354"/>
      <c r="AN632" s="354"/>
      <c r="AO632" s="102">
        <f t="shared" si="475"/>
        <v>0</v>
      </c>
      <c r="AP632" s="305">
        <f t="shared" si="476"/>
        <v>0</v>
      </c>
      <c r="AQ632" s="354"/>
      <c r="AR632" s="370"/>
      <c r="AS632" s="96">
        <v>1</v>
      </c>
      <c r="AT632" s="96">
        <v>1</v>
      </c>
      <c r="AU632" s="96">
        <v>1</v>
      </c>
      <c r="AV632" s="96">
        <v>1</v>
      </c>
      <c r="AW632" s="102">
        <v>0</v>
      </c>
      <c r="AX632" s="102">
        <v>0</v>
      </c>
      <c r="AY632" s="102">
        <v>0</v>
      </c>
      <c r="AZ632" s="102">
        <v>0</v>
      </c>
      <c r="BA632" s="102">
        <v>0</v>
      </c>
      <c r="BB632" s="102">
        <v>0</v>
      </c>
      <c r="BC632" s="102">
        <v>0</v>
      </c>
      <c r="BD632" s="102">
        <v>0</v>
      </c>
      <c r="BE632" s="102">
        <v>0</v>
      </c>
      <c r="BF632" s="305">
        <f t="shared" si="478"/>
        <v>1</v>
      </c>
      <c r="BG632" s="354"/>
      <c r="BH632" s="354"/>
      <c r="BI632" s="96" t="s">
        <v>81</v>
      </c>
      <c r="BJ632" s="260" t="s">
        <v>81</v>
      </c>
      <c r="BK632" s="354"/>
      <c r="BL632" s="370"/>
      <c r="BM632" s="220" t="s">
        <v>432</v>
      </c>
      <c r="BN632" s="220" t="s">
        <v>176</v>
      </c>
      <c r="BO632" s="220"/>
      <c r="BP632" s="220"/>
      <c r="BQ632" s="220"/>
      <c r="BR632" s="220"/>
      <c r="BS632" s="220"/>
      <c r="BT632" s="220"/>
      <c r="BU632" s="220"/>
      <c r="BV632" s="220"/>
      <c r="BW632" s="220"/>
      <c r="BX632" s="220"/>
      <c r="BY632" s="220"/>
      <c r="BZ632" s="96" t="s">
        <v>81</v>
      </c>
      <c r="CA632" s="96">
        <v>0</v>
      </c>
      <c r="CB632" s="96" t="s">
        <v>81</v>
      </c>
      <c r="CC632" s="96" t="s">
        <v>81</v>
      </c>
      <c r="CD632" s="96" t="s">
        <v>81</v>
      </c>
      <c r="CE632" s="96">
        <v>0</v>
      </c>
      <c r="CF632" s="96">
        <v>0</v>
      </c>
      <c r="CG632" s="96">
        <v>0</v>
      </c>
      <c r="CH632" s="96">
        <v>0</v>
      </c>
      <c r="CI632" s="96">
        <v>0</v>
      </c>
      <c r="CJ632" s="96">
        <v>0</v>
      </c>
      <c r="CK632" s="96">
        <v>0</v>
      </c>
      <c r="CL632" s="96">
        <v>0</v>
      </c>
      <c r="CM632" s="96">
        <v>0</v>
      </c>
      <c r="CN632" s="305" t="s">
        <v>81</v>
      </c>
      <c r="CO632" s="354"/>
      <c r="CP632" s="354"/>
      <c r="CQ632" s="96" t="s">
        <v>81</v>
      </c>
      <c r="CR632" s="221" t="s">
        <v>81</v>
      </c>
      <c r="CS632" s="355"/>
      <c r="CT632" s="365"/>
      <c r="CU632" s="220" t="s">
        <v>432</v>
      </c>
      <c r="CV632" s="220" t="s">
        <v>176</v>
      </c>
    </row>
    <row r="633" spans="1:104" ht="73.5" customHeight="1">
      <c r="A633" s="75" t="s">
        <v>1686</v>
      </c>
      <c r="B633" s="218" t="s">
        <v>95</v>
      </c>
      <c r="C633" s="75" t="s">
        <v>1687</v>
      </c>
      <c r="D633" s="119">
        <v>2</v>
      </c>
      <c r="E633" s="119">
        <v>1</v>
      </c>
      <c r="F633" s="75" t="s">
        <v>486</v>
      </c>
      <c r="G633" s="75" t="s">
        <v>1688</v>
      </c>
      <c r="H633" s="75" t="s">
        <v>1689</v>
      </c>
      <c r="I633" s="96">
        <v>0</v>
      </c>
      <c r="J633" s="119">
        <v>1</v>
      </c>
      <c r="K633" s="119">
        <v>1</v>
      </c>
      <c r="L633" s="305">
        <v>0</v>
      </c>
      <c r="M633" s="354">
        <f>SUM(L633:L641)/4</f>
        <v>0.25</v>
      </c>
      <c r="N633" s="354">
        <v>0.33</v>
      </c>
      <c r="O633" s="354">
        <v>3.3000000000000002E-2</v>
      </c>
      <c r="P633" s="354"/>
      <c r="Q633" s="96">
        <v>0</v>
      </c>
      <c r="R633" s="96">
        <v>0</v>
      </c>
      <c r="S633" s="96">
        <v>0</v>
      </c>
      <c r="T633" s="96">
        <v>0</v>
      </c>
      <c r="U633" s="96">
        <v>0</v>
      </c>
      <c r="V633" s="96">
        <v>0</v>
      </c>
      <c r="W633" s="96">
        <v>0</v>
      </c>
      <c r="X633" s="96">
        <v>0</v>
      </c>
      <c r="Y633" s="96">
        <v>0</v>
      </c>
      <c r="Z633" s="102" t="s">
        <v>81</v>
      </c>
      <c r="AA633" s="96">
        <v>1</v>
      </c>
      <c r="AB633" s="102">
        <v>0</v>
      </c>
      <c r="AC633" s="96">
        <v>1</v>
      </c>
      <c r="AD633" s="102">
        <v>0</v>
      </c>
      <c r="AE633" s="102">
        <v>0</v>
      </c>
      <c r="AF633" s="102">
        <v>0</v>
      </c>
      <c r="AG633" s="102">
        <v>0</v>
      </c>
      <c r="AH633" s="102">
        <v>0</v>
      </c>
      <c r="AI633" s="102">
        <v>0</v>
      </c>
      <c r="AJ633" s="102">
        <v>0</v>
      </c>
      <c r="AK633" s="102">
        <v>0</v>
      </c>
      <c r="AL633" s="305">
        <v>0</v>
      </c>
      <c r="AM633" s="354">
        <f>SUM(AL633:AL641)</f>
        <v>0</v>
      </c>
      <c r="AN633" s="354">
        <v>3.3000000000000002E-2</v>
      </c>
      <c r="AO633" s="102">
        <f t="shared" si="475"/>
        <v>2</v>
      </c>
      <c r="AP633" s="305">
        <f t="shared" si="476"/>
        <v>1</v>
      </c>
      <c r="AQ633" s="354">
        <f>SUM(AP633:AP641)/9</f>
        <v>0.22222222222222221</v>
      </c>
      <c r="AR633" s="370"/>
      <c r="AS633" s="96">
        <v>1</v>
      </c>
      <c r="AT633" s="96">
        <v>0</v>
      </c>
      <c r="AU633" s="96">
        <v>0</v>
      </c>
      <c r="AV633" s="96">
        <v>1</v>
      </c>
      <c r="AW633" s="102">
        <v>0</v>
      </c>
      <c r="AX633" s="102">
        <v>0</v>
      </c>
      <c r="AY633" s="102">
        <v>0</v>
      </c>
      <c r="AZ633" s="102">
        <v>0</v>
      </c>
      <c r="BA633" s="102">
        <v>0</v>
      </c>
      <c r="BB633" s="102">
        <v>0</v>
      </c>
      <c r="BC633" s="102">
        <v>0</v>
      </c>
      <c r="BD633" s="102">
        <v>0</v>
      </c>
      <c r="BE633" s="102">
        <v>0</v>
      </c>
      <c r="BF633" s="305">
        <f t="shared" si="478"/>
        <v>1</v>
      </c>
      <c r="BG633" s="354">
        <f>SUM(BF633:BF641)/4</f>
        <v>1</v>
      </c>
      <c r="BH633" s="354">
        <v>3.3000000000000002E-2</v>
      </c>
      <c r="BI633" s="96">
        <f t="shared" si="477"/>
        <v>3</v>
      </c>
      <c r="BJ633" s="260">
        <f t="shared" si="479"/>
        <v>1.5</v>
      </c>
      <c r="BK633" s="354">
        <f>SUM(BJ633:BJ641)/5</f>
        <v>1.1000000000000001</v>
      </c>
      <c r="BL633" s="370"/>
      <c r="BM633" s="220" t="s">
        <v>1669</v>
      </c>
      <c r="BN633" s="220" t="s">
        <v>1690</v>
      </c>
      <c r="BO633" s="220" t="s">
        <v>1691</v>
      </c>
      <c r="BP633" s="220"/>
      <c r="BQ633" s="220"/>
      <c r="BR633" s="220"/>
      <c r="BS633" s="220"/>
      <c r="BT633" s="220"/>
      <c r="BU633" s="220"/>
      <c r="BV633" s="220"/>
      <c r="BW633" s="220"/>
      <c r="BX633" s="220"/>
      <c r="BY633" s="220"/>
      <c r="BZ633" s="96">
        <v>1</v>
      </c>
      <c r="CA633" s="96">
        <v>0</v>
      </c>
      <c r="CB633" s="96">
        <v>1</v>
      </c>
      <c r="CC633" s="96">
        <v>1</v>
      </c>
      <c r="CD633" s="96">
        <v>1</v>
      </c>
      <c r="CE633" s="96">
        <v>0</v>
      </c>
      <c r="CF633" s="96">
        <v>0</v>
      </c>
      <c r="CG633" s="96">
        <v>0</v>
      </c>
      <c r="CH633" s="96">
        <v>0</v>
      </c>
      <c r="CI633" s="96">
        <v>0</v>
      </c>
      <c r="CJ633" s="96">
        <v>0</v>
      </c>
      <c r="CK633" s="96">
        <v>0</v>
      </c>
      <c r="CL633" s="96">
        <v>0</v>
      </c>
      <c r="CM633" s="96">
        <v>0</v>
      </c>
      <c r="CN633" s="305">
        <f t="shared" ref="CN633" si="480">+CD633/BZ633</f>
        <v>1</v>
      </c>
      <c r="CO633" s="354">
        <f>SUM(CN633:CN641)/2</f>
        <v>0.77173913043478259</v>
      </c>
      <c r="CP633" s="354">
        <v>3.3000000000000002E-2</v>
      </c>
      <c r="CQ633" s="96">
        <f>SUM(K633+AC633+AV633+CD633)/4</f>
        <v>1</v>
      </c>
      <c r="CR633" s="221">
        <f>+CQ633/E633</f>
        <v>1</v>
      </c>
      <c r="CS633" s="355">
        <f>SUM(CR633:CR641)/2</f>
        <v>1</v>
      </c>
      <c r="CT633" s="365"/>
      <c r="CU633" s="220" t="s">
        <v>1669</v>
      </c>
      <c r="CV633" s="220" t="s">
        <v>1690</v>
      </c>
    </row>
    <row r="634" spans="1:104" ht="86.25" customHeight="1">
      <c r="A634" s="75" t="s">
        <v>1686</v>
      </c>
      <c r="B634" s="218" t="s">
        <v>95</v>
      </c>
      <c r="C634" s="75" t="s">
        <v>1687</v>
      </c>
      <c r="D634" s="119">
        <v>1</v>
      </c>
      <c r="E634" s="119">
        <v>46</v>
      </c>
      <c r="F634" s="75" t="s">
        <v>97</v>
      </c>
      <c r="G634" s="75" t="s">
        <v>1692</v>
      </c>
      <c r="H634" s="75" t="s">
        <v>1693</v>
      </c>
      <c r="I634" s="96">
        <v>0</v>
      </c>
      <c r="J634" s="119">
        <v>0</v>
      </c>
      <c r="K634" s="119">
        <v>0</v>
      </c>
      <c r="L634" s="305" t="s">
        <v>81</v>
      </c>
      <c r="M634" s="354"/>
      <c r="N634" s="354"/>
      <c r="O634" s="354"/>
      <c r="P634" s="354"/>
      <c r="Q634" s="96">
        <v>0</v>
      </c>
      <c r="R634" s="96">
        <v>0</v>
      </c>
      <c r="S634" s="96">
        <v>0</v>
      </c>
      <c r="T634" s="96">
        <v>0</v>
      </c>
      <c r="U634" s="96">
        <v>0</v>
      </c>
      <c r="V634" s="96">
        <v>0</v>
      </c>
      <c r="W634" s="96">
        <v>0</v>
      </c>
      <c r="X634" s="96">
        <v>0</v>
      </c>
      <c r="Y634" s="96">
        <v>0</v>
      </c>
      <c r="Z634" s="102" t="s">
        <v>81</v>
      </c>
      <c r="AA634" s="96">
        <v>0</v>
      </c>
      <c r="AB634" s="102">
        <v>0</v>
      </c>
      <c r="AC634" s="96">
        <v>0</v>
      </c>
      <c r="AD634" s="102">
        <v>0</v>
      </c>
      <c r="AE634" s="102">
        <v>0</v>
      </c>
      <c r="AF634" s="102">
        <v>0</v>
      </c>
      <c r="AG634" s="102">
        <v>0</v>
      </c>
      <c r="AH634" s="102">
        <v>0</v>
      </c>
      <c r="AI634" s="102">
        <v>0</v>
      </c>
      <c r="AJ634" s="102">
        <v>0</v>
      </c>
      <c r="AK634" s="102">
        <v>0</v>
      </c>
      <c r="AL634" s="305" t="s">
        <v>81</v>
      </c>
      <c r="AM634" s="354"/>
      <c r="AN634" s="354"/>
      <c r="AO634" s="102">
        <f t="shared" si="475"/>
        <v>0</v>
      </c>
      <c r="AP634" s="305">
        <f t="shared" si="476"/>
        <v>0</v>
      </c>
      <c r="AQ634" s="354"/>
      <c r="AR634" s="370"/>
      <c r="AS634" s="96">
        <v>1</v>
      </c>
      <c r="AT634" s="96">
        <v>0</v>
      </c>
      <c r="AU634" s="96">
        <v>0</v>
      </c>
      <c r="AV634" s="96">
        <v>1</v>
      </c>
      <c r="AW634" s="102">
        <v>0</v>
      </c>
      <c r="AX634" s="102">
        <v>0</v>
      </c>
      <c r="AY634" s="102">
        <v>0</v>
      </c>
      <c r="AZ634" s="102">
        <v>0</v>
      </c>
      <c r="BA634" s="102">
        <v>0</v>
      </c>
      <c r="BB634" s="102">
        <v>0</v>
      </c>
      <c r="BC634" s="102">
        <v>0</v>
      </c>
      <c r="BD634" s="102">
        <v>0</v>
      </c>
      <c r="BE634" s="102">
        <v>0</v>
      </c>
      <c r="BF634" s="305">
        <f t="shared" si="478"/>
        <v>1</v>
      </c>
      <c r="BG634" s="354"/>
      <c r="BH634" s="354"/>
      <c r="BI634" s="96">
        <f t="shared" si="477"/>
        <v>1</v>
      </c>
      <c r="BJ634" s="260">
        <f t="shared" si="479"/>
        <v>1</v>
      </c>
      <c r="BK634" s="354"/>
      <c r="BL634" s="370"/>
      <c r="BM634" s="220" t="s">
        <v>1694</v>
      </c>
      <c r="BN634" s="220" t="s">
        <v>1690</v>
      </c>
      <c r="BO634" s="220"/>
      <c r="BP634" s="220"/>
      <c r="BQ634" s="220"/>
      <c r="BR634" s="220"/>
      <c r="BS634" s="220"/>
      <c r="BT634" s="220"/>
      <c r="BU634" s="220"/>
      <c r="BV634" s="220"/>
      <c r="BW634" s="220"/>
      <c r="BX634" s="220"/>
      <c r="BY634" s="220"/>
      <c r="BZ634" s="96">
        <v>46</v>
      </c>
      <c r="CA634" s="96">
        <v>1</v>
      </c>
      <c r="CB634" s="96">
        <v>1</v>
      </c>
      <c r="CC634" s="96">
        <v>25</v>
      </c>
      <c r="CD634" s="96">
        <v>25</v>
      </c>
      <c r="CE634" s="96">
        <v>0</v>
      </c>
      <c r="CF634" s="96">
        <v>0</v>
      </c>
      <c r="CG634" s="96">
        <v>0</v>
      </c>
      <c r="CH634" s="96">
        <v>0</v>
      </c>
      <c r="CI634" s="96">
        <v>0</v>
      </c>
      <c r="CJ634" s="96">
        <v>0</v>
      </c>
      <c r="CK634" s="96">
        <v>0</v>
      </c>
      <c r="CL634" s="96">
        <v>0</v>
      </c>
      <c r="CM634" s="96">
        <v>0</v>
      </c>
      <c r="CN634" s="305">
        <f>+CD634/BZ634</f>
        <v>0.54347826086956519</v>
      </c>
      <c r="CO634" s="354"/>
      <c r="CP634" s="354"/>
      <c r="CQ634" s="96">
        <f t="shared" si="466"/>
        <v>26</v>
      </c>
      <c r="CR634" s="221">
        <v>1</v>
      </c>
      <c r="CS634" s="355"/>
      <c r="CT634" s="365"/>
      <c r="CU634" s="220" t="s">
        <v>1694</v>
      </c>
      <c r="CV634" s="220" t="s">
        <v>1690</v>
      </c>
    </row>
    <row r="635" spans="1:104" ht="92.25" customHeight="1">
      <c r="A635" s="75" t="s">
        <v>1686</v>
      </c>
      <c r="B635" s="218" t="s">
        <v>95</v>
      </c>
      <c r="C635" s="75" t="s">
        <v>1687</v>
      </c>
      <c r="D635" s="119">
        <v>1</v>
      </c>
      <c r="E635" s="119" t="s">
        <v>81</v>
      </c>
      <c r="F635" s="75" t="s">
        <v>97</v>
      </c>
      <c r="G635" s="75" t="s">
        <v>1695</v>
      </c>
      <c r="H635" s="75" t="s">
        <v>1695</v>
      </c>
      <c r="I635" s="96">
        <v>0</v>
      </c>
      <c r="J635" s="119">
        <v>0</v>
      </c>
      <c r="K635" s="119">
        <v>0</v>
      </c>
      <c r="L635" s="305" t="s">
        <v>81</v>
      </c>
      <c r="M635" s="354"/>
      <c r="N635" s="354"/>
      <c r="O635" s="354"/>
      <c r="P635" s="354"/>
      <c r="Q635" s="96">
        <v>0</v>
      </c>
      <c r="R635" s="96">
        <v>0</v>
      </c>
      <c r="S635" s="96">
        <v>0</v>
      </c>
      <c r="T635" s="96">
        <v>0</v>
      </c>
      <c r="U635" s="96">
        <v>0</v>
      </c>
      <c r="V635" s="96">
        <v>0</v>
      </c>
      <c r="W635" s="96">
        <v>0</v>
      </c>
      <c r="X635" s="96">
        <v>0</v>
      </c>
      <c r="Y635" s="96">
        <v>0</v>
      </c>
      <c r="Z635" s="102" t="s">
        <v>81</v>
      </c>
      <c r="AA635" s="96">
        <v>0</v>
      </c>
      <c r="AB635" s="102">
        <v>0</v>
      </c>
      <c r="AC635" s="96">
        <v>0</v>
      </c>
      <c r="AD635" s="102">
        <v>0</v>
      </c>
      <c r="AE635" s="102">
        <v>0</v>
      </c>
      <c r="AF635" s="102">
        <v>0</v>
      </c>
      <c r="AG635" s="102">
        <v>0</v>
      </c>
      <c r="AH635" s="102">
        <v>0</v>
      </c>
      <c r="AI635" s="102">
        <v>0</v>
      </c>
      <c r="AJ635" s="102">
        <v>0</v>
      </c>
      <c r="AK635" s="102">
        <v>0</v>
      </c>
      <c r="AL635" s="305" t="s">
        <v>81</v>
      </c>
      <c r="AM635" s="354"/>
      <c r="AN635" s="354"/>
      <c r="AO635" s="102">
        <f t="shared" si="475"/>
        <v>0</v>
      </c>
      <c r="AP635" s="305">
        <f t="shared" si="476"/>
        <v>0</v>
      </c>
      <c r="AQ635" s="354"/>
      <c r="AR635" s="370"/>
      <c r="AS635" s="96">
        <v>1</v>
      </c>
      <c r="AT635" s="96">
        <v>0</v>
      </c>
      <c r="AU635" s="96">
        <v>0</v>
      </c>
      <c r="AV635" s="96">
        <v>0</v>
      </c>
      <c r="AW635" s="102">
        <v>0</v>
      </c>
      <c r="AX635" s="102">
        <v>0</v>
      </c>
      <c r="AY635" s="102">
        <v>0</v>
      </c>
      <c r="AZ635" s="102">
        <v>0</v>
      </c>
      <c r="BA635" s="102">
        <v>0</v>
      </c>
      <c r="BB635" s="102">
        <v>0</v>
      </c>
      <c r="BC635" s="102">
        <v>0</v>
      </c>
      <c r="BD635" s="102">
        <v>0</v>
      </c>
      <c r="BE635" s="102">
        <v>0</v>
      </c>
      <c r="BF635" s="305" t="s">
        <v>81</v>
      </c>
      <c r="BG635" s="354"/>
      <c r="BH635" s="354"/>
      <c r="BI635" s="96" t="s">
        <v>81</v>
      </c>
      <c r="BJ635" s="260" t="s">
        <v>81</v>
      </c>
      <c r="BK635" s="354"/>
      <c r="BL635" s="370"/>
      <c r="BM635" s="220" t="s">
        <v>1694</v>
      </c>
      <c r="BN635" s="220" t="s">
        <v>1696</v>
      </c>
      <c r="BO635" s="220"/>
      <c r="BP635" s="220"/>
      <c r="BQ635" s="220"/>
      <c r="BR635" s="220"/>
      <c r="BS635" s="220"/>
      <c r="BT635" s="220"/>
      <c r="BU635" s="220"/>
      <c r="BV635" s="220"/>
      <c r="BW635" s="220"/>
      <c r="BX635" s="220"/>
      <c r="BY635" s="220"/>
      <c r="BZ635" s="96" t="s">
        <v>81</v>
      </c>
      <c r="CA635" s="96">
        <v>0</v>
      </c>
      <c r="CB635" s="96" t="s">
        <v>81</v>
      </c>
      <c r="CC635" s="96" t="s">
        <v>81</v>
      </c>
      <c r="CD635" s="96" t="s">
        <v>81</v>
      </c>
      <c r="CE635" s="96">
        <v>0</v>
      </c>
      <c r="CF635" s="96">
        <v>0</v>
      </c>
      <c r="CG635" s="96">
        <v>0</v>
      </c>
      <c r="CH635" s="96">
        <v>0</v>
      </c>
      <c r="CI635" s="96">
        <v>0</v>
      </c>
      <c r="CJ635" s="96">
        <v>0</v>
      </c>
      <c r="CK635" s="96">
        <v>0</v>
      </c>
      <c r="CL635" s="96">
        <v>0</v>
      </c>
      <c r="CM635" s="96">
        <v>0</v>
      </c>
      <c r="CN635" s="305" t="s">
        <v>81</v>
      </c>
      <c r="CO635" s="354"/>
      <c r="CP635" s="354"/>
      <c r="CQ635" s="96" t="s">
        <v>81</v>
      </c>
      <c r="CR635" s="221" t="s">
        <v>81</v>
      </c>
      <c r="CS635" s="355"/>
      <c r="CT635" s="365"/>
      <c r="CU635" s="220" t="s">
        <v>1694</v>
      </c>
      <c r="CV635" s="220" t="s">
        <v>1696</v>
      </c>
    </row>
    <row r="636" spans="1:104" ht="118.5" customHeight="1">
      <c r="A636" s="75" t="s">
        <v>1686</v>
      </c>
      <c r="B636" s="218" t="s">
        <v>95</v>
      </c>
      <c r="C636" s="75" t="s">
        <v>1687</v>
      </c>
      <c r="D636" s="119">
        <v>2</v>
      </c>
      <c r="E636" s="119" t="s">
        <v>81</v>
      </c>
      <c r="F636" s="75" t="s">
        <v>97</v>
      </c>
      <c r="G636" s="75" t="s">
        <v>1697</v>
      </c>
      <c r="H636" s="75" t="s">
        <v>1697</v>
      </c>
      <c r="I636" s="96">
        <v>0</v>
      </c>
      <c r="J636" s="119">
        <v>1</v>
      </c>
      <c r="K636" s="119">
        <v>0</v>
      </c>
      <c r="L636" s="305">
        <v>0</v>
      </c>
      <c r="M636" s="354"/>
      <c r="N636" s="354"/>
      <c r="O636" s="354"/>
      <c r="P636" s="354"/>
      <c r="Q636" s="96">
        <v>0</v>
      </c>
      <c r="R636" s="96">
        <v>0</v>
      </c>
      <c r="S636" s="96">
        <v>0</v>
      </c>
      <c r="T636" s="96">
        <v>0</v>
      </c>
      <c r="U636" s="96">
        <v>0</v>
      </c>
      <c r="V636" s="96">
        <v>0</v>
      </c>
      <c r="W636" s="96">
        <v>0</v>
      </c>
      <c r="X636" s="96">
        <v>0</v>
      </c>
      <c r="Y636" s="96">
        <v>0</v>
      </c>
      <c r="Z636" s="102" t="s">
        <v>81</v>
      </c>
      <c r="AA636" s="96">
        <v>1</v>
      </c>
      <c r="AB636" s="102">
        <v>0</v>
      </c>
      <c r="AC636" s="96">
        <v>0</v>
      </c>
      <c r="AD636" s="102">
        <v>0</v>
      </c>
      <c r="AE636" s="102">
        <v>0</v>
      </c>
      <c r="AF636" s="102">
        <v>0</v>
      </c>
      <c r="AG636" s="102">
        <v>0</v>
      </c>
      <c r="AH636" s="102">
        <v>0</v>
      </c>
      <c r="AI636" s="102">
        <v>0</v>
      </c>
      <c r="AJ636" s="102">
        <v>0</v>
      </c>
      <c r="AK636" s="102">
        <v>0</v>
      </c>
      <c r="AL636" s="305">
        <v>0</v>
      </c>
      <c r="AM636" s="354"/>
      <c r="AN636" s="354"/>
      <c r="AO636" s="102">
        <f t="shared" si="475"/>
        <v>0</v>
      </c>
      <c r="AP636" s="305">
        <f t="shared" si="476"/>
        <v>0</v>
      </c>
      <c r="AQ636" s="354"/>
      <c r="AR636" s="370"/>
      <c r="AS636" s="96">
        <v>0</v>
      </c>
      <c r="AT636" s="96">
        <v>0</v>
      </c>
      <c r="AU636" s="96">
        <v>0</v>
      </c>
      <c r="AV636" s="96">
        <v>0</v>
      </c>
      <c r="AW636" s="102">
        <v>0</v>
      </c>
      <c r="AX636" s="102">
        <v>0</v>
      </c>
      <c r="AY636" s="102">
        <v>0</v>
      </c>
      <c r="AZ636" s="102">
        <v>0</v>
      </c>
      <c r="BA636" s="102">
        <v>0</v>
      </c>
      <c r="BB636" s="102">
        <v>0</v>
      </c>
      <c r="BC636" s="102">
        <v>0</v>
      </c>
      <c r="BD636" s="102">
        <v>0</v>
      </c>
      <c r="BE636" s="102">
        <v>0</v>
      </c>
      <c r="BF636" s="305" t="s">
        <v>81</v>
      </c>
      <c r="BG636" s="354"/>
      <c r="BH636" s="354"/>
      <c r="BI636" s="96" t="s">
        <v>81</v>
      </c>
      <c r="BJ636" s="260" t="s">
        <v>81</v>
      </c>
      <c r="BK636" s="354"/>
      <c r="BL636" s="370"/>
      <c r="BM636" s="220" t="s">
        <v>1694</v>
      </c>
      <c r="BN636" s="220" t="s">
        <v>1696</v>
      </c>
      <c r="BO636" s="220"/>
      <c r="BP636" s="220"/>
      <c r="BQ636" s="220"/>
      <c r="BR636" s="220"/>
      <c r="BS636" s="220"/>
      <c r="BT636" s="220"/>
      <c r="BU636" s="220"/>
      <c r="BV636" s="220"/>
      <c r="BW636" s="220"/>
      <c r="BX636" s="220"/>
      <c r="BY636" s="220"/>
      <c r="BZ636" s="96" t="s">
        <v>81</v>
      </c>
      <c r="CA636" s="96">
        <v>0</v>
      </c>
      <c r="CB636" s="96" t="s">
        <v>81</v>
      </c>
      <c r="CC636" s="96" t="s">
        <v>81</v>
      </c>
      <c r="CD636" s="96" t="s">
        <v>81</v>
      </c>
      <c r="CE636" s="96">
        <v>0</v>
      </c>
      <c r="CF636" s="96">
        <v>0</v>
      </c>
      <c r="CG636" s="96">
        <v>0</v>
      </c>
      <c r="CH636" s="96">
        <v>0</v>
      </c>
      <c r="CI636" s="96">
        <v>0</v>
      </c>
      <c r="CJ636" s="96">
        <v>0</v>
      </c>
      <c r="CK636" s="96">
        <v>0</v>
      </c>
      <c r="CL636" s="96">
        <v>0</v>
      </c>
      <c r="CM636" s="96">
        <v>0</v>
      </c>
      <c r="CN636" s="305" t="s">
        <v>81</v>
      </c>
      <c r="CO636" s="354"/>
      <c r="CP636" s="354"/>
      <c r="CQ636" s="96" t="s">
        <v>81</v>
      </c>
      <c r="CR636" s="221" t="s">
        <v>81</v>
      </c>
      <c r="CS636" s="355"/>
      <c r="CT636" s="365"/>
      <c r="CU636" s="220" t="s">
        <v>1694</v>
      </c>
      <c r="CV636" s="220" t="s">
        <v>1696</v>
      </c>
    </row>
    <row r="637" spans="1:104" ht="85.5" customHeight="1">
      <c r="A637" s="75" t="s">
        <v>1686</v>
      </c>
      <c r="B637" s="218" t="s">
        <v>95</v>
      </c>
      <c r="C637" s="75" t="s">
        <v>1687</v>
      </c>
      <c r="D637" s="119">
        <v>2</v>
      </c>
      <c r="E637" s="119" t="s">
        <v>81</v>
      </c>
      <c r="F637" s="75" t="s">
        <v>97</v>
      </c>
      <c r="G637" s="75" t="s">
        <v>1698</v>
      </c>
      <c r="H637" s="75" t="s">
        <v>1698</v>
      </c>
      <c r="I637" s="96">
        <v>0</v>
      </c>
      <c r="J637" s="119">
        <v>1</v>
      </c>
      <c r="K637" s="119">
        <v>0</v>
      </c>
      <c r="L637" s="305">
        <v>0</v>
      </c>
      <c r="M637" s="354"/>
      <c r="N637" s="354"/>
      <c r="O637" s="354"/>
      <c r="P637" s="354"/>
      <c r="Q637" s="96">
        <v>0</v>
      </c>
      <c r="R637" s="96">
        <v>0</v>
      </c>
      <c r="S637" s="96">
        <v>0</v>
      </c>
      <c r="T637" s="96">
        <v>0</v>
      </c>
      <c r="U637" s="96">
        <v>0</v>
      </c>
      <c r="V637" s="96">
        <v>0</v>
      </c>
      <c r="W637" s="96">
        <v>0</v>
      </c>
      <c r="X637" s="96">
        <v>0</v>
      </c>
      <c r="Y637" s="96">
        <v>0</v>
      </c>
      <c r="Z637" s="102" t="s">
        <v>81</v>
      </c>
      <c r="AA637" s="96">
        <v>0</v>
      </c>
      <c r="AB637" s="102">
        <v>0</v>
      </c>
      <c r="AC637" s="96">
        <v>0</v>
      </c>
      <c r="AD637" s="102">
        <v>0</v>
      </c>
      <c r="AE637" s="102">
        <v>0</v>
      </c>
      <c r="AF637" s="102">
        <v>0</v>
      </c>
      <c r="AG637" s="102">
        <v>0</v>
      </c>
      <c r="AH637" s="102">
        <v>0</v>
      </c>
      <c r="AI637" s="102">
        <v>0</v>
      </c>
      <c r="AJ637" s="102">
        <v>0</v>
      </c>
      <c r="AK637" s="102">
        <v>0</v>
      </c>
      <c r="AL637" s="305" t="s">
        <v>81</v>
      </c>
      <c r="AM637" s="354"/>
      <c r="AN637" s="354"/>
      <c r="AO637" s="102">
        <f t="shared" si="475"/>
        <v>0</v>
      </c>
      <c r="AP637" s="305">
        <f t="shared" si="476"/>
        <v>0</v>
      </c>
      <c r="AQ637" s="354"/>
      <c r="AR637" s="370"/>
      <c r="AS637" s="96">
        <v>2</v>
      </c>
      <c r="AT637" s="96">
        <v>0</v>
      </c>
      <c r="AU637" s="96">
        <v>0</v>
      </c>
      <c r="AV637" s="96">
        <v>0</v>
      </c>
      <c r="AW637" s="102">
        <v>0</v>
      </c>
      <c r="AX637" s="102">
        <v>0</v>
      </c>
      <c r="AY637" s="102">
        <v>0</v>
      </c>
      <c r="AZ637" s="102">
        <v>0</v>
      </c>
      <c r="BA637" s="102">
        <v>0</v>
      </c>
      <c r="BB637" s="102">
        <v>0</v>
      </c>
      <c r="BC637" s="102">
        <v>0</v>
      </c>
      <c r="BD637" s="102">
        <v>0</v>
      </c>
      <c r="BE637" s="102">
        <v>0</v>
      </c>
      <c r="BF637" s="305" t="s">
        <v>81</v>
      </c>
      <c r="BG637" s="354"/>
      <c r="BH637" s="354"/>
      <c r="BI637" s="96" t="s">
        <v>81</v>
      </c>
      <c r="BJ637" s="260" t="s">
        <v>81</v>
      </c>
      <c r="BK637" s="354"/>
      <c r="BL637" s="370"/>
      <c r="BM637" s="220" t="s">
        <v>1694</v>
      </c>
      <c r="BN637" s="220" t="s">
        <v>1696</v>
      </c>
      <c r="BO637" s="220"/>
      <c r="BP637" s="220"/>
      <c r="BQ637" s="220"/>
      <c r="BR637" s="220"/>
      <c r="BS637" s="220"/>
      <c r="BT637" s="220"/>
      <c r="BU637" s="220"/>
      <c r="BV637" s="220"/>
      <c r="BW637" s="220"/>
      <c r="BX637" s="220"/>
      <c r="BY637" s="220"/>
      <c r="BZ637" s="96" t="s">
        <v>81</v>
      </c>
      <c r="CA637" s="96">
        <v>0</v>
      </c>
      <c r="CB637" s="96" t="s">
        <v>81</v>
      </c>
      <c r="CC637" s="96" t="s">
        <v>81</v>
      </c>
      <c r="CD637" s="96" t="s">
        <v>81</v>
      </c>
      <c r="CE637" s="96">
        <v>0</v>
      </c>
      <c r="CF637" s="96">
        <v>0</v>
      </c>
      <c r="CG637" s="96">
        <v>0</v>
      </c>
      <c r="CH637" s="96">
        <v>0</v>
      </c>
      <c r="CI637" s="96">
        <v>0</v>
      </c>
      <c r="CJ637" s="96">
        <v>0</v>
      </c>
      <c r="CK637" s="96">
        <v>0</v>
      </c>
      <c r="CL637" s="96">
        <v>0</v>
      </c>
      <c r="CM637" s="96">
        <v>0</v>
      </c>
      <c r="CN637" s="305" t="s">
        <v>81</v>
      </c>
      <c r="CO637" s="354"/>
      <c r="CP637" s="354"/>
      <c r="CQ637" s="96" t="s">
        <v>81</v>
      </c>
      <c r="CR637" s="221" t="s">
        <v>81</v>
      </c>
      <c r="CS637" s="355"/>
      <c r="CT637" s="365"/>
      <c r="CU637" s="220" t="s">
        <v>1694</v>
      </c>
      <c r="CV637" s="220" t="s">
        <v>1696</v>
      </c>
    </row>
    <row r="638" spans="1:104" ht="60" customHeight="1">
      <c r="A638" s="75" t="s">
        <v>1686</v>
      </c>
      <c r="B638" s="218" t="s">
        <v>95</v>
      </c>
      <c r="C638" s="75" t="s">
        <v>1687</v>
      </c>
      <c r="D638" s="119">
        <v>1</v>
      </c>
      <c r="E638" s="119" t="s">
        <v>81</v>
      </c>
      <c r="F638" s="75" t="s">
        <v>97</v>
      </c>
      <c r="G638" s="75" t="s">
        <v>1699</v>
      </c>
      <c r="H638" s="75" t="s">
        <v>1699</v>
      </c>
      <c r="I638" s="96">
        <v>0</v>
      </c>
      <c r="J638" s="119">
        <v>0</v>
      </c>
      <c r="K638" s="119">
        <v>0</v>
      </c>
      <c r="L638" s="305" t="s">
        <v>81</v>
      </c>
      <c r="M638" s="354"/>
      <c r="N638" s="354"/>
      <c r="O638" s="354"/>
      <c r="P638" s="354"/>
      <c r="Q638" s="96">
        <v>0</v>
      </c>
      <c r="R638" s="96">
        <v>0</v>
      </c>
      <c r="S638" s="96">
        <v>0</v>
      </c>
      <c r="T638" s="96">
        <v>0</v>
      </c>
      <c r="U638" s="96">
        <v>0</v>
      </c>
      <c r="V638" s="96">
        <v>0</v>
      </c>
      <c r="W638" s="96">
        <v>0</v>
      </c>
      <c r="X638" s="96">
        <v>0</v>
      </c>
      <c r="Y638" s="96">
        <v>0</v>
      </c>
      <c r="Z638" s="102" t="s">
        <v>81</v>
      </c>
      <c r="AA638" s="96">
        <v>0</v>
      </c>
      <c r="AB638" s="102">
        <v>0</v>
      </c>
      <c r="AC638" s="96">
        <v>0</v>
      </c>
      <c r="AD638" s="102">
        <v>0</v>
      </c>
      <c r="AE638" s="102">
        <v>0</v>
      </c>
      <c r="AF638" s="102">
        <v>0</v>
      </c>
      <c r="AG638" s="102">
        <v>0</v>
      </c>
      <c r="AH638" s="102">
        <v>0</v>
      </c>
      <c r="AI638" s="102">
        <v>0</v>
      </c>
      <c r="AJ638" s="102">
        <v>0</v>
      </c>
      <c r="AK638" s="102">
        <v>0</v>
      </c>
      <c r="AL638" s="305" t="s">
        <v>81</v>
      </c>
      <c r="AM638" s="354"/>
      <c r="AN638" s="354"/>
      <c r="AO638" s="102">
        <f t="shared" si="475"/>
        <v>0</v>
      </c>
      <c r="AP638" s="305">
        <f t="shared" si="476"/>
        <v>0</v>
      </c>
      <c r="AQ638" s="354"/>
      <c r="AR638" s="370"/>
      <c r="AS638" s="96">
        <v>1</v>
      </c>
      <c r="AT638" s="96">
        <v>1</v>
      </c>
      <c r="AU638" s="96">
        <v>1</v>
      </c>
      <c r="AV638" s="96">
        <v>1</v>
      </c>
      <c r="AW638" s="102">
        <v>0</v>
      </c>
      <c r="AX638" s="102">
        <v>0</v>
      </c>
      <c r="AY638" s="102">
        <v>0</v>
      </c>
      <c r="AZ638" s="102">
        <v>0</v>
      </c>
      <c r="BA638" s="102">
        <v>0</v>
      </c>
      <c r="BB638" s="102">
        <v>0</v>
      </c>
      <c r="BC638" s="102">
        <v>0</v>
      </c>
      <c r="BD638" s="102">
        <v>0</v>
      </c>
      <c r="BE638" s="102">
        <v>0</v>
      </c>
      <c r="BF638" s="305">
        <f t="shared" si="478"/>
        <v>1</v>
      </c>
      <c r="BG638" s="354"/>
      <c r="BH638" s="354"/>
      <c r="BI638" s="96">
        <f t="shared" si="477"/>
        <v>1</v>
      </c>
      <c r="BJ638" s="260">
        <f t="shared" si="479"/>
        <v>1</v>
      </c>
      <c r="BK638" s="354"/>
      <c r="BL638" s="370"/>
      <c r="BM638" s="220" t="s">
        <v>1694</v>
      </c>
      <c r="BN638" s="220" t="s">
        <v>1696</v>
      </c>
      <c r="BO638" s="220"/>
      <c r="BP638" s="220"/>
      <c r="BQ638" s="220"/>
      <c r="BR638" s="220"/>
      <c r="BS638" s="220"/>
      <c r="BT638" s="220"/>
      <c r="BU638" s="220"/>
      <c r="BV638" s="220"/>
      <c r="BW638" s="220"/>
      <c r="BX638" s="220"/>
      <c r="BY638" s="220"/>
      <c r="BZ638" s="96" t="s">
        <v>81</v>
      </c>
      <c r="CA638" s="96">
        <v>0</v>
      </c>
      <c r="CB638" s="96" t="s">
        <v>81</v>
      </c>
      <c r="CC638" s="96" t="s">
        <v>81</v>
      </c>
      <c r="CD638" s="96" t="s">
        <v>81</v>
      </c>
      <c r="CE638" s="96">
        <v>0</v>
      </c>
      <c r="CF638" s="96">
        <v>0</v>
      </c>
      <c r="CG638" s="96">
        <v>0</v>
      </c>
      <c r="CH638" s="96">
        <v>0</v>
      </c>
      <c r="CI638" s="96">
        <v>0</v>
      </c>
      <c r="CJ638" s="96">
        <v>0</v>
      </c>
      <c r="CK638" s="96">
        <v>0</v>
      </c>
      <c r="CL638" s="96">
        <v>0</v>
      </c>
      <c r="CM638" s="96">
        <v>0</v>
      </c>
      <c r="CN638" s="305" t="s">
        <v>81</v>
      </c>
      <c r="CO638" s="354"/>
      <c r="CP638" s="354"/>
      <c r="CQ638" s="96" t="s">
        <v>81</v>
      </c>
      <c r="CR638" s="221" t="s">
        <v>81</v>
      </c>
      <c r="CS638" s="355"/>
      <c r="CT638" s="365"/>
      <c r="CU638" s="220" t="s">
        <v>1694</v>
      </c>
      <c r="CV638" s="220" t="s">
        <v>1696</v>
      </c>
    </row>
    <row r="639" spans="1:104" ht="45">
      <c r="A639" s="75" t="s">
        <v>1686</v>
      </c>
      <c r="B639" s="218" t="s">
        <v>95</v>
      </c>
      <c r="C639" s="75" t="s">
        <v>1687</v>
      </c>
      <c r="D639" s="119">
        <v>1</v>
      </c>
      <c r="E639" s="119" t="s">
        <v>81</v>
      </c>
      <c r="F639" s="75" t="s">
        <v>97</v>
      </c>
      <c r="G639" s="75" t="s">
        <v>1700</v>
      </c>
      <c r="H639" s="75" t="s">
        <v>1700</v>
      </c>
      <c r="I639" s="96">
        <v>0</v>
      </c>
      <c r="J639" s="119">
        <v>0</v>
      </c>
      <c r="K639" s="119">
        <v>0</v>
      </c>
      <c r="L639" s="305" t="s">
        <v>81</v>
      </c>
      <c r="M639" s="354"/>
      <c r="N639" s="354"/>
      <c r="O639" s="354"/>
      <c r="P639" s="354"/>
      <c r="Q639" s="96">
        <v>0</v>
      </c>
      <c r="R639" s="96">
        <v>0</v>
      </c>
      <c r="S639" s="96">
        <v>0</v>
      </c>
      <c r="T639" s="96">
        <v>0</v>
      </c>
      <c r="U639" s="96">
        <v>0</v>
      </c>
      <c r="V639" s="96">
        <v>0</v>
      </c>
      <c r="W639" s="96">
        <v>0</v>
      </c>
      <c r="X639" s="96">
        <v>0</v>
      </c>
      <c r="Y639" s="96">
        <v>0</v>
      </c>
      <c r="Z639" s="102" t="s">
        <v>81</v>
      </c>
      <c r="AA639" s="96">
        <v>0</v>
      </c>
      <c r="AB639" s="102">
        <v>0</v>
      </c>
      <c r="AC639" s="96">
        <v>0</v>
      </c>
      <c r="AD639" s="102">
        <v>0</v>
      </c>
      <c r="AE639" s="102">
        <v>0</v>
      </c>
      <c r="AF639" s="102">
        <v>0</v>
      </c>
      <c r="AG639" s="102">
        <v>0</v>
      </c>
      <c r="AH639" s="102">
        <v>0</v>
      </c>
      <c r="AI639" s="102">
        <v>0</v>
      </c>
      <c r="AJ639" s="102">
        <v>0</v>
      </c>
      <c r="AK639" s="102">
        <v>0</v>
      </c>
      <c r="AL639" s="305" t="s">
        <v>81</v>
      </c>
      <c r="AM639" s="354"/>
      <c r="AN639" s="354"/>
      <c r="AO639" s="102">
        <f t="shared" si="475"/>
        <v>0</v>
      </c>
      <c r="AP639" s="305">
        <f t="shared" si="476"/>
        <v>0</v>
      </c>
      <c r="AQ639" s="354"/>
      <c r="AR639" s="370"/>
      <c r="AS639" s="96">
        <v>1</v>
      </c>
      <c r="AT639" s="96">
        <v>1</v>
      </c>
      <c r="AU639" s="96">
        <v>1</v>
      </c>
      <c r="AV639" s="96">
        <v>1</v>
      </c>
      <c r="AW639" s="102">
        <v>0</v>
      </c>
      <c r="AX639" s="102">
        <v>0</v>
      </c>
      <c r="AY639" s="102">
        <v>0</v>
      </c>
      <c r="AZ639" s="102">
        <v>0</v>
      </c>
      <c r="BA639" s="102">
        <v>0</v>
      </c>
      <c r="BB639" s="102">
        <v>0</v>
      </c>
      <c r="BC639" s="102">
        <v>0</v>
      </c>
      <c r="BD639" s="102">
        <v>0</v>
      </c>
      <c r="BE639" s="102">
        <v>0</v>
      </c>
      <c r="BF639" s="305">
        <f t="shared" si="478"/>
        <v>1</v>
      </c>
      <c r="BG639" s="354"/>
      <c r="BH639" s="354"/>
      <c r="BI639" s="96">
        <f t="shared" si="477"/>
        <v>1</v>
      </c>
      <c r="BJ639" s="260">
        <f t="shared" si="479"/>
        <v>1</v>
      </c>
      <c r="BK639" s="354"/>
      <c r="BL639" s="370"/>
      <c r="BM639" s="220" t="s">
        <v>1694</v>
      </c>
      <c r="BN639" s="220" t="s">
        <v>1696</v>
      </c>
      <c r="BO639" s="220"/>
      <c r="BP639" s="220"/>
      <c r="BQ639" s="220"/>
      <c r="BR639" s="220"/>
      <c r="BS639" s="220"/>
      <c r="BT639" s="220"/>
      <c r="BU639" s="220"/>
      <c r="BV639" s="220"/>
      <c r="BW639" s="220"/>
      <c r="BX639" s="220"/>
      <c r="BY639" s="220"/>
      <c r="BZ639" s="96" t="s">
        <v>81</v>
      </c>
      <c r="CA639" s="96">
        <v>0</v>
      </c>
      <c r="CB639" s="96" t="s">
        <v>81</v>
      </c>
      <c r="CC639" s="96" t="s">
        <v>81</v>
      </c>
      <c r="CD639" s="96" t="s">
        <v>81</v>
      </c>
      <c r="CE639" s="96">
        <v>0</v>
      </c>
      <c r="CF639" s="96">
        <v>0</v>
      </c>
      <c r="CG639" s="96">
        <v>0</v>
      </c>
      <c r="CH639" s="96">
        <v>0</v>
      </c>
      <c r="CI639" s="96">
        <v>0</v>
      </c>
      <c r="CJ639" s="96">
        <v>0</v>
      </c>
      <c r="CK639" s="96">
        <v>0</v>
      </c>
      <c r="CL639" s="96">
        <v>0</v>
      </c>
      <c r="CM639" s="96">
        <v>0</v>
      </c>
      <c r="CN639" s="305" t="s">
        <v>81</v>
      </c>
      <c r="CO639" s="354"/>
      <c r="CP639" s="354"/>
      <c r="CQ639" s="96" t="s">
        <v>81</v>
      </c>
      <c r="CR639" s="221" t="s">
        <v>81</v>
      </c>
      <c r="CS639" s="355"/>
      <c r="CT639" s="365"/>
      <c r="CU639" s="220" t="s">
        <v>1694</v>
      </c>
      <c r="CV639" s="220" t="s">
        <v>1696</v>
      </c>
    </row>
    <row r="640" spans="1:104" ht="101.25">
      <c r="A640" s="75" t="s">
        <v>1686</v>
      </c>
      <c r="B640" s="218" t="s">
        <v>95</v>
      </c>
      <c r="C640" s="75" t="s">
        <v>1687</v>
      </c>
      <c r="D640" s="119">
        <v>1</v>
      </c>
      <c r="E640" s="119" t="s">
        <v>81</v>
      </c>
      <c r="F640" s="75" t="s">
        <v>97</v>
      </c>
      <c r="G640" s="75" t="s">
        <v>1701</v>
      </c>
      <c r="H640" s="75" t="s">
        <v>1701</v>
      </c>
      <c r="I640" s="96">
        <v>0</v>
      </c>
      <c r="J640" s="119">
        <v>0</v>
      </c>
      <c r="K640" s="119">
        <v>0</v>
      </c>
      <c r="L640" s="305" t="s">
        <v>81</v>
      </c>
      <c r="M640" s="354"/>
      <c r="N640" s="354"/>
      <c r="O640" s="354"/>
      <c r="P640" s="354"/>
      <c r="Q640" s="96">
        <v>0</v>
      </c>
      <c r="R640" s="96">
        <v>0</v>
      </c>
      <c r="S640" s="96">
        <v>0</v>
      </c>
      <c r="T640" s="96">
        <v>0</v>
      </c>
      <c r="U640" s="96">
        <v>0</v>
      </c>
      <c r="V640" s="96">
        <v>0</v>
      </c>
      <c r="W640" s="96">
        <v>0</v>
      </c>
      <c r="X640" s="96">
        <v>0</v>
      </c>
      <c r="Y640" s="96">
        <v>0</v>
      </c>
      <c r="Z640" s="102" t="s">
        <v>81</v>
      </c>
      <c r="AA640" s="96">
        <v>0</v>
      </c>
      <c r="AB640" s="102">
        <v>0</v>
      </c>
      <c r="AC640" s="96">
        <v>0</v>
      </c>
      <c r="AD640" s="102">
        <v>0</v>
      </c>
      <c r="AE640" s="102">
        <v>0</v>
      </c>
      <c r="AF640" s="102">
        <v>0</v>
      </c>
      <c r="AG640" s="102">
        <v>0</v>
      </c>
      <c r="AH640" s="102">
        <v>0</v>
      </c>
      <c r="AI640" s="102">
        <v>0</v>
      </c>
      <c r="AJ640" s="102">
        <v>0</v>
      </c>
      <c r="AK640" s="102">
        <v>0</v>
      </c>
      <c r="AL640" s="305" t="s">
        <v>81</v>
      </c>
      <c r="AM640" s="354"/>
      <c r="AN640" s="354"/>
      <c r="AO640" s="102">
        <f t="shared" si="475"/>
        <v>0</v>
      </c>
      <c r="AP640" s="305">
        <f t="shared" si="476"/>
        <v>0</v>
      </c>
      <c r="AQ640" s="354"/>
      <c r="AR640" s="370"/>
      <c r="AS640" s="96">
        <v>0</v>
      </c>
      <c r="AT640" s="96">
        <v>0</v>
      </c>
      <c r="AU640" s="96">
        <v>0</v>
      </c>
      <c r="AV640" s="96">
        <v>0</v>
      </c>
      <c r="AW640" s="102">
        <v>0</v>
      </c>
      <c r="AX640" s="102">
        <v>0</v>
      </c>
      <c r="AY640" s="102">
        <v>0</v>
      </c>
      <c r="AZ640" s="102">
        <v>0</v>
      </c>
      <c r="BA640" s="102">
        <v>0</v>
      </c>
      <c r="BB640" s="102">
        <v>0</v>
      </c>
      <c r="BC640" s="102">
        <v>0</v>
      </c>
      <c r="BD640" s="102">
        <v>0</v>
      </c>
      <c r="BE640" s="102">
        <v>0</v>
      </c>
      <c r="BF640" s="305" t="s">
        <v>81</v>
      </c>
      <c r="BG640" s="354"/>
      <c r="BH640" s="354"/>
      <c r="BI640" s="96" t="s">
        <v>81</v>
      </c>
      <c r="BJ640" s="260" t="s">
        <v>81</v>
      </c>
      <c r="BK640" s="354"/>
      <c r="BL640" s="370"/>
      <c r="BM640" s="220" t="s">
        <v>1694</v>
      </c>
      <c r="BN640" s="220" t="s">
        <v>1696</v>
      </c>
      <c r="BO640" s="220"/>
      <c r="BP640" s="220"/>
      <c r="BQ640" s="220"/>
      <c r="BR640" s="220"/>
      <c r="BS640" s="220"/>
      <c r="BT640" s="220"/>
      <c r="BU640" s="220"/>
      <c r="BV640" s="220"/>
      <c r="BW640" s="220"/>
      <c r="BX640" s="220"/>
      <c r="BY640" s="220"/>
      <c r="BZ640" s="96" t="s">
        <v>81</v>
      </c>
      <c r="CA640" s="96">
        <v>0</v>
      </c>
      <c r="CB640" s="96" t="s">
        <v>81</v>
      </c>
      <c r="CC640" s="96" t="s">
        <v>81</v>
      </c>
      <c r="CD640" s="96" t="s">
        <v>81</v>
      </c>
      <c r="CE640" s="96">
        <v>0</v>
      </c>
      <c r="CF640" s="96">
        <v>0</v>
      </c>
      <c r="CG640" s="96">
        <v>0</v>
      </c>
      <c r="CH640" s="96">
        <v>0</v>
      </c>
      <c r="CI640" s="96">
        <v>0</v>
      </c>
      <c r="CJ640" s="96">
        <v>0</v>
      </c>
      <c r="CK640" s="96">
        <v>0</v>
      </c>
      <c r="CL640" s="96">
        <v>0</v>
      </c>
      <c r="CM640" s="96">
        <v>0</v>
      </c>
      <c r="CN640" s="305" t="s">
        <v>81</v>
      </c>
      <c r="CO640" s="354"/>
      <c r="CP640" s="354"/>
      <c r="CQ640" s="96" t="s">
        <v>81</v>
      </c>
      <c r="CR640" s="221" t="s">
        <v>81</v>
      </c>
      <c r="CS640" s="355"/>
      <c r="CT640" s="365"/>
      <c r="CU640" s="220" t="s">
        <v>1694</v>
      </c>
      <c r="CV640" s="220" t="s">
        <v>1696</v>
      </c>
    </row>
    <row r="641" spans="1:101" ht="70.5" customHeight="1">
      <c r="A641" s="75" t="s">
        <v>1686</v>
      </c>
      <c r="B641" s="218" t="s">
        <v>95</v>
      </c>
      <c r="C641" s="75" t="s">
        <v>1687</v>
      </c>
      <c r="D641" s="119">
        <v>1</v>
      </c>
      <c r="E641" s="119" t="s">
        <v>81</v>
      </c>
      <c r="F641" s="75" t="s">
        <v>97</v>
      </c>
      <c r="G641" s="75" t="s">
        <v>1702</v>
      </c>
      <c r="H641" s="75" t="s">
        <v>1702</v>
      </c>
      <c r="I641" s="96">
        <v>0</v>
      </c>
      <c r="J641" s="119">
        <v>1</v>
      </c>
      <c r="K641" s="119">
        <v>1</v>
      </c>
      <c r="L641" s="305">
        <v>1</v>
      </c>
      <c r="M641" s="354"/>
      <c r="N641" s="354"/>
      <c r="O641" s="354"/>
      <c r="P641" s="354"/>
      <c r="Q641" s="96">
        <v>0</v>
      </c>
      <c r="R641" s="96">
        <v>0</v>
      </c>
      <c r="S641" s="96">
        <v>0</v>
      </c>
      <c r="T641" s="96">
        <v>0</v>
      </c>
      <c r="U641" s="96">
        <v>0</v>
      </c>
      <c r="V641" s="96">
        <v>0</v>
      </c>
      <c r="W641" s="96">
        <v>0</v>
      </c>
      <c r="X641" s="96">
        <v>0</v>
      </c>
      <c r="Y641" s="96">
        <v>0</v>
      </c>
      <c r="Z641" s="102" t="s">
        <v>81</v>
      </c>
      <c r="AA641" s="96">
        <v>0</v>
      </c>
      <c r="AB641" s="102">
        <v>0</v>
      </c>
      <c r="AC641" s="96">
        <v>0</v>
      </c>
      <c r="AD641" s="102">
        <v>0</v>
      </c>
      <c r="AE641" s="102">
        <v>0</v>
      </c>
      <c r="AF641" s="102">
        <v>0</v>
      </c>
      <c r="AG641" s="102">
        <v>0</v>
      </c>
      <c r="AH641" s="102">
        <v>0</v>
      </c>
      <c r="AI641" s="102">
        <v>0</v>
      </c>
      <c r="AJ641" s="102">
        <v>0</v>
      </c>
      <c r="AK641" s="102">
        <v>0</v>
      </c>
      <c r="AL641" s="305" t="s">
        <v>81</v>
      </c>
      <c r="AM641" s="354"/>
      <c r="AN641" s="354"/>
      <c r="AO641" s="102">
        <f t="shared" si="475"/>
        <v>1</v>
      </c>
      <c r="AP641" s="305">
        <f t="shared" si="476"/>
        <v>1</v>
      </c>
      <c r="AQ641" s="354"/>
      <c r="AR641" s="370"/>
      <c r="AS641" s="96">
        <v>0</v>
      </c>
      <c r="AT641" s="96">
        <v>0</v>
      </c>
      <c r="AU641" s="96">
        <v>0</v>
      </c>
      <c r="AV641" s="96">
        <v>0</v>
      </c>
      <c r="AW641" s="102">
        <v>0</v>
      </c>
      <c r="AX641" s="102">
        <v>0</v>
      </c>
      <c r="AY641" s="102">
        <v>0</v>
      </c>
      <c r="AZ641" s="102">
        <v>0</v>
      </c>
      <c r="BA641" s="102">
        <v>0</v>
      </c>
      <c r="BB641" s="102">
        <v>0</v>
      </c>
      <c r="BC641" s="102">
        <v>0</v>
      </c>
      <c r="BD641" s="102">
        <v>0</v>
      </c>
      <c r="BE641" s="102">
        <v>0</v>
      </c>
      <c r="BF641" s="305" t="s">
        <v>81</v>
      </c>
      <c r="BG641" s="354"/>
      <c r="BH641" s="354"/>
      <c r="BI641" s="96">
        <f t="shared" si="477"/>
        <v>1</v>
      </c>
      <c r="BJ641" s="260">
        <f t="shared" si="479"/>
        <v>1</v>
      </c>
      <c r="BK641" s="354"/>
      <c r="BL641" s="370"/>
      <c r="BM641" s="220" t="s">
        <v>1694</v>
      </c>
      <c r="BN641" s="220" t="s">
        <v>1696</v>
      </c>
      <c r="BO641" s="220"/>
      <c r="BP641" s="220"/>
      <c r="BQ641" s="220"/>
      <c r="BR641" s="220"/>
      <c r="BS641" s="220"/>
      <c r="BT641" s="220"/>
      <c r="BU641" s="220"/>
      <c r="BV641" s="220"/>
      <c r="BW641" s="220"/>
      <c r="BX641" s="220"/>
      <c r="BY641" s="220"/>
      <c r="BZ641" s="96" t="s">
        <v>81</v>
      </c>
      <c r="CA641" s="96">
        <v>0</v>
      </c>
      <c r="CB641" s="96" t="s">
        <v>81</v>
      </c>
      <c r="CC641" s="96" t="s">
        <v>81</v>
      </c>
      <c r="CD641" s="96" t="s">
        <v>81</v>
      </c>
      <c r="CE641" s="96">
        <v>0</v>
      </c>
      <c r="CF641" s="96">
        <v>0</v>
      </c>
      <c r="CG641" s="96">
        <v>0</v>
      </c>
      <c r="CH641" s="96">
        <v>0</v>
      </c>
      <c r="CI641" s="96">
        <v>0</v>
      </c>
      <c r="CJ641" s="96">
        <v>0</v>
      </c>
      <c r="CK641" s="96">
        <v>0</v>
      </c>
      <c r="CL641" s="96">
        <v>0</v>
      </c>
      <c r="CM641" s="96">
        <v>0</v>
      </c>
      <c r="CN641" s="305" t="s">
        <v>81</v>
      </c>
      <c r="CO641" s="354"/>
      <c r="CP641" s="354"/>
      <c r="CQ641" s="96" t="s">
        <v>81</v>
      </c>
      <c r="CR641" s="221" t="s">
        <v>81</v>
      </c>
      <c r="CS641" s="355"/>
      <c r="CT641" s="365"/>
      <c r="CU641" s="220" t="s">
        <v>1694</v>
      </c>
      <c r="CV641" s="220" t="s">
        <v>1696</v>
      </c>
    </row>
    <row r="642" spans="1:101" ht="60.75" customHeight="1">
      <c r="A642" s="214" t="s">
        <v>1703</v>
      </c>
      <c r="B642" s="313" t="s">
        <v>91</v>
      </c>
      <c r="C642" s="214" t="s">
        <v>1704</v>
      </c>
      <c r="D642" s="212" t="s">
        <v>79</v>
      </c>
      <c r="E642" s="212" t="s">
        <v>79</v>
      </c>
      <c r="F642" s="212" t="s">
        <v>79</v>
      </c>
      <c r="G642" s="214" t="s">
        <v>80</v>
      </c>
      <c r="H642" s="214" t="s">
        <v>80</v>
      </c>
      <c r="I642" s="212" t="s">
        <v>79</v>
      </c>
      <c r="J642" s="212">
        <v>3</v>
      </c>
      <c r="K642" s="212" t="s">
        <v>79</v>
      </c>
      <c r="L642" s="212" t="s">
        <v>79</v>
      </c>
      <c r="M642" s="212" t="s">
        <v>79</v>
      </c>
      <c r="N642" s="212" t="s">
        <v>79</v>
      </c>
      <c r="O642" s="212" t="s">
        <v>79</v>
      </c>
      <c r="P642" s="213">
        <f>+P643</f>
        <v>1</v>
      </c>
      <c r="Q642" s="212">
        <f>SUM(Q643:Q651)</f>
        <v>0</v>
      </c>
      <c r="R642" s="212">
        <f t="shared" ref="R642:Y642" si="481">SUM(R643:R651)</f>
        <v>0</v>
      </c>
      <c r="S642" s="212">
        <f t="shared" si="481"/>
        <v>0</v>
      </c>
      <c r="T642" s="212">
        <f t="shared" si="481"/>
        <v>0</v>
      </c>
      <c r="U642" s="212">
        <f t="shared" si="481"/>
        <v>0</v>
      </c>
      <c r="V642" s="212">
        <f t="shared" si="481"/>
        <v>0</v>
      </c>
      <c r="W642" s="212">
        <f t="shared" si="481"/>
        <v>0</v>
      </c>
      <c r="X642" s="212">
        <f t="shared" si="481"/>
        <v>0</v>
      </c>
      <c r="Y642" s="212">
        <f t="shared" si="481"/>
        <v>0</v>
      </c>
      <c r="Z642" s="118" t="s">
        <v>81</v>
      </c>
      <c r="AA642" s="212">
        <v>6</v>
      </c>
      <c r="AB642" s="118" t="s">
        <v>79</v>
      </c>
      <c r="AC642" s="118" t="s">
        <v>79</v>
      </c>
      <c r="AD642" s="118">
        <f>SUM(AD643:AD651)</f>
        <v>0</v>
      </c>
      <c r="AE642" s="118">
        <f t="shared" ref="AE642:AK642" si="482">SUM(AE643:AE651)</f>
        <v>0</v>
      </c>
      <c r="AF642" s="118">
        <f t="shared" si="482"/>
        <v>0</v>
      </c>
      <c r="AG642" s="118">
        <f t="shared" si="482"/>
        <v>0</v>
      </c>
      <c r="AH642" s="118">
        <f t="shared" si="482"/>
        <v>0</v>
      </c>
      <c r="AI642" s="118">
        <f t="shared" si="482"/>
        <v>0</v>
      </c>
      <c r="AJ642" s="118">
        <f t="shared" si="482"/>
        <v>0</v>
      </c>
      <c r="AK642" s="118">
        <f t="shared" si="482"/>
        <v>0</v>
      </c>
      <c r="AL642" s="118" t="s">
        <v>79</v>
      </c>
      <c r="AM642" s="118" t="s">
        <v>79</v>
      </c>
      <c r="AN642" s="213">
        <f>+AN643</f>
        <v>0.5</v>
      </c>
      <c r="AO642" s="214">
        <v>9</v>
      </c>
      <c r="AP642" s="118" t="s">
        <v>79</v>
      </c>
      <c r="AQ642" s="118" t="s">
        <v>79</v>
      </c>
      <c r="AR642" s="213">
        <f>+AR643</f>
        <v>0.44444444444444442</v>
      </c>
      <c r="AS642" s="212">
        <v>2</v>
      </c>
      <c r="AT642" s="118" t="s">
        <v>79</v>
      </c>
      <c r="AU642" s="118" t="s">
        <v>79</v>
      </c>
      <c r="AV642" s="118" t="s">
        <v>79</v>
      </c>
      <c r="AW642" s="118">
        <f>SUM(AW643:AW651)</f>
        <v>0</v>
      </c>
      <c r="AX642" s="118">
        <f t="shared" ref="AX642:BE642" si="483">SUM(AX643:AX651)</f>
        <v>0</v>
      </c>
      <c r="AY642" s="118">
        <f t="shared" si="483"/>
        <v>0</v>
      </c>
      <c r="AZ642" s="118">
        <f t="shared" si="483"/>
        <v>0</v>
      </c>
      <c r="BA642" s="118">
        <f t="shared" si="483"/>
        <v>0</v>
      </c>
      <c r="BB642" s="118">
        <f t="shared" si="483"/>
        <v>0</v>
      </c>
      <c r="BC642" s="118">
        <f t="shared" si="483"/>
        <v>0</v>
      </c>
      <c r="BD642" s="118">
        <f t="shared" si="483"/>
        <v>0</v>
      </c>
      <c r="BE642" s="118">
        <f t="shared" si="483"/>
        <v>0</v>
      </c>
      <c r="BF642" s="118" t="s">
        <v>79</v>
      </c>
      <c r="BG642" s="118" t="s">
        <v>79</v>
      </c>
      <c r="BH642" s="213">
        <f>+BH643</f>
        <v>1</v>
      </c>
      <c r="BI642" s="214">
        <v>7</v>
      </c>
      <c r="BJ642" s="118" t="s">
        <v>79</v>
      </c>
      <c r="BK642" s="118" t="s">
        <v>79</v>
      </c>
      <c r="BL642" s="213">
        <f>+BL643</f>
        <v>1</v>
      </c>
      <c r="BM642" s="214" t="s">
        <v>1694</v>
      </c>
      <c r="BN642" s="214" t="s">
        <v>81</v>
      </c>
      <c r="BO642" s="214"/>
      <c r="BP642" s="214"/>
      <c r="BQ642" s="214"/>
      <c r="BR642" s="214"/>
      <c r="BS642" s="214"/>
      <c r="BT642" s="214"/>
      <c r="BU642" s="214"/>
      <c r="BV642" s="214"/>
      <c r="BW642" s="214"/>
      <c r="BX642" s="214"/>
      <c r="BY642" s="214"/>
      <c r="BZ642" s="212">
        <v>0</v>
      </c>
      <c r="CA642" s="118" t="s">
        <v>79</v>
      </c>
      <c r="CB642" s="118" t="s">
        <v>79</v>
      </c>
      <c r="CC642" s="118" t="s">
        <v>79</v>
      </c>
      <c r="CD642" s="118" t="s">
        <v>79</v>
      </c>
      <c r="CE642" s="212">
        <f>SUM(CE643:CE651)</f>
        <v>0</v>
      </c>
      <c r="CF642" s="212">
        <f t="shared" ref="CF642:CM642" si="484">SUM(CF643:CF651)</f>
        <v>0</v>
      </c>
      <c r="CG642" s="212">
        <f t="shared" si="484"/>
        <v>0</v>
      </c>
      <c r="CH642" s="212">
        <f t="shared" si="484"/>
        <v>0</v>
      </c>
      <c r="CI642" s="212">
        <f t="shared" si="484"/>
        <v>0</v>
      </c>
      <c r="CJ642" s="212">
        <f t="shared" si="484"/>
        <v>0</v>
      </c>
      <c r="CK642" s="212">
        <f t="shared" si="484"/>
        <v>0</v>
      </c>
      <c r="CL642" s="212">
        <f t="shared" si="484"/>
        <v>0</v>
      </c>
      <c r="CM642" s="212">
        <f t="shared" si="484"/>
        <v>0</v>
      </c>
      <c r="CN642" s="118" t="s">
        <v>79</v>
      </c>
      <c r="CO642" s="118" t="s">
        <v>79</v>
      </c>
      <c r="CP642" s="213" t="str">
        <f>+CP643</f>
        <v>NA</v>
      </c>
      <c r="CQ642" s="214">
        <v>6</v>
      </c>
      <c r="CR642" s="120" t="s">
        <v>79</v>
      </c>
      <c r="CS642" s="120" t="s">
        <v>79</v>
      </c>
      <c r="CT642" s="215">
        <f>+CT643</f>
        <v>1</v>
      </c>
      <c r="CU642" s="214" t="s">
        <v>1694</v>
      </c>
      <c r="CV642" s="214" t="s">
        <v>81</v>
      </c>
      <c r="CW642" s="291"/>
    </row>
    <row r="643" spans="1:101" ht="82.5" customHeight="1">
      <c r="A643" s="75" t="s">
        <v>1705</v>
      </c>
      <c r="B643" s="218" t="s">
        <v>95</v>
      </c>
      <c r="C643" s="75" t="s">
        <v>1706</v>
      </c>
      <c r="D643" s="119">
        <v>2</v>
      </c>
      <c r="E643" s="119">
        <v>1</v>
      </c>
      <c r="F643" s="75" t="s">
        <v>97</v>
      </c>
      <c r="G643" s="75" t="s">
        <v>1688</v>
      </c>
      <c r="H643" s="75" t="s">
        <v>1688</v>
      </c>
      <c r="I643" s="96">
        <v>0</v>
      </c>
      <c r="J643" s="119">
        <v>1</v>
      </c>
      <c r="K643" s="119">
        <v>1</v>
      </c>
      <c r="L643" s="305">
        <v>1</v>
      </c>
      <c r="M643" s="354">
        <f>SUM(L643:L651)/3</f>
        <v>1</v>
      </c>
      <c r="N643" s="354">
        <v>1</v>
      </c>
      <c r="O643" s="354">
        <v>0.30000000000000004</v>
      </c>
      <c r="P643" s="354">
        <f>SUM(L643:L651)/3</f>
        <v>1</v>
      </c>
      <c r="Q643" s="96">
        <v>0</v>
      </c>
      <c r="R643" s="96">
        <v>0</v>
      </c>
      <c r="S643" s="96">
        <v>0</v>
      </c>
      <c r="T643" s="96">
        <v>0</v>
      </c>
      <c r="U643" s="96">
        <v>0</v>
      </c>
      <c r="V643" s="96">
        <v>0</v>
      </c>
      <c r="W643" s="96">
        <v>0</v>
      </c>
      <c r="X643" s="96">
        <v>0</v>
      </c>
      <c r="Y643" s="96">
        <v>0</v>
      </c>
      <c r="Z643" s="102" t="s">
        <v>81</v>
      </c>
      <c r="AA643" s="96">
        <v>1</v>
      </c>
      <c r="AB643" s="102">
        <v>1</v>
      </c>
      <c r="AC643" s="96">
        <v>0</v>
      </c>
      <c r="AD643" s="102">
        <v>0</v>
      </c>
      <c r="AE643" s="102">
        <v>0</v>
      </c>
      <c r="AF643" s="102">
        <v>0</v>
      </c>
      <c r="AG643" s="102">
        <v>0</v>
      </c>
      <c r="AH643" s="102">
        <v>0</v>
      </c>
      <c r="AI643" s="102">
        <v>0</v>
      </c>
      <c r="AJ643" s="102">
        <v>0</v>
      </c>
      <c r="AK643" s="102">
        <v>0</v>
      </c>
      <c r="AL643" s="305">
        <v>0</v>
      </c>
      <c r="AM643" s="354">
        <f>SUM(AL643:AL651)/6</f>
        <v>0.5</v>
      </c>
      <c r="AN643" s="354">
        <f>SUM(AL643:AL651)/6</f>
        <v>0.5</v>
      </c>
      <c r="AO643" s="102">
        <f t="shared" ref="AO643:AO651" si="485">SUM(AC643+K643)</f>
        <v>1</v>
      </c>
      <c r="AP643" s="305">
        <f t="shared" ref="AP643:AP651" si="486">SUM(AO643/D643)</f>
        <v>0.5</v>
      </c>
      <c r="AQ643" s="354">
        <f>SUM(AP643:AP651)/9</f>
        <v>0.44444444444444442</v>
      </c>
      <c r="AR643" s="354">
        <f>SUM(AP643:AP651)/9</f>
        <v>0.44444444444444442</v>
      </c>
      <c r="AS643" s="96">
        <v>0</v>
      </c>
      <c r="AT643" s="96">
        <v>0</v>
      </c>
      <c r="AU643" s="96">
        <v>0</v>
      </c>
      <c r="AV643" s="96">
        <v>0</v>
      </c>
      <c r="AW643" s="102">
        <v>0</v>
      </c>
      <c r="AX643" s="102">
        <v>0</v>
      </c>
      <c r="AY643" s="102">
        <v>0</v>
      </c>
      <c r="AZ643" s="102">
        <v>0</v>
      </c>
      <c r="BA643" s="102">
        <v>0</v>
      </c>
      <c r="BB643" s="102">
        <v>0</v>
      </c>
      <c r="BC643" s="102">
        <v>0</v>
      </c>
      <c r="BD643" s="102">
        <v>0</v>
      </c>
      <c r="BE643" s="102">
        <v>0</v>
      </c>
      <c r="BF643" s="96" t="s">
        <v>81</v>
      </c>
      <c r="BG643" s="354">
        <f>SUM(BF643:BF651)/2</f>
        <v>1</v>
      </c>
      <c r="BH643" s="354">
        <f>SUM(BF643:BF651)/AS642</f>
        <v>1</v>
      </c>
      <c r="BI643" s="96">
        <f t="shared" ref="BI643:BI651" si="487">+K643+AC643+AV643</f>
        <v>1</v>
      </c>
      <c r="BJ643" s="260">
        <f>+BI643/E643</f>
        <v>1</v>
      </c>
      <c r="BK643" s="354">
        <f>SUM(BJ643:BJ651)/7</f>
        <v>1</v>
      </c>
      <c r="BL643" s="354">
        <f>SUM(BJ643:BJ651)/BI642</f>
        <v>1</v>
      </c>
      <c r="BM643" s="220" t="s">
        <v>1694</v>
      </c>
      <c r="BN643" s="220" t="s">
        <v>268</v>
      </c>
      <c r="BO643" s="220"/>
      <c r="BP643" s="220"/>
      <c r="BQ643" s="220"/>
      <c r="BR643" s="220"/>
      <c r="BS643" s="220"/>
      <c r="BT643" s="220"/>
      <c r="BU643" s="220"/>
      <c r="BV643" s="220"/>
      <c r="BW643" s="220"/>
      <c r="BX643" s="220"/>
      <c r="BY643" s="220"/>
      <c r="BZ643" s="96">
        <v>0</v>
      </c>
      <c r="CA643" s="96">
        <v>0</v>
      </c>
      <c r="CB643" s="96">
        <v>0</v>
      </c>
      <c r="CC643" s="96">
        <v>0</v>
      </c>
      <c r="CD643" s="96">
        <v>0</v>
      </c>
      <c r="CE643" s="96">
        <v>0</v>
      </c>
      <c r="CF643" s="96">
        <v>0</v>
      </c>
      <c r="CG643" s="96">
        <v>0</v>
      </c>
      <c r="CH643" s="96">
        <v>0</v>
      </c>
      <c r="CI643" s="96">
        <v>0</v>
      </c>
      <c r="CJ643" s="96">
        <v>0</v>
      </c>
      <c r="CK643" s="96">
        <v>0</v>
      </c>
      <c r="CL643" s="96">
        <v>0</v>
      </c>
      <c r="CM643" s="96">
        <v>0</v>
      </c>
      <c r="CN643" s="96" t="s">
        <v>81</v>
      </c>
      <c r="CO643" s="354" t="s">
        <v>81</v>
      </c>
      <c r="CP643" s="354" t="s">
        <v>81</v>
      </c>
      <c r="CQ643" s="96">
        <f t="shared" si="466"/>
        <v>1</v>
      </c>
      <c r="CR643" s="221">
        <f>+CQ643/E643</f>
        <v>1</v>
      </c>
      <c r="CS643" s="355">
        <f>SUM(CR643:CR651)/CQ642</f>
        <v>1</v>
      </c>
      <c r="CT643" s="355">
        <f>SUM(CR643:CR651)/CQ642</f>
        <v>1</v>
      </c>
      <c r="CU643" s="220" t="s">
        <v>1694</v>
      </c>
      <c r="CV643" s="220" t="s">
        <v>268</v>
      </c>
    </row>
    <row r="644" spans="1:101" ht="92.25" customHeight="1">
      <c r="A644" s="75" t="s">
        <v>1705</v>
      </c>
      <c r="B644" s="218" t="s">
        <v>95</v>
      </c>
      <c r="C644" s="75" t="s">
        <v>1706</v>
      </c>
      <c r="D644" s="119">
        <v>1</v>
      </c>
      <c r="E644" s="119">
        <v>1</v>
      </c>
      <c r="F644" s="75" t="s">
        <v>97</v>
      </c>
      <c r="G644" s="75" t="s">
        <v>1692</v>
      </c>
      <c r="H644" s="75" t="s">
        <v>1692</v>
      </c>
      <c r="I644" s="96">
        <v>0</v>
      </c>
      <c r="J644" s="119">
        <v>0</v>
      </c>
      <c r="K644" s="119">
        <v>0</v>
      </c>
      <c r="L644" s="305" t="s">
        <v>81</v>
      </c>
      <c r="M644" s="354"/>
      <c r="N644" s="354"/>
      <c r="O644" s="354"/>
      <c r="P644" s="354"/>
      <c r="Q644" s="96">
        <v>0</v>
      </c>
      <c r="R644" s="96">
        <v>0</v>
      </c>
      <c r="S644" s="96">
        <v>0</v>
      </c>
      <c r="T644" s="96">
        <v>0</v>
      </c>
      <c r="U644" s="96">
        <v>0</v>
      </c>
      <c r="V644" s="96">
        <v>0</v>
      </c>
      <c r="W644" s="96">
        <v>0</v>
      </c>
      <c r="X644" s="96">
        <v>0</v>
      </c>
      <c r="Y644" s="96">
        <v>0</v>
      </c>
      <c r="Z644" s="102" t="s">
        <v>81</v>
      </c>
      <c r="AA644" s="96">
        <v>1</v>
      </c>
      <c r="AB644" s="102">
        <v>1</v>
      </c>
      <c r="AC644" s="96">
        <v>1</v>
      </c>
      <c r="AD644" s="102">
        <v>0</v>
      </c>
      <c r="AE644" s="102">
        <v>0</v>
      </c>
      <c r="AF644" s="102">
        <v>0</v>
      </c>
      <c r="AG644" s="102">
        <v>0</v>
      </c>
      <c r="AH644" s="102">
        <v>0</v>
      </c>
      <c r="AI644" s="102">
        <v>0</v>
      </c>
      <c r="AJ644" s="102">
        <v>0</v>
      </c>
      <c r="AK644" s="102">
        <v>0</v>
      </c>
      <c r="AL644" s="305">
        <v>1</v>
      </c>
      <c r="AM644" s="354"/>
      <c r="AN644" s="354"/>
      <c r="AO644" s="102">
        <f t="shared" si="485"/>
        <v>1</v>
      </c>
      <c r="AP644" s="305">
        <f t="shared" si="486"/>
        <v>1</v>
      </c>
      <c r="AQ644" s="354"/>
      <c r="AR644" s="354"/>
      <c r="AS644" s="96">
        <v>0</v>
      </c>
      <c r="AT644" s="96">
        <v>0</v>
      </c>
      <c r="AU644" s="96">
        <v>0</v>
      </c>
      <c r="AV644" s="96">
        <v>0</v>
      </c>
      <c r="AW644" s="102">
        <v>0</v>
      </c>
      <c r="AX644" s="102">
        <v>0</v>
      </c>
      <c r="AY644" s="102">
        <v>0</v>
      </c>
      <c r="AZ644" s="102">
        <v>0</v>
      </c>
      <c r="BA644" s="102">
        <v>0</v>
      </c>
      <c r="BB644" s="102">
        <v>0</v>
      </c>
      <c r="BC644" s="102">
        <v>0</v>
      </c>
      <c r="BD644" s="102">
        <v>0</v>
      </c>
      <c r="BE644" s="102">
        <v>0</v>
      </c>
      <c r="BF644" s="96" t="s">
        <v>81</v>
      </c>
      <c r="BG644" s="354"/>
      <c r="BH644" s="354"/>
      <c r="BI644" s="96">
        <f t="shared" si="487"/>
        <v>1</v>
      </c>
      <c r="BJ644" s="260">
        <f>+BI644/D644</f>
        <v>1</v>
      </c>
      <c r="BK644" s="354"/>
      <c r="BL644" s="354"/>
      <c r="BM644" s="220" t="s">
        <v>1694</v>
      </c>
      <c r="BN644" s="220" t="s">
        <v>101</v>
      </c>
      <c r="BO644" s="220"/>
      <c r="BP644" s="220"/>
      <c r="BQ644" s="220"/>
      <c r="BR644" s="220"/>
      <c r="BS644" s="220"/>
      <c r="BT644" s="220"/>
      <c r="BU644" s="220"/>
      <c r="BV644" s="220"/>
      <c r="BW644" s="220"/>
      <c r="BX644" s="220"/>
      <c r="BY644" s="220"/>
      <c r="BZ644" s="96">
        <v>0</v>
      </c>
      <c r="CA644" s="96">
        <v>0</v>
      </c>
      <c r="CB644" s="96">
        <v>0</v>
      </c>
      <c r="CC644" s="96">
        <v>0</v>
      </c>
      <c r="CD644" s="96">
        <v>0</v>
      </c>
      <c r="CE644" s="96">
        <v>0</v>
      </c>
      <c r="CF644" s="96">
        <v>0</v>
      </c>
      <c r="CG644" s="96">
        <v>0</v>
      </c>
      <c r="CH644" s="96">
        <v>0</v>
      </c>
      <c r="CI644" s="96">
        <v>0</v>
      </c>
      <c r="CJ644" s="96">
        <v>0</v>
      </c>
      <c r="CK644" s="96">
        <v>0</v>
      </c>
      <c r="CL644" s="96">
        <v>0</v>
      </c>
      <c r="CM644" s="96">
        <v>0</v>
      </c>
      <c r="CN644" s="96" t="s">
        <v>81</v>
      </c>
      <c r="CO644" s="354"/>
      <c r="CP644" s="354"/>
      <c r="CQ644" s="96">
        <f t="shared" si="466"/>
        <v>1</v>
      </c>
      <c r="CR644" s="221">
        <f>+CQ644/E644</f>
        <v>1</v>
      </c>
      <c r="CS644" s="355"/>
      <c r="CT644" s="355"/>
      <c r="CU644" s="220" t="s">
        <v>1694</v>
      </c>
      <c r="CV644" s="220" t="s">
        <v>101</v>
      </c>
    </row>
    <row r="645" spans="1:101" ht="89.25" customHeight="1">
      <c r="A645" s="75" t="s">
        <v>1705</v>
      </c>
      <c r="B645" s="218" t="s">
        <v>95</v>
      </c>
      <c r="C645" s="75" t="s">
        <v>1706</v>
      </c>
      <c r="D645" s="119">
        <v>1</v>
      </c>
      <c r="E645" s="119" t="s">
        <v>81</v>
      </c>
      <c r="F645" s="75" t="s">
        <v>97</v>
      </c>
      <c r="G645" s="75" t="s">
        <v>1695</v>
      </c>
      <c r="H645" s="75" t="s">
        <v>1695</v>
      </c>
      <c r="I645" s="96">
        <v>0</v>
      </c>
      <c r="J645" s="119">
        <v>0</v>
      </c>
      <c r="K645" s="119">
        <v>0</v>
      </c>
      <c r="L645" s="305" t="s">
        <v>81</v>
      </c>
      <c r="M645" s="354"/>
      <c r="N645" s="354"/>
      <c r="O645" s="354"/>
      <c r="P645" s="354"/>
      <c r="Q645" s="96">
        <v>0</v>
      </c>
      <c r="R645" s="96">
        <v>0</v>
      </c>
      <c r="S645" s="96">
        <v>0</v>
      </c>
      <c r="T645" s="96">
        <v>0</v>
      </c>
      <c r="U645" s="96">
        <v>0</v>
      </c>
      <c r="V645" s="96">
        <v>0</v>
      </c>
      <c r="W645" s="96">
        <v>0</v>
      </c>
      <c r="X645" s="96">
        <v>0</v>
      </c>
      <c r="Y645" s="96">
        <v>0</v>
      </c>
      <c r="Z645" s="102" t="s">
        <v>81</v>
      </c>
      <c r="AA645" s="96">
        <v>1</v>
      </c>
      <c r="AB645" s="102">
        <v>0</v>
      </c>
      <c r="AC645" s="96">
        <v>0</v>
      </c>
      <c r="AD645" s="102">
        <v>0</v>
      </c>
      <c r="AE645" s="102">
        <v>0</v>
      </c>
      <c r="AF645" s="102">
        <v>0</v>
      </c>
      <c r="AG645" s="102">
        <v>0</v>
      </c>
      <c r="AH645" s="102">
        <v>0</v>
      </c>
      <c r="AI645" s="102">
        <v>0</v>
      </c>
      <c r="AJ645" s="102">
        <v>0</v>
      </c>
      <c r="AK645" s="102">
        <v>0</v>
      </c>
      <c r="AL645" s="305">
        <v>0</v>
      </c>
      <c r="AM645" s="354"/>
      <c r="AN645" s="354"/>
      <c r="AO645" s="102">
        <f t="shared" si="485"/>
        <v>0</v>
      </c>
      <c r="AP645" s="305">
        <f t="shared" si="486"/>
        <v>0</v>
      </c>
      <c r="AQ645" s="354"/>
      <c r="AR645" s="354"/>
      <c r="AS645" s="96">
        <v>0</v>
      </c>
      <c r="AT645" s="96">
        <v>0</v>
      </c>
      <c r="AU645" s="96">
        <v>0</v>
      </c>
      <c r="AV645" s="96">
        <v>0</v>
      </c>
      <c r="AW645" s="102">
        <v>0</v>
      </c>
      <c r="AX645" s="102">
        <v>0</v>
      </c>
      <c r="AY645" s="102">
        <v>0</v>
      </c>
      <c r="AZ645" s="102">
        <v>0</v>
      </c>
      <c r="BA645" s="102">
        <v>0</v>
      </c>
      <c r="BB645" s="102">
        <v>0</v>
      </c>
      <c r="BC645" s="102">
        <v>0</v>
      </c>
      <c r="BD645" s="102">
        <v>0</v>
      </c>
      <c r="BE645" s="102">
        <v>0</v>
      </c>
      <c r="BF645" s="96" t="s">
        <v>81</v>
      </c>
      <c r="BG645" s="354"/>
      <c r="BH645" s="354"/>
      <c r="BI645" s="96" t="s">
        <v>81</v>
      </c>
      <c r="BJ645" s="260" t="s">
        <v>81</v>
      </c>
      <c r="BK645" s="354"/>
      <c r="BL645" s="354"/>
      <c r="BM645" s="220" t="s">
        <v>1694</v>
      </c>
      <c r="BN645" s="220" t="s">
        <v>176</v>
      </c>
      <c r="BO645" s="220"/>
      <c r="BP645" s="220"/>
      <c r="BQ645" s="220"/>
      <c r="BR645" s="220"/>
      <c r="BS645" s="220"/>
      <c r="BT645" s="220"/>
      <c r="BU645" s="220"/>
      <c r="BV645" s="220"/>
      <c r="BW645" s="220"/>
      <c r="BX645" s="220"/>
      <c r="BY645" s="220"/>
      <c r="BZ645" s="96" t="s">
        <v>81</v>
      </c>
      <c r="CA645" s="96">
        <v>0</v>
      </c>
      <c r="CB645" s="96" t="s">
        <v>81</v>
      </c>
      <c r="CC645" s="96" t="s">
        <v>81</v>
      </c>
      <c r="CD645" s="96" t="s">
        <v>81</v>
      </c>
      <c r="CE645" s="96">
        <v>0</v>
      </c>
      <c r="CF645" s="96">
        <v>0</v>
      </c>
      <c r="CG645" s="96">
        <v>0</v>
      </c>
      <c r="CH645" s="96">
        <v>0</v>
      </c>
      <c r="CI645" s="96">
        <v>0</v>
      </c>
      <c r="CJ645" s="96">
        <v>0</v>
      </c>
      <c r="CK645" s="96">
        <v>0</v>
      </c>
      <c r="CL645" s="96">
        <v>0</v>
      </c>
      <c r="CM645" s="96">
        <v>0</v>
      </c>
      <c r="CN645" s="96" t="s">
        <v>81</v>
      </c>
      <c r="CO645" s="354"/>
      <c r="CP645" s="354"/>
      <c r="CQ645" s="96" t="s">
        <v>81</v>
      </c>
      <c r="CR645" s="221" t="s">
        <v>81</v>
      </c>
      <c r="CS645" s="355"/>
      <c r="CT645" s="355"/>
      <c r="CU645" s="220" t="s">
        <v>1694</v>
      </c>
      <c r="CV645" s="220" t="s">
        <v>176</v>
      </c>
    </row>
    <row r="646" spans="1:101" ht="117.75" customHeight="1">
      <c r="A646" s="75" t="s">
        <v>1705</v>
      </c>
      <c r="B646" s="218" t="s">
        <v>95</v>
      </c>
      <c r="C646" s="75" t="s">
        <v>1706</v>
      </c>
      <c r="D646" s="119">
        <v>2</v>
      </c>
      <c r="E646" s="119">
        <v>1</v>
      </c>
      <c r="F646" s="75" t="s">
        <v>97</v>
      </c>
      <c r="G646" s="75" t="s">
        <v>1697</v>
      </c>
      <c r="H646" s="75" t="s">
        <v>1697</v>
      </c>
      <c r="I646" s="96">
        <v>0</v>
      </c>
      <c r="J646" s="119">
        <v>0</v>
      </c>
      <c r="K646" s="119">
        <v>0</v>
      </c>
      <c r="L646" s="305" t="s">
        <v>81</v>
      </c>
      <c r="M646" s="354"/>
      <c r="N646" s="354"/>
      <c r="O646" s="354"/>
      <c r="P646" s="354"/>
      <c r="Q646" s="96">
        <v>0</v>
      </c>
      <c r="R646" s="96">
        <v>0</v>
      </c>
      <c r="S646" s="96">
        <v>0</v>
      </c>
      <c r="T646" s="96">
        <v>0</v>
      </c>
      <c r="U646" s="96">
        <v>0</v>
      </c>
      <c r="V646" s="96">
        <v>0</v>
      </c>
      <c r="W646" s="96">
        <v>0</v>
      </c>
      <c r="X646" s="96">
        <v>0</v>
      </c>
      <c r="Y646" s="96">
        <v>0</v>
      </c>
      <c r="Z646" s="102" t="s">
        <v>81</v>
      </c>
      <c r="AA646" s="96">
        <v>1</v>
      </c>
      <c r="AB646" s="102">
        <v>1</v>
      </c>
      <c r="AC646" s="96">
        <v>1</v>
      </c>
      <c r="AD646" s="102">
        <v>0</v>
      </c>
      <c r="AE646" s="102">
        <v>0</v>
      </c>
      <c r="AF646" s="102">
        <v>0</v>
      </c>
      <c r="AG646" s="102">
        <v>0</v>
      </c>
      <c r="AH646" s="102">
        <v>0</v>
      </c>
      <c r="AI646" s="102">
        <v>0</v>
      </c>
      <c r="AJ646" s="102">
        <v>0</v>
      </c>
      <c r="AK646" s="102">
        <v>0</v>
      </c>
      <c r="AL646" s="305">
        <v>1</v>
      </c>
      <c r="AM646" s="354"/>
      <c r="AN646" s="354"/>
      <c r="AO646" s="102">
        <f t="shared" si="485"/>
        <v>1</v>
      </c>
      <c r="AP646" s="305">
        <f t="shared" si="486"/>
        <v>0.5</v>
      </c>
      <c r="AQ646" s="354"/>
      <c r="AR646" s="354"/>
      <c r="AS646" s="96">
        <v>0</v>
      </c>
      <c r="AT646" s="96">
        <v>0</v>
      </c>
      <c r="AU646" s="96">
        <v>0</v>
      </c>
      <c r="AV646" s="96">
        <v>0</v>
      </c>
      <c r="AW646" s="102">
        <v>0</v>
      </c>
      <c r="AX646" s="102">
        <v>0</v>
      </c>
      <c r="AY646" s="102">
        <v>0</v>
      </c>
      <c r="AZ646" s="102">
        <v>0</v>
      </c>
      <c r="BA646" s="102">
        <v>0</v>
      </c>
      <c r="BB646" s="102">
        <v>0</v>
      </c>
      <c r="BC646" s="102">
        <v>0</v>
      </c>
      <c r="BD646" s="102">
        <v>0</v>
      </c>
      <c r="BE646" s="102">
        <v>0</v>
      </c>
      <c r="BF646" s="305" t="s">
        <v>81</v>
      </c>
      <c r="BG646" s="354"/>
      <c r="BH646" s="354"/>
      <c r="BI646" s="96">
        <f t="shared" si="487"/>
        <v>1</v>
      </c>
      <c r="BJ646" s="260">
        <f>+BI646/E646</f>
        <v>1</v>
      </c>
      <c r="BK646" s="354"/>
      <c r="BL646" s="354"/>
      <c r="BM646" s="220" t="s">
        <v>1694</v>
      </c>
      <c r="BN646" s="220" t="s">
        <v>268</v>
      </c>
      <c r="BO646" s="220"/>
      <c r="BP646" s="220"/>
      <c r="BQ646" s="220"/>
      <c r="BR646" s="220"/>
      <c r="BS646" s="220"/>
      <c r="BT646" s="220"/>
      <c r="BU646" s="220"/>
      <c r="BV646" s="220"/>
      <c r="BW646" s="220"/>
      <c r="BX646" s="220"/>
      <c r="BY646" s="220"/>
      <c r="BZ646" s="96">
        <v>0</v>
      </c>
      <c r="CA646" s="96">
        <v>0</v>
      </c>
      <c r="CB646" s="96">
        <v>0</v>
      </c>
      <c r="CC646" s="96">
        <v>0</v>
      </c>
      <c r="CD646" s="96">
        <v>0</v>
      </c>
      <c r="CE646" s="96">
        <v>0</v>
      </c>
      <c r="CF646" s="96">
        <v>0</v>
      </c>
      <c r="CG646" s="96">
        <v>0</v>
      </c>
      <c r="CH646" s="96">
        <v>0</v>
      </c>
      <c r="CI646" s="96">
        <v>0</v>
      </c>
      <c r="CJ646" s="96">
        <v>0</v>
      </c>
      <c r="CK646" s="96">
        <v>0</v>
      </c>
      <c r="CL646" s="96">
        <v>0</v>
      </c>
      <c r="CM646" s="96">
        <v>0</v>
      </c>
      <c r="CN646" s="305" t="s">
        <v>81</v>
      </c>
      <c r="CO646" s="354"/>
      <c r="CP646" s="354"/>
      <c r="CQ646" s="96">
        <f t="shared" si="466"/>
        <v>1</v>
      </c>
      <c r="CR646" s="221">
        <f>+CQ646/E646</f>
        <v>1</v>
      </c>
      <c r="CS646" s="355"/>
      <c r="CT646" s="355"/>
      <c r="CU646" s="220" t="s">
        <v>1694</v>
      </c>
      <c r="CV646" s="220" t="s">
        <v>268</v>
      </c>
    </row>
    <row r="647" spans="1:101" ht="86.25" customHeight="1">
      <c r="A647" s="75" t="s">
        <v>1705</v>
      </c>
      <c r="B647" s="218" t="s">
        <v>95</v>
      </c>
      <c r="C647" s="75" t="s">
        <v>1706</v>
      </c>
      <c r="D647" s="119">
        <v>2</v>
      </c>
      <c r="E647" s="119">
        <v>2</v>
      </c>
      <c r="F647" s="75" t="s">
        <v>97</v>
      </c>
      <c r="G647" s="75" t="s">
        <v>1698</v>
      </c>
      <c r="H647" s="75" t="s">
        <v>1698</v>
      </c>
      <c r="I647" s="96">
        <v>0</v>
      </c>
      <c r="J647" s="119">
        <v>1</v>
      </c>
      <c r="K647" s="119">
        <v>1</v>
      </c>
      <c r="L647" s="305">
        <v>1</v>
      </c>
      <c r="M647" s="354"/>
      <c r="N647" s="354"/>
      <c r="O647" s="354"/>
      <c r="P647" s="354"/>
      <c r="Q647" s="96">
        <v>0</v>
      </c>
      <c r="R647" s="96">
        <v>0</v>
      </c>
      <c r="S647" s="96">
        <v>0</v>
      </c>
      <c r="T647" s="96">
        <v>0</v>
      </c>
      <c r="U647" s="96">
        <v>0</v>
      </c>
      <c r="V647" s="96">
        <v>0</v>
      </c>
      <c r="W647" s="96">
        <v>0</v>
      </c>
      <c r="X647" s="96">
        <v>0</v>
      </c>
      <c r="Y647" s="96">
        <v>0</v>
      </c>
      <c r="Z647" s="102" t="s">
        <v>81</v>
      </c>
      <c r="AA647" s="96">
        <v>2</v>
      </c>
      <c r="AB647" s="102">
        <v>2</v>
      </c>
      <c r="AC647" s="96">
        <v>2</v>
      </c>
      <c r="AD647" s="102">
        <v>0</v>
      </c>
      <c r="AE647" s="102">
        <v>0</v>
      </c>
      <c r="AF647" s="102">
        <v>0</v>
      </c>
      <c r="AG647" s="102">
        <v>0</v>
      </c>
      <c r="AH647" s="102">
        <v>0</v>
      </c>
      <c r="AI647" s="102">
        <v>0</v>
      </c>
      <c r="AJ647" s="102">
        <v>0</v>
      </c>
      <c r="AK647" s="102">
        <v>0</v>
      </c>
      <c r="AL647" s="305">
        <v>1</v>
      </c>
      <c r="AM647" s="354"/>
      <c r="AN647" s="354"/>
      <c r="AO647" s="102">
        <f t="shared" si="485"/>
        <v>3</v>
      </c>
      <c r="AP647" s="305">
        <v>1</v>
      </c>
      <c r="AQ647" s="354"/>
      <c r="AR647" s="354"/>
      <c r="AS647" s="96">
        <v>0</v>
      </c>
      <c r="AT647" s="96">
        <v>0</v>
      </c>
      <c r="AU647" s="96">
        <v>0</v>
      </c>
      <c r="AV647" s="96">
        <v>0</v>
      </c>
      <c r="AW647" s="102">
        <v>0</v>
      </c>
      <c r="AX647" s="102">
        <v>0</v>
      </c>
      <c r="AY647" s="102">
        <v>0</v>
      </c>
      <c r="AZ647" s="102">
        <v>0</v>
      </c>
      <c r="BA647" s="102">
        <v>0</v>
      </c>
      <c r="BB647" s="102">
        <v>0</v>
      </c>
      <c r="BC647" s="102">
        <v>0</v>
      </c>
      <c r="BD647" s="102">
        <v>0</v>
      </c>
      <c r="BE647" s="102">
        <v>0</v>
      </c>
      <c r="BF647" s="305" t="s">
        <v>81</v>
      </c>
      <c r="BG647" s="354"/>
      <c r="BH647" s="354"/>
      <c r="BI647" s="96">
        <f t="shared" si="487"/>
        <v>3</v>
      </c>
      <c r="BJ647" s="260">
        <v>1</v>
      </c>
      <c r="BK647" s="354"/>
      <c r="BL647" s="354"/>
      <c r="BM647" s="220" t="s">
        <v>1694</v>
      </c>
      <c r="BN647" s="220" t="s">
        <v>101</v>
      </c>
      <c r="BO647" s="220"/>
      <c r="BP647" s="220"/>
      <c r="BQ647" s="220"/>
      <c r="BR647" s="220"/>
      <c r="BS647" s="220"/>
      <c r="BT647" s="220"/>
      <c r="BU647" s="220"/>
      <c r="BV647" s="220"/>
      <c r="BW647" s="220"/>
      <c r="BX647" s="220"/>
      <c r="BY647" s="220"/>
      <c r="BZ647" s="96">
        <v>0</v>
      </c>
      <c r="CA647" s="96">
        <v>0</v>
      </c>
      <c r="CB647" s="96">
        <v>0</v>
      </c>
      <c r="CC647" s="96">
        <v>0</v>
      </c>
      <c r="CD647" s="96">
        <v>0</v>
      </c>
      <c r="CE647" s="96">
        <v>0</v>
      </c>
      <c r="CF647" s="96">
        <v>0</v>
      </c>
      <c r="CG647" s="96">
        <v>0</v>
      </c>
      <c r="CH647" s="96">
        <v>0</v>
      </c>
      <c r="CI647" s="96">
        <v>0</v>
      </c>
      <c r="CJ647" s="96">
        <v>0</v>
      </c>
      <c r="CK647" s="96">
        <v>0</v>
      </c>
      <c r="CL647" s="96">
        <v>0</v>
      </c>
      <c r="CM647" s="96">
        <v>0</v>
      </c>
      <c r="CN647" s="305" t="s">
        <v>81</v>
      </c>
      <c r="CO647" s="354"/>
      <c r="CP647" s="354"/>
      <c r="CQ647" s="96">
        <f t="shared" si="466"/>
        <v>3</v>
      </c>
      <c r="CR647" s="221">
        <v>1</v>
      </c>
      <c r="CS647" s="355"/>
      <c r="CT647" s="355"/>
      <c r="CU647" s="220" t="s">
        <v>1694</v>
      </c>
      <c r="CV647" s="220" t="s">
        <v>101</v>
      </c>
    </row>
    <row r="648" spans="1:101" ht="56.25">
      <c r="A648" s="75" t="s">
        <v>1705</v>
      </c>
      <c r="B648" s="218" t="s">
        <v>95</v>
      </c>
      <c r="C648" s="75" t="s">
        <v>1706</v>
      </c>
      <c r="D648" s="119">
        <v>1</v>
      </c>
      <c r="E648" s="119">
        <v>1</v>
      </c>
      <c r="F648" s="75" t="s">
        <v>97</v>
      </c>
      <c r="G648" s="75" t="s">
        <v>1699</v>
      </c>
      <c r="H648" s="75" t="s">
        <v>1699</v>
      </c>
      <c r="I648" s="96">
        <v>0</v>
      </c>
      <c r="J648" s="119">
        <v>0</v>
      </c>
      <c r="K648" s="119">
        <v>0</v>
      </c>
      <c r="L648" s="305" t="s">
        <v>81</v>
      </c>
      <c r="M648" s="354"/>
      <c r="N648" s="354"/>
      <c r="O648" s="354"/>
      <c r="P648" s="354"/>
      <c r="Q648" s="96">
        <v>0</v>
      </c>
      <c r="R648" s="96">
        <v>0</v>
      </c>
      <c r="S648" s="96">
        <v>0</v>
      </c>
      <c r="T648" s="96">
        <v>0</v>
      </c>
      <c r="U648" s="96">
        <v>0</v>
      </c>
      <c r="V648" s="96">
        <v>0</v>
      </c>
      <c r="W648" s="96">
        <v>0</v>
      </c>
      <c r="X648" s="96">
        <v>0</v>
      </c>
      <c r="Y648" s="96">
        <v>0</v>
      </c>
      <c r="Z648" s="102" t="s">
        <v>81</v>
      </c>
      <c r="AA648" s="96">
        <v>0</v>
      </c>
      <c r="AB648" s="102">
        <v>0</v>
      </c>
      <c r="AC648" s="96">
        <v>0</v>
      </c>
      <c r="AD648" s="102">
        <v>0</v>
      </c>
      <c r="AE648" s="102">
        <v>0</v>
      </c>
      <c r="AF648" s="102">
        <v>0</v>
      </c>
      <c r="AG648" s="102">
        <v>0</v>
      </c>
      <c r="AH648" s="102">
        <v>0</v>
      </c>
      <c r="AI648" s="102">
        <v>0</v>
      </c>
      <c r="AJ648" s="102">
        <v>0</v>
      </c>
      <c r="AK648" s="102">
        <v>0</v>
      </c>
      <c r="AL648" s="305" t="s">
        <v>81</v>
      </c>
      <c r="AM648" s="354"/>
      <c r="AN648" s="354"/>
      <c r="AO648" s="102">
        <f t="shared" si="485"/>
        <v>0</v>
      </c>
      <c r="AP648" s="305">
        <f t="shared" si="486"/>
        <v>0</v>
      </c>
      <c r="AQ648" s="354"/>
      <c r="AR648" s="354"/>
      <c r="AS648" s="96">
        <v>1</v>
      </c>
      <c r="AT648" s="96">
        <v>1</v>
      </c>
      <c r="AU648" s="96">
        <v>1</v>
      </c>
      <c r="AV648" s="96">
        <v>1</v>
      </c>
      <c r="AW648" s="102">
        <v>0</v>
      </c>
      <c r="AX648" s="102">
        <v>0</v>
      </c>
      <c r="AY648" s="102">
        <v>0</v>
      </c>
      <c r="AZ648" s="102">
        <v>0</v>
      </c>
      <c r="BA648" s="102">
        <v>0</v>
      </c>
      <c r="BB648" s="102">
        <v>0</v>
      </c>
      <c r="BC648" s="102">
        <v>0</v>
      </c>
      <c r="BD648" s="102">
        <v>0</v>
      </c>
      <c r="BE648" s="102">
        <v>0</v>
      </c>
      <c r="BF648" s="305">
        <f t="shared" ref="BF648:BF649" si="488">+AV648/AS648</f>
        <v>1</v>
      </c>
      <c r="BG648" s="354"/>
      <c r="BH648" s="354"/>
      <c r="BI648" s="96">
        <f t="shared" si="487"/>
        <v>1</v>
      </c>
      <c r="BJ648" s="260">
        <f>+BI648/D648</f>
        <v>1</v>
      </c>
      <c r="BK648" s="354"/>
      <c r="BL648" s="354"/>
      <c r="BM648" s="220" t="s">
        <v>1694</v>
      </c>
      <c r="BN648" s="220" t="s">
        <v>101</v>
      </c>
      <c r="BO648" s="220"/>
      <c r="BP648" s="220"/>
      <c r="BQ648" s="220"/>
      <c r="BR648" s="220"/>
      <c r="BS648" s="220"/>
      <c r="BT648" s="220"/>
      <c r="BU648" s="220"/>
      <c r="BV648" s="220"/>
      <c r="BW648" s="220"/>
      <c r="BX648" s="220"/>
      <c r="BY648" s="220"/>
      <c r="BZ648" s="96">
        <v>0</v>
      </c>
      <c r="CA648" s="96">
        <v>0</v>
      </c>
      <c r="CB648" s="96">
        <v>0</v>
      </c>
      <c r="CC648" s="96">
        <v>0</v>
      </c>
      <c r="CD648" s="96">
        <v>0</v>
      </c>
      <c r="CE648" s="96">
        <v>0</v>
      </c>
      <c r="CF648" s="96">
        <v>0</v>
      </c>
      <c r="CG648" s="96">
        <v>0</v>
      </c>
      <c r="CH648" s="96">
        <v>0</v>
      </c>
      <c r="CI648" s="96">
        <v>0</v>
      </c>
      <c r="CJ648" s="96">
        <v>0</v>
      </c>
      <c r="CK648" s="96">
        <v>0</v>
      </c>
      <c r="CL648" s="96">
        <v>0</v>
      </c>
      <c r="CM648" s="96">
        <v>0</v>
      </c>
      <c r="CN648" s="305" t="s">
        <v>81</v>
      </c>
      <c r="CO648" s="354"/>
      <c r="CP648" s="354"/>
      <c r="CQ648" s="96">
        <f t="shared" si="466"/>
        <v>1</v>
      </c>
      <c r="CR648" s="221">
        <f>+CQ648/E648</f>
        <v>1</v>
      </c>
      <c r="CS648" s="355"/>
      <c r="CT648" s="355"/>
      <c r="CU648" s="220" t="s">
        <v>1694</v>
      </c>
      <c r="CV648" s="220" t="s">
        <v>101</v>
      </c>
    </row>
    <row r="649" spans="1:101" ht="56.25">
      <c r="A649" s="75" t="s">
        <v>1705</v>
      </c>
      <c r="B649" s="218" t="s">
        <v>95</v>
      </c>
      <c r="C649" s="75" t="s">
        <v>1706</v>
      </c>
      <c r="D649" s="119">
        <v>1</v>
      </c>
      <c r="E649" s="119">
        <v>1</v>
      </c>
      <c r="F649" s="75" t="s">
        <v>97</v>
      </c>
      <c r="G649" s="75" t="s">
        <v>1700</v>
      </c>
      <c r="H649" s="75" t="s">
        <v>1700</v>
      </c>
      <c r="I649" s="96">
        <v>0</v>
      </c>
      <c r="J649" s="119">
        <v>0</v>
      </c>
      <c r="K649" s="119">
        <v>0</v>
      </c>
      <c r="L649" s="305" t="s">
        <v>81</v>
      </c>
      <c r="M649" s="354"/>
      <c r="N649" s="354"/>
      <c r="O649" s="354"/>
      <c r="P649" s="354"/>
      <c r="Q649" s="96">
        <v>0</v>
      </c>
      <c r="R649" s="96">
        <v>0</v>
      </c>
      <c r="S649" s="96">
        <v>0</v>
      </c>
      <c r="T649" s="96">
        <v>0</v>
      </c>
      <c r="U649" s="96">
        <v>0</v>
      </c>
      <c r="V649" s="96">
        <v>0</v>
      </c>
      <c r="W649" s="96">
        <v>0</v>
      </c>
      <c r="X649" s="96">
        <v>0</v>
      </c>
      <c r="Y649" s="96">
        <v>0</v>
      </c>
      <c r="Z649" s="102" t="s">
        <v>81</v>
      </c>
      <c r="AA649" s="96">
        <v>0</v>
      </c>
      <c r="AB649" s="102">
        <v>0</v>
      </c>
      <c r="AC649" s="96">
        <v>0</v>
      </c>
      <c r="AD649" s="102">
        <v>0</v>
      </c>
      <c r="AE649" s="102">
        <v>0</v>
      </c>
      <c r="AF649" s="102">
        <v>0</v>
      </c>
      <c r="AG649" s="102">
        <v>0</v>
      </c>
      <c r="AH649" s="102">
        <v>0</v>
      </c>
      <c r="AI649" s="102">
        <v>0</v>
      </c>
      <c r="AJ649" s="102">
        <v>0</v>
      </c>
      <c r="AK649" s="102">
        <v>0</v>
      </c>
      <c r="AL649" s="305" t="s">
        <v>81</v>
      </c>
      <c r="AM649" s="354"/>
      <c r="AN649" s="354"/>
      <c r="AO649" s="102">
        <f t="shared" si="485"/>
        <v>0</v>
      </c>
      <c r="AP649" s="305">
        <f t="shared" si="486"/>
        <v>0</v>
      </c>
      <c r="AQ649" s="354"/>
      <c r="AR649" s="354"/>
      <c r="AS649" s="96">
        <v>1</v>
      </c>
      <c r="AT649" s="96">
        <v>1</v>
      </c>
      <c r="AU649" s="96">
        <v>1</v>
      </c>
      <c r="AV649" s="96">
        <v>1</v>
      </c>
      <c r="AW649" s="102">
        <v>0</v>
      </c>
      <c r="AX649" s="102">
        <v>0</v>
      </c>
      <c r="AY649" s="102">
        <v>0</v>
      </c>
      <c r="AZ649" s="102">
        <v>0</v>
      </c>
      <c r="BA649" s="102">
        <v>0</v>
      </c>
      <c r="BB649" s="102">
        <v>0</v>
      </c>
      <c r="BC649" s="102">
        <v>0</v>
      </c>
      <c r="BD649" s="102">
        <v>0</v>
      </c>
      <c r="BE649" s="102">
        <v>0</v>
      </c>
      <c r="BF649" s="305">
        <f t="shared" si="488"/>
        <v>1</v>
      </c>
      <c r="BG649" s="354"/>
      <c r="BH649" s="354"/>
      <c r="BI649" s="96">
        <f t="shared" si="487"/>
        <v>1</v>
      </c>
      <c r="BJ649" s="260">
        <f>+BI649/D649</f>
        <v>1</v>
      </c>
      <c r="BK649" s="354"/>
      <c r="BL649" s="354"/>
      <c r="BM649" s="220" t="s">
        <v>1694</v>
      </c>
      <c r="BN649" s="220" t="s">
        <v>101</v>
      </c>
      <c r="BO649" s="220"/>
      <c r="BP649" s="220"/>
      <c r="BQ649" s="220"/>
      <c r="BR649" s="220"/>
      <c r="BS649" s="220"/>
      <c r="BT649" s="220"/>
      <c r="BU649" s="220"/>
      <c r="BV649" s="220"/>
      <c r="BW649" s="220"/>
      <c r="BX649" s="220"/>
      <c r="BY649" s="220"/>
      <c r="BZ649" s="96">
        <v>0</v>
      </c>
      <c r="CA649" s="96">
        <v>0</v>
      </c>
      <c r="CB649" s="96">
        <v>0</v>
      </c>
      <c r="CC649" s="96">
        <v>0</v>
      </c>
      <c r="CD649" s="96">
        <v>0</v>
      </c>
      <c r="CE649" s="96">
        <v>0</v>
      </c>
      <c r="CF649" s="96">
        <v>0</v>
      </c>
      <c r="CG649" s="96">
        <v>0</v>
      </c>
      <c r="CH649" s="96">
        <v>0</v>
      </c>
      <c r="CI649" s="96">
        <v>0</v>
      </c>
      <c r="CJ649" s="96">
        <v>0</v>
      </c>
      <c r="CK649" s="96">
        <v>0</v>
      </c>
      <c r="CL649" s="96">
        <v>0</v>
      </c>
      <c r="CM649" s="96">
        <v>0</v>
      </c>
      <c r="CN649" s="305" t="s">
        <v>81</v>
      </c>
      <c r="CO649" s="354"/>
      <c r="CP649" s="354"/>
      <c r="CQ649" s="96">
        <f t="shared" si="466"/>
        <v>1</v>
      </c>
      <c r="CR649" s="221">
        <f>+CQ649/E649</f>
        <v>1</v>
      </c>
      <c r="CS649" s="355"/>
      <c r="CT649" s="355"/>
      <c r="CU649" s="220" t="s">
        <v>1694</v>
      </c>
      <c r="CV649" s="220" t="s">
        <v>101</v>
      </c>
    </row>
    <row r="650" spans="1:101" ht="81" customHeight="1">
      <c r="A650" s="75" t="s">
        <v>1705</v>
      </c>
      <c r="B650" s="218" t="s">
        <v>95</v>
      </c>
      <c r="C650" s="75" t="s">
        <v>1706</v>
      </c>
      <c r="D650" s="119">
        <v>1</v>
      </c>
      <c r="E650" s="119" t="s">
        <v>81</v>
      </c>
      <c r="F650" s="75" t="s">
        <v>97</v>
      </c>
      <c r="G650" s="75" t="s">
        <v>1701</v>
      </c>
      <c r="H650" s="75" t="s">
        <v>1701</v>
      </c>
      <c r="I650" s="96">
        <v>0</v>
      </c>
      <c r="J650" s="119">
        <v>0</v>
      </c>
      <c r="K650" s="119">
        <v>0</v>
      </c>
      <c r="L650" s="305" t="s">
        <v>81</v>
      </c>
      <c r="M650" s="354"/>
      <c r="N650" s="354"/>
      <c r="O650" s="354"/>
      <c r="P650" s="354"/>
      <c r="Q650" s="96">
        <v>0</v>
      </c>
      <c r="R650" s="96">
        <v>0</v>
      </c>
      <c r="S650" s="96">
        <v>0</v>
      </c>
      <c r="T650" s="96">
        <v>0</v>
      </c>
      <c r="U650" s="96">
        <v>0</v>
      </c>
      <c r="V650" s="96">
        <v>0</v>
      </c>
      <c r="W650" s="96">
        <v>0</v>
      </c>
      <c r="X650" s="96">
        <v>0</v>
      </c>
      <c r="Y650" s="96">
        <v>0</v>
      </c>
      <c r="Z650" s="102" t="s">
        <v>81</v>
      </c>
      <c r="AA650" s="96">
        <v>0</v>
      </c>
      <c r="AB650" s="102">
        <v>0</v>
      </c>
      <c r="AC650" s="96">
        <v>0</v>
      </c>
      <c r="AD650" s="102">
        <v>0</v>
      </c>
      <c r="AE650" s="102">
        <v>0</v>
      </c>
      <c r="AF650" s="102">
        <v>0</v>
      </c>
      <c r="AG650" s="102">
        <v>0</v>
      </c>
      <c r="AH650" s="102">
        <v>0</v>
      </c>
      <c r="AI650" s="102">
        <v>0</v>
      </c>
      <c r="AJ650" s="102">
        <v>0</v>
      </c>
      <c r="AK650" s="102">
        <v>0</v>
      </c>
      <c r="AL650" s="305" t="s">
        <v>81</v>
      </c>
      <c r="AM650" s="354"/>
      <c r="AN650" s="354"/>
      <c r="AO650" s="102">
        <f t="shared" si="485"/>
        <v>0</v>
      </c>
      <c r="AP650" s="305">
        <f t="shared" si="486"/>
        <v>0</v>
      </c>
      <c r="AQ650" s="354"/>
      <c r="AR650" s="354"/>
      <c r="AS650" s="96">
        <v>0</v>
      </c>
      <c r="AT650" s="96">
        <v>0</v>
      </c>
      <c r="AU650" s="96">
        <v>0</v>
      </c>
      <c r="AV650" s="96">
        <v>0</v>
      </c>
      <c r="AW650" s="102">
        <v>0</v>
      </c>
      <c r="AX650" s="102">
        <v>0</v>
      </c>
      <c r="AY650" s="102">
        <v>0</v>
      </c>
      <c r="AZ650" s="102">
        <v>0</v>
      </c>
      <c r="BA650" s="102">
        <v>0</v>
      </c>
      <c r="BB650" s="102">
        <v>0</v>
      </c>
      <c r="BC650" s="102">
        <v>0</v>
      </c>
      <c r="BD650" s="102">
        <v>0</v>
      </c>
      <c r="BE650" s="102">
        <v>0</v>
      </c>
      <c r="BF650" s="305" t="s">
        <v>81</v>
      </c>
      <c r="BG650" s="354"/>
      <c r="BH650" s="354"/>
      <c r="BI650" s="96" t="s">
        <v>81</v>
      </c>
      <c r="BJ650" s="260" t="s">
        <v>81</v>
      </c>
      <c r="BK650" s="354"/>
      <c r="BL650" s="354"/>
      <c r="BM650" s="220" t="s">
        <v>1694</v>
      </c>
      <c r="BN650" s="220" t="s">
        <v>411</v>
      </c>
      <c r="BO650" s="220"/>
      <c r="BP650" s="220"/>
      <c r="BQ650" s="220"/>
      <c r="BR650" s="220"/>
      <c r="BS650" s="220"/>
      <c r="BT650" s="220"/>
      <c r="BU650" s="220"/>
      <c r="BV650" s="220"/>
      <c r="BW650" s="220"/>
      <c r="BX650" s="220"/>
      <c r="BY650" s="220"/>
      <c r="BZ650" s="96" t="s">
        <v>81</v>
      </c>
      <c r="CA650" s="96">
        <v>0</v>
      </c>
      <c r="CB650" s="96">
        <v>0</v>
      </c>
      <c r="CC650" s="96">
        <v>0</v>
      </c>
      <c r="CD650" s="96">
        <v>0</v>
      </c>
      <c r="CE650" s="96">
        <v>0</v>
      </c>
      <c r="CF650" s="96">
        <v>0</v>
      </c>
      <c r="CG650" s="96">
        <v>0</v>
      </c>
      <c r="CH650" s="96">
        <v>0</v>
      </c>
      <c r="CI650" s="96">
        <v>0</v>
      </c>
      <c r="CJ650" s="96">
        <v>0</v>
      </c>
      <c r="CK650" s="96">
        <v>0</v>
      </c>
      <c r="CL650" s="96">
        <v>0</v>
      </c>
      <c r="CM650" s="96">
        <v>0</v>
      </c>
      <c r="CN650" s="305" t="s">
        <v>81</v>
      </c>
      <c r="CO650" s="354"/>
      <c r="CP650" s="354"/>
      <c r="CQ650" s="96" t="s">
        <v>81</v>
      </c>
      <c r="CR650" s="221" t="s">
        <v>81</v>
      </c>
      <c r="CS650" s="355"/>
      <c r="CT650" s="355"/>
      <c r="CU650" s="220" t="s">
        <v>1694</v>
      </c>
      <c r="CV650" s="220" t="s">
        <v>411</v>
      </c>
    </row>
    <row r="651" spans="1:101" ht="68.25" customHeight="1">
      <c r="A651" s="75" t="s">
        <v>1705</v>
      </c>
      <c r="B651" s="218" t="s">
        <v>95</v>
      </c>
      <c r="C651" s="75" t="s">
        <v>1706</v>
      </c>
      <c r="D651" s="119">
        <v>1</v>
      </c>
      <c r="E651" s="119" t="s">
        <v>81</v>
      </c>
      <c r="F651" s="75" t="s">
        <v>97</v>
      </c>
      <c r="G651" s="75" t="s">
        <v>1702</v>
      </c>
      <c r="H651" s="75" t="s">
        <v>1702</v>
      </c>
      <c r="I651" s="96">
        <v>0</v>
      </c>
      <c r="J651" s="119">
        <v>1</v>
      </c>
      <c r="K651" s="119">
        <v>1</v>
      </c>
      <c r="L651" s="305">
        <v>1</v>
      </c>
      <c r="M651" s="354"/>
      <c r="N651" s="354"/>
      <c r="O651" s="354"/>
      <c r="P651" s="354"/>
      <c r="Q651" s="96">
        <v>0</v>
      </c>
      <c r="R651" s="96">
        <v>0</v>
      </c>
      <c r="S651" s="96">
        <v>0</v>
      </c>
      <c r="T651" s="96">
        <v>0</v>
      </c>
      <c r="U651" s="96">
        <v>0</v>
      </c>
      <c r="V651" s="96">
        <v>0</v>
      </c>
      <c r="W651" s="96">
        <v>0</v>
      </c>
      <c r="X651" s="96">
        <v>0</v>
      </c>
      <c r="Y651" s="96">
        <v>0</v>
      </c>
      <c r="Z651" s="102" t="s">
        <v>81</v>
      </c>
      <c r="AA651" s="96">
        <v>1</v>
      </c>
      <c r="AB651" s="102">
        <v>0</v>
      </c>
      <c r="AC651" s="96">
        <v>0</v>
      </c>
      <c r="AD651" s="102">
        <v>0</v>
      </c>
      <c r="AE651" s="102">
        <v>0</v>
      </c>
      <c r="AF651" s="102">
        <v>0</v>
      </c>
      <c r="AG651" s="102">
        <v>0</v>
      </c>
      <c r="AH651" s="102">
        <v>0</v>
      </c>
      <c r="AI651" s="102">
        <v>0</v>
      </c>
      <c r="AJ651" s="102">
        <v>0</v>
      </c>
      <c r="AK651" s="102">
        <v>0</v>
      </c>
      <c r="AL651" s="305">
        <v>0</v>
      </c>
      <c r="AM651" s="354"/>
      <c r="AN651" s="354"/>
      <c r="AO651" s="102">
        <f t="shared" si="485"/>
        <v>1</v>
      </c>
      <c r="AP651" s="305">
        <f t="shared" si="486"/>
        <v>1</v>
      </c>
      <c r="AQ651" s="354"/>
      <c r="AR651" s="354"/>
      <c r="AS651" s="96">
        <v>0</v>
      </c>
      <c r="AT651" s="96">
        <v>0</v>
      </c>
      <c r="AU651" s="96">
        <v>0</v>
      </c>
      <c r="AV651" s="96">
        <v>0</v>
      </c>
      <c r="AW651" s="102">
        <v>0</v>
      </c>
      <c r="AX651" s="102">
        <v>0</v>
      </c>
      <c r="AY651" s="102">
        <v>0</v>
      </c>
      <c r="AZ651" s="102">
        <v>0</v>
      </c>
      <c r="BA651" s="102">
        <v>0</v>
      </c>
      <c r="BB651" s="102">
        <v>0</v>
      </c>
      <c r="BC651" s="102">
        <v>0</v>
      </c>
      <c r="BD651" s="102">
        <v>0</v>
      </c>
      <c r="BE651" s="102">
        <v>0</v>
      </c>
      <c r="BF651" s="305" t="s">
        <v>81</v>
      </c>
      <c r="BG651" s="354"/>
      <c r="BH651" s="354"/>
      <c r="BI651" s="96">
        <f t="shared" si="487"/>
        <v>1</v>
      </c>
      <c r="BJ651" s="260">
        <f>+BI651/D651</f>
        <v>1</v>
      </c>
      <c r="BK651" s="354"/>
      <c r="BL651" s="354"/>
      <c r="BM651" s="220" t="s">
        <v>1694</v>
      </c>
      <c r="BN651" s="220" t="s">
        <v>411</v>
      </c>
      <c r="BO651" s="220"/>
      <c r="BP651" s="220"/>
      <c r="BQ651" s="220"/>
      <c r="BR651" s="220"/>
      <c r="BS651" s="220"/>
      <c r="BT651" s="220"/>
      <c r="BU651" s="220"/>
      <c r="BV651" s="220"/>
      <c r="BW651" s="220"/>
      <c r="BX651" s="220"/>
      <c r="BY651" s="220"/>
      <c r="BZ651" s="96">
        <v>0</v>
      </c>
      <c r="CA651" s="96">
        <v>0</v>
      </c>
      <c r="CB651" s="96">
        <v>0</v>
      </c>
      <c r="CC651" s="96">
        <v>0</v>
      </c>
      <c r="CD651" s="96">
        <v>0</v>
      </c>
      <c r="CE651" s="96">
        <v>0</v>
      </c>
      <c r="CF651" s="96">
        <v>0</v>
      </c>
      <c r="CG651" s="96">
        <v>0</v>
      </c>
      <c r="CH651" s="96">
        <v>0</v>
      </c>
      <c r="CI651" s="96">
        <v>0</v>
      </c>
      <c r="CJ651" s="96">
        <v>0</v>
      </c>
      <c r="CK651" s="96">
        <v>0</v>
      </c>
      <c r="CL651" s="96">
        <v>0</v>
      </c>
      <c r="CM651" s="96">
        <v>0</v>
      </c>
      <c r="CN651" s="305" t="s">
        <v>81</v>
      </c>
      <c r="CO651" s="354"/>
      <c r="CP651" s="354"/>
      <c r="CQ651" s="96" t="s">
        <v>81</v>
      </c>
      <c r="CR651" s="221" t="s">
        <v>81</v>
      </c>
      <c r="CS651" s="355"/>
      <c r="CT651" s="355"/>
      <c r="CU651" s="220" t="s">
        <v>1694</v>
      </c>
      <c r="CV651" s="220" t="s">
        <v>411</v>
      </c>
    </row>
    <row r="652" spans="1:101" ht="48.75" customHeight="1">
      <c r="A652" s="207" t="s">
        <v>1707</v>
      </c>
      <c r="B652" s="312" t="s">
        <v>87</v>
      </c>
      <c r="C652" s="207" t="s">
        <v>1708</v>
      </c>
      <c r="D652" s="205" t="s">
        <v>1828</v>
      </c>
      <c r="E652" s="205" t="s">
        <v>1828</v>
      </c>
      <c r="F652" s="205" t="s">
        <v>1828</v>
      </c>
      <c r="G652" s="207" t="s">
        <v>80</v>
      </c>
      <c r="H652" s="207" t="s">
        <v>80</v>
      </c>
      <c r="I652" s="205" t="s">
        <v>79</v>
      </c>
      <c r="J652" s="205">
        <f>+J653+J669</f>
        <v>24</v>
      </c>
      <c r="K652" s="205" t="s">
        <v>79</v>
      </c>
      <c r="L652" s="206" t="s">
        <v>79</v>
      </c>
      <c r="M652" s="117" t="s">
        <v>79</v>
      </c>
      <c r="N652" s="117" t="s">
        <v>79</v>
      </c>
      <c r="O652" s="117" t="s">
        <v>79</v>
      </c>
      <c r="P652" s="206">
        <f>SUM(L654:L686)/24</f>
        <v>0.9375</v>
      </c>
      <c r="Q652" s="205">
        <f t="shared" ref="Q652:Y652" si="489">+Q653+Q669</f>
        <v>0</v>
      </c>
      <c r="R652" s="205">
        <f t="shared" si="489"/>
        <v>0</v>
      </c>
      <c r="S652" s="205">
        <f t="shared" si="489"/>
        <v>0</v>
      </c>
      <c r="T652" s="205">
        <f t="shared" si="489"/>
        <v>0</v>
      </c>
      <c r="U652" s="205">
        <f t="shared" si="489"/>
        <v>0</v>
      </c>
      <c r="V652" s="205">
        <f t="shared" si="489"/>
        <v>0</v>
      </c>
      <c r="W652" s="205">
        <f t="shared" si="489"/>
        <v>0</v>
      </c>
      <c r="X652" s="205">
        <f t="shared" si="489"/>
        <v>0</v>
      </c>
      <c r="Y652" s="205">
        <f t="shared" si="489"/>
        <v>0</v>
      </c>
      <c r="Z652" s="117" t="s">
        <v>81</v>
      </c>
      <c r="AA652" s="205">
        <f>+AA653+AA669</f>
        <v>19</v>
      </c>
      <c r="AB652" s="206" t="s">
        <v>79</v>
      </c>
      <c r="AC652" s="206" t="s">
        <v>79</v>
      </c>
      <c r="AD652" s="205">
        <f t="shared" ref="AD652:AK652" si="490">+AD653+AD669</f>
        <v>1228021620</v>
      </c>
      <c r="AE652" s="205">
        <f t="shared" si="490"/>
        <v>0</v>
      </c>
      <c r="AF652" s="205">
        <f t="shared" si="490"/>
        <v>0</v>
      </c>
      <c r="AG652" s="205">
        <f t="shared" si="490"/>
        <v>0</v>
      </c>
      <c r="AH652" s="205">
        <f t="shared" si="490"/>
        <v>0</v>
      </c>
      <c r="AI652" s="205">
        <f t="shared" si="490"/>
        <v>1228021620</v>
      </c>
      <c r="AJ652" s="205">
        <f t="shared" si="490"/>
        <v>0</v>
      </c>
      <c r="AK652" s="205">
        <f t="shared" si="490"/>
        <v>0</v>
      </c>
      <c r="AL652" s="206" t="s">
        <v>79</v>
      </c>
      <c r="AM652" s="206" t="s">
        <v>79</v>
      </c>
      <c r="AN652" s="206">
        <f>SUM(AL654:AL686)/19</f>
        <v>0.90035087719298235</v>
      </c>
      <c r="AO652" s="205">
        <f>+AO653+AO669</f>
        <v>32</v>
      </c>
      <c r="AP652" s="206" t="s">
        <v>79</v>
      </c>
      <c r="AQ652" s="206" t="s">
        <v>79</v>
      </c>
      <c r="AR652" s="206">
        <f>SUM(AP654:AP686)/32</f>
        <v>0.60955592105263146</v>
      </c>
      <c r="AS652" s="205">
        <f>+AS653+AS669</f>
        <v>15</v>
      </c>
      <c r="AT652" s="206" t="s">
        <v>79</v>
      </c>
      <c r="AU652" s="206" t="s">
        <v>79</v>
      </c>
      <c r="AV652" s="206" t="s">
        <v>79</v>
      </c>
      <c r="AW652" s="205">
        <f t="shared" ref="AW652:BE652" si="491">+AW653+AW669</f>
        <v>1228021620</v>
      </c>
      <c r="AX652" s="205">
        <f t="shared" si="491"/>
        <v>0</v>
      </c>
      <c r="AY652" s="205">
        <f t="shared" si="491"/>
        <v>0</v>
      </c>
      <c r="AZ652" s="205">
        <f t="shared" si="491"/>
        <v>0</v>
      </c>
      <c r="BA652" s="205">
        <f t="shared" si="491"/>
        <v>0</v>
      </c>
      <c r="BB652" s="205">
        <f t="shared" si="491"/>
        <v>1228021620</v>
      </c>
      <c r="BC652" s="205">
        <f t="shared" si="491"/>
        <v>0</v>
      </c>
      <c r="BD652" s="205">
        <f t="shared" si="491"/>
        <v>0</v>
      </c>
      <c r="BE652" s="205">
        <f t="shared" si="491"/>
        <v>0</v>
      </c>
      <c r="BF652" s="206" t="s">
        <v>79</v>
      </c>
      <c r="BG652" s="206" t="s">
        <v>79</v>
      </c>
      <c r="BH652" s="206">
        <f>SUM(BE654:BE686)/19</f>
        <v>0</v>
      </c>
      <c r="BI652" s="205">
        <f>+BI653+BI669</f>
        <v>30</v>
      </c>
      <c r="BJ652" s="206" t="s">
        <v>79</v>
      </c>
      <c r="BK652" s="206" t="s">
        <v>79</v>
      </c>
      <c r="BL652" s="206">
        <f>SUM(BJ654:BJ686)/BI652</f>
        <v>0.65119565217391295</v>
      </c>
      <c r="BM652" s="207" t="s">
        <v>1709</v>
      </c>
      <c r="BN652" s="207" t="s">
        <v>81</v>
      </c>
      <c r="BO652" s="207"/>
      <c r="BP652" s="207"/>
      <c r="BQ652" s="207"/>
      <c r="BR652" s="207"/>
      <c r="BS652" s="207"/>
      <c r="BT652" s="207"/>
      <c r="BU652" s="207"/>
      <c r="BV652" s="207"/>
      <c r="BW652" s="207"/>
      <c r="BX652" s="207"/>
      <c r="BY652" s="207"/>
      <c r="BZ652" s="205">
        <f>+BZ653+BZ669</f>
        <v>23</v>
      </c>
      <c r="CA652" s="206" t="s">
        <v>79</v>
      </c>
      <c r="CB652" s="206" t="s">
        <v>79</v>
      </c>
      <c r="CC652" s="206" t="s">
        <v>79</v>
      </c>
      <c r="CD652" s="206" t="s">
        <v>79</v>
      </c>
      <c r="CE652" s="205">
        <f t="shared" ref="CE652:CM652" si="492">+CE653+CE669</f>
        <v>1665021620</v>
      </c>
      <c r="CF652" s="205">
        <f t="shared" si="492"/>
        <v>0</v>
      </c>
      <c r="CG652" s="205">
        <f t="shared" si="492"/>
        <v>0</v>
      </c>
      <c r="CH652" s="205">
        <f t="shared" si="492"/>
        <v>0</v>
      </c>
      <c r="CI652" s="205">
        <f t="shared" si="492"/>
        <v>0</v>
      </c>
      <c r="CJ652" s="205">
        <f t="shared" si="492"/>
        <v>1228021620</v>
      </c>
      <c r="CK652" s="205">
        <f t="shared" si="492"/>
        <v>0</v>
      </c>
      <c r="CL652" s="205">
        <f t="shared" si="492"/>
        <v>20000000</v>
      </c>
      <c r="CM652" s="205">
        <f t="shared" si="492"/>
        <v>1000000</v>
      </c>
      <c r="CN652" s="206" t="s">
        <v>79</v>
      </c>
      <c r="CO652" s="206" t="s">
        <v>79</v>
      </c>
      <c r="CP652" s="206">
        <f>SUM(CN654:CN686)/BZ652</f>
        <v>0.75917819122475383</v>
      </c>
      <c r="CQ652" s="205">
        <f>+CQ653+CQ669</f>
        <v>29</v>
      </c>
      <c r="CR652" s="208" t="s">
        <v>79</v>
      </c>
      <c r="CS652" s="208" t="s">
        <v>79</v>
      </c>
      <c r="CT652" s="208">
        <f>SUM(CR654:CR686)/CQ652</f>
        <v>0.86308095952024</v>
      </c>
      <c r="CU652" s="207" t="s">
        <v>1709</v>
      </c>
      <c r="CV652" s="207" t="s">
        <v>81</v>
      </c>
    </row>
    <row r="653" spans="1:101" ht="50.25" customHeight="1">
      <c r="A653" s="214" t="s">
        <v>1710</v>
      </c>
      <c r="B653" s="313" t="s">
        <v>91</v>
      </c>
      <c r="C653" s="214" t="s">
        <v>1711</v>
      </c>
      <c r="D653" s="212" t="s">
        <v>79</v>
      </c>
      <c r="E653" s="212" t="s">
        <v>79</v>
      </c>
      <c r="F653" s="212" t="s">
        <v>79</v>
      </c>
      <c r="G653" s="214" t="s">
        <v>80</v>
      </c>
      <c r="H653" s="214" t="s">
        <v>80</v>
      </c>
      <c r="I653" s="212" t="s">
        <v>79</v>
      </c>
      <c r="J653" s="212">
        <v>12</v>
      </c>
      <c r="K653" s="212" t="s">
        <v>79</v>
      </c>
      <c r="L653" s="213" t="s">
        <v>79</v>
      </c>
      <c r="M653" s="118" t="s">
        <v>79</v>
      </c>
      <c r="N653" s="118" t="s">
        <v>79</v>
      </c>
      <c r="O653" s="118" t="s">
        <v>79</v>
      </c>
      <c r="P653" s="213">
        <f>+P654</f>
        <v>0.91666666666666663</v>
      </c>
      <c r="Q653" s="212">
        <f>SUM(Q654:Q668)</f>
        <v>0</v>
      </c>
      <c r="R653" s="212">
        <f t="shared" ref="R653:Y653" si="493">SUM(R654:R668)</f>
        <v>0</v>
      </c>
      <c r="S653" s="212">
        <f t="shared" si="493"/>
        <v>0</v>
      </c>
      <c r="T653" s="212">
        <f t="shared" si="493"/>
        <v>0</v>
      </c>
      <c r="U653" s="212">
        <f t="shared" si="493"/>
        <v>0</v>
      </c>
      <c r="V653" s="212">
        <f t="shared" si="493"/>
        <v>0</v>
      </c>
      <c r="W653" s="212">
        <f t="shared" si="493"/>
        <v>0</v>
      </c>
      <c r="X653" s="212">
        <f t="shared" si="493"/>
        <v>0</v>
      </c>
      <c r="Y653" s="212">
        <f t="shared" si="493"/>
        <v>0</v>
      </c>
      <c r="Z653" s="118" t="s">
        <v>81</v>
      </c>
      <c r="AA653" s="212">
        <v>8</v>
      </c>
      <c r="AB653" s="213" t="s">
        <v>79</v>
      </c>
      <c r="AC653" s="213" t="s">
        <v>79</v>
      </c>
      <c r="AD653" s="118">
        <f>SUM(AD654:AD668)</f>
        <v>1228021620</v>
      </c>
      <c r="AE653" s="118">
        <f t="shared" ref="AE653:AK653" si="494">SUM(AE654:AE668)</f>
        <v>0</v>
      </c>
      <c r="AF653" s="118">
        <f t="shared" si="494"/>
        <v>0</v>
      </c>
      <c r="AG653" s="118">
        <f t="shared" si="494"/>
        <v>0</v>
      </c>
      <c r="AH653" s="118">
        <f t="shared" si="494"/>
        <v>0</v>
      </c>
      <c r="AI653" s="118">
        <f t="shared" si="494"/>
        <v>1228021620</v>
      </c>
      <c r="AJ653" s="118">
        <f t="shared" si="494"/>
        <v>0</v>
      </c>
      <c r="AK653" s="118">
        <f t="shared" si="494"/>
        <v>0</v>
      </c>
      <c r="AL653" s="213" t="s">
        <v>79</v>
      </c>
      <c r="AM653" s="213" t="s">
        <v>79</v>
      </c>
      <c r="AN653" s="213">
        <f>+AN654</f>
        <v>0.875</v>
      </c>
      <c r="AO653" s="214">
        <v>15</v>
      </c>
      <c r="AP653" s="213" t="s">
        <v>79</v>
      </c>
      <c r="AQ653" s="213" t="s">
        <v>79</v>
      </c>
      <c r="AR653" s="213">
        <f>+AR654</f>
        <v>0.65</v>
      </c>
      <c r="AS653" s="212">
        <v>6</v>
      </c>
      <c r="AT653" s="213" t="s">
        <v>79</v>
      </c>
      <c r="AU653" s="213" t="s">
        <v>79</v>
      </c>
      <c r="AV653" s="213" t="s">
        <v>79</v>
      </c>
      <c r="AW653" s="118">
        <f>SUM(AW654:AW668)</f>
        <v>1228021620</v>
      </c>
      <c r="AX653" s="118">
        <f t="shared" ref="AX653:BE653" si="495">SUM(AX654:AX668)</f>
        <v>0</v>
      </c>
      <c r="AY653" s="118">
        <f t="shared" si="495"/>
        <v>0</v>
      </c>
      <c r="AZ653" s="118">
        <f t="shared" si="495"/>
        <v>0</v>
      </c>
      <c r="BA653" s="118">
        <f t="shared" si="495"/>
        <v>0</v>
      </c>
      <c r="BB653" s="118">
        <f t="shared" si="495"/>
        <v>1228021620</v>
      </c>
      <c r="BC653" s="118">
        <f t="shared" si="495"/>
        <v>0</v>
      </c>
      <c r="BD653" s="118">
        <f t="shared" si="495"/>
        <v>0</v>
      </c>
      <c r="BE653" s="118">
        <f t="shared" si="495"/>
        <v>0</v>
      </c>
      <c r="BF653" s="213" t="s">
        <v>79</v>
      </c>
      <c r="BG653" s="213" t="s">
        <v>79</v>
      </c>
      <c r="BH653" s="213">
        <f>+BH654</f>
        <v>0.97101449275362317</v>
      </c>
      <c r="BI653" s="214">
        <v>15</v>
      </c>
      <c r="BJ653" s="213" t="s">
        <v>79</v>
      </c>
      <c r="BK653" s="213" t="s">
        <v>79</v>
      </c>
      <c r="BL653" s="213">
        <f>+BL654</f>
        <v>0.63628019323671492</v>
      </c>
      <c r="BM653" s="214" t="s">
        <v>1709</v>
      </c>
      <c r="BN653" s="214" t="s">
        <v>81</v>
      </c>
      <c r="BO653" s="214"/>
      <c r="BP653" s="214"/>
      <c r="BQ653" s="214"/>
      <c r="BR653" s="214"/>
      <c r="BS653" s="214"/>
      <c r="BT653" s="214"/>
      <c r="BU653" s="214"/>
      <c r="BV653" s="214"/>
      <c r="BW653" s="214"/>
      <c r="BX653" s="214"/>
      <c r="BY653" s="214"/>
      <c r="BZ653" s="214">
        <v>12</v>
      </c>
      <c r="CA653" s="213" t="s">
        <v>79</v>
      </c>
      <c r="CB653" s="213" t="s">
        <v>79</v>
      </c>
      <c r="CC653" s="213" t="s">
        <v>79</v>
      </c>
      <c r="CD653" s="213" t="s">
        <v>79</v>
      </c>
      <c r="CE653" s="212">
        <f>SUM(CE654:CE668)</f>
        <v>1665021620</v>
      </c>
      <c r="CF653" s="212">
        <f t="shared" ref="CF653:CM653" si="496">SUM(CF654:CF668)</f>
        <v>0</v>
      </c>
      <c r="CG653" s="212">
        <f t="shared" si="496"/>
        <v>0</v>
      </c>
      <c r="CH653" s="212">
        <f t="shared" si="496"/>
        <v>0</v>
      </c>
      <c r="CI653" s="212">
        <f t="shared" si="496"/>
        <v>0</v>
      </c>
      <c r="CJ653" s="212">
        <f t="shared" si="496"/>
        <v>1228021620</v>
      </c>
      <c r="CK653" s="212">
        <f t="shared" si="496"/>
        <v>0</v>
      </c>
      <c r="CL653" s="212">
        <f t="shared" si="496"/>
        <v>20000000</v>
      </c>
      <c r="CM653" s="212">
        <f t="shared" si="496"/>
        <v>1000000</v>
      </c>
      <c r="CN653" s="213" t="s">
        <v>79</v>
      </c>
      <c r="CO653" s="213" t="s">
        <v>79</v>
      </c>
      <c r="CP653" s="213">
        <f>+CP654</f>
        <v>0.82789855072463769</v>
      </c>
      <c r="CQ653" s="214">
        <v>14</v>
      </c>
      <c r="CR653" s="215" t="s">
        <v>79</v>
      </c>
      <c r="CS653" s="215" t="s">
        <v>79</v>
      </c>
      <c r="CT653" s="215">
        <f>+CT654</f>
        <v>0.8520962732919255</v>
      </c>
      <c r="CU653" s="214" t="s">
        <v>1709</v>
      </c>
      <c r="CV653" s="214" t="s">
        <v>81</v>
      </c>
    </row>
    <row r="654" spans="1:101" ht="38.25" customHeight="1">
      <c r="A654" s="75" t="s">
        <v>1712</v>
      </c>
      <c r="B654" s="218" t="s">
        <v>95</v>
      </c>
      <c r="C654" s="75" t="s">
        <v>1713</v>
      </c>
      <c r="D654" s="119">
        <v>160</v>
      </c>
      <c r="E654" s="119">
        <v>160</v>
      </c>
      <c r="F654" s="75" t="s">
        <v>97</v>
      </c>
      <c r="G654" s="75" t="s">
        <v>1714</v>
      </c>
      <c r="H654" s="75" t="s">
        <v>1714</v>
      </c>
      <c r="I654" s="96">
        <v>80</v>
      </c>
      <c r="J654" s="119">
        <v>40</v>
      </c>
      <c r="K654" s="119">
        <v>80</v>
      </c>
      <c r="L654" s="305">
        <v>1</v>
      </c>
      <c r="M654" s="354">
        <f>SUM(L654:L656)/3</f>
        <v>1</v>
      </c>
      <c r="N654" s="354">
        <v>0.15</v>
      </c>
      <c r="O654" s="354">
        <f>SUM(L654:L656)/3</f>
        <v>1</v>
      </c>
      <c r="P654" s="354">
        <f>SUM(L654:L668)/12</f>
        <v>0.91666666666666663</v>
      </c>
      <c r="Q654" s="96">
        <f>SUM(R654:Y654)</f>
        <v>0</v>
      </c>
      <c r="R654" s="96">
        <v>0</v>
      </c>
      <c r="S654" s="96">
        <v>0</v>
      </c>
      <c r="T654" s="96">
        <v>0</v>
      </c>
      <c r="U654" s="96">
        <v>0</v>
      </c>
      <c r="V654" s="96">
        <v>0</v>
      </c>
      <c r="W654" s="96">
        <v>0</v>
      </c>
      <c r="X654" s="96">
        <v>0</v>
      </c>
      <c r="Y654" s="96">
        <v>0</v>
      </c>
      <c r="Z654" s="102" t="s">
        <v>81</v>
      </c>
      <c r="AA654" s="96">
        <v>0</v>
      </c>
      <c r="AB654" s="102">
        <v>0</v>
      </c>
      <c r="AC654" s="96">
        <v>0</v>
      </c>
      <c r="AD654" s="102">
        <v>0</v>
      </c>
      <c r="AE654" s="102">
        <v>0</v>
      </c>
      <c r="AF654" s="102">
        <v>0</v>
      </c>
      <c r="AG654" s="102">
        <v>0</v>
      </c>
      <c r="AH654" s="102">
        <v>0</v>
      </c>
      <c r="AI654" s="102">
        <v>0</v>
      </c>
      <c r="AJ654" s="102">
        <v>0</v>
      </c>
      <c r="AK654" s="102">
        <v>0</v>
      </c>
      <c r="AL654" s="305" t="s">
        <v>81</v>
      </c>
      <c r="AM654" s="354" t="str">
        <f>+AL654</f>
        <v>NA</v>
      </c>
      <c r="AN654" s="354">
        <f>SUM(AL654:AL668)/8</f>
        <v>0.875</v>
      </c>
      <c r="AO654" s="102">
        <f t="shared" ref="AO654:AO668" si="497">SUM(AC654+K654)</f>
        <v>80</v>
      </c>
      <c r="AP654" s="305">
        <f t="shared" ref="AP654:AP668" si="498">SUM(AO654/D654)</f>
        <v>0.5</v>
      </c>
      <c r="AQ654" s="354">
        <f>SUM(AP654:AP656)/3</f>
        <v>0.5</v>
      </c>
      <c r="AR654" s="354">
        <f>SUM(AP654:AP668)/15</f>
        <v>0.65</v>
      </c>
      <c r="AS654" s="96">
        <v>0</v>
      </c>
      <c r="AT654" s="96">
        <v>0</v>
      </c>
      <c r="AU654" s="96">
        <v>0</v>
      </c>
      <c r="AV654" s="96">
        <v>0</v>
      </c>
      <c r="AW654" s="102">
        <v>0</v>
      </c>
      <c r="AX654" s="102"/>
      <c r="AY654" s="102"/>
      <c r="AZ654" s="102"/>
      <c r="BA654" s="102"/>
      <c r="BB654" s="102"/>
      <c r="BC654" s="102"/>
      <c r="BD654" s="102"/>
      <c r="BE654" s="102">
        <v>0</v>
      </c>
      <c r="BF654" s="305" t="s">
        <v>81</v>
      </c>
      <c r="BG654" s="354" t="s">
        <v>81</v>
      </c>
      <c r="BH654" s="354">
        <f>SUM(BF654:BF668)/AS653</f>
        <v>0.97101449275362317</v>
      </c>
      <c r="BI654" s="96">
        <f>+K654+AC654+AV654</f>
        <v>80</v>
      </c>
      <c r="BJ654" s="260">
        <f t="shared" ref="BJ654:BJ660" si="499">+BI654/D654</f>
        <v>0.5</v>
      </c>
      <c r="BK654" s="354">
        <f>SUM(BJ654:BJ656)/3</f>
        <v>0.5</v>
      </c>
      <c r="BL654" s="354">
        <f>SUM(BJ654:BJ668)/BI653</f>
        <v>0.63628019323671492</v>
      </c>
      <c r="BM654" s="220" t="s">
        <v>1709</v>
      </c>
      <c r="BN654" s="220" t="s">
        <v>101</v>
      </c>
      <c r="BO654" s="220"/>
      <c r="BP654" s="220"/>
      <c r="BQ654" s="220"/>
      <c r="BR654" s="220"/>
      <c r="BS654" s="220"/>
      <c r="BT654" s="220"/>
      <c r="BU654" s="220"/>
      <c r="BV654" s="220"/>
      <c r="BW654" s="220"/>
      <c r="BX654" s="220"/>
      <c r="BY654" s="220"/>
      <c r="BZ654" s="96">
        <v>80</v>
      </c>
      <c r="CA654" s="96">
        <v>0</v>
      </c>
      <c r="CB654" s="96">
        <v>80</v>
      </c>
      <c r="CC654" s="96">
        <v>120</v>
      </c>
      <c r="CD654" s="96">
        <v>120</v>
      </c>
      <c r="CE654" s="96">
        <v>117000000</v>
      </c>
      <c r="CF654" s="96"/>
      <c r="CG654" s="96"/>
      <c r="CH654" s="96"/>
      <c r="CI654" s="96"/>
      <c r="CJ654" s="96"/>
      <c r="CK654" s="96"/>
      <c r="CL654" s="96"/>
      <c r="CM654" s="96">
        <v>0</v>
      </c>
      <c r="CN654" s="305">
        <v>1</v>
      </c>
      <c r="CO654" s="354">
        <f>SUM(CN654:CN656)/3</f>
        <v>1</v>
      </c>
      <c r="CP654" s="354">
        <f>SUM(CN654:CN668)/BZ653</f>
        <v>0.82789855072463769</v>
      </c>
      <c r="CQ654" s="96">
        <f>SUM(K654+AC654+AV654+CD654)</f>
        <v>200</v>
      </c>
      <c r="CR654" s="221">
        <v>1</v>
      </c>
      <c r="CS654" s="355">
        <f>SUM(CR654:CR656)/3</f>
        <v>1</v>
      </c>
      <c r="CT654" s="355">
        <f>SUM(CR654:CR668)/CQ653</f>
        <v>0.8520962732919255</v>
      </c>
      <c r="CU654" s="220" t="s">
        <v>1709</v>
      </c>
      <c r="CV654" s="220" t="s">
        <v>101</v>
      </c>
    </row>
    <row r="655" spans="1:101" ht="50.25" customHeight="1">
      <c r="A655" s="75" t="s">
        <v>1712</v>
      </c>
      <c r="B655" s="218" t="s">
        <v>95</v>
      </c>
      <c r="C655" s="75" t="s">
        <v>1713</v>
      </c>
      <c r="D655" s="119">
        <v>160</v>
      </c>
      <c r="E655" s="119">
        <v>160</v>
      </c>
      <c r="F655" s="75" t="s">
        <v>97</v>
      </c>
      <c r="G655" s="75" t="s">
        <v>1715</v>
      </c>
      <c r="H655" s="75" t="s">
        <v>1715</v>
      </c>
      <c r="I655" s="96">
        <v>80</v>
      </c>
      <c r="J655" s="119">
        <v>40</v>
      </c>
      <c r="K655" s="119">
        <v>80</v>
      </c>
      <c r="L655" s="305">
        <v>1</v>
      </c>
      <c r="M655" s="354"/>
      <c r="N655" s="354"/>
      <c r="O655" s="354"/>
      <c r="P655" s="354"/>
      <c r="Q655" s="96">
        <f t="shared" ref="Q655:Q668" si="500">SUM(R655:Y655)</f>
        <v>0</v>
      </c>
      <c r="R655" s="96">
        <v>0</v>
      </c>
      <c r="S655" s="96">
        <v>0</v>
      </c>
      <c r="T655" s="96">
        <v>0</v>
      </c>
      <c r="U655" s="96">
        <v>0</v>
      </c>
      <c r="V655" s="96">
        <v>0</v>
      </c>
      <c r="W655" s="96">
        <v>0</v>
      </c>
      <c r="X655" s="96">
        <v>0</v>
      </c>
      <c r="Y655" s="96">
        <v>0</v>
      </c>
      <c r="Z655" s="102" t="s">
        <v>81</v>
      </c>
      <c r="AA655" s="96">
        <v>0</v>
      </c>
      <c r="AB655" s="102">
        <v>0</v>
      </c>
      <c r="AC655" s="96">
        <v>0</v>
      </c>
      <c r="AD655" s="102">
        <v>0</v>
      </c>
      <c r="AE655" s="102">
        <v>0</v>
      </c>
      <c r="AF655" s="102">
        <v>0</v>
      </c>
      <c r="AG655" s="102">
        <v>0</v>
      </c>
      <c r="AH655" s="102">
        <v>0</v>
      </c>
      <c r="AI655" s="102">
        <v>0</v>
      </c>
      <c r="AJ655" s="102">
        <v>0</v>
      </c>
      <c r="AK655" s="102">
        <v>0</v>
      </c>
      <c r="AL655" s="305" t="s">
        <v>81</v>
      </c>
      <c r="AM655" s="354"/>
      <c r="AN655" s="354"/>
      <c r="AO655" s="102">
        <f t="shared" si="497"/>
        <v>80</v>
      </c>
      <c r="AP655" s="305">
        <f t="shared" si="498"/>
        <v>0.5</v>
      </c>
      <c r="AQ655" s="354"/>
      <c r="AR655" s="354"/>
      <c r="AS655" s="96">
        <v>0</v>
      </c>
      <c r="AT655" s="96">
        <v>0</v>
      </c>
      <c r="AU655" s="96">
        <v>0</v>
      </c>
      <c r="AV655" s="96">
        <v>0</v>
      </c>
      <c r="AW655" s="102">
        <v>0</v>
      </c>
      <c r="AX655" s="102"/>
      <c r="AY655" s="102"/>
      <c r="AZ655" s="102"/>
      <c r="BA655" s="102"/>
      <c r="BB655" s="102"/>
      <c r="BC655" s="102"/>
      <c r="BD655" s="102"/>
      <c r="BE655" s="102">
        <v>0</v>
      </c>
      <c r="BF655" s="305" t="s">
        <v>81</v>
      </c>
      <c r="BG655" s="354"/>
      <c r="BH655" s="354"/>
      <c r="BI655" s="96">
        <f>+K655+AC655+AV655</f>
        <v>80</v>
      </c>
      <c r="BJ655" s="260">
        <f t="shared" si="499"/>
        <v>0.5</v>
      </c>
      <c r="BK655" s="354"/>
      <c r="BL655" s="354"/>
      <c r="BM655" s="220" t="s">
        <v>1709</v>
      </c>
      <c r="BN655" s="220" t="s">
        <v>101</v>
      </c>
      <c r="BO655" s="220"/>
      <c r="BP655" s="220"/>
      <c r="BQ655" s="220"/>
      <c r="BR655" s="220"/>
      <c r="BS655" s="220"/>
      <c r="BT655" s="220"/>
      <c r="BU655" s="220"/>
      <c r="BV655" s="220"/>
      <c r="BW655" s="220"/>
      <c r="BX655" s="220"/>
      <c r="BY655" s="220"/>
      <c r="BZ655" s="96">
        <v>80</v>
      </c>
      <c r="CA655" s="96">
        <v>0</v>
      </c>
      <c r="CB655" s="96">
        <v>80</v>
      </c>
      <c r="CC655" s="96">
        <v>80</v>
      </c>
      <c r="CD655" s="96">
        <v>80</v>
      </c>
      <c r="CE655" s="96">
        <v>160000000</v>
      </c>
      <c r="CF655" s="96"/>
      <c r="CG655" s="96"/>
      <c r="CH655" s="96"/>
      <c r="CI655" s="96"/>
      <c r="CJ655" s="96"/>
      <c r="CK655" s="96"/>
      <c r="CL655" s="96"/>
      <c r="CM655" s="96">
        <v>0</v>
      </c>
      <c r="CN655" s="305">
        <f t="shared" ref="CN655:CN668" si="501">+CD655/BZ655</f>
        <v>1</v>
      </c>
      <c r="CO655" s="354"/>
      <c r="CP655" s="354"/>
      <c r="CQ655" s="96">
        <f>SUM(K655+AC655+AV655+CD655)</f>
        <v>160</v>
      </c>
      <c r="CR655" s="221">
        <f t="shared" ref="CR655:CR667" si="502">+CQ655/E655</f>
        <v>1</v>
      </c>
      <c r="CS655" s="355"/>
      <c r="CT655" s="355"/>
      <c r="CU655" s="220" t="s">
        <v>1709</v>
      </c>
      <c r="CV655" s="220" t="s">
        <v>101</v>
      </c>
    </row>
    <row r="656" spans="1:101" ht="65.25" customHeight="1">
      <c r="A656" s="75" t="s">
        <v>1712</v>
      </c>
      <c r="B656" s="218" t="s">
        <v>95</v>
      </c>
      <c r="C656" s="75" t="s">
        <v>1713</v>
      </c>
      <c r="D656" s="119">
        <v>160</v>
      </c>
      <c r="E656" s="119">
        <v>160</v>
      </c>
      <c r="F656" s="75" t="s">
        <v>97</v>
      </c>
      <c r="G656" s="75" t="s">
        <v>1716</v>
      </c>
      <c r="H656" s="75" t="s">
        <v>1716</v>
      </c>
      <c r="I656" s="96">
        <v>0</v>
      </c>
      <c r="J656" s="119">
        <v>40</v>
      </c>
      <c r="K656" s="119">
        <v>80</v>
      </c>
      <c r="L656" s="305">
        <v>1</v>
      </c>
      <c r="M656" s="354"/>
      <c r="N656" s="354"/>
      <c r="O656" s="354"/>
      <c r="P656" s="354"/>
      <c r="Q656" s="96">
        <f t="shared" si="500"/>
        <v>0</v>
      </c>
      <c r="R656" s="96">
        <v>0</v>
      </c>
      <c r="S656" s="96">
        <v>0</v>
      </c>
      <c r="T656" s="96">
        <v>0</v>
      </c>
      <c r="U656" s="96">
        <v>0</v>
      </c>
      <c r="V656" s="96">
        <v>0</v>
      </c>
      <c r="W656" s="96">
        <v>0</v>
      </c>
      <c r="X656" s="96">
        <v>0</v>
      </c>
      <c r="Y656" s="96">
        <v>0</v>
      </c>
      <c r="Z656" s="102" t="s">
        <v>81</v>
      </c>
      <c r="AA656" s="96">
        <v>0</v>
      </c>
      <c r="AB656" s="102">
        <v>0</v>
      </c>
      <c r="AC656" s="96">
        <v>0</v>
      </c>
      <c r="AD656" s="102">
        <v>0</v>
      </c>
      <c r="AE656" s="102">
        <v>0</v>
      </c>
      <c r="AF656" s="102">
        <v>0</v>
      </c>
      <c r="AG656" s="102">
        <v>0</v>
      </c>
      <c r="AH656" s="102">
        <v>0</v>
      </c>
      <c r="AI656" s="102">
        <v>0</v>
      </c>
      <c r="AJ656" s="102">
        <v>0</v>
      </c>
      <c r="AK656" s="102">
        <v>0</v>
      </c>
      <c r="AL656" s="305" t="s">
        <v>81</v>
      </c>
      <c r="AM656" s="354"/>
      <c r="AN656" s="354"/>
      <c r="AO656" s="102">
        <f t="shared" si="497"/>
        <v>80</v>
      </c>
      <c r="AP656" s="305">
        <f t="shared" si="498"/>
        <v>0.5</v>
      </c>
      <c r="AQ656" s="354"/>
      <c r="AR656" s="354"/>
      <c r="AS656" s="96">
        <v>0</v>
      </c>
      <c r="AT656" s="96">
        <v>0</v>
      </c>
      <c r="AU656" s="96">
        <v>0</v>
      </c>
      <c r="AV656" s="96">
        <v>0</v>
      </c>
      <c r="AW656" s="102">
        <v>0</v>
      </c>
      <c r="AX656" s="102"/>
      <c r="AY656" s="102"/>
      <c r="AZ656" s="102"/>
      <c r="BA656" s="102"/>
      <c r="BB656" s="102"/>
      <c r="BC656" s="102"/>
      <c r="BD656" s="102"/>
      <c r="BE656" s="102">
        <v>0</v>
      </c>
      <c r="BF656" s="305" t="s">
        <v>81</v>
      </c>
      <c r="BG656" s="354"/>
      <c r="BH656" s="354"/>
      <c r="BI656" s="96">
        <f>+K656+AC656+AV656</f>
        <v>80</v>
      </c>
      <c r="BJ656" s="260">
        <f t="shared" si="499"/>
        <v>0.5</v>
      </c>
      <c r="BK656" s="354"/>
      <c r="BL656" s="354"/>
      <c r="BM656" s="220" t="s">
        <v>1709</v>
      </c>
      <c r="BN656" s="220" t="s">
        <v>101</v>
      </c>
      <c r="BO656" s="220"/>
      <c r="BP656" s="220"/>
      <c r="BQ656" s="220"/>
      <c r="BR656" s="220"/>
      <c r="BS656" s="220"/>
      <c r="BT656" s="220"/>
      <c r="BU656" s="220"/>
      <c r="BV656" s="220"/>
      <c r="BW656" s="220"/>
      <c r="BX656" s="220"/>
      <c r="BY656" s="220"/>
      <c r="BZ656" s="96">
        <v>80</v>
      </c>
      <c r="CA656" s="96">
        <v>0</v>
      </c>
      <c r="CB656" s="96">
        <v>80</v>
      </c>
      <c r="CC656" s="96">
        <v>80</v>
      </c>
      <c r="CD656" s="96">
        <v>80</v>
      </c>
      <c r="CE656" s="96">
        <v>160000000</v>
      </c>
      <c r="CF656" s="96"/>
      <c r="CG656" s="96"/>
      <c r="CH656" s="96"/>
      <c r="CI656" s="96"/>
      <c r="CJ656" s="96"/>
      <c r="CK656" s="96"/>
      <c r="CL656" s="96"/>
      <c r="CM656" s="96">
        <v>0</v>
      </c>
      <c r="CN656" s="305">
        <f t="shared" si="501"/>
        <v>1</v>
      </c>
      <c r="CO656" s="354"/>
      <c r="CP656" s="354"/>
      <c r="CQ656" s="96">
        <f>SUM(K656+AC656+AV656+CD656)</f>
        <v>160</v>
      </c>
      <c r="CR656" s="221">
        <f t="shared" si="502"/>
        <v>1</v>
      </c>
      <c r="CS656" s="355"/>
      <c r="CT656" s="355"/>
      <c r="CU656" s="220" t="s">
        <v>1709</v>
      </c>
      <c r="CV656" s="220" t="s">
        <v>101</v>
      </c>
    </row>
    <row r="657" spans="1:100" ht="90" customHeight="1">
      <c r="A657" s="75" t="s">
        <v>1717</v>
      </c>
      <c r="B657" s="218" t="s">
        <v>95</v>
      </c>
      <c r="C657" s="75" t="s">
        <v>1718</v>
      </c>
      <c r="D657" s="119">
        <v>1</v>
      </c>
      <c r="E657" s="119">
        <v>1</v>
      </c>
      <c r="F657" s="75" t="s">
        <v>97</v>
      </c>
      <c r="G657" s="75" t="s">
        <v>1719</v>
      </c>
      <c r="H657" s="75" t="s">
        <v>1719</v>
      </c>
      <c r="I657" s="96">
        <v>0</v>
      </c>
      <c r="J657" s="119">
        <v>0</v>
      </c>
      <c r="K657" s="119">
        <v>0</v>
      </c>
      <c r="L657" s="305" t="s">
        <v>81</v>
      </c>
      <c r="M657" s="354">
        <f>SUM(L657:L660)/3</f>
        <v>1</v>
      </c>
      <c r="N657" s="354">
        <v>0.2</v>
      </c>
      <c r="O657" s="354">
        <f>SUM(L657:L660)/3</f>
        <v>1</v>
      </c>
      <c r="P657" s="354"/>
      <c r="Q657" s="96">
        <f t="shared" si="500"/>
        <v>0</v>
      </c>
      <c r="R657" s="96">
        <v>0</v>
      </c>
      <c r="S657" s="96">
        <v>0</v>
      </c>
      <c r="T657" s="96">
        <v>0</v>
      </c>
      <c r="U657" s="96">
        <v>0</v>
      </c>
      <c r="V657" s="96">
        <v>0</v>
      </c>
      <c r="W657" s="96">
        <v>0</v>
      </c>
      <c r="X657" s="96">
        <v>0</v>
      </c>
      <c r="Y657" s="96">
        <v>0</v>
      </c>
      <c r="Z657" s="102" t="s">
        <v>81</v>
      </c>
      <c r="AA657" s="96">
        <v>0</v>
      </c>
      <c r="AB657" s="102">
        <v>0</v>
      </c>
      <c r="AC657" s="96">
        <v>0</v>
      </c>
      <c r="AD657" s="102">
        <v>0</v>
      </c>
      <c r="AE657" s="102">
        <v>0</v>
      </c>
      <c r="AF657" s="102">
        <v>0</v>
      </c>
      <c r="AG657" s="102">
        <v>0</v>
      </c>
      <c r="AH657" s="102">
        <v>0</v>
      </c>
      <c r="AI657" s="102">
        <v>0</v>
      </c>
      <c r="AJ657" s="102">
        <v>0</v>
      </c>
      <c r="AK657" s="102">
        <v>0</v>
      </c>
      <c r="AL657" s="305" t="s">
        <v>81</v>
      </c>
      <c r="AM657" s="354">
        <f>SUM(AL657:AL660)/2</f>
        <v>1</v>
      </c>
      <c r="AN657" s="354">
        <v>0.15000000000000002</v>
      </c>
      <c r="AO657" s="102">
        <f t="shared" si="497"/>
        <v>0</v>
      </c>
      <c r="AP657" s="305">
        <f t="shared" si="498"/>
        <v>0</v>
      </c>
      <c r="AQ657" s="354">
        <f>SUM(AP657:AP660)/4</f>
        <v>0.75</v>
      </c>
      <c r="AR657" s="354"/>
      <c r="AS657" s="96">
        <v>0</v>
      </c>
      <c r="AT657" s="96">
        <v>0</v>
      </c>
      <c r="AU657" s="96">
        <v>0</v>
      </c>
      <c r="AV657" s="96">
        <v>0</v>
      </c>
      <c r="AW657" s="102">
        <v>0</v>
      </c>
      <c r="AX657" s="102"/>
      <c r="AY657" s="102"/>
      <c r="AZ657" s="102"/>
      <c r="BA657" s="102"/>
      <c r="BB657" s="102"/>
      <c r="BC657" s="102"/>
      <c r="BD657" s="102"/>
      <c r="BE657" s="102">
        <v>0</v>
      </c>
      <c r="BF657" s="305" t="s">
        <v>81</v>
      </c>
      <c r="BG657" s="354">
        <f>SUM(BF657:BF660)/2</f>
        <v>0.91304347826086962</v>
      </c>
      <c r="BH657" s="354">
        <v>0.15000000000000002</v>
      </c>
      <c r="BI657" s="96">
        <f>+K657+AC657+AV657</f>
        <v>0</v>
      </c>
      <c r="BJ657" s="260">
        <f t="shared" si="499"/>
        <v>0</v>
      </c>
      <c r="BK657" s="354">
        <f>SUM(BJ657:BJ660)/4</f>
        <v>0.6985507246376812</v>
      </c>
      <c r="BL657" s="354"/>
      <c r="BM657" s="220" t="s">
        <v>1709</v>
      </c>
      <c r="BN657" s="220" t="s">
        <v>101</v>
      </c>
      <c r="BO657" s="220"/>
      <c r="BP657" s="220"/>
      <c r="BQ657" s="220"/>
      <c r="BR657" s="220"/>
      <c r="BS657" s="220"/>
      <c r="BT657" s="220"/>
      <c r="BU657" s="220"/>
      <c r="BV657" s="220"/>
      <c r="BW657" s="220"/>
      <c r="BX657" s="220"/>
      <c r="BY657" s="220"/>
      <c r="BZ657" s="96">
        <v>1</v>
      </c>
      <c r="CA657" s="96">
        <v>0</v>
      </c>
      <c r="CB657" s="96">
        <v>0</v>
      </c>
      <c r="CC657" s="96">
        <v>0</v>
      </c>
      <c r="CD657" s="96">
        <v>0</v>
      </c>
      <c r="CE657" s="96">
        <v>0</v>
      </c>
      <c r="CF657" s="96"/>
      <c r="CG657" s="96"/>
      <c r="CH657" s="96"/>
      <c r="CI657" s="96"/>
      <c r="CJ657" s="96"/>
      <c r="CK657" s="96"/>
      <c r="CL657" s="96"/>
      <c r="CM657" s="96">
        <v>0</v>
      </c>
      <c r="CN657" s="305">
        <f t="shared" si="501"/>
        <v>0</v>
      </c>
      <c r="CO657" s="354">
        <f>SUM(CN657:CN660)/3</f>
        <v>0.64492753623188415</v>
      </c>
      <c r="CP657" s="354">
        <v>0.15000000000000002</v>
      </c>
      <c r="CQ657" s="96">
        <f>SUM(K657+AC657+AV657+CD657)</f>
        <v>0</v>
      </c>
      <c r="CR657" s="221">
        <f t="shared" si="502"/>
        <v>0</v>
      </c>
      <c r="CS657" s="355">
        <f>SUM(CR657:CR660)/4</f>
        <v>0.73233695652173914</v>
      </c>
      <c r="CT657" s="355"/>
      <c r="CU657" s="220" t="s">
        <v>1709</v>
      </c>
      <c r="CV657" s="220" t="s">
        <v>101</v>
      </c>
    </row>
    <row r="658" spans="1:100" ht="67.5">
      <c r="A658" s="75" t="s">
        <v>1717</v>
      </c>
      <c r="B658" s="218" t="s">
        <v>95</v>
      </c>
      <c r="C658" s="75" t="s">
        <v>1718</v>
      </c>
      <c r="D658" s="119">
        <v>46</v>
      </c>
      <c r="E658" s="119">
        <v>46</v>
      </c>
      <c r="F658" s="75" t="s">
        <v>97</v>
      </c>
      <c r="G658" s="75" t="s">
        <v>1720</v>
      </c>
      <c r="H658" s="75" t="s">
        <v>1720</v>
      </c>
      <c r="I658" s="96">
        <v>39</v>
      </c>
      <c r="J658" s="119">
        <v>30</v>
      </c>
      <c r="K658" s="119">
        <v>44</v>
      </c>
      <c r="L658" s="305">
        <v>1</v>
      </c>
      <c r="M658" s="354"/>
      <c r="N658" s="354"/>
      <c r="O658" s="354"/>
      <c r="P658" s="354"/>
      <c r="Q658" s="96">
        <f t="shared" si="500"/>
        <v>0</v>
      </c>
      <c r="R658" s="96">
        <v>0</v>
      </c>
      <c r="S658" s="96">
        <v>0</v>
      </c>
      <c r="T658" s="96">
        <v>0</v>
      </c>
      <c r="U658" s="96">
        <v>0</v>
      </c>
      <c r="V658" s="96">
        <v>0</v>
      </c>
      <c r="W658" s="96">
        <v>0</v>
      </c>
      <c r="X658" s="96">
        <v>0</v>
      </c>
      <c r="Y658" s="96">
        <v>0</v>
      </c>
      <c r="Z658" s="102" t="s">
        <v>81</v>
      </c>
      <c r="AA658" s="96">
        <v>46</v>
      </c>
      <c r="AB658" s="102">
        <v>46</v>
      </c>
      <c r="AC658" s="96">
        <v>46</v>
      </c>
      <c r="AD658" s="102">
        <v>0</v>
      </c>
      <c r="AE658" s="102">
        <v>0</v>
      </c>
      <c r="AF658" s="102">
        <v>0</v>
      </c>
      <c r="AG658" s="102">
        <v>0</v>
      </c>
      <c r="AH658" s="102">
        <v>0</v>
      </c>
      <c r="AI658" s="102">
        <v>0</v>
      </c>
      <c r="AJ658" s="102">
        <v>0</v>
      </c>
      <c r="AK658" s="102">
        <v>0</v>
      </c>
      <c r="AL658" s="305">
        <v>1</v>
      </c>
      <c r="AM658" s="354"/>
      <c r="AN658" s="354"/>
      <c r="AO658" s="102">
        <f t="shared" si="497"/>
        <v>90</v>
      </c>
      <c r="AP658" s="305">
        <v>1</v>
      </c>
      <c r="AQ658" s="354"/>
      <c r="AR658" s="354"/>
      <c r="AS658" s="96">
        <v>46</v>
      </c>
      <c r="AT658" s="96">
        <v>38</v>
      </c>
      <c r="AU658" s="96">
        <v>38</v>
      </c>
      <c r="AV658" s="96">
        <v>38</v>
      </c>
      <c r="AW658" s="102">
        <v>0</v>
      </c>
      <c r="AX658" s="102"/>
      <c r="AY658" s="102"/>
      <c r="AZ658" s="102"/>
      <c r="BA658" s="102"/>
      <c r="BB658" s="102"/>
      <c r="BC658" s="102"/>
      <c r="BD658" s="102"/>
      <c r="BE658" s="102">
        <v>0</v>
      </c>
      <c r="BF658" s="305">
        <f>+AV658/AS658</f>
        <v>0.82608695652173914</v>
      </c>
      <c r="BG658" s="354"/>
      <c r="BH658" s="354"/>
      <c r="BI658" s="96">
        <f>+(K658+AC658+AV658)/3</f>
        <v>42.666666666666664</v>
      </c>
      <c r="BJ658" s="260">
        <f t="shared" si="499"/>
        <v>0.92753623188405787</v>
      </c>
      <c r="BK658" s="354"/>
      <c r="BL658" s="354"/>
      <c r="BM658" s="220" t="s">
        <v>1709</v>
      </c>
      <c r="BN658" s="220" t="s">
        <v>101</v>
      </c>
      <c r="BO658" s="220"/>
      <c r="BP658" s="220"/>
      <c r="BQ658" s="220"/>
      <c r="BR658" s="220"/>
      <c r="BS658" s="220"/>
      <c r="BT658" s="220"/>
      <c r="BU658" s="220"/>
      <c r="BV658" s="220"/>
      <c r="BW658" s="220"/>
      <c r="BX658" s="220"/>
      <c r="BY658" s="220"/>
      <c r="BZ658" s="96">
        <v>46</v>
      </c>
      <c r="CA658" s="96">
        <v>0</v>
      </c>
      <c r="CB658" s="96">
        <v>40</v>
      </c>
      <c r="CC658" s="96">
        <v>43</v>
      </c>
      <c r="CD658" s="96">
        <v>43</v>
      </c>
      <c r="CE658" s="96">
        <v>0</v>
      </c>
      <c r="CF658" s="96"/>
      <c r="CG658" s="96"/>
      <c r="CH658" s="96"/>
      <c r="CI658" s="96"/>
      <c r="CJ658" s="96"/>
      <c r="CK658" s="96"/>
      <c r="CL658" s="96"/>
      <c r="CM658" s="96">
        <v>0</v>
      </c>
      <c r="CN658" s="305">
        <f t="shared" si="501"/>
        <v>0.93478260869565222</v>
      </c>
      <c r="CO658" s="354"/>
      <c r="CP658" s="354"/>
      <c r="CQ658" s="96">
        <f>SUM(K658+AC658+AV658+CD658)/4</f>
        <v>42.75</v>
      </c>
      <c r="CR658" s="221">
        <f t="shared" si="502"/>
        <v>0.92934782608695654</v>
      </c>
      <c r="CS658" s="355"/>
      <c r="CT658" s="355"/>
      <c r="CU658" s="220" t="s">
        <v>1709</v>
      </c>
      <c r="CV658" s="220" t="s">
        <v>101</v>
      </c>
    </row>
    <row r="659" spans="1:100" ht="78" customHeight="1">
      <c r="A659" s="75" t="s">
        <v>1717</v>
      </c>
      <c r="B659" s="218" t="s">
        <v>95</v>
      </c>
      <c r="C659" s="75" t="s">
        <v>1718</v>
      </c>
      <c r="D659" s="119">
        <v>1</v>
      </c>
      <c r="E659" s="119">
        <v>1</v>
      </c>
      <c r="F659" s="75" t="s">
        <v>97</v>
      </c>
      <c r="G659" s="75" t="s">
        <v>1721</v>
      </c>
      <c r="H659" s="75" t="s">
        <v>1721</v>
      </c>
      <c r="I659" s="96">
        <v>1</v>
      </c>
      <c r="J659" s="119">
        <v>1</v>
      </c>
      <c r="K659" s="119">
        <v>1</v>
      </c>
      <c r="L659" s="305">
        <v>1</v>
      </c>
      <c r="M659" s="354"/>
      <c r="N659" s="354"/>
      <c r="O659" s="354"/>
      <c r="P659" s="354"/>
      <c r="Q659" s="96">
        <f t="shared" si="500"/>
        <v>0</v>
      </c>
      <c r="R659" s="96">
        <v>0</v>
      </c>
      <c r="S659" s="96">
        <v>0</v>
      </c>
      <c r="T659" s="96">
        <v>0</v>
      </c>
      <c r="U659" s="96">
        <v>0</v>
      </c>
      <c r="V659" s="96">
        <v>0</v>
      </c>
      <c r="W659" s="96">
        <v>0</v>
      </c>
      <c r="X659" s="96">
        <v>0</v>
      </c>
      <c r="Y659" s="96">
        <v>0</v>
      </c>
      <c r="Z659" s="102" t="s">
        <v>81</v>
      </c>
      <c r="AA659" s="96">
        <v>0</v>
      </c>
      <c r="AB659" s="102">
        <v>0</v>
      </c>
      <c r="AC659" s="96">
        <v>0</v>
      </c>
      <c r="AD659" s="102">
        <v>0</v>
      </c>
      <c r="AE659" s="102">
        <v>0</v>
      </c>
      <c r="AF659" s="102">
        <v>0</v>
      </c>
      <c r="AG659" s="102">
        <v>0</v>
      </c>
      <c r="AH659" s="102">
        <v>0</v>
      </c>
      <c r="AI659" s="102">
        <v>0</v>
      </c>
      <c r="AJ659" s="102">
        <v>0</v>
      </c>
      <c r="AK659" s="102">
        <v>0</v>
      </c>
      <c r="AL659" s="305" t="s">
        <v>81</v>
      </c>
      <c r="AM659" s="354"/>
      <c r="AN659" s="354"/>
      <c r="AO659" s="102">
        <f t="shared" si="497"/>
        <v>1</v>
      </c>
      <c r="AP659" s="305">
        <f t="shared" si="498"/>
        <v>1</v>
      </c>
      <c r="AQ659" s="354"/>
      <c r="AR659" s="354"/>
      <c r="AS659" s="96">
        <v>0</v>
      </c>
      <c r="AT659" s="96">
        <v>0</v>
      </c>
      <c r="AU659" s="96">
        <v>0</v>
      </c>
      <c r="AV659" s="96">
        <v>0</v>
      </c>
      <c r="AW659" s="102">
        <v>0</v>
      </c>
      <c r="AX659" s="102"/>
      <c r="AY659" s="102"/>
      <c r="AZ659" s="102"/>
      <c r="BA659" s="102"/>
      <c r="BB659" s="102"/>
      <c r="BC659" s="102"/>
      <c r="BD659" s="102"/>
      <c r="BE659" s="102">
        <v>0</v>
      </c>
      <c r="BF659" s="305" t="s">
        <v>81</v>
      </c>
      <c r="BG659" s="354"/>
      <c r="BH659" s="354"/>
      <c r="BI659" s="96">
        <f>+K659+AC659+AV659</f>
        <v>1</v>
      </c>
      <c r="BJ659" s="260">
        <f t="shared" si="499"/>
        <v>1</v>
      </c>
      <c r="BK659" s="354"/>
      <c r="BL659" s="354"/>
      <c r="BM659" s="220" t="s">
        <v>1709</v>
      </c>
      <c r="BN659" s="220" t="s">
        <v>101</v>
      </c>
      <c r="BO659" s="220"/>
      <c r="BP659" s="220"/>
      <c r="BQ659" s="220"/>
      <c r="BR659" s="220"/>
      <c r="BS659" s="220"/>
      <c r="BT659" s="220"/>
      <c r="BU659" s="220"/>
      <c r="BV659" s="220"/>
      <c r="BW659" s="220"/>
      <c r="BX659" s="220"/>
      <c r="BY659" s="220"/>
      <c r="BZ659" s="96">
        <v>0</v>
      </c>
      <c r="CA659" s="96">
        <v>0</v>
      </c>
      <c r="CB659" s="96">
        <v>0</v>
      </c>
      <c r="CC659" s="96">
        <v>0</v>
      </c>
      <c r="CD659" s="96">
        <v>0</v>
      </c>
      <c r="CE659" s="96">
        <v>0</v>
      </c>
      <c r="CF659" s="96"/>
      <c r="CG659" s="96"/>
      <c r="CH659" s="96"/>
      <c r="CI659" s="96"/>
      <c r="CJ659" s="96"/>
      <c r="CK659" s="96"/>
      <c r="CL659" s="96"/>
      <c r="CM659" s="96">
        <v>0</v>
      </c>
      <c r="CN659" s="305" t="s">
        <v>81</v>
      </c>
      <c r="CO659" s="354"/>
      <c r="CP659" s="354"/>
      <c r="CQ659" s="96">
        <f>SUM(K659+AC659+AV659+CD659)</f>
        <v>1</v>
      </c>
      <c r="CR659" s="221">
        <f t="shared" si="502"/>
        <v>1</v>
      </c>
      <c r="CS659" s="355"/>
      <c r="CT659" s="355"/>
      <c r="CU659" s="220" t="s">
        <v>1709</v>
      </c>
      <c r="CV659" s="220" t="s">
        <v>101</v>
      </c>
    </row>
    <row r="660" spans="1:100" ht="72" customHeight="1">
      <c r="A660" s="75" t="s">
        <v>1717</v>
      </c>
      <c r="B660" s="218" t="s">
        <v>95</v>
      </c>
      <c r="C660" s="75" t="s">
        <v>1718</v>
      </c>
      <c r="D660" s="119">
        <v>45</v>
      </c>
      <c r="E660" s="119">
        <v>46</v>
      </c>
      <c r="F660" s="75" t="s">
        <v>97</v>
      </c>
      <c r="G660" s="75" t="s">
        <v>1722</v>
      </c>
      <c r="H660" s="75" t="s">
        <v>1722</v>
      </c>
      <c r="I660" s="96">
        <v>15</v>
      </c>
      <c r="J660" s="119">
        <v>10</v>
      </c>
      <c r="K660" s="119">
        <v>25</v>
      </c>
      <c r="L660" s="305">
        <v>1</v>
      </c>
      <c r="M660" s="354"/>
      <c r="N660" s="354"/>
      <c r="O660" s="354"/>
      <c r="P660" s="354"/>
      <c r="Q660" s="96">
        <f t="shared" si="500"/>
        <v>0</v>
      </c>
      <c r="R660" s="96">
        <v>0</v>
      </c>
      <c r="S660" s="96">
        <v>0</v>
      </c>
      <c r="T660" s="96">
        <v>0</v>
      </c>
      <c r="U660" s="96">
        <v>0</v>
      </c>
      <c r="V660" s="96">
        <v>0</v>
      </c>
      <c r="W660" s="96">
        <v>0</v>
      </c>
      <c r="X660" s="96">
        <v>0</v>
      </c>
      <c r="Y660" s="96">
        <v>0</v>
      </c>
      <c r="Z660" s="102" t="s">
        <v>81</v>
      </c>
      <c r="AA660" s="96">
        <v>46</v>
      </c>
      <c r="AB660" s="102">
        <v>46</v>
      </c>
      <c r="AC660" s="96">
        <v>46</v>
      </c>
      <c r="AD660" s="102">
        <v>0</v>
      </c>
      <c r="AE660" s="102">
        <v>0</v>
      </c>
      <c r="AF660" s="102">
        <v>0</v>
      </c>
      <c r="AG660" s="102">
        <v>0</v>
      </c>
      <c r="AH660" s="102">
        <v>0</v>
      </c>
      <c r="AI660" s="102">
        <v>0</v>
      </c>
      <c r="AJ660" s="102">
        <v>0</v>
      </c>
      <c r="AK660" s="102">
        <v>0</v>
      </c>
      <c r="AL660" s="305">
        <v>1</v>
      </c>
      <c r="AM660" s="354"/>
      <c r="AN660" s="354"/>
      <c r="AO660" s="102">
        <f t="shared" si="497"/>
        <v>71</v>
      </c>
      <c r="AP660" s="305">
        <v>1</v>
      </c>
      <c r="AQ660" s="354"/>
      <c r="AR660" s="354"/>
      <c r="AS660" s="96">
        <v>46</v>
      </c>
      <c r="AT660" s="96">
        <v>46</v>
      </c>
      <c r="AU660" s="96">
        <v>46</v>
      </c>
      <c r="AV660" s="96">
        <v>46</v>
      </c>
      <c r="AW660" s="102">
        <v>0</v>
      </c>
      <c r="AX660" s="307"/>
      <c r="AY660" s="102"/>
      <c r="AZ660" s="102"/>
      <c r="BA660" s="102"/>
      <c r="BB660" s="102"/>
      <c r="BC660" s="102"/>
      <c r="BD660" s="102"/>
      <c r="BE660" s="102">
        <v>0</v>
      </c>
      <c r="BF660" s="305">
        <f t="shared" ref="BF660:BF685" si="503">+AV660/AS660</f>
        <v>1</v>
      </c>
      <c r="BG660" s="354"/>
      <c r="BH660" s="354"/>
      <c r="BI660" s="96">
        <f>+(K660+AC660+AV660)/3</f>
        <v>39</v>
      </c>
      <c r="BJ660" s="260">
        <f t="shared" si="499"/>
        <v>0.8666666666666667</v>
      </c>
      <c r="BK660" s="354"/>
      <c r="BL660" s="354"/>
      <c r="BM660" s="220" t="s">
        <v>1709</v>
      </c>
      <c r="BN660" s="220" t="s">
        <v>101</v>
      </c>
      <c r="BO660" s="220"/>
      <c r="BP660" s="220"/>
      <c r="BQ660" s="220"/>
      <c r="BR660" s="220"/>
      <c r="BS660" s="220"/>
      <c r="BT660" s="220"/>
      <c r="BU660" s="220"/>
      <c r="BV660" s="220"/>
      <c r="BW660" s="220"/>
      <c r="BX660" s="220"/>
      <c r="BY660" s="220"/>
      <c r="BZ660" s="96">
        <v>46</v>
      </c>
      <c r="CA660" s="96">
        <v>46</v>
      </c>
      <c r="CB660" s="96">
        <v>46</v>
      </c>
      <c r="CC660" s="96">
        <v>46</v>
      </c>
      <c r="CD660" s="96">
        <v>46</v>
      </c>
      <c r="CE660" s="96">
        <v>0</v>
      </c>
      <c r="CF660" s="119"/>
      <c r="CG660" s="96"/>
      <c r="CH660" s="96"/>
      <c r="CI660" s="96"/>
      <c r="CJ660" s="96"/>
      <c r="CK660" s="96"/>
      <c r="CL660" s="96"/>
      <c r="CM660" s="96">
        <v>0</v>
      </c>
      <c r="CN660" s="305">
        <f t="shared" si="501"/>
        <v>1</v>
      </c>
      <c r="CO660" s="354"/>
      <c r="CP660" s="354"/>
      <c r="CQ660" s="96">
        <v>46</v>
      </c>
      <c r="CR660" s="221">
        <f t="shared" si="502"/>
        <v>1</v>
      </c>
      <c r="CS660" s="355"/>
      <c r="CT660" s="355"/>
      <c r="CU660" s="220" t="s">
        <v>1709</v>
      </c>
      <c r="CV660" s="220" t="s">
        <v>101</v>
      </c>
    </row>
    <row r="661" spans="1:100" ht="73.5" customHeight="1">
      <c r="A661" s="75" t="s">
        <v>1723</v>
      </c>
      <c r="B661" s="218" t="s">
        <v>95</v>
      </c>
      <c r="C661" s="75" t="s">
        <v>1724</v>
      </c>
      <c r="D661" s="119">
        <v>46</v>
      </c>
      <c r="E661" s="119">
        <v>46</v>
      </c>
      <c r="F661" s="75" t="s">
        <v>486</v>
      </c>
      <c r="G661" s="75" t="s">
        <v>1725</v>
      </c>
      <c r="H661" s="75" t="s">
        <v>1725</v>
      </c>
      <c r="I661" s="96">
        <v>41</v>
      </c>
      <c r="J661" s="119">
        <v>46</v>
      </c>
      <c r="K661" s="119">
        <v>46</v>
      </c>
      <c r="L661" s="305">
        <v>1</v>
      </c>
      <c r="M661" s="354">
        <f>SUM(L661:L664)/4</f>
        <v>1</v>
      </c>
      <c r="N661" s="354">
        <v>0.2</v>
      </c>
      <c r="O661" s="354">
        <f>SUM(L661:L664)/4</f>
        <v>1</v>
      </c>
      <c r="P661" s="354"/>
      <c r="Q661" s="96">
        <f t="shared" si="500"/>
        <v>0</v>
      </c>
      <c r="R661" s="96">
        <v>0</v>
      </c>
      <c r="S661" s="96">
        <v>0</v>
      </c>
      <c r="T661" s="96">
        <v>0</v>
      </c>
      <c r="U661" s="96">
        <v>0</v>
      </c>
      <c r="V661" s="96">
        <v>0</v>
      </c>
      <c r="W661" s="96">
        <v>0</v>
      </c>
      <c r="X661" s="96">
        <v>0</v>
      </c>
      <c r="Y661" s="96">
        <v>0</v>
      </c>
      <c r="Z661" s="102" t="s">
        <v>81</v>
      </c>
      <c r="AA661" s="96">
        <v>46</v>
      </c>
      <c r="AB661" s="102">
        <v>46</v>
      </c>
      <c r="AC661" s="96">
        <v>46</v>
      </c>
      <c r="AD661" s="102">
        <v>0</v>
      </c>
      <c r="AE661" s="102">
        <v>0</v>
      </c>
      <c r="AF661" s="102">
        <v>0</v>
      </c>
      <c r="AG661" s="102">
        <v>0</v>
      </c>
      <c r="AH661" s="102">
        <v>0</v>
      </c>
      <c r="AI661" s="102">
        <v>0</v>
      </c>
      <c r="AJ661" s="102">
        <v>0</v>
      </c>
      <c r="AK661" s="102">
        <v>0</v>
      </c>
      <c r="AL661" s="305">
        <v>1</v>
      </c>
      <c r="AM661" s="354">
        <f>SUM(AL661:AL664)/4</f>
        <v>1</v>
      </c>
      <c r="AN661" s="354">
        <v>0.2</v>
      </c>
      <c r="AO661" s="102">
        <f t="shared" si="497"/>
        <v>92</v>
      </c>
      <c r="AP661" s="305">
        <v>1</v>
      </c>
      <c r="AQ661" s="354">
        <f>SUM(AP661:AP664)/4</f>
        <v>1</v>
      </c>
      <c r="AR661" s="354"/>
      <c r="AS661" s="96">
        <v>46</v>
      </c>
      <c r="AT661" s="96">
        <v>46</v>
      </c>
      <c r="AU661" s="96">
        <v>46</v>
      </c>
      <c r="AV661" s="96">
        <v>46</v>
      </c>
      <c r="AW661" s="102">
        <v>0</v>
      </c>
      <c r="AX661" s="102"/>
      <c r="AY661" s="102"/>
      <c r="AZ661" s="102"/>
      <c r="BA661" s="102"/>
      <c r="BB661" s="102"/>
      <c r="BC661" s="102"/>
      <c r="BD661" s="102"/>
      <c r="BE661" s="102">
        <v>0</v>
      </c>
      <c r="BF661" s="305">
        <f t="shared" si="503"/>
        <v>1</v>
      </c>
      <c r="BG661" s="354">
        <f>SUM(BF661:BF664)/4</f>
        <v>1</v>
      </c>
      <c r="BH661" s="354">
        <v>0.2</v>
      </c>
      <c r="BI661" s="96">
        <f t="shared" ref="BI661:BI662" si="504">+(K661+AC661+AV661)/3</f>
        <v>46</v>
      </c>
      <c r="BJ661" s="260">
        <v>1</v>
      </c>
      <c r="BK661" s="354">
        <f>SUM(BJ661:BJ664)/4</f>
        <v>1</v>
      </c>
      <c r="BL661" s="354"/>
      <c r="BM661" s="220" t="s">
        <v>1709</v>
      </c>
      <c r="BN661" s="220" t="s">
        <v>101</v>
      </c>
      <c r="BO661" s="220"/>
      <c r="BP661" s="220"/>
      <c r="BQ661" s="220"/>
      <c r="BR661" s="220"/>
      <c r="BS661" s="220"/>
      <c r="BT661" s="220"/>
      <c r="BU661" s="220"/>
      <c r="BV661" s="220"/>
      <c r="BW661" s="220"/>
      <c r="BX661" s="220"/>
      <c r="BY661" s="220"/>
      <c r="BZ661" s="96">
        <v>46</v>
      </c>
      <c r="CA661" s="96">
        <v>46</v>
      </c>
      <c r="CB661" s="96">
        <v>46</v>
      </c>
      <c r="CC661" s="96">
        <v>46</v>
      </c>
      <c r="CD661" s="96">
        <v>46</v>
      </c>
      <c r="CE661" s="96">
        <v>0</v>
      </c>
      <c r="CF661" s="96"/>
      <c r="CG661" s="96"/>
      <c r="CH661" s="96"/>
      <c r="CI661" s="96"/>
      <c r="CJ661" s="96"/>
      <c r="CK661" s="96"/>
      <c r="CL661" s="96"/>
      <c r="CM661" s="96">
        <v>0</v>
      </c>
      <c r="CN661" s="305">
        <f t="shared" si="501"/>
        <v>1</v>
      </c>
      <c r="CO661" s="354">
        <f>SUM(CN661:CN664)/4</f>
        <v>1</v>
      </c>
      <c r="CP661" s="354">
        <v>0.2</v>
      </c>
      <c r="CQ661" s="96">
        <f>SUM(K661+AC661+AV661+CD661)/4</f>
        <v>46</v>
      </c>
      <c r="CR661" s="221">
        <f t="shared" si="502"/>
        <v>1</v>
      </c>
      <c r="CS661" s="355">
        <f>SUM(CR661:CR664)/4</f>
        <v>1</v>
      </c>
      <c r="CT661" s="355"/>
      <c r="CU661" s="220" t="s">
        <v>1709</v>
      </c>
      <c r="CV661" s="220" t="s">
        <v>101</v>
      </c>
    </row>
    <row r="662" spans="1:100" ht="67.5">
      <c r="A662" s="75" t="s">
        <v>1723</v>
      </c>
      <c r="B662" s="218" t="s">
        <v>95</v>
      </c>
      <c r="C662" s="75" t="s">
        <v>1724</v>
      </c>
      <c r="D662" s="119">
        <v>46</v>
      </c>
      <c r="E662" s="119">
        <v>46</v>
      </c>
      <c r="F662" s="75" t="s">
        <v>486</v>
      </c>
      <c r="G662" s="75" t="s">
        <v>1726</v>
      </c>
      <c r="H662" s="75" t="s">
        <v>1726</v>
      </c>
      <c r="I662" s="96">
        <v>32</v>
      </c>
      <c r="J662" s="119">
        <v>46</v>
      </c>
      <c r="K662" s="119">
        <v>46</v>
      </c>
      <c r="L662" s="305">
        <v>1</v>
      </c>
      <c r="M662" s="354"/>
      <c r="N662" s="354"/>
      <c r="O662" s="354"/>
      <c r="P662" s="354"/>
      <c r="Q662" s="96">
        <f t="shared" si="500"/>
        <v>0</v>
      </c>
      <c r="R662" s="96">
        <v>0</v>
      </c>
      <c r="S662" s="96">
        <v>0</v>
      </c>
      <c r="T662" s="96">
        <v>0</v>
      </c>
      <c r="U662" s="96">
        <v>0</v>
      </c>
      <c r="V662" s="96">
        <v>0</v>
      </c>
      <c r="W662" s="96">
        <v>0</v>
      </c>
      <c r="X662" s="96">
        <v>0</v>
      </c>
      <c r="Y662" s="96">
        <v>0</v>
      </c>
      <c r="Z662" s="102" t="s">
        <v>81</v>
      </c>
      <c r="AA662" s="96">
        <v>46</v>
      </c>
      <c r="AB662" s="102">
        <v>46</v>
      </c>
      <c r="AC662" s="96">
        <v>46</v>
      </c>
      <c r="AD662" s="102">
        <v>0</v>
      </c>
      <c r="AE662" s="102">
        <v>0</v>
      </c>
      <c r="AF662" s="102">
        <v>0</v>
      </c>
      <c r="AG662" s="102">
        <v>0</v>
      </c>
      <c r="AH662" s="102">
        <v>0</v>
      </c>
      <c r="AI662" s="102">
        <v>0</v>
      </c>
      <c r="AJ662" s="102">
        <v>0</v>
      </c>
      <c r="AK662" s="102">
        <v>0</v>
      </c>
      <c r="AL662" s="305">
        <v>1</v>
      </c>
      <c r="AM662" s="354"/>
      <c r="AN662" s="354"/>
      <c r="AO662" s="102">
        <f t="shared" si="497"/>
        <v>92</v>
      </c>
      <c r="AP662" s="305">
        <v>1</v>
      </c>
      <c r="AQ662" s="354"/>
      <c r="AR662" s="354"/>
      <c r="AS662" s="96">
        <v>46</v>
      </c>
      <c r="AT662" s="96">
        <v>46</v>
      </c>
      <c r="AU662" s="96">
        <v>46</v>
      </c>
      <c r="AV662" s="96">
        <v>46</v>
      </c>
      <c r="AW662" s="102">
        <v>0</v>
      </c>
      <c r="AX662" s="102"/>
      <c r="AY662" s="102"/>
      <c r="AZ662" s="102"/>
      <c r="BA662" s="102"/>
      <c r="BB662" s="102"/>
      <c r="BC662" s="102"/>
      <c r="BD662" s="102"/>
      <c r="BE662" s="102">
        <v>0</v>
      </c>
      <c r="BF662" s="305">
        <f t="shared" si="503"/>
        <v>1</v>
      </c>
      <c r="BG662" s="354"/>
      <c r="BH662" s="354"/>
      <c r="BI662" s="96">
        <f t="shared" si="504"/>
        <v>46</v>
      </c>
      <c r="BJ662" s="260">
        <v>1</v>
      </c>
      <c r="BK662" s="354"/>
      <c r="BL662" s="354"/>
      <c r="BM662" s="220" t="s">
        <v>1709</v>
      </c>
      <c r="BN662" s="220" t="s">
        <v>101</v>
      </c>
      <c r="BO662" s="220"/>
      <c r="BP662" s="220"/>
      <c r="BQ662" s="220"/>
      <c r="BR662" s="220"/>
      <c r="BS662" s="220"/>
      <c r="BT662" s="220"/>
      <c r="BU662" s="220"/>
      <c r="BV662" s="220"/>
      <c r="BW662" s="220"/>
      <c r="BX662" s="220"/>
      <c r="BY662" s="220"/>
      <c r="BZ662" s="96">
        <v>46</v>
      </c>
      <c r="CA662" s="96">
        <v>46</v>
      </c>
      <c r="CB662" s="96">
        <v>46</v>
      </c>
      <c r="CC662" s="96">
        <v>46</v>
      </c>
      <c r="CD662" s="96">
        <v>46</v>
      </c>
      <c r="CE662" s="96">
        <v>0</v>
      </c>
      <c r="CF662" s="96"/>
      <c r="CG662" s="96"/>
      <c r="CH662" s="96"/>
      <c r="CI662" s="96"/>
      <c r="CJ662" s="96"/>
      <c r="CK662" s="96"/>
      <c r="CL662" s="96"/>
      <c r="CM662" s="96">
        <v>0</v>
      </c>
      <c r="CN662" s="305">
        <f t="shared" si="501"/>
        <v>1</v>
      </c>
      <c r="CO662" s="354"/>
      <c r="CP662" s="354"/>
      <c r="CQ662" s="96">
        <f>SUM(K662+AC662+AV662+CD662)/4</f>
        <v>46</v>
      </c>
      <c r="CR662" s="221">
        <f t="shared" si="502"/>
        <v>1</v>
      </c>
      <c r="CS662" s="355"/>
      <c r="CT662" s="355"/>
      <c r="CU662" s="220" t="s">
        <v>1709</v>
      </c>
      <c r="CV662" s="220" t="s">
        <v>101</v>
      </c>
    </row>
    <row r="663" spans="1:100" ht="67.5">
      <c r="A663" s="75" t="s">
        <v>1723</v>
      </c>
      <c r="B663" s="218" t="s">
        <v>95</v>
      </c>
      <c r="C663" s="75" t="s">
        <v>1724</v>
      </c>
      <c r="D663" s="119">
        <v>46</v>
      </c>
      <c r="E663" s="119">
        <v>46</v>
      </c>
      <c r="F663" s="75" t="s">
        <v>97</v>
      </c>
      <c r="G663" s="75" t="s">
        <v>1727</v>
      </c>
      <c r="H663" s="75" t="s">
        <v>1727</v>
      </c>
      <c r="I663" s="96">
        <v>25</v>
      </c>
      <c r="J663" s="119">
        <v>15</v>
      </c>
      <c r="K663" s="119">
        <v>46</v>
      </c>
      <c r="L663" s="305">
        <v>1</v>
      </c>
      <c r="M663" s="354"/>
      <c r="N663" s="354"/>
      <c r="O663" s="354"/>
      <c r="P663" s="354"/>
      <c r="Q663" s="96">
        <f t="shared" si="500"/>
        <v>0</v>
      </c>
      <c r="R663" s="96">
        <v>0</v>
      </c>
      <c r="S663" s="96">
        <v>0</v>
      </c>
      <c r="T663" s="96">
        <v>0</v>
      </c>
      <c r="U663" s="96">
        <v>0</v>
      </c>
      <c r="V663" s="96">
        <v>0</v>
      </c>
      <c r="W663" s="96">
        <v>0</v>
      </c>
      <c r="X663" s="96">
        <v>0</v>
      </c>
      <c r="Y663" s="96">
        <v>0</v>
      </c>
      <c r="Z663" s="102" t="s">
        <v>81</v>
      </c>
      <c r="AA663" s="96">
        <v>46</v>
      </c>
      <c r="AB663" s="102">
        <v>46</v>
      </c>
      <c r="AC663" s="96">
        <v>46</v>
      </c>
      <c r="AD663" s="102">
        <v>0</v>
      </c>
      <c r="AE663" s="102">
        <v>0</v>
      </c>
      <c r="AF663" s="102">
        <v>0</v>
      </c>
      <c r="AG663" s="102">
        <v>0</v>
      </c>
      <c r="AH663" s="102">
        <v>0</v>
      </c>
      <c r="AI663" s="102">
        <v>0</v>
      </c>
      <c r="AJ663" s="102">
        <v>0</v>
      </c>
      <c r="AK663" s="102">
        <v>0</v>
      </c>
      <c r="AL663" s="305">
        <v>1</v>
      </c>
      <c r="AM663" s="354"/>
      <c r="AN663" s="354"/>
      <c r="AO663" s="102">
        <f t="shared" si="497"/>
        <v>92</v>
      </c>
      <c r="AP663" s="305">
        <v>1</v>
      </c>
      <c r="AQ663" s="354"/>
      <c r="AR663" s="354"/>
      <c r="AS663" s="96">
        <v>46</v>
      </c>
      <c r="AT663" s="96">
        <v>46</v>
      </c>
      <c r="AU663" s="96">
        <v>46</v>
      </c>
      <c r="AV663" s="96">
        <v>46</v>
      </c>
      <c r="AW663" s="102">
        <v>0</v>
      </c>
      <c r="AX663" s="102"/>
      <c r="AY663" s="102"/>
      <c r="AZ663" s="102"/>
      <c r="BA663" s="102"/>
      <c r="BB663" s="102"/>
      <c r="BC663" s="102"/>
      <c r="BD663" s="102"/>
      <c r="BE663" s="102">
        <v>0</v>
      </c>
      <c r="BF663" s="305">
        <f t="shared" si="503"/>
        <v>1</v>
      </c>
      <c r="BG663" s="354"/>
      <c r="BH663" s="354"/>
      <c r="BI663" s="96">
        <f>+(K663+AC663+AV663)/3</f>
        <v>46</v>
      </c>
      <c r="BJ663" s="260">
        <v>1</v>
      </c>
      <c r="BK663" s="354"/>
      <c r="BL663" s="354"/>
      <c r="BM663" s="220" t="s">
        <v>1709</v>
      </c>
      <c r="BN663" s="220" t="s">
        <v>101</v>
      </c>
      <c r="BO663" s="220"/>
      <c r="BP663" s="220"/>
      <c r="BQ663" s="220"/>
      <c r="BR663" s="220"/>
      <c r="BS663" s="220"/>
      <c r="BT663" s="220"/>
      <c r="BU663" s="220"/>
      <c r="BV663" s="220"/>
      <c r="BW663" s="220"/>
      <c r="BX663" s="220"/>
      <c r="BY663" s="220"/>
      <c r="BZ663" s="96">
        <v>46</v>
      </c>
      <c r="CA663" s="96">
        <v>46</v>
      </c>
      <c r="CB663" s="96">
        <v>46</v>
      </c>
      <c r="CC663" s="96">
        <v>46</v>
      </c>
      <c r="CD663" s="96">
        <v>46</v>
      </c>
      <c r="CE663" s="96">
        <v>0</v>
      </c>
      <c r="CF663" s="96"/>
      <c r="CG663" s="96"/>
      <c r="CH663" s="96"/>
      <c r="CI663" s="96"/>
      <c r="CJ663" s="96"/>
      <c r="CK663" s="96"/>
      <c r="CL663" s="96"/>
      <c r="CM663" s="96">
        <v>0</v>
      </c>
      <c r="CN663" s="305">
        <f t="shared" si="501"/>
        <v>1</v>
      </c>
      <c r="CO663" s="354"/>
      <c r="CP663" s="354"/>
      <c r="CQ663" s="96">
        <f>SUM(K663+AC663+AV663+CD663)/4</f>
        <v>46</v>
      </c>
      <c r="CR663" s="221">
        <f t="shared" si="502"/>
        <v>1</v>
      </c>
      <c r="CS663" s="355"/>
      <c r="CT663" s="355"/>
      <c r="CU663" s="220" t="s">
        <v>1709</v>
      </c>
      <c r="CV663" s="220" t="s">
        <v>101</v>
      </c>
    </row>
    <row r="664" spans="1:100" ht="78" customHeight="1">
      <c r="A664" s="75" t="s">
        <v>1723</v>
      </c>
      <c r="B664" s="218" t="s">
        <v>95</v>
      </c>
      <c r="C664" s="75" t="s">
        <v>1724</v>
      </c>
      <c r="D664" s="119">
        <v>46</v>
      </c>
      <c r="E664" s="119">
        <v>46</v>
      </c>
      <c r="F664" s="75" t="s">
        <v>486</v>
      </c>
      <c r="G664" s="75" t="s">
        <v>1728</v>
      </c>
      <c r="H664" s="75" t="s">
        <v>1728</v>
      </c>
      <c r="I664" s="96">
        <v>0</v>
      </c>
      <c r="J664" s="119">
        <v>46</v>
      </c>
      <c r="K664" s="119">
        <v>46</v>
      </c>
      <c r="L664" s="305">
        <v>1</v>
      </c>
      <c r="M664" s="354"/>
      <c r="N664" s="354"/>
      <c r="O664" s="354"/>
      <c r="P664" s="354"/>
      <c r="Q664" s="96">
        <f t="shared" si="500"/>
        <v>0</v>
      </c>
      <c r="R664" s="96">
        <v>0</v>
      </c>
      <c r="S664" s="96">
        <v>0</v>
      </c>
      <c r="T664" s="96">
        <v>0</v>
      </c>
      <c r="U664" s="96">
        <v>0</v>
      </c>
      <c r="V664" s="96">
        <v>0</v>
      </c>
      <c r="W664" s="96">
        <v>0</v>
      </c>
      <c r="X664" s="96">
        <v>0</v>
      </c>
      <c r="Y664" s="96">
        <v>0</v>
      </c>
      <c r="Z664" s="102" t="s">
        <v>81</v>
      </c>
      <c r="AA664" s="96">
        <v>46</v>
      </c>
      <c r="AB664" s="102">
        <v>46</v>
      </c>
      <c r="AC664" s="96">
        <v>46</v>
      </c>
      <c r="AD664" s="102">
        <v>0</v>
      </c>
      <c r="AE664" s="102">
        <v>0</v>
      </c>
      <c r="AF664" s="102">
        <v>0</v>
      </c>
      <c r="AG664" s="102">
        <v>0</v>
      </c>
      <c r="AH664" s="102">
        <v>0</v>
      </c>
      <c r="AI664" s="102">
        <v>0</v>
      </c>
      <c r="AJ664" s="102">
        <v>0</v>
      </c>
      <c r="AK664" s="102">
        <v>0</v>
      </c>
      <c r="AL664" s="305">
        <v>1</v>
      </c>
      <c r="AM664" s="354"/>
      <c r="AN664" s="354"/>
      <c r="AO664" s="102">
        <f t="shared" si="497"/>
        <v>92</v>
      </c>
      <c r="AP664" s="305">
        <v>1</v>
      </c>
      <c r="AQ664" s="354"/>
      <c r="AR664" s="354"/>
      <c r="AS664" s="96">
        <v>46</v>
      </c>
      <c r="AT664" s="96">
        <v>46</v>
      </c>
      <c r="AU664" s="96">
        <v>46</v>
      </c>
      <c r="AV664" s="96">
        <v>46</v>
      </c>
      <c r="AW664" s="102">
        <v>0</v>
      </c>
      <c r="AX664" s="102"/>
      <c r="AY664" s="102"/>
      <c r="AZ664" s="102"/>
      <c r="BA664" s="102"/>
      <c r="BB664" s="102"/>
      <c r="BC664" s="102"/>
      <c r="BD664" s="102"/>
      <c r="BE664" s="102">
        <v>0</v>
      </c>
      <c r="BF664" s="305">
        <f t="shared" si="503"/>
        <v>1</v>
      </c>
      <c r="BG664" s="354"/>
      <c r="BH664" s="354"/>
      <c r="BI664" s="96">
        <f>+(K664+AC664+AV664)/3</f>
        <v>46</v>
      </c>
      <c r="BJ664" s="260">
        <v>1</v>
      </c>
      <c r="BK664" s="354"/>
      <c r="BL664" s="354"/>
      <c r="BM664" s="220" t="s">
        <v>1709</v>
      </c>
      <c r="BN664" s="220" t="s">
        <v>101</v>
      </c>
      <c r="BO664" s="220"/>
      <c r="BP664" s="220"/>
      <c r="BQ664" s="220"/>
      <c r="BR664" s="220"/>
      <c r="BS664" s="220"/>
      <c r="BT664" s="220"/>
      <c r="BU664" s="220"/>
      <c r="BV664" s="220"/>
      <c r="BW664" s="220"/>
      <c r="BX664" s="220"/>
      <c r="BY664" s="220"/>
      <c r="BZ664" s="96">
        <v>46</v>
      </c>
      <c r="CA664" s="96">
        <v>46</v>
      </c>
      <c r="CB664" s="96">
        <v>46</v>
      </c>
      <c r="CC664" s="96">
        <v>46</v>
      </c>
      <c r="CD664" s="96">
        <v>46</v>
      </c>
      <c r="CE664" s="96">
        <v>0</v>
      </c>
      <c r="CF664" s="96"/>
      <c r="CG664" s="96"/>
      <c r="CH664" s="96"/>
      <c r="CI664" s="96"/>
      <c r="CJ664" s="96"/>
      <c r="CK664" s="96"/>
      <c r="CL664" s="96"/>
      <c r="CM664" s="96">
        <v>0</v>
      </c>
      <c r="CN664" s="305">
        <f t="shared" si="501"/>
        <v>1</v>
      </c>
      <c r="CO664" s="354"/>
      <c r="CP664" s="354"/>
      <c r="CQ664" s="96">
        <f>SUM(K664+AC664+AV664+CD664)/4</f>
        <v>46</v>
      </c>
      <c r="CR664" s="221">
        <f t="shared" si="502"/>
        <v>1</v>
      </c>
      <c r="CS664" s="355"/>
      <c r="CT664" s="355"/>
      <c r="CU664" s="220" t="s">
        <v>1709</v>
      </c>
      <c r="CV664" s="220" t="s">
        <v>101</v>
      </c>
    </row>
    <row r="665" spans="1:100" ht="56.25" customHeight="1">
      <c r="A665" s="75" t="s">
        <v>1729</v>
      </c>
      <c r="B665" s="218" t="s">
        <v>95</v>
      </c>
      <c r="C665" s="75" t="s">
        <v>1730</v>
      </c>
      <c r="D665" s="119">
        <v>1</v>
      </c>
      <c r="E665" s="119">
        <v>1</v>
      </c>
      <c r="F665" s="75" t="s">
        <v>97</v>
      </c>
      <c r="G665" s="75" t="s">
        <v>1731</v>
      </c>
      <c r="H665" s="75" t="s">
        <v>1731</v>
      </c>
      <c r="I665" s="96">
        <v>0</v>
      </c>
      <c r="J665" s="119">
        <v>0</v>
      </c>
      <c r="K665" s="119">
        <v>0</v>
      </c>
      <c r="L665" s="305" t="s">
        <v>81</v>
      </c>
      <c r="M665" s="307" t="s">
        <v>81</v>
      </c>
      <c r="N665" s="305">
        <v>0.2</v>
      </c>
      <c r="O665" s="307" t="str">
        <f>+L665</f>
        <v>NA</v>
      </c>
      <c r="P665" s="354"/>
      <c r="Q665" s="96">
        <f t="shared" si="500"/>
        <v>0</v>
      </c>
      <c r="R665" s="96">
        <v>0</v>
      </c>
      <c r="S665" s="96">
        <v>0</v>
      </c>
      <c r="T665" s="96">
        <v>0</v>
      </c>
      <c r="U665" s="96">
        <v>0</v>
      </c>
      <c r="V665" s="96">
        <v>0</v>
      </c>
      <c r="W665" s="96">
        <v>0</v>
      </c>
      <c r="X665" s="96">
        <v>0</v>
      </c>
      <c r="Y665" s="96">
        <v>0</v>
      </c>
      <c r="Z665" s="102" t="s">
        <v>81</v>
      </c>
      <c r="AA665" s="96">
        <v>0</v>
      </c>
      <c r="AB665" s="102">
        <v>0</v>
      </c>
      <c r="AC665" s="96">
        <v>0</v>
      </c>
      <c r="AD665" s="102">
        <v>0</v>
      </c>
      <c r="AE665" s="102">
        <v>0</v>
      </c>
      <c r="AF665" s="102">
        <v>0</v>
      </c>
      <c r="AG665" s="102">
        <v>0</v>
      </c>
      <c r="AH665" s="102">
        <v>0</v>
      </c>
      <c r="AI665" s="102">
        <v>0</v>
      </c>
      <c r="AJ665" s="102">
        <v>0</v>
      </c>
      <c r="AK665" s="102">
        <v>0</v>
      </c>
      <c r="AL665" s="305" t="s">
        <v>81</v>
      </c>
      <c r="AM665" s="307" t="s">
        <v>81</v>
      </c>
      <c r="AN665" s="354" t="s">
        <v>81</v>
      </c>
      <c r="AO665" s="102">
        <f t="shared" si="497"/>
        <v>0</v>
      </c>
      <c r="AP665" s="305">
        <f t="shared" si="498"/>
        <v>0</v>
      </c>
      <c r="AQ665" s="305">
        <v>0</v>
      </c>
      <c r="AR665" s="354"/>
      <c r="AS665" s="96">
        <v>0</v>
      </c>
      <c r="AT665" s="96">
        <v>0</v>
      </c>
      <c r="AU665" s="96">
        <v>0</v>
      </c>
      <c r="AV665" s="96">
        <v>0</v>
      </c>
      <c r="AW665" s="102">
        <v>0</v>
      </c>
      <c r="AX665" s="102"/>
      <c r="AY665" s="102"/>
      <c r="AZ665" s="102"/>
      <c r="BA665" s="102"/>
      <c r="BB665" s="102"/>
      <c r="BC665" s="102"/>
      <c r="BD665" s="102"/>
      <c r="BE665" s="102">
        <v>0</v>
      </c>
      <c r="BF665" s="305" t="s">
        <v>81</v>
      </c>
      <c r="BG665" s="307" t="s">
        <v>81</v>
      </c>
      <c r="BH665" s="354" t="s">
        <v>81</v>
      </c>
      <c r="BI665" s="96">
        <f t="shared" ref="BI665:BI668" si="505">+K665+AC665+AV665</f>
        <v>0</v>
      </c>
      <c r="BJ665" s="260">
        <f>+BI665/D665</f>
        <v>0</v>
      </c>
      <c r="BK665" s="305">
        <v>0</v>
      </c>
      <c r="BL665" s="354"/>
      <c r="BM665" s="220" t="s">
        <v>1709</v>
      </c>
      <c r="BN665" s="220" t="s">
        <v>101</v>
      </c>
      <c r="BO665" s="220"/>
      <c r="BP665" s="220"/>
      <c r="BQ665" s="220"/>
      <c r="BR665" s="220"/>
      <c r="BS665" s="220"/>
      <c r="BT665" s="220"/>
      <c r="BU665" s="220"/>
      <c r="BV665" s="220"/>
      <c r="BW665" s="220"/>
      <c r="BX665" s="220"/>
      <c r="BY665" s="220"/>
      <c r="BZ665" s="96">
        <v>1</v>
      </c>
      <c r="CA665" s="96">
        <v>0</v>
      </c>
      <c r="CB665" s="96">
        <v>0</v>
      </c>
      <c r="CC665" s="96">
        <v>0</v>
      </c>
      <c r="CD665" s="96">
        <v>0</v>
      </c>
      <c r="CE665" s="96">
        <v>0</v>
      </c>
      <c r="CF665" s="96"/>
      <c r="CG665" s="96"/>
      <c r="CH665" s="96"/>
      <c r="CI665" s="96"/>
      <c r="CJ665" s="96"/>
      <c r="CK665" s="96"/>
      <c r="CL665" s="96"/>
      <c r="CM665" s="96">
        <v>0</v>
      </c>
      <c r="CN665" s="305">
        <f t="shared" si="501"/>
        <v>0</v>
      </c>
      <c r="CO665" s="307" t="s">
        <v>81</v>
      </c>
      <c r="CP665" s="354" t="s">
        <v>81</v>
      </c>
      <c r="CQ665" s="96">
        <f>SUM(K665+AC665+AV665+CD665)</f>
        <v>0</v>
      </c>
      <c r="CR665" s="221">
        <f t="shared" si="502"/>
        <v>0</v>
      </c>
      <c r="CS665" s="306">
        <v>0</v>
      </c>
      <c r="CT665" s="355"/>
      <c r="CU665" s="220" t="s">
        <v>1709</v>
      </c>
      <c r="CV665" s="220" t="s">
        <v>101</v>
      </c>
    </row>
    <row r="666" spans="1:100" ht="67.5" customHeight="1">
      <c r="A666" s="75" t="s">
        <v>1732</v>
      </c>
      <c r="B666" s="218" t="s">
        <v>95</v>
      </c>
      <c r="C666" s="75" t="s">
        <v>1733</v>
      </c>
      <c r="D666" s="119">
        <v>1</v>
      </c>
      <c r="E666" s="119">
        <v>1</v>
      </c>
      <c r="F666" s="75" t="s">
        <v>97</v>
      </c>
      <c r="G666" s="75" t="s">
        <v>1734</v>
      </c>
      <c r="H666" s="75" t="s">
        <v>1734</v>
      </c>
      <c r="I666" s="96">
        <v>0</v>
      </c>
      <c r="J666" s="119">
        <v>0</v>
      </c>
      <c r="K666" s="119">
        <v>0</v>
      </c>
      <c r="L666" s="305" t="s">
        <v>81</v>
      </c>
      <c r="M666" s="307" t="s">
        <v>81</v>
      </c>
      <c r="N666" s="305">
        <v>0.2</v>
      </c>
      <c r="O666" s="307" t="str">
        <f>+L666</f>
        <v>NA</v>
      </c>
      <c r="P666" s="354"/>
      <c r="Q666" s="96">
        <f t="shared" si="500"/>
        <v>0</v>
      </c>
      <c r="R666" s="96">
        <v>0</v>
      </c>
      <c r="S666" s="96">
        <v>0</v>
      </c>
      <c r="T666" s="96">
        <v>0</v>
      </c>
      <c r="U666" s="96">
        <v>0</v>
      </c>
      <c r="V666" s="96">
        <v>0</v>
      </c>
      <c r="W666" s="96">
        <v>0</v>
      </c>
      <c r="X666" s="96">
        <v>0</v>
      </c>
      <c r="Y666" s="96">
        <v>0</v>
      </c>
      <c r="Z666" s="102" t="s">
        <v>81</v>
      </c>
      <c r="AA666" s="96">
        <v>1</v>
      </c>
      <c r="AB666" s="102">
        <v>1</v>
      </c>
      <c r="AC666" s="96">
        <v>1</v>
      </c>
      <c r="AD666" s="102">
        <v>1228021620</v>
      </c>
      <c r="AE666" s="102">
        <v>0</v>
      </c>
      <c r="AF666" s="102">
        <v>0</v>
      </c>
      <c r="AG666" s="102">
        <v>0</v>
      </c>
      <c r="AH666" s="102">
        <v>0</v>
      </c>
      <c r="AI666" s="102">
        <v>1228021620</v>
      </c>
      <c r="AJ666" s="102">
        <v>0</v>
      </c>
      <c r="AK666" s="102">
        <v>0</v>
      </c>
      <c r="AL666" s="305">
        <v>1</v>
      </c>
      <c r="AM666" s="307">
        <f>+AL666</f>
        <v>1</v>
      </c>
      <c r="AN666" s="354" t="s">
        <v>81</v>
      </c>
      <c r="AO666" s="102">
        <f t="shared" si="497"/>
        <v>1</v>
      </c>
      <c r="AP666" s="305">
        <f t="shared" si="498"/>
        <v>1</v>
      </c>
      <c r="AQ666" s="305">
        <v>1</v>
      </c>
      <c r="AR666" s="354"/>
      <c r="AS666" s="96">
        <v>0</v>
      </c>
      <c r="AT666" s="96">
        <v>0</v>
      </c>
      <c r="AU666" s="96">
        <v>0</v>
      </c>
      <c r="AV666" s="96">
        <v>0</v>
      </c>
      <c r="AW666" s="102">
        <v>1228021620</v>
      </c>
      <c r="AX666" s="102"/>
      <c r="AY666" s="102"/>
      <c r="AZ666" s="102"/>
      <c r="BA666" s="102"/>
      <c r="BB666" s="102">
        <v>1228021620</v>
      </c>
      <c r="BC666" s="102"/>
      <c r="BD666" s="102"/>
      <c r="BE666" s="102">
        <v>0</v>
      </c>
      <c r="BF666" s="305" t="s">
        <v>81</v>
      </c>
      <c r="BG666" s="307" t="s">
        <v>81</v>
      </c>
      <c r="BH666" s="354" t="s">
        <v>81</v>
      </c>
      <c r="BI666" s="96">
        <f t="shared" si="505"/>
        <v>1</v>
      </c>
      <c r="BJ666" s="260">
        <f>+BI666/D666</f>
        <v>1</v>
      </c>
      <c r="BK666" s="305">
        <v>1</v>
      </c>
      <c r="BL666" s="354"/>
      <c r="BM666" s="220" t="s">
        <v>1709</v>
      </c>
      <c r="BN666" s="220" t="s">
        <v>101</v>
      </c>
      <c r="BO666" s="220"/>
      <c r="BP666" s="220"/>
      <c r="BQ666" s="220"/>
      <c r="BR666" s="220"/>
      <c r="BS666" s="220"/>
      <c r="BT666" s="220"/>
      <c r="BU666" s="220"/>
      <c r="BV666" s="220"/>
      <c r="BW666" s="220"/>
      <c r="BX666" s="220"/>
      <c r="BY666" s="220"/>
      <c r="BZ666" s="96">
        <v>0</v>
      </c>
      <c r="CA666" s="96">
        <v>0</v>
      </c>
      <c r="CB666" s="96">
        <v>0</v>
      </c>
      <c r="CC666" s="96">
        <v>0</v>
      </c>
      <c r="CD666" s="96">
        <v>0</v>
      </c>
      <c r="CE666" s="96">
        <v>1228021620</v>
      </c>
      <c r="CF666" s="96"/>
      <c r="CG666" s="96"/>
      <c r="CH666" s="96"/>
      <c r="CI666" s="96"/>
      <c r="CJ666" s="96">
        <v>1228021620</v>
      </c>
      <c r="CK666" s="96"/>
      <c r="CL666" s="96"/>
      <c r="CM666" s="96">
        <v>0</v>
      </c>
      <c r="CN666" s="305" t="s">
        <v>81</v>
      </c>
      <c r="CO666" s="307" t="s">
        <v>81</v>
      </c>
      <c r="CP666" s="354" t="s">
        <v>81</v>
      </c>
      <c r="CQ666" s="96">
        <f>SUM(K666+AC666+AV666+CD666)</f>
        <v>1</v>
      </c>
      <c r="CR666" s="221">
        <f t="shared" si="502"/>
        <v>1</v>
      </c>
      <c r="CS666" s="306">
        <v>1</v>
      </c>
      <c r="CT666" s="355"/>
      <c r="CU666" s="220" t="s">
        <v>1709</v>
      </c>
      <c r="CV666" s="220" t="s">
        <v>101</v>
      </c>
    </row>
    <row r="667" spans="1:100" ht="52.5" customHeight="1">
      <c r="A667" s="75" t="s">
        <v>1735</v>
      </c>
      <c r="B667" s="218" t="s">
        <v>95</v>
      </c>
      <c r="C667" s="75" t="s">
        <v>1736</v>
      </c>
      <c r="D667" s="119">
        <v>20</v>
      </c>
      <c r="E667" s="119">
        <v>20</v>
      </c>
      <c r="F667" s="75" t="s">
        <v>97</v>
      </c>
      <c r="G667" s="75" t="s">
        <v>1737</v>
      </c>
      <c r="H667" s="75" t="s">
        <v>1737</v>
      </c>
      <c r="I667" s="96">
        <v>0</v>
      </c>
      <c r="J667" s="119">
        <v>5</v>
      </c>
      <c r="K667" s="119">
        <v>0</v>
      </c>
      <c r="L667" s="305">
        <v>0</v>
      </c>
      <c r="M667" s="354">
        <f>SUM(L667:L668)/2</f>
        <v>0.5</v>
      </c>
      <c r="N667" s="354">
        <v>0.05</v>
      </c>
      <c r="O667" s="354">
        <f>SUM(L667:L668)/2</f>
        <v>0.5</v>
      </c>
      <c r="P667" s="354"/>
      <c r="Q667" s="96">
        <f t="shared" si="500"/>
        <v>0</v>
      </c>
      <c r="R667" s="96">
        <v>0</v>
      </c>
      <c r="S667" s="96">
        <v>0</v>
      </c>
      <c r="T667" s="96">
        <v>0</v>
      </c>
      <c r="U667" s="96">
        <v>0</v>
      </c>
      <c r="V667" s="96">
        <v>0</v>
      </c>
      <c r="W667" s="96">
        <v>0</v>
      </c>
      <c r="X667" s="96">
        <v>0</v>
      </c>
      <c r="Y667" s="96">
        <v>0</v>
      </c>
      <c r="Z667" s="102" t="s">
        <v>81</v>
      </c>
      <c r="AA667" s="96">
        <v>7</v>
      </c>
      <c r="AB667" s="102">
        <v>0</v>
      </c>
      <c r="AC667" s="96">
        <v>0</v>
      </c>
      <c r="AD667" s="102">
        <v>0</v>
      </c>
      <c r="AE667" s="102">
        <v>0</v>
      </c>
      <c r="AF667" s="102">
        <v>0</v>
      </c>
      <c r="AG667" s="102">
        <v>0</v>
      </c>
      <c r="AH667" s="102">
        <v>0</v>
      </c>
      <c r="AI667" s="102">
        <v>0</v>
      </c>
      <c r="AJ667" s="102">
        <v>0</v>
      </c>
      <c r="AK667" s="102">
        <v>0</v>
      </c>
      <c r="AL667" s="305">
        <v>0</v>
      </c>
      <c r="AM667" s="354">
        <f>SUM(AL667:AL668)/1</f>
        <v>0</v>
      </c>
      <c r="AN667" s="354">
        <v>2.5000000000000001E-2</v>
      </c>
      <c r="AO667" s="102">
        <f t="shared" si="497"/>
        <v>0</v>
      </c>
      <c r="AP667" s="305">
        <f t="shared" si="498"/>
        <v>0</v>
      </c>
      <c r="AQ667" s="354">
        <f>SUM(AP667:AP668)</f>
        <v>0.25</v>
      </c>
      <c r="AR667" s="354"/>
      <c r="AS667" s="96">
        <v>0</v>
      </c>
      <c r="AT667" s="96">
        <v>0</v>
      </c>
      <c r="AU667" s="96">
        <v>0</v>
      </c>
      <c r="AV667" s="96">
        <v>0</v>
      </c>
      <c r="AW667" s="102">
        <v>0</v>
      </c>
      <c r="AX667" s="307"/>
      <c r="AY667" s="102"/>
      <c r="AZ667" s="102"/>
      <c r="BA667" s="102"/>
      <c r="BB667" s="102"/>
      <c r="BC667" s="102"/>
      <c r="BD667" s="102"/>
      <c r="BE667" s="102">
        <v>0</v>
      </c>
      <c r="BF667" s="305" t="s">
        <v>81</v>
      </c>
      <c r="BG667" s="354" t="s">
        <v>81</v>
      </c>
      <c r="BH667" s="354">
        <v>2.5000000000000001E-2</v>
      </c>
      <c r="BI667" s="96">
        <f t="shared" si="505"/>
        <v>0</v>
      </c>
      <c r="BJ667" s="260">
        <f>+BI667/D667</f>
        <v>0</v>
      </c>
      <c r="BK667" s="354">
        <f>SUM(BJ667:BJ668)</f>
        <v>0.25</v>
      </c>
      <c r="BL667" s="354"/>
      <c r="BM667" s="220" t="s">
        <v>1738</v>
      </c>
      <c r="BN667" s="220" t="s">
        <v>101</v>
      </c>
      <c r="BO667" s="220"/>
      <c r="BP667" s="220"/>
      <c r="BQ667" s="220"/>
      <c r="BR667" s="220"/>
      <c r="BS667" s="220"/>
      <c r="BT667" s="220"/>
      <c r="BU667" s="220"/>
      <c r="BV667" s="220"/>
      <c r="BW667" s="220"/>
      <c r="BX667" s="220"/>
      <c r="BY667" s="220"/>
      <c r="BZ667" s="96">
        <v>20</v>
      </c>
      <c r="CA667" s="96">
        <v>0</v>
      </c>
      <c r="CB667" s="96">
        <v>0</v>
      </c>
      <c r="CC667" s="96">
        <v>0</v>
      </c>
      <c r="CD667" s="96">
        <v>0</v>
      </c>
      <c r="CE667" s="96">
        <v>0</v>
      </c>
      <c r="CF667" s="119"/>
      <c r="CG667" s="96"/>
      <c r="CH667" s="96"/>
      <c r="CI667" s="96"/>
      <c r="CJ667" s="96"/>
      <c r="CK667" s="96"/>
      <c r="CL667" s="96"/>
      <c r="CM667" s="96">
        <v>0</v>
      </c>
      <c r="CN667" s="305">
        <f t="shared" si="501"/>
        <v>0</v>
      </c>
      <c r="CO667" s="354">
        <f>SUBTOTAL(9,CN667:CN668)/2</f>
        <v>0.5</v>
      </c>
      <c r="CP667" s="354">
        <v>2.5000000000000001E-2</v>
      </c>
      <c r="CQ667" s="96">
        <f>SUM(K667+AC667+AV667+CD667)</f>
        <v>0</v>
      </c>
      <c r="CR667" s="221">
        <f t="shared" si="502"/>
        <v>0</v>
      </c>
      <c r="CS667" s="355">
        <f>SUM(CR667:CR668)/2</f>
        <v>0.5</v>
      </c>
      <c r="CT667" s="355"/>
      <c r="CU667" s="220" t="s">
        <v>1738</v>
      </c>
      <c r="CV667" s="220" t="s">
        <v>101</v>
      </c>
    </row>
    <row r="668" spans="1:100" ht="52.5" customHeight="1">
      <c r="A668" s="75" t="s">
        <v>1735</v>
      </c>
      <c r="B668" s="218" t="s">
        <v>95</v>
      </c>
      <c r="C668" s="75" t="s">
        <v>1736</v>
      </c>
      <c r="D668" s="119">
        <v>1000</v>
      </c>
      <c r="E668" s="119">
        <v>200</v>
      </c>
      <c r="F668" s="75" t="s">
        <v>97</v>
      </c>
      <c r="G668" s="75" t="s">
        <v>1739</v>
      </c>
      <c r="H668" s="75" t="s">
        <v>1739</v>
      </c>
      <c r="I668" s="96">
        <v>0</v>
      </c>
      <c r="J668" s="119">
        <v>250</v>
      </c>
      <c r="K668" s="119">
        <v>250</v>
      </c>
      <c r="L668" s="305">
        <v>1</v>
      </c>
      <c r="M668" s="354"/>
      <c r="N668" s="354"/>
      <c r="O668" s="354"/>
      <c r="P668" s="354"/>
      <c r="Q668" s="96">
        <f t="shared" si="500"/>
        <v>0</v>
      </c>
      <c r="R668" s="96">
        <v>0</v>
      </c>
      <c r="S668" s="96">
        <v>0</v>
      </c>
      <c r="T668" s="96">
        <v>0</v>
      </c>
      <c r="U668" s="96">
        <v>0</v>
      </c>
      <c r="V668" s="96">
        <v>0</v>
      </c>
      <c r="W668" s="96">
        <v>0</v>
      </c>
      <c r="X668" s="96">
        <v>0</v>
      </c>
      <c r="Y668" s="96">
        <v>0</v>
      </c>
      <c r="Z668" s="102" t="s">
        <v>81</v>
      </c>
      <c r="AA668" s="96">
        <v>0</v>
      </c>
      <c r="AB668" s="102">
        <v>0</v>
      </c>
      <c r="AC668" s="96">
        <v>0</v>
      </c>
      <c r="AD668" s="102">
        <v>0</v>
      </c>
      <c r="AE668" s="102">
        <v>0</v>
      </c>
      <c r="AF668" s="102">
        <v>0</v>
      </c>
      <c r="AG668" s="102">
        <v>0</v>
      </c>
      <c r="AH668" s="102">
        <v>0</v>
      </c>
      <c r="AI668" s="102">
        <v>0</v>
      </c>
      <c r="AJ668" s="102">
        <v>0</v>
      </c>
      <c r="AK668" s="102">
        <v>0</v>
      </c>
      <c r="AL668" s="305" t="s">
        <v>81</v>
      </c>
      <c r="AM668" s="354"/>
      <c r="AN668" s="354"/>
      <c r="AO668" s="102">
        <f t="shared" si="497"/>
        <v>250</v>
      </c>
      <c r="AP668" s="305">
        <f t="shared" si="498"/>
        <v>0.25</v>
      </c>
      <c r="AQ668" s="354"/>
      <c r="AR668" s="354"/>
      <c r="AS668" s="96">
        <v>0</v>
      </c>
      <c r="AT668" s="96">
        <v>0</v>
      </c>
      <c r="AU668" s="96">
        <v>0</v>
      </c>
      <c r="AV668" s="96">
        <v>0</v>
      </c>
      <c r="AW668" s="102">
        <v>0</v>
      </c>
      <c r="AX668" s="102"/>
      <c r="AY668" s="102"/>
      <c r="AZ668" s="102"/>
      <c r="BA668" s="102"/>
      <c r="BB668" s="102"/>
      <c r="BC668" s="102"/>
      <c r="BD668" s="102"/>
      <c r="BE668" s="102">
        <v>0</v>
      </c>
      <c r="BF668" s="305" t="s">
        <v>81</v>
      </c>
      <c r="BG668" s="354"/>
      <c r="BH668" s="354"/>
      <c r="BI668" s="96">
        <f t="shared" si="505"/>
        <v>250</v>
      </c>
      <c r="BJ668" s="260">
        <f>+BI668/D668</f>
        <v>0.25</v>
      </c>
      <c r="BK668" s="354"/>
      <c r="BL668" s="354"/>
      <c r="BM668" s="220" t="s">
        <v>1738</v>
      </c>
      <c r="BN668" s="220" t="s">
        <v>101</v>
      </c>
      <c r="BO668" s="220"/>
      <c r="BP668" s="220"/>
      <c r="BQ668" s="220"/>
      <c r="BR668" s="220"/>
      <c r="BS668" s="220"/>
      <c r="BT668" s="220"/>
      <c r="BU668" s="220"/>
      <c r="BV668" s="220"/>
      <c r="BW668" s="220"/>
      <c r="BX668" s="220"/>
      <c r="BY668" s="220"/>
      <c r="BZ668" s="96">
        <v>130</v>
      </c>
      <c r="CA668" s="96">
        <v>0</v>
      </c>
      <c r="CB668" s="96">
        <v>0</v>
      </c>
      <c r="CC668" s="96">
        <v>0</v>
      </c>
      <c r="CD668" s="96">
        <v>130</v>
      </c>
      <c r="CE668" s="96">
        <v>0</v>
      </c>
      <c r="CF668" s="96"/>
      <c r="CG668" s="96"/>
      <c r="CH668" s="96"/>
      <c r="CI668" s="96"/>
      <c r="CJ668" s="96"/>
      <c r="CK668" s="96"/>
      <c r="CL668" s="96">
        <v>20000000</v>
      </c>
      <c r="CM668" s="96">
        <v>1000000</v>
      </c>
      <c r="CN668" s="305">
        <f t="shared" si="501"/>
        <v>1</v>
      </c>
      <c r="CO668" s="354"/>
      <c r="CP668" s="354"/>
      <c r="CQ668" s="96">
        <f>SUM(K668+AC668+AV668+CD668)</f>
        <v>380</v>
      </c>
      <c r="CR668" s="221">
        <v>1</v>
      </c>
      <c r="CS668" s="355"/>
      <c r="CT668" s="355"/>
      <c r="CU668" s="220" t="s">
        <v>1738</v>
      </c>
      <c r="CV668" s="220" t="s">
        <v>101</v>
      </c>
    </row>
    <row r="669" spans="1:100" ht="27" customHeight="1">
      <c r="A669" s="214" t="s">
        <v>1740</v>
      </c>
      <c r="B669" s="313" t="s">
        <v>91</v>
      </c>
      <c r="C669" s="214" t="s">
        <v>1741</v>
      </c>
      <c r="D669" s="212" t="s">
        <v>79</v>
      </c>
      <c r="E669" s="212" t="s">
        <v>79</v>
      </c>
      <c r="F669" s="212" t="s">
        <v>79</v>
      </c>
      <c r="G669" s="214" t="s">
        <v>80</v>
      </c>
      <c r="H669" s="214" t="s">
        <v>80</v>
      </c>
      <c r="I669" s="212" t="s">
        <v>79</v>
      </c>
      <c r="J669" s="212">
        <v>12</v>
      </c>
      <c r="K669" s="212" t="s">
        <v>79</v>
      </c>
      <c r="L669" s="212" t="s">
        <v>79</v>
      </c>
      <c r="M669" s="212" t="s">
        <v>79</v>
      </c>
      <c r="N669" s="212" t="s">
        <v>79</v>
      </c>
      <c r="O669" s="212" t="s">
        <v>79</v>
      </c>
      <c r="P669" s="213">
        <f>+P670</f>
        <v>0.95833333333333337</v>
      </c>
      <c r="Q669" s="212">
        <f>SUM(Q670:Q686)</f>
        <v>0</v>
      </c>
      <c r="R669" s="212">
        <f t="shared" ref="R669:Y669" si="506">SUM(R670:R686)</f>
        <v>0</v>
      </c>
      <c r="S669" s="212">
        <f t="shared" si="506"/>
        <v>0</v>
      </c>
      <c r="T669" s="212">
        <f t="shared" si="506"/>
        <v>0</v>
      </c>
      <c r="U669" s="212">
        <f t="shared" si="506"/>
        <v>0</v>
      </c>
      <c r="V669" s="212">
        <f t="shared" si="506"/>
        <v>0</v>
      </c>
      <c r="W669" s="212">
        <f t="shared" si="506"/>
        <v>0</v>
      </c>
      <c r="X669" s="212">
        <f t="shared" si="506"/>
        <v>0</v>
      </c>
      <c r="Y669" s="212">
        <f t="shared" si="506"/>
        <v>0</v>
      </c>
      <c r="Z669" s="118" t="s">
        <v>81</v>
      </c>
      <c r="AA669" s="212">
        <v>11</v>
      </c>
      <c r="AB669" s="212" t="s">
        <v>79</v>
      </c>
      <c r="AC669" s="212" t="s">
        <v>79</v>
      </c>
      <c r="AD669" s="118">
        <f>SUM(AD670:AD686)</f>
        <v>0</v>
      </c>
      <c r="AE669" s="118">
        <f t="shared" ref="AE669:AK669" si="507">SUM(AE670:AE686)</f>
        <v>0</v>
      </c>
      <c r="AF669" s="118">
        <f t="shared" si="507"/>
        <v>0</v>
      </c>
      <c r="AG669" s="118">
        <f t="shared" si="507"/>
        <v>0</v>
      </c>
      <c r="AH669" s="118">
        <f t="shared" si="507"/>
        <v>0</v>
      </c>
      <c r="AI669" s="118">
        <f t="shared" si="507"/>
        <v>0</v>
      </c>
      <c r="AJ669" s="118">
        <f t="shared" si="507"/>
        <v>0</v>
      </c>
      <c r="AK669" s="118">
        <f t="shared" si="507"/>
        <v>0</v>
      </c>
      <c r="AL669" s="212" t="s">
        <v>79</v>
      </c>
      <c r="AM669" s="212" t="s">
        <v>79</v>
      </c>
      <c r="AN669" s="213">
        <f>+AN670</f>
        <v>0.91878787878787871</v>
      </c>
      <c r="AO669" s="214">
        <v>17</v>
      </c>
      <c r="AP669" s="212" t="s">
        <v>79</v>
      </c>
      <c r="AQ669" s="212" t="s">
        <v>79</v>
      </c>
      <c r="AR669" s="213">
        <f>+AR670</f>
        <v>0.57386996904024767</v>
      </c>
      <c r="AS669" s="212">
        <v>9</v>
      </c>
      <c r="AT669" s="212" t="s">
        <v>79</v>
      </c>
      <c r="AU669" s="212" t="s">
        <v>79</v>
      </c>
      <c r="AV669" s="212" t="s">
        <v>79</v>
      </c>
      <c r="AW669" s="118">
        <f>SUM(AW670:AW686)</f>
        <v>0</v>
      </c>
      <c r="AX669" s="118">
        <f t="shared" ref="AX669:BE669" si="508">SUM(AX670:AX686)</f>
        <v>0</v>
      </c>
      <c r="AY669" s="118">
        <f t="shared" si="508"/>
        <v>0</v>
      </c>
      <c r="AZ669" s="118">
        <f t="shared" si="508"/>
        <v>0</v>
      </c>
      <c r="BA669" s="118">
        <f t="shared" si="508"/>
        <v>0</v>
      </c>
      <c r="BB669" s="118">
        <f t="shared" si="508"/>
        <v>0</v>
      </c>
      <c r="BC669" s="118">
        <f t="shared" si="508"/>
        <v>0</v>
      </c>
      <c r="BD669" s="118">
        <f t="shared" si="508"/>
        <v>0</v>
      </c>
      <c r="BE669" s="118">
        <f t="shared" si="508"/>
        <v>0</v>
      </c>
      <c r="BF669" s="212" t="s">
        <v>79</v>
      </c>
      <c r="BG669" s="212" t="s">
        <v>79</v>
      </c>
      <c r="BH669" s="213">
        <f>+BH670</f>
        <v>0.5157916157916157</v>
      </c>
      <c r="BI669" s="214">
        <v>15</v>
      </c>
      <c r="BJ669" s="212" t="s">
        <v>79</v>
      </c>
      <c r="BK669" s="212" t="s">
        <v>79</v>
      </c>
      <c r="BL669" s="213">
        <f>+BL670</f>
        <v>0.6661111111111111</v>
      </c>
      <c r="BM669" s="214" t="s">
        <v>1589</v>
      </c>
      <c r="BN669" s="214" t="s">
        <v>81</v>
      </c>
      <c r="BO669" s="214"/>
      <c r="BP669" s="214"/>
      <c r="BQ669" s="214"/>
      <c r="BR669" s="214"/>
      <c r="BS669" s="214"/>
      <c r="BT669" s="214"/>
      <c r="BU669" s="214"/>
      <c r="BV669" s="214"/>
      <c r="BW669" s="214"/>
      <c r="BX669" s="214"/>
      <c r="BY669" s="214"/>
      <c r="BZ669" s="212">
        <v>11</v>
      </c>
      <c r="CA669" s="212" t="s">
        <v>79</v>
      </c>
      <c r="CB669" s="212" t="s">
        <v>79</v>
      </c>
      <c r="CC669" s="212" t="s">
        <v>79</v>
      </c>
      <c r="CD669" s="212" t="s">
        <v>79</v>
      </c>
      <c r="CE669" s="212">
        <f>SUM(CE670:CE686)</f>
        <v>0</v>
      </c>
      <c r="CF669" s="212">
        <f t="shared" ref="CF669:CM669" si="509">SUM(CF670:CF686)</f>
        <v>0</v>
      </c>
      <c r="CG669" s="212">
        <f t="shared" si="509"/>
        <v>0</v>
      </c>
      <c r="CH669" s="212">
        <f t="shared" si="509"/>
        <v>0</v>
      </c>
      <c r="CI669" s="212">
        <f t="shared" si="509"/>
        <v>0</v>
      </c>
      <c r="CJ669" s="212">
        <f t="shared" si="509"/>
        <v>0</v>
      </c>
      <c r="CK669" s="212">
        <f t="shared" si="509"/>
        <v>0</v>
      </c>
      <c r="CL669" s="212">
        <f t="shared" si="509"/>
        <v>0</v>
      </c>
      <c r="CM669" s="212">
        <f t="shared" si="509"/>
        <v>0</v>
      </c>
      <c r="CN669" s="212" t="s">
        <v>79</v>
      </c>
      <c r="CO669" s="212" t="s">
        <v>79</v>
      </c>
      <c r="CP669" s="213">
        <f>+CP670</f>
        <v>0.68421052631578949</v>
      </c>
      <c r="CQ669" s="214">
        <v>15</v>
      </c>
      <c r="CR669" s="211" t="s">
        <v>79</v>
      </c>
      <c r="CS669" s="211" t="s">
        <v>79</v>
      </c>
      <c r="CT669" s="215">
        <f>+CT670</f>
        <v>0.87333333333333329</v>
      </c>
      <c r="CU669" s="214" t="s">
        <v>1589</v>
      </c>
      <c r="CV669" s="214" t="s">
        <v>81</v>
      </c>
    </row>
    <row r="670" spans="1:100" ht="64.5" customHeight="1">
      <c r="A670" s="75" t="s">
        <v>1742</v>
      </c>
      <c r="B670" s="218" t="s">
        <v>95</v>
      </c>
      <c r="C670" s="75" t="s">
        <v>1743</v>
      </c>
      <c r="D670" s="119">
        <v>20</v>
      </c>
      <c r="E670" s="119">
        <v>40</v>
      </c>
      <c r="F670" s="75" t="s">
        <v>97</v>
      </c>
      <c r="G670" s="75" t="s">
        <v>1744</v>
      </c>
      <c r="H670" s="75" t="s">
        <v>1745</v>
      </c>
      <c r="I670" s="96">
        <v>6</v>
      </c>
      <c r="J670" s="119">
        <v>5</v>
      </c>
      <c r="K670" s="119">
        <v>7</v>
      </c>
      <c r="L670" s="305">
        <v>1</v>
      </c>
      <c r="M670" s="354">
        <f>SUM(L670:L676)/4</f>
        <v>1</v>
      </c>
      <c r="N670" s="354">
        <v>0.8</v>
      </c>
      <c r="O670" s="354">
        <f>SUM(L670:L676)/4</f>
        <v>1</v>
      </c>
      <c r="P670" s="354">
        <f>SUM(L670:L686)/12</f>
        <v>0.95833333333333337</v>
      </c>
      <c r="Q670" s="96">
        <v>0</v>
      </c>
      <c r="R670" s="96">
        <v>0</v>
      </c>
      <c r="S670" s="96">
        <v>0</v>
      </c>
      <c r="T670" s="96">
        <v>0</v>
      </c>
      <c r="U670" s="96">
        <v>0</v>
      </c>
      <c r="V670" s="96">
        <v>0</v>
      </c>
      <c r="W670" s="96">
        <v>0</v>
      </c>
      <c r="X670" s="96">
        <v>0</v>
      </c>
      <c r="Y670" s="96">
        <v>0</v>
      </c>
      <c r="Z670" s="102" t="s">
        <v>81</v>
      </c>
      <c r="AA670" s="96">
        <v>8</v>
      </c>
      <c r="AB670" s="102">
        <v>70</v>
      </c>
      <c r="AC670" s="96">
        <v>8</v>
      </c>
      <c r="AD670" s="102">
        <v>0</v>
      </c>
      <c r="AE670" s="102">
        <v>0</v>
      </c>
      <c r="AF670" s="102">
        <v>0</v>
      </c>
      <c r="AG670" s="102">
        <v>0</v>
      </c>
      <c r="AH670" s="102">
        <v>0</v>
      </c>
      <c r="AI670" s="102">
        <v>0</v>
      </c>
      <c r="AJ670" s="102">
        <v>0</v>
      </c>
      <c r="AK670" s="102">
        <v>0</v>
      </c>
      <c r="AL670" s="305">
        <v>1</v>
      </c>
      <c r="AM670" s="354">
        <f>SUM(AL670:AL676)/4</f>
        <v>0.91666666666666663</v>
      </c>
      <c r="AN670" s="354">
        <f>SUM(AL670:AL686)/11</f>
        <v>0.91878787878787871</v>
      </c>
      <c r="AO670" s="102">
        <f t="shared" ref="AO670:AO686" si="510">SUM(AC670+K670)</f>
        <v>15</v>
      </c>
      <c r="AP670" s="305">
        <f t="shared" ref="AP670:AP686" si="511">SUM(AO670/D670)</f>
        <v>0.75</v>
      </c>
      <c r="AQ670" s="354">
        <f>SUM(AP670:AP676)/7</f>
        <v>0.6785714285714286</v>
      </c>
      <c r="AR670" s="354">
        <f>SUM(AP670:AP686)/17</f>
        <v>0.57386996904024767</v>
      </c>
      <c r="AS670" s="96">
        <v>10</v>
      </c>
      <c r="AT670" s="96">
        <v>6</v>
      </c>
      <c r="AU670" s="96">
        <v>6</v>
      </c>
      <c r="AV670" s="96">
        <v>6</v>
      </c>
      <c r="AW670" s="102">
        <v>0</v>
      </c>
      <c r="AX670" s="102">
        <v>0</v>
      </c>
      <c r="AY670" s="102">
        <v>0</v>
      </c>
      <c r="AZ670" s="102">
        <v>0</v>
      </c>
      <c r="BA670" s="102">
        <v>0</v>
      </c>
      <c r="BB670" s="102">
        <v>0</v>
      </c>
      <c r="BC670" s="102">
        <v>0</v>
      </c>
      <c r="BD670" s="102">
        <v>0</v>
      </c>
      <c r="BE670" s="102">
        <v>0</v>
      </c>
      <c r="BF670" s="305">
        <f t="shared" si="503"/>
        <v>0.6</v>
      </c>
      <c r="BG670" s="354">
        <f>SUM(BF670:BF676)/4</f>
        <v>0.34642857142857142</v>
      </c>
      <c r="BH670" s="354">
        <f>SUM(BF670:BF686)/AS669</f>
        <v>0.5157916157916157</v>
      </c>
      <c r="BI670" s="96">
        <f>+K670+AC670+AV670</f>
        <v>21</v>
      </c>
      <c r="BJ670" s="260">
        <f>+BI670/E670</f>
        <v>0.52500000000000002</v>
      </c>
      <c r="BK670" s="354">
        <f>SUM(BJ670:BJ676)/5</f>
        <v>0.64833333333333332</v>
      </c>
      <c r="BL670" s="354">
        <f>SUM(BJ670:BJ686)/BI669</f>
        <v>0.6661111111111111</v>
      </c>
      <c r="BM670" s="220" t="s">
        <v>1589</v>
      </c>
      <c r="BN670" s="220" t="s">
        <v>112</v>
      </c>
      <c r="BO670" s="220"/>
      <c r="BP670" s="220"/>
      <c r="BQ670" s="220"/>
      <c r="BR670" s="220"/>
      <c r="BS670" s="220"/>
      <c r="BT670" s="220"/>
      <c r="BU670" s="220"/>
      <c r="BV670" s="220"/>
      <c r="BW670" s="220"/>
      <c r="BX670" s="220"/>
      <c r="BY670" s="220"/>
      <c r="BZ670" s="96">
        <v>19</v>
      </c>
      <c r="CA670" s="96">
        <v>5</v>
      </c>
      <c r="CB670" s="96">
        <v>7</v>
      </c>
      <c r="CC670" s="96">
        <v>10</v>
      </c>
      <c r="CD670" s="96">
        <v>10</v>
      </c>
      <c r="CE670" s="96">
        <v>0</v>
      </c>
      <c r="CF670" s="96">
        <v>0</v>
      </c>
      <c r="CG670" s="96">
        <v>0</v>
      </c>
      <c r="CH670" s="96">
        <v>0</v>
      </c>
      <c r="CI670" s="96">
        <v>0</v>
      </c>
      <c r="CJ670" s="96">
        <v>0</v>
      </c>
      <c r="CK670" s="96">
        <v>0</v>
      </c>
      <c r="CL670" s="96">
        <v>0</v>
      </c>
      <c r="CM670" s="96">
        <v>0</v>
      </c>
      <c r="CN670" s="305">
        <f>+CD670/BZ670</f>
        <v>0.52631578947368418</v>
      </c>
      <c r="CO670" s="354">
        <f>SUM(CN670:CN676)/3</f>
        <v>0.50877192982456132</v>
      </c>
      <c r="CP670" s="354">
        <f>SUM(CN670:CN686)/BZ669</f>
        <v>0.68421052631578949</v>
      </c>
      <c r="CQ670" s="96">
        <f>SUM(K670+AC670+AV670+CD670)</f>
        <v>31</v>
      </c>
      <c r="CR670" s="221">
        <v>1</v>
      </c>
      <c r="CS670" s="355">
        <f>SUM(CR670:CR676)/5</f>
        <v>0.86</v>
      </c>
      <c r="CT670" s="355">
        <f>SUM(CR670:CR686)/CQ669</f>
        <v>0.87333333333333329</v>
      </c>
      <c r="CU670" s="220" t="s">
        <v>1589</v>
      </c>
      <c r="CV670" s="220" t="s">
        <v>112</v>
      </c>
    </row>
    <row r="671" spans="1:100" ht="81.75" customHeight="1">
      <c r="A671" s="75" t="s">
        <v>1742</v>
      </c>
      <c r="B671" s="218" t="s">
        <v>95</v>
      </c>
      <c r="C671" s="75" t="s">
        <v>1743</v>
      </c>
      <c r="D671" s="119">
        <v>70</v>
      </c>
      <c r="E671" s="119" t="s">
        <v>81</v>
      </c>
      <c r="F671" s="75" t="s">
        <v>486</v>
      </c>
      <c r="G671" s="75" t="s">
        <v>1746</v>
      </c>
      <c r="H671" s="75" t="s">
        <v>1746</v>
      </c>
      <c r="I671" s="96">
        <v>60</v>
      </c>
      <c r="J671" s="119">
        <v>70</v>
      </c>
      <c r="K671" s="119">
        <v>50</v>
      </c>
      <c r="L671" s="305">
        <v>1</v>
      </c>
      <c r="M671" s="354"/>
      <c r="N671" s="354"/>
      <c r="O671" s="354"/>
      <c r="P671" s="354"/>
      <c r="Q671" s="96">
        <v>0</v>
      </c>
      <c r="R671" s="96">
        <v>0</v>
      </c>
      <c r="S671" s="96">
        <v>0</v>
      </c>
      <c r="T671" s="96">
        <v>0</v>
      </c>
      <c r="U671" s="96">
        <v>0</v>
      </c>
      <c r="V671" s="96">
        <v>0</v>
      </c>
      <c r="W671" s="96">
        <v>0</v>
      </c>
      <c r="X671" s="96">
        <v>0</v>
      </c>
      <c r="Y671" s="96">
        <v>0</v>
      </c>
      <c r="Z671" s="102" t="s">
        <v>81</v>
      </c>
      <c r="AA671" s="96">
        <v>70</v>
      </c>
      <c r="AB671" s="102">
        <v>70</v>
      </c>
      <c r="AC671" s="96">
        <v>50</v>
      </c>
      <c r="AD671" s="102">
        <v>0</v>
      </c>
      <c r="AE671" s="102">
        <v>0</v>
      </c>
      <c r="AF671" s="102">
        <v>0</v>
      </c>
      <c r="AG671" s="102">
        <v>0</v>
      </c>
      <c r="AH671" s="102">
        <v>0</v>
      </c>
      <c r="AI671" s="102">
        <v>0</v>
      </c>
      <c r="AJ671" s="102">
        <v>0</v>
      </c>
      <c r="AK671" s="102">
        <v>0</v>
      </c>
      <c r="AL671" s="305">
        <v>1</v>
      </c>
      <c r="AM671" s="354"/>
      <c r="AN671" s="354"/>
      <c r="AO671" s="102">
        <f t="shared" si="510"/>
        <v>100</v>
      </c>
      <c r="AP671" s="305">
        <v>1</v>
      </c>
      <c r="AQ671" s="354"/>
      <c r="AR671" s="354"/>
      <c r="AS671" s="96">
        <v>70</v>
      </c>
      <c r="AT671" s="96">
        <v>34</v>
      </c>
      <c r="AU671" s="96">
        <v>34</v>
      </c>
      <c r="AV671" s="96">
        <v>34</v>
      </c>
      <c r="AW671" s="102">
        <v>0</v>
      </c>
      <c r="AX671" s="102">
        <v>0</v>
      </c>
      <c r="AY671" s="102">
        <v>0</v>
      </c>
      <c r="AZ671" s="102">
        <v>0</v>
      </c>
      <c r="BA671" s="102">
        <v>0</v>
      </c>
      <c r="BB671" s="102">
        <v>0</v>
      </c>
      <c r="BC671" s="102">
        <v>0</v>
      </c>
      <c r="BD671" s="102">
        <v>0</v>
      </c>
      <c r="BE671" s="102">
        <v>0</v>
      </c>
      <c r="BF671" s="305">
        <f t="shared" si="503"/>
        <v>0.48571428571428571</v>
      </c>
      <c r="BG671" s="354"/>
      <c r="BH671" s="354"/>
      <c r="BI671" s="96" t="s">
        <v>81</v>
      </c>
      <c r="BJ671" s="260" t="s">
        <v>81</v>
      </c>
      <c r="BK671" s="354"/>
      <c r="BL671" s="354"/>
      <c r="BM671" s="220" t="s">
        <v>1589</v>
      </c>
      <c r="BN671" s="220" t="s">
        <v>176</v>
      </c>
      <c r="BO671" s="220"/>
      <c r="BP671" s="220"/>
      <c r="BQ671" s="220"/>
      <c r="BR671" s="220"/>
      <c r="BS671" s="220"/>
      <c r="BT671" s="220"/>
      <c r="BU671" s="220"/>
      <c r="BV671" s="220"/>
      <c r="BW671" s="220"/>
      <c r="BX671" s="220"/>
      <c r="BY671" s="220"/>
      <c r="BZ671" s="96" t="s">
        <v>81</v>
      </c>
      <c r="CA671" s="96" t="s">
        <v>81</v>
      </c>
      <c r="CB671" s="96" t="s">
        <v>81</v>
      </c>
      <c r="CC671" s="96" t="s">
        <v>81</v>
      </c>
      <c r="CD671" s="96" t="s">
        <v>81</v>
      </c>
      <c r="CE671" s="96">
        <v>0</v>
      </c>
      <c r="CF671" s="96">
        <v>0</v>
      </c>
      <c r="CG671" s="96">
        <v>0</v>
      </c>
      <c r="CH671" s="96">
        <v>0</v>
      </c>
      <c r="CI671" s="96">
        <v>0</v>
      </c>
      <c r="CJ671" s="96">
        <v>0</v>
      </c>
      <c r="CK671" s="96">
        <v>0</v>
      </c>
      <c r="CL671" s="96">
        <v>0</v>
      </c>
      <c r="CM671" s="96">
        <v>0</v>
      </c>
      <c r="CN671" s="305" t="s">
        <v>81</v>
      </c>
      <c r="CO671" s="354"/>
      <c r="CP671" s="354"/>
      <c r="CQ671" s="96" t="s">
        <v>81</v>
      </c>
      <c r="CR671" s="221" t="s">
        <v>81</v>
      </c>
      <c r="CS671" s="355"/>
      <c r="CT671" s="355"/>
      <c r="CU671" s="220" t="s">
        <v>1589</v>
      </c>
      <c r="CV671" s="220" t="s">
        <v>176</v>
      </c>
    </row>
    <row r="672" spans="1:100" ht="64.5" customHeight="1">
      <c r="A672" s="75" t="s">
        <v>1742</v>
      </c>
      <c r="B672" s="218" t="s">
        <v>95</v>
      </c>
      <c r="C672" s="75" t="s">
        <v>1743</v>
      </c>
      <c r="D672" s="119">
        <v>9</v>
      </c>
      <c r="E672" s="119">
        <v>36</v>
      </c>
      <c r="F672" s="75" t="s">
        <v>486</v>
      </c>
      <c r="G672" s="75" t="s">
        <v>1747</v>
      </c>
      <c r="H672" s="75" t="s">
        <v>1748</v>
      </c>
      <c r="I672" s="96">
        <v>0.05</v>
      </c>
      <c r="J672" s="119">
        <v>9</v>
      </c>
      <c r="K672" s="119">
        <v>9</v>
      </c>
      <c r="L672" s="305">
        <v>1</v>
      </c>
      <c r="M672" s="354"/>
      <c r="N672" s="354"/>
      <c r="O672" s="354"/>
      <c r="P672" s="354"/>
      <c r="Q672" s="96">
        <v>0</v>
      </c>
      <c r="R672" s="96">
        <v>0</v>
      </c>
      <c r="S672" s="96">
        <v>0</v>
      </c>
      <c r="T672" s="96">
        <v>0</v>
      </c>
      <c r="U672" s="96">
        <v>0</v>
      </c>
      <c r="V672" s="96">
        <v>0</v>
      </c>
      <c r="W672" s="96">
        <v>0</v>
      </c>
      <c r="X672" s="96">
        <v>0</v>
      </c>
      <c r="Y672" s="96">
        <v>0</v>
      </c>
      <c r="Z672" s="102" t="s">
        <v>81</v>
      </c>
      <c r="AA672" s="96">
        <v>9</v>
      </c>
      <c r="AB672" s="102">
        <v>50</v>
      </c>
      <c r="AC672" s="96">
        <v>6</v>
      </c>
      <c r="AD672" s="102">
        <v>0</v>
      </c>
      <c r="AE672" s="102">
        <v>0</v>
      </c>
      <c r="AF672" s="102">
        <v>0</v>
      </c>
      <c r="AG672" s="102">
        <v>0</v>
      </c>
      <c r="AH672" s="102">
        <v>0</v>
      </c>
      <c r="AI672" s="102">
        <v>0</v>
      </c>
      <c r="AJ672" s="102">
        <v>0</v>
      </c>
      <c r="AK672" s="102">
        <v>0</v>
      </c>
      <c r="AL672" s="305">
        <v>0.66666666666666663</v>
      </c>
      <c r="AM672" s="354"/>
      <c r="AN672" s="354"/>
      <c r="AO672" s="102">
        <f t="shared" si="510"/>
        <v>15</v>
      </c>
      <c r="AP672" s="305">
        <v>1</v>
      </c>
      <c r="AQ672" s="354"/>
      <c r="AR672" s="354"/>
      <c r="AS672" s="96">
        <v>0</v>
      </c>
      <c r="AT672" s="96">
        <v>0</v>
      </c>
      <c r="AU672" s="96">
        <v>0</v>
      </c>
      <c r="AV672" s="96">
        <v>0</v>
      </c>
      <c r="AW672" s="102">
        <v>0</v>
      </c>
      <c r="AX672" s="102">
        <v>0</v>
      </c>
      <c r="AY672" s="102">
        <v>0</v>
      </c>
      <c r="AZ672" s="102">
        <v>0</v>
      </c>
      <c r="BA672" s="102">
        <v>0</v>
      </c>
      <c r="BB672" s="102">
        <v>0</v>
      </c>
      <c r="BC672" s="102">
        <v>0</v>
      </c>
      <c r="BD672" s="102">
        <v>0</v>
      </c>
      <c r="BE672" s="102">
        <v>0</v>
      </c>
      <c r="BF672" s="305" t="s">
        <v>81</v>
      </c>
      <c r="BG672" s="354"/>
      <c r="BH672" s="354"/>
      <c r="BI672" s="96">
        <f t="shared" ref="BI672:BI686" si="512">+K672+AC672+AV672</f>
        <v>15</v>
      </c>
      <c r="BJ672" s="260">
        <f>+BI672/E672</f>
        <v>0.41666666666666669</v>
      </c>
      <c r="BK672" s="354"/>
      <c r="BL672" s="354"/>
      <c r="BM672" s="220" t="s">
        <v>1589</v>
      </c>
      <c r="BN672" s="220" t="s">
        <v>112</v>
      </c>
      <c r="BO672" s="220"/>
      <c r="BP672" s="220"/>
      <c r="BQ672" s="220"/>
      <c r="BR672" s="220"/>
      <c r="BS672" s="220"/>
      <c r="BT672" s="220"/>
      <c r="BU672" s="220"/>
      <c r="BV672" s="220"/>
      <c r="BW672" s="220"/>
      <c r="BX672" s="220"/>
      <c r="BY672" s="220"/>
      <c r="BZ672" s="96">
        <v>8</v>
      </c>
      <c r="CA672" s="96">
        <v>4</v>
      </c>
      <c r="CB672" s="96">
        <v>4</v>
      </c>
      <c r="CC672" s="96">
        <v>4</v>
      </c>
      <c r="CD672" s="96">
        <v>8</v>
      </c>
      <c r="CE672" s="96">
        <v>0</v>
      </c>
      <c r="CF672" s="96">
        <v>0</v>
      </c>
      <c r="CG672" s="96">
        <v>0</v>
      </c>
      <c r="CH672" s="96">
        <v>0</v>
      </c>
      <c r="CI672" s="96">
        <v>0</v>
      </c>
      <c r="CJ672" s="96">
        <v>0</v>
      </c>
      <c r="CK672" s="96">
        <v>0</v>
      </c>
      <c r="CL672" s="96">
        <v>0</v>
      </c>
      <c r="CM672" s="96">
        <v>0</v>
      </c>
      <c r="CN672" s="305">
        <f>+CD672/BZ672</f>
        <v>1</v>
      </c>
      <c r="CO672" s="354"/>
      <c r="CP672" s="354"/>
      <c r="CQ672" s="96">
        <f>SUM(K672+AC672+AV672+CD672)</f>
        <v>23</v>
      </c>
      <c r="CR672" s="221">
        <v>1</v>
      </c>
      <c r="CS672" s="355"/>
      <c r="CT672" s="355"/>
      <c r="CU672" s="220" t="s">
        <v>1589</v>
      </c>
      <c r="CV672" s="220" t="s">
        <v>112</v>
      </c>
    </row>
    <row r="673" spans="1:100" ht="45">
      <c r="A673" s="75" t="s">
        <v>1742</v>
      </c>
      <c r="B673" s="218" t="s">
        <v>95</v>
      </c>
      <c r="C673" s="75" t="s">
        <v>1743</v>
      </c>
      <c r="D673" s="119">
        <v>1</v>
      </c>
      <c r="E673" s="119">
        <v>1</v>
      </c>
      <c r="F673" s="75" t="s">
        <v>97</v>
      </c>
      <c r="G673" s="75" t="s">
        <v>1749</v>
      </c>
      <c r="H673" s="75" t="s">
        <v>1750</v>
      </c>
      <c r="I673" s="96">
        <v>1</v>
      </c>
      <c r="J673" s="119">
        <v>0</v>
      </c>
      <c r="K673" s="119">
        <v>0</v>
      </c>
      <c r="L673" s="305" t="s">
        <v>81</v>
      </c>
      <c r="M673" s="354"/>
      <c r="N673" s="354"/>
      <c r="O673" s="354"/>
      <c r="P673" s="354"/>
      <c r="Q673" s="96">
        <v>0</v>
      </c>
      <c r="R673" s="96">
        <v>0</v>
      </c>
      <c r="S673" s="96">
        <v>0</v>
      </c>
      <c r="T673" s="96">
        <v>0</v>
      </c>
      <c r="U673" s="96">
        <v>0</v>
      </c>
      <c r="V673" s="96">
        <v>0</v>
      </c>
      <c r="W673" s="96">
        <v>0</v>
      </c>
      <c r="X673" s="96">
        <v>0</v>
      </c>
      <c r="Y673" s="96">
        <v>0</v>
      </c>
      <c r="Z673" s="102" t="s">
        <v>81</v>
      </c>
      <c r="AA673" s="96">
        <v>0</v>
      </c>
      <c r="AB673" s="102">
        <v>50</v>
      </c>
      <c r="AC673" s="96">
        <v>0</v>
      </c>
      <c r="AD673" s="102">
        <v>0</v>
      </c>
      <c r="AE673" s="102">
        <v>0</v>
      </c>
      <c r="AF673" s="102">
        <v>0</v>
      </c>
      <c r="AG673" s="102">
        <v>0</v>
      </c>
      <c r="AH673" s="102">
        <v>0</v>
      </c>
      <c r="AI673" s="102">
        <v>0</v>
      </c>
      <c r="AJ673" s="102">
        <v>0</v>
      </c>
      <c r="AK673" s="102">
        <v>0</v>
      </c>
      <c r="AL673" s="305" t="s">
        <v>81</v>
      </c>
      <c r="AM673" s="354"/>
      <c r="AN673" s="354"/>
      <c r="AO673" s="102">
        <f t="shared" si="510"/>
        <v>0</v>
      </c>
      <c r="AP673" s="305">
        <f t="shared" si="511"/>
        <v>0</v>
      </c>
      <c r="AQ673" s="354"/>
      <c r="AR673" s="354"/>
      <c r="AS673" s="96">
        <v>1</v>
      </c>
      <c r="AT673" s="102">
        <v>0.3</v>
      </c>
      <c r="AU673" s="102">
        <v>0.3</v>
      </c>
      <c r="AV673" s="102">
        <v>0.3</v>
      </c>
      <c r="AW673" s="102">
        <v>0</v>
      </c>
      <c r="AX673" s="102">
        <v>0</v>
      </c>
      <c r="AY673" s="102">
        <v>0</v>
      </c>
      <c r="AZ673" s="102">
        <v>0</v>
      </c>
      <c r="BA673" s="102">
        <v>0</v>
      </c>
      <c r="BB673" s="102">
        <v>0</v>
      </c>
      <c r="BC673" s="102">
        <v>0</v>
      </c>
      <c r="BD673" s="102">
        <v>0</v>
      </c>
      <c r="BE673" s="102">
        <v>0</v>
      </c>
      <c r="BF673" s="305">
        <f t="shared" si="503"/>
        <v>0.3</v>
      </c>
      <c r="BG673" s="354"/>
      <c r="BH673" s="354"/>
      <c r="BI673" s="96">
        <f t="shared" si="512"/>
        <v>0.3</v>
      </c>
      <c r="BJ673" s="260">
        <f t="shared" ref="BJ673:BJ677" si="513">+BI673/D673</f>
        <v>0.3</v>
      </c>
      <c r="BK673" s="354"/>
      <c r="BL673" s="354"/>
      <c r="BM673" s="220" t="s">
        <v>1589</v>
      </c>
      <c r="BN673" s="220" t="s">
        <v>112</v>
      </c>
      <c r="BO673" s="220"/>
      <c r="BP673" s="220"/>
      <c r="BQ673" s="220"/>
      <c r="BR673" s="220"/>
      <c r="BS673" s="220"/>
      <c r="BT673" s="220"/>
      <c r="BU673" s="220"/>
      <c r="BV673" s="220"/>
      <c r="BW673" s="220"/>
      <c r="BX673" s="220"/>
      <c r="BY673" s="220"/>
      <c r="BZ673" s="96">
        <v>1</v>
      </c>
      <c r="CA673" s="102">
        <v>0</v>
      </c>
      <c r="CB673" s="102">
        <v>0</v>
      </c>
      <c r="CC673" s="102">
        <v>0</v>
      </c>
      <c r="CD673" s="96">
        <v>0</v>
      </c>
      <c r="CE673" s="96">
        <v>0</v>
      </c>
      <c r="CF673" s="96">
        <v>0</v>
      </c>
      <c r="CG673" s="96">
        <v>0</v>
      </c>
      <c r="CH673" s="96">
        <v>0</v>
      </c>
      <c r="CI673" s="96">
        <v>0</v>
      </c>
      <c r="CJ673" s="96">
        <v>0</v>
      </c>
      <c r="CK673" s="96">
        <v>0</v>
      </c>
      <c r="CL673" s="96">
        <v>0</v>
      </c>
      <c r="CM673" s="96">
        <v>0</v>
      </c>
      <c r="CN673" s="305">
        <f>+CD673/BZ673</f>
        <v>0</v>
      </c>
      <c r="CO673" s="354"/>
      <c r="CP673" s="354"/>
      <c r="CQ673" s="96">
        <f>SUM(K673+AC673+AV673+CD673)</f>
        <v>0.3</v>
      </c>
      <c r="CR673" s="221">
        <f>+CQ673/E673</f>
        <v>0.3</v>
      </c>
      <c r="CS673" s="355"/>
      <c r="CT673" s="355"/>
      <c r="CU673" s="220" t="s">
        <v>1589</v>
      </c>
      <c r="CV673" s="220" t="s">
        <v>112</v>
      </c>
    </row>
    <row r="674" spans="1:100" ht="75.75" customHeight="1">
      <c r="A674" s="75" t="s">
        <v>1742</v>
      </c>
      <c r="B674" s="218" t="s">
        <v>95</v>
      </c>
      <c r="C674" s="75" t="s">
        <v>1743</v>
      </c>
      <c r="D674" s="119">
        <v>1</v>
      </c>
      <c r="E674" s="119" t="s">
        <v>81</v>
      </c>
      <c r="F674" s="75" t="s">
        <v>97</v>
      </c>
      <c r="G674" s="75" t="s">
        <v>1751</v>
      </c>
      <c r="H674" s="75" t="s">
        <v>1751</v>
      </c>
      <c r="I674" s="96">
        <v>0</v>
      </c>
      <c r="J674" s="119">
        <v>0</v>
      </c>
      <c r="K674" s="119">
        <v>0</v>
      </c>
      <c r="L674" s="305" t="s">
        <v>81</v>
      </c>
      <c r="M674" s="354"/>
      <c r="N674" s="354"/>
      <c r="O674" s="354"/>
      <c r="P674" s="354"/>
      <c r="Q674" s="96">
        <v>0</v>
      </c>
      <c r="R674" s="96">
        <v>0</v>
      </c>
      <c r="S674" s="96">
        <v>0</v>
      </c>
      <c r="T674" s="96">
        <v>0</v>
      </c>
      <c r="U674" s="96">
        <v>0</v>
      </c>
      <c r="V674" s="96">
        <v>0</v>
      </c>
      <c r="W674" s="96">
        <v>0</v>
      </c>
      <c r="X674" s="96">
        <v>0</v>
      </c>
      <c r="Y674" s="96">
        <v>0</v>
      </c>
      <c r="Z674" s="102" t="s">
        <v>81</v>
      </c>
      <c r="AA674" s="96">
        <v>0</v>
      </c>
      <c r="AB674" s="102">
        <v>70</v>
      </c>
      <c r="AC674" s="96">
        <v>0</v>
      </c>
      <c r="AD674" s="102">
        <v>0</v>
      </c>
      <c r="AE674" s="102">
        <v>0</v>
      </c>
      <c r="AF674" s="102">
        <v>0</v>
      </c>
      <c r="AG674" s="102">
        <v>0</v>
      </c>
      <c r="AH674" s="102">
        <v>0</v>
      </c>
      <c r="AI674" s="102">
        <v>0</v>
      </c>
      <c r="AJ674" s="102">
        <v>0</v>
      </c>
      <c r="AK674" s="102">
        <v>0</v>
      </c>
      <c r="AL674" s="305" t="s">
        <v>81</v>
      </c>
      <c r="AM674" s="354"/>
      <c r="AN674" s="354"/>
      <c r="AO674" s="102">
        <f t="shared" si="510"/>
        <v>0</v>
      </c>
      <c r="AP674" s="305">
        <f t="shared" si="511"/>
        <v>0</v>
      </c>
      <c r="AQ674" s="354"/>
      <c r="AR674" s="354"/>
      <c r="AS674" s="96">
        <v>1</v>
      </c>
      <c r="AT674" s="96">
        <v>0</v>
      </c>
      <c r="AU674" s="96">
        <v>0</v>
      </c>
      <c r="AV674" s="96">
        <v>0</v>
      </c>
      <c r="AW674" s="102">
        <v>0</v>
      </c>
      <c r="AX674" s="102">
        <v>0</v>
      </c>
      <c r="AY674" s="102">
        <v>0</v>
      </c>
      <c r="AZ674" s="102">
        <v>0</v>
      </c>
      <c r="BA674" s="102">
        <v>0</v>
      </c>
      <c r="BB674" s="102">
        <v>0</v>
      </c>
      <c r="BC674" s="102">
        <v>0</v>
      </c>
      <c r="BD674" s="102">
        <v>0</v>
      </c>
      <c r="BE674" s="102">
        <v>0</v>
      </c>
      <c r="BF674" s="305">
        <f t="shared" si="503"/>
        <v>0</v>
      </c>
      <c r="BG674" s="354"/>
      <c r="BH674" s="354"/>
      <c r="BI674" s="96" t="s">
        <v>81</v>
      </c>
      <c r="BJ674" s="260" t="s">
        <v>81</v>
      </c>
      <c r="BK674" s="354"/>
      <c r="BL674" s="354"/>
      <c r="BM674" s="220" t="s">
        <v>1589</v>
      </c>
      <c r="BN674" s="220" t="s">
        <v>176</v>
      </c>
      <c r="BO674" s="220"/>
      <c r="BP674" s="220"/>
      <c r="BQ674" s="220"/>
      <c r="BR674" s="220"/>
      <c r="BS674" s="220"/>
      <c r="BT674" s="220"/>
      <c r="BU674" s="220"/>
      <c r="BV674" s="220"/>
      <c r="BW674" s="220"/>
      <c r="BX674" s="220"/>
      <c r="BY674" s="220"/>
      <c r="BZ674" s="96" t="s">
        <v>81</v>
      </c>
      <c r="CA674" s="96" t="s">
        <v>81</v>
      </c>
      <c r="CB674" s="96" t="s">
        <v>81</v>
      </c>
      <c r="CC674" s="96" t="s">
        <v>81</v>
      </c>
      <c r="CD674" s="96" t="s">
        <v>81</v>
      </c>
      <c r="CE674" s="96">
        <v>0</v>
      </c>
      <c r="CF674" s="96">
        <v>0</v>
      </c>
      <c r="CG674" s="96">
        <v>0</v>
      </c>
      <c r="CH674" s="96">
        <v>0</v>
      </c>
      <c r="CI674" s="96">
        <v>0</v>
      </c>
      <c r="CJ674" s="96">
        <v>0</v>
      </c>
      <c r="CK674" s="96">
        <v>0</v>
      </c>
      <c r="CL674" s="96">
        <v>0</v>
      </c>
      <c r="CM674" s="96">
        <v>0</v>
      </c>
      <c r="CN674" s="305" t="s">
        <v>81</v>
      </c>
      <c r="CO674" s="354"/>
      <c r="CP674" s="354"/>
      <c r="CQ674" s="96" t="s">
        <v>81</v>
      </c>
      <c r="CR674" s="221" t="s">
        <v>81</v>
      </c>
      <c r="CS674" s="355"/>
      <c r="CT674" s="355"/>
      <c r="CU674" s="220" t="s">
        <v>1589</v>
      </c>
      <c r="CV674" s="220" t="s">
        <v>176</v>
      </c>
    </row>
    <row r="675" spans="1:100" ht="56.25" customHeight="1">
      <c r="A675" s="75" t="s">
        <v>1742</v>
      </c>
      <c r="B675" s="218" t="s">
        <v>95</v>
      </c>
      <c r="C675" s="75" t="s">
        <v>1743</v>
      </c>
      <c r="D675" s="119">
        <v>1</v>
      </c>
      <c r="E675" s="119">
        <v>1</v>
      </c>
      <c r="F675" s="75" t="s">
        <v>97</v>
      </c>
      <c r="G675" s="75" t="s">
        <v>1752</v>
      </c>
      <c r="H675" s="75" t="s">
        <v>1753</v>
      </c>
      <c r="I675" s="96">
        <v>1</v>
      </c>
      <c r="J675" s="119">
        <v>1</v>
      </c>
      <c r="K675" s="119">
        <v>1</v>
      </c>
      <c r="L675" s="305">
        <v>1</v>
      </c>
      <c r="M675" s="354"/>
      <c r="N675" s="354"/>
      <c r="O675" s="354"/>
      <c r="P675" s="354"/>
      <c r="Q675" s="96">
        <v>0</v>
      </c>
      <c r="R675" s="96">
        <v>0</v>
      </c>
      <c r="S675" s="96">
        <v>0</v>
      </c>
      <c r="T675" s="96">
        <v>0</v>
      </c>
      <c r="U675" s="96">
        <v>0</v>
      </c>
      <c r="V675" s="96">
        <v>0</v>
      </c>
      <c r="W675" s="96">
        <v>0</v>
      </c>
      <c r="X675" s="96">
        <v>0</v>
      </c>
      <c r="Y675" s="96">
        <v>0</v>
      </c>
      <c r="Z675" s="102" t="s">
        <v>81</v>
      </c>
      <c r="AA675" s="96">
        <v>0</v>
      </c>
      <c r="AB675" s="102">
        <v>0</v>
      </c>
      <c r="AC675" s="96">
        <v>0</v>
      </c>
      <c r="AD675" s="102">
        <v>0</v>
      </c>
      <c r="AE675" s="102">
        <v>0</v>
      </c>
      <c r="AF675" s="102">
        <v>0</v>
      </c>
      <c r="AG675" s="102">
        <v>0</v>
      </c>
      <c r="AH675" s="102">
        <v>0</v>
      </c>
      <c r="AI675" s="102">
        <v>0</v>
      </c>
      <c r="AJ675" s="102">
        <v>0</v>
      </c>
      <c r="AK675" s="102">
        <v>0</v>
      </c>
      <c r="AL675" s="305" t="s">
        <v>81</v>
      </c>
      <c r="AM675" s="354"/>
      <c r="AN675" s="354"/>
      <c r="AO675" s="102">
        <f t="shared" si="510"/>
        <v>1</v>
      </c>
      <c r="AP675" s="305">
        <f t="shared" si="511"/>
        <v>1</v>
      </c>
      <c r="AQ675" s="354"/>
      <c r="AR675" s="354"/>
      <c r="AS675" s="96">
        <v>0</v>
      </c>
      <c r="AT675" s="96">
        <v>0</v>
      </c>
      <c r="AU675" s="96">
        <v>0</v>
      </c>
      <c r="AV675" s="96">
        <v>0</v>
      </c>
      <c r="AW675" s="102">
        <v>0</v>
      </c>
      <c r="AX675" s="102">
        <v>0</v>
      </c>
      <c r="AY675" s="102">
        <v>0</v>
      </c>
      <c r="AZ675" s="102">
        <v>0</v>
      </c>
      <c r="BA675" s="102">
        <v>0</v>
      </c>
      <c r="BB675" s="102">
        <v>0</v>
      </c>
      <c r="BC675" s="102">
        <v>0</v>
      </c>
      <c r="BD675" s="102">
        <v>0</v>
      </c>
      <c r="BE675" s="102">
        <v>0</v>
      </c>
      <c r="BF675" s="305" t="s">
        <v>81</v>
      </c>
      <c r="BG675" s="354"/>
      <c r="BH675" s="354"/>
      <c r="BI675" s="96">
        <f t="shared" si="512"/>
        <v>1</v>
      </c>
      <c r="BJ675" s="260">
        <f t="shared" si="513"/>
        <v>1</v>
      </c>
      <c r="BK675" s="354"/>
      <c r="BL675" s="354"/>
      <c r="BM675" s="220" t="s">
        <v>1589</v>
      </c>
      <c r="BN675" s="220" t="s">
        <v>112</v>
      </c>
      <c r="BO675" s="220"/>
      <c r="BP675" s="220"/>
      <c r="BQ675" s="220"/>
      <c r="BR675" s="220"/>
      <c r="BS675" s="220"/>
      <c r="BT675" s="220"/>
      <c r="BU675" s="220"/>
      <c r="BV675" s="220"/>
      <c r="BW675" s="220"/>
      <c r="BX675" s="220"/>
      <c r="BY675" s="220"/>
      <c r="BZ675" s="96">
        <v>0</v>
      </c>
      <c r="CA675" s="96">
        <v>0</v>
      </c>
      <c r="CB675" s="96">
        <v>0</v>
      </c>
      <c r="CC675" s="96">
        <v>0</v>
      </c>
      <c r="CD675" s="96">
        <v>0</v>
      </c>
      <c r="CE675" s="96">
        <v>0</v>
      </c>
      <c r="CF675" s="96">
        <v>0</v>
      </c>
      <c r="CG675" s="96">
        <v>0</v>
      </c>
      <c r="CH675" s="96">
        <v>0</v>
      </c>
      <c r="CI675" s="96">
        <v>0</v>
      </c>
      <c r="CJ675" s="96">
        <v>0</v>
      </c>
      <c r="CK675" s="96">
        <v>0</v>
      </c>
      <c r="CL675" s="96">
        <v>0</v>
      </c>
      <c r="CM675" s="96">
        <v>0</v>
      </c>
      <c r="CN675" s="305" t="s">
        <v>81</v>
      </c>
      <c r="CO675" s="354"/>
      <c r="CP675" s="354"/>
      <c r="CQ675" s="96">
        <f t="shared" ref="CQ675:CQ686" si="514">SUM(K675+AC675+AV675+CD675)</f>
        <v>1</v>
      </c>
      <c r="CR675" s="221">
        <f>+CQ675/E675</f>
        <v>1</v>
      </c>
      <c r="CS675" s="355"/>
      <c r="CT675" s="355"/>
      <c r="CU675" s="220" t="s">
        <v>1589</v>
      </c>
      <c r="CV675" s="220" t="s">
        <v>112</v>
      </c>
    </row>
    <row r="676" spans="1:100" ht="55.5" customHeight="1">
      <c r="A676" s="75" t="s">
        <v>1742</v>
      </c>
      <c r="B676" s="218" t="s">
        <v>95</v>
      </c>
      <c r="C676" s="75" t="s">
        <v>1743</v>
      </c>
      <c r="D676" s="119">
        <v>1</v>
      </c>
      <c r="E676" s="119">
        <v>1</v>
      </c>
      <c r="F676" s="75" t="s">
        <v>97</v>
      </c>
      <c r="G676" s="75" t="s">
        <v>1754</v>
      </c>
      <c r="H676" s="75" t="s">
        <v>1754</v>
      </c>
      <c r="I676" s="96">
        <v>0</v>
      </c>
      <c r="J676" s="119">
        <v>0</v>
      </c>
      <c r="K676" s="119">
        <v>0</v>
      </c>
      <c r="L676" s="305" t="s">
        <v>81</v>
      </c>
      <c r="M676" s="354"/>
      <c r="N676" s="354"/>
      <c r="O676" s="354"/>
      <c r="P676" s="354"/>
      <c r="Q676" s="96">
        <v>0</v>
      </c>
      <c r="R676" s="96">
        <v>0</v>
      </c>
      <c r="S676" s="96">
        <v>0</v>
      </c>
      <c r="T676" s="96">
        <v>0</v>
      </c>
      <c r="U676" s="96">
        <v>0</v>
      </c>
      <c r="V676" s="96">
        <v>0</v>
      </c>
      <c r="W676" s="96">
        <v>0</v>
      </c>
      <c r="X676" s="96">
        <v>0</v>
      </c>
      <c r="Y676" s="96">
        <v>0</v>
      </c>
      <c r="Z676" s="102" t="s">
        <v>81</v>
      </c>
      <c r="AA676" s="96">
        <v>1</v>
      </c>
      <c r="AB676" s="102">
        <v>0</v>
      </c>
      <c r="AC676" s="96">
        <v>1</v>
      </c>
      <c r="AD676" s="102">
        <v>0</v>
      </c>
      <c r="AE676" s="102">
        <v>0</v>
      </c>
      <c r="AF676" s="102">
        <v>0</v>
      </c>
      <c r="AG676" s="102">
        <v>0</v>
      </c>
      <c r="AH676" s="102">
        <v>0</v>
      </c>
      <c r="AI676" s="102">
        <v>0</v>
      </c>
      <c r="AJ676" s="102">
        <v>0</v>
      </c>
      <c r="AK676" s="102">
        <v>0</v>
      </c>
      <c r="AL676" s="305">
        <v>1</v>
      </c>
      <c r="AM676" s="354"/>
      <c r="AN676" s="354"/>
      <c r="AO676" s="102">
        <f t="shared" si="510"/>
        <v>1</v>
      </c>
      <c r="AP676" s="305">
        <f t="shared" si="511"/>
        <v>1</v>
      </c>
      <c r="AQ676" s="354"/>
      <c r="AR676" s="354"/>
      <c r="AS676" s="96">
        <v>0</v>
      </c>
      <c r="AT676" s="96">
        <v>0</v>
      </c>
      <c r="AU676" s="96">
        <v>0</v>
      </c>
      <c r="AV676" s="96">
        <v>0</v>
      </c>
      <c r="AW676" s="102">
        <v>0</v>
      </c>
      <c r="AX676" s="102">
        <v>0</v>
      </c>
      <c r="AY676" s="102">
        <v>0</v>
      </c>
      <c r="AZ676" s="102">
        <v>0</v>
      </c>
      <c r="BA676" s="102">
        <v>0</v>
      </c>
      <c r="BB676" s="102">
        <v>0</v>
      </c>
      <c r="BC676" s="102">
        <v>0</v>
      </c>
      <c r="BD676" s="102">
        <v>0</v>
      </c>
      <c r="BE676" s="102">
        <v>0</v>
      </c>
      <c r="BF676" s="305" t="s">
        <v>81</v>
      </c>
      <c r="BG676" s="354"/>
      <c r="BH676" s="354"/>
      <c r="BI676" s="96">
        <f t="shared" si="512"/>
        <v>1</v>
      </c>
      <c r="BJ676" s="260">
        <f t="shared" si="513"/>
        <v>1</v>
      </c>
      <c r="BK676" s="354"/>
      <c r="BL676" s="354"/>
      <c r="BM676" s="220" t="s">
        <v>1589</v>
      </c>
      <c r="BN676" s="220" t="s">
        <v>101</v>
      </c>
      <c r="BO676" s="220"/>
      <c r="BP676" s="220"/>
      <c r="BQ676" s="220"/>
      <c r="BR676" s="220"/>
      <c r="BS676" s="220"/>
      <c r="BT676" s="220"/>
      <c r="BU676" s="220"/>
      <c r="BV676" s="220"/>
      <c r="BW676" s="220"/>
      <c r="BX676" s="220"/>
      <c r="BY676" s="220"/>
      <c r="BZ676" s="96">
        <v>0</v>
      </c>
      <c r="CA676" s="96">
        <v>0</v>
      </c>
      <c r="CB676" s="96">
        <v>0</v>
      </c>
      <c r="CC676" s="96">
        <v>0</v>
      </c>
      <c r="CD676" s="96">
        <v>0</v>
      </c>
      <c r="CE676" s="96">
        <v>0</v>
      </c>
      <c r="CF676" s="96">
        <v>0</v>
      </c>
      <c r="CG676" s="96">
        <v>0</v>
      </c>
      <c r="CH676" s="96">
        <v>0</v>
      </c>
      <c r="CI676" s="96">
        <v>0</v>
      </c>
      <c r="CJ676" s="96">
        <v>0</v>
      </c>
      <c r="CK676" s="96">
        <v>0</v>
      </c>
      <c r="CL676" s="96">
        <v>0</v>
      </c>
      <c r="CM676" s="96">
        <v>0</v>
      </c>
      <c r="CN676" s="305" t="s">
        <v>81</v>
      </c>
      <c r="CO676" s="354"/>
      <c r="CP676" s="354"/>
      <c r="CQ676" s="96">
        <f t="shared" si="514"/>
        <v>1</v>
      </c>
      <c r="CR676" s="221">
        <f>+CQ676/E676</f>
        <v>1</v>
      </c>
      <c r="CS676" s="355"/>
      <c r="CT676" s="355"/>
      <c r="CU676" s="220" t="s">
        <v>1589</v>
      </c>
      <c r="CV676" s="220" t="s">
        <v>101</v>
      </c>
    </row>
    <row r="677" spans="1:100" ht="103.5" customHeight="1">
      <c r="A677" s="75" t="s">
        <v>1755</v>
      </c>
      <c r="B677" s="218" t="s">
        <v>95</v>
      </c>
      <c r="C677" s="75" t="s">
        <v>1756</v>
      </c>
      <c r="D677" s="119">
        <v>100</v>
      </c>
      <c r="E677" s="119">
        <v>100</v>
      </c>
      <c r="F677" s="75" t="s">
        <v>97</v>
      </c>
      <c r="G677" s="75" t="s">
        <v>1757</v>
      </c>
      <c r="H677" s="75" t="s">
        <v>1758</v>
      </c>
      <c r="I677" s="96">
        <v>0</v>
      </c>
      <c r="J677" s="119">
        <v>20</v>
      </c>
      <c r="K677" s="119">
        <v>20</v>
      </c>
      <c r="L677" s="305">
        <v>1</v>
      </c>
      <c r="M677" s="354">
        <f>SUM(L677:L680)/4</f>
        <v>1</v>
      </c>
      <c r="N677" s="354">
        <v>0.1</v>
      </c>
      <c r="O677" s="354">
        <f>SUM(L677:L680)/4</f>
        <v>1</v>
      </c>
      <c r="P677" s="354"/>
      <c r="Q677" s="96">
        <v>0</v>
      </c>
      <c r="R677" s="96">
        <v>0</v>
      </c>
      <c r="S677" s="96">
        <v>0</v>
      </c>
      <c r="T677" s="96">
        <v>0</v>
      </c>
      <c r="U677" s="96">
        <v>0</v>
      </c>
      <c r="V677" s="96">
        <v>0</v>
      </c>
      <c r="W677" s="96">
        <v>0</v>
      </c>
      <c r="X677" s="96">
        <v>0</v>
      </c>
      <c r="Y677" s="96">
        <v>0</v>
      </c>
      <c r="Z677" s="102" t="s">
        <v>81</v>
      </c>
      <c r="AA677" s="96">
        <v>28</v>
      </c>
      <c r="AB677" s="102">
        <v>0</v>
      </c>
      <c r="AC677" s="96">
        <v>28</v>
      </c>
      <c r="AD677" s="102">
        <v>0</v>
      </c>
      <c r="AE677" s="102">
        <v>0</v>
      </c>
      <c r="AF677" s="102">
        <v>0</v>
      </c>
      <c r="AG677" s="102">
        <v>0</v>
      </c>
      <c r="AH677" s="102">
        <v>0</v>
      </c>
      <c r="AI677" s="102">
        <v>0</v>
      </c>
      <c r="AJ677" s="102">
        <v>0</v>
      </c>
      <c r="AK677" s="102">
        <v>0</v>
      </c>
      <c r="AL677" s="305">
        <v>1</v>
      </c>
      <c r="AM677" s="354">
        <f>SUM(AL677:AL680)/4</f>
        <v>0.86</v>
      </c>
      <c r="AN677" s="354">
        <v>0.1</v>
      </c>
      <c r="AO677" s="102">
        <f t="shared" si="510"/>
        <v>48</v>
      </c>
      <c r="AP677" s="305">
        <f t="shared" si="511"/>
        <v>0.48</v>
      </c>
      <c r="AQ677" s="354">
        <f>SUM(AP677:AP680)/4</f>
        <v>0.56000000000000005</v>
      </c>
      <c r="AR677" s="354"/>
      <c r="AS677" s="121">
        <v>30</v>
      </c>
      <c r="AT677" s="102">
        <v>30</v>
      </c>
      <c r="AU677" s="96">
        <v>30</v>
      </c>
      <c r="AV677" s="96">
        <v>30</v>
      </c>
      <c r="AW677" s="102">
        <v>0</v>
      </c>
      <c r="AX677" s="102">
        <v>0</v>
      </c>
      <c r="AY677" s="102">
        <v>0</v>
      </c>
      <c r="AZ677" s="102">
        <v>0</v>
      </c>
      <c r="BA677" s="102">
        <v>0</v>
      </c>
      <c r="BB677" s="102">
        <v>0</v>
      </c>
      <c r="BC677" s="102">
        <v>0</v>
      </c>
      <c r="BD677" s="102">
        <v>0</v>
      </c>
      <c r="BE677" s="102">
        <v>0</v>
      </c>
      <c r="BF677" s="305">
        <f t="shared" si="503"/>
        <v>1</v>
      </c>
      <c r="BG677" s="354">
        <f>SUM(BF677:BF680)/4</f>
        <v>0.73076923076923084</v>
      </c>
      <c r="BH677" s="354">
        <v>0.1</v>
      </c>
      <c r="BI677" s="96">
        <f t="shared" si="512"/>
        <v>78</v>
      </c>
      <c r="BJ677" s="260">
        <f t="shared" si="513"/>
        <v>0.78</v>
      </c>
      <c r="BK677" s="354">
        <f>SUM(BJ677:BJ680)/4</f>
        <v>0.82499999999999996</v>
      </c>
      <c r="BL677" s="354"/>
      <c r="BM677" s="220" t="s">
        <v>1589</v>
      </c>
      <c r="BN677" s="220" t="s">
        <v>112</v>
      </c>
      <c r="BO677" s="220"/>
      <c r="BP677" s="220"/>
      <c r="BQ677" s="220"/>
      <c r="BR677" s="220"/>
      <c r="BS677" s="220"/>
      <c r="BT677" s="220"/>
      <c r="BU677" s="220"/>
      <c r="BV677" s="220"/>
      <c r="BW677" s="220"/>
      <c r="BX677" s="220"/>
      <c r="BY677" s="220"/>
      <c r="BZ677" s="96">
        <v>22</v>
      </c>
      <c r="CA677" s="96">
        <v>0</v>
      </c>
      <c r="CB677" s="96">
        <v>22</v>
      </c>
      <c r="CC677" s="96">
        <v>22</v>
      </c>
      <c r="CD677" s="96">
        <v>22</v>
      </c>
      <c r="CE677" s="96">
        <v>0</v>
      </c>
      <c r="CF677" s="96">
        <v>0</v>
      </c>
      <c r="CG677" s="96">
        <v>0</v>
      </c>
      <c r="CH677" s="96">
        <v>0</v>
      </c>
      <c r="CI677" s="96">
        <v>0</v>
      </c>
      <c r="CJ677" s="96">
        <v>0</v>
      </c>
      <c r="CK677" s="96">
        <v>0</v>
      </c>
      <c r="CL677" s="96">
        <v>0</v>
      </c>
      <c r="CM677" s="96">
        <v>0</v>
      </c>
      <c r="CN677" s="305">
        <f t="shared" ref="CN677:CN682" si="515">+CD677/BZ677</f>
        <v>1</v>
      </c>
      <c r="CO677" s="354">
        <f>SUM(CN677:CN680)/4</f>
        <v>0.75</v>
      </c>
      <c r="CP677" s="354">
        <v>0.1</v>
      </c>
      <c r="CQ677" s="96">
        <f t="shared" si="514"/>
        <v>100</v>
      </c>
      <c r="CR677" s="221">
        <f>+CQ677/E677</f>
        <v>1</v>
      </c>
      <c r="CS677" s="355">
        <f>SUM(CR677:CR680)/4</f>
        <v>0.95</v>
      </c>
      <c r="CT677" s="355"/>
      <c r="CU677" s="220" t="s">
        <v>1589</v>
      </c>
      <c r="CV677" s="220" t="s">
        <v>112</v>
      </c>
    </row>
    <row r="678" spans="1:100" ht="107.25" customHeight="1">
      <c r="A678" s="75" t="s">
        <v>1755</v>
      </c>
      <c r="B678" s="218" t="s">
        <v>95</v>
      </c>
      <c r="C678" s="75" t="s">
        <v>1756</v>
      </c>
      <c r="D678" s="119">
        <v>50</v>
      </c>
      <c r="E678" s="119">
        <v>50</v>
      </c>
      <c r="F678" s="75" t="s">
        <v>97</v>
      </c>
      <c r="G678" s="75" t="s">
        <v>1759</v>
      </c>
      <c r="H678" s="75" t="s">
        <v>1759</v>
      </c>
      <c r="I678" s="96">
        <v>0</v>
      </c>
      <c r="J678" s="119">
        <v>10</v>
      </c>
      <c r="K678" s="119">
        <v>10</v>
      </c>
      <c r="L678" s="305">
        <v>1</v>
      </c>
      <c r="M678" s="354"/>
      <c r="N678" s="354"/>
      <c r="O678" s="354"/>
      <c r="P678" s="354"/>
      <c r="Q678" s="96">
        <v>0</v>
      </c>
      <c r="R678" s="96">
        <v>0</v>
      </c>
      <c r="S678" s="96">
        <v>0</v>
      </c>
      <c r="T678" s="96">
        <v>0</v>
      </c>
      <c r="U678" s="96">
        <v>0</v>
      </c>
      <c r="V678" s="96">
        <v>0</v>
      </c>
      <c r="W678" s="96">
        <v>0</v>
      </c>
      <c r="X678" s="96">
        <v>0</v>
      </c>
      <c r="Y678" s="96">
        <v>0</v>
      </c>
      <c r="Z678" s="102" t="s">
        <v>81</v>
      </c>
      <c r="AA678" s="96">
        <v>20</v>
      </c>
      <c r="AB678" s="102">
        <v>0</v>
      </c>
      <c r="AC678" s="96">
        <v>20</v>
      </c>
      <c r="AD678" s="102">
        <v>0</v>
      </c>
      <c r="AE678" s="102">
        <v>0</v>
      </c>
      <c r="AF678" s="102">
        <v>0</v>
      </c>
      <c r="AG678" s="102">
        <v>0</v>
      </c>
      <c r="AH678" s="102">
        <v>0</v>
      </c>
      <c r="AI678" s="102">
        <v>0</v>
      </c>
      <c r="AJ678" s="102">
        <v>0</v>
      </c>
      <c r="AK678" s="102">
        <v>0</v>
      </c>
      <c r="AL678" s="305">
        <v>1</v>
      </c>
      <c r="AM678" s="354"/>
      <c r="AN678" s="354"/>
      <c r="AO678" s="102">
        <f t="shared" si="510"/>
        <v>30</v>
      </c>
      <c r="AP678" s="305">
        <f t="shared" si="511"/>
        <v>0.6</v>
      </c>
      <c r="AQ678" s="354"/>
      <c r="AR678" s="354"/>
      <c r="AS678" s="121">
        <v>33</v>
      </c>
      <c r="AT678" s="102">
        <v>33</v>
      </c>
      <c r="AU678" s="96">
        <v>33</v>
      </c>
      <c r="AV678" s="96">
        <v>33</v>
      </c>
      <c r="AW678" s="102">
        <v>0</v>
      </c>
      <c r="AX678" s="102">
        <v>0</v>
      </c>
      <c r="AY678" s="102">
        <v>0</v>
      </c>
      <c r="AZ678" s="102">
        <v>0</v>
      </c>
      <c r="BA678" s="102">
        <v>0</v>
      </c>
      <c r="BB678" s="102">
        <v>0</v>
      </c>
      <c r="BC678" s="102">
        <v>0</v>
      </c>
      <c r="BD678" s="102">
        <v>0</v>
      </c>
      <c r="BE678" s="102">
        <v>0</v>
      </c>
      <c r="BF678" s="305">
        <f t="shared" si="503"/>
        <v>1</v>
      </c>
      <c r="BG678" s="354"/>
      <c r="BH678" s="354"/>
      <c r="BI678" s="96">
        <f t="shared" si="512"/>
        <v>63</v>
      </c>
      <c r="BJ678" s="260">
        <v>1</v>
      </c>
      <c r="BK678" s="354"/>
      <c r="BL678" s="354"/>
      <c r="BM678" s="220" t="s">
        <v>1589</v>
      </c>
      <c r="BN678" s="220" t="s">
        <v>101</v>
      </c>
      <c r="BO678" s="220"/>
      <c r="BP678" s="220"/>
      <c r="BQ678" s="220"/>
      <c r="BR678" s="220"/>
      <c r="BS678" s="220"/>
      <c r="BT678" s="220"/>
      <c r="BU678" s="220"/>
      <c r="BV678" s="220"/>
      <c r="BW678" s="220"/>
      <c r="BX678" s="220"/>
      <c r="BY678" s="220"/>
      <c r="BZ678" s="96">
        <v>37</v>
      </c>
      <c r="CA678" s="96">
        <v>0</v>
      </c>
      <c r="CB678" s="96">
        <v>22</v>
      </c>
      <c r="CC678" s="96">
        <v>22</v>
      </c>
      <c r="CD678" s="96">
        <v>37</v>
      </c>
      <c r="CE678" s="96">
        <v>0</v>
      </c>
      <c r="CF678" s="96">
        <v>0</v>
      </c>
      <c r="CG678" s="96">
        <v>0</v>
      </c>
      <c r="CH678" s="96">
        <v>0</v>
      </c>
      <c r="CI678" s="96">
        <v>0</v>
      </c>
      <c r="CJ678" s="96">
        <v>0</v>
      </c>
      <c r="CK678" s="96">
        <v>0</v>
      </c>
      <c r="CL678" s="96">
        <v>0</v>
      </c>
      <c r="CM678" s="96">
        <v>0</v>
      </c>
      <c r="CN678" s="305">
        <f t="shared" si="515"/>
        <v>1</v>
      </c>
      <c r="CO678" s="354"/>
      <c r="CP678" s="354"/>
      <c r="CQ678" s="96">
        <f t="shared" si="514"/>
        <v>100</v>
      </c>
      <c r="CR678" s="221">
        <v>1</v>
      </c>
      <c r="CS678" s="355"/>
      <c r="CT678" s="355"/>
      <c r="CU678" s="220" t="s">
        <v>1589</v>
      </c>
      <c r="CV678" s="220" t="s">
        <v>101</v>
      </c>
    </row>
    <row r="679" spans="1:100" ht="105" customHeight="1">
      <c r="A679" s="75" t="s">
        <v>1755</v>
      </c>
      <c r="B679" s="218" t="s">
        <v>95</v>
      </c>
      <c r="C679" s="75" t="s">
        <v>1756</v>
      </c>
      <c r="D679" s="119">
        <v>100</v>
      </c>
      <c r="E679" s="119">
        <v>100</v>
      </c>
      <c r="F679" s="75" t="s">
        <v>97</v>
      </c>
      <c r="G679" s="75" t="s">
        <v>1760</v>
      </c>
      <c r="H679" s="75" t="s">
        <v>1761</v>
      </c>
      <c r="I679" s="96">
        <v>0</v>
      </c>
      <c r="J679" s="119">
        <v>25</v>
      </c>
      <c r="K679" s="119">
        <v>25</v>
      </c>
      <c r="L679" s="305">
        <v>1</v>
      </c>
      <c r="M679" s="354"/>
      <c r="N679" s="354"/>
      <c r="O679" s="354"/>
      <c r="P679" s="354"/>
      <c r="Q679" s="96">
        <v>0</v>
      </c>
      <c r="R679" s="96">
        <v>0</v>
      </c>
      <c r="S679" s="96">
        <v>0</v>
      </c>
      <c r="T679" s="96">
        <v>0</v>
      </c>
      <c r="U679" s="96">
        <v>0</v>
      </c>
      <c r="V679" s="96">
        <v>0</v>
      </c>
      <c r="W679" s="96">
        <v>0</v>
      </c>
      <c r="X679" s="96">
        <v>0</v>
      </c>
      <c r="Y679" s="96">
        <v>0</v>
      </c>
      <c r="Z679" s="102" t="s">
        <v>81</v>
      </c>
      <c r="AA679" s="96">
        <v>25</v>
      </c>
      <c r="AB679" s="102">
        <v>0</v>
      </c>
      <c r="AC679" s="96">
        <v>11</v>
      </c>
      <c r="AD679" s="102">
        <v>0</v>
      </c>
      <c r="AE679" s="102">
        <v>0</v>
      </c>
      <c r="AF679" s="102">
        <v>0</v>
      </c>
      <c r="AG679" s="102">
        <v>0</v>
      </c>
      <c r="AH679" s="102">
        <v>0</v>
      </c>
      <c r="AI679" s="102">
        <v>0</v>
      </c>
      <c r="AJ679" s="102">
        <v>0</v>
      </c>
      <c r="AK679" s="102">
        <v>0</v>
      </c>
      <c r="AL679" s="305">
        <v>0.44</v>
      </c>
      <c r="AM679" s="354"/>
      <c r="AN679" s="354"/>
      <c r="AO679" s="102">
        <f t="shared" si="510"/>
        <v>36</v>
      </c>
      <c r="AP679" s="305">
        <f t="shared" si="511"/>
        <v>0.36</v>
      </c>
      <c r="AQ679" s="354"/>
      <c r="AR679" s="354"/>
      <c r="AS679" s="121">
        <v>39</v>
      </c>
      <c r="AT679" s="102">
        <v>36</v>
      </c>
      <c r="AU679" s="96">
        <v>36</v>
      </c>
      <c r="AV679" s="96">
        <v>36</v>
      </c>
      <c r="AW679" s="102">
        <v>0</v>
      </c>
      <c r="AX679" s="102">
        <v>0</v>
      </c>
      <c r="AY679" s="102">
        <v>0</v>
      </c>
      <c r="AZ679" s="102">
        <v>0</v>
      </c>
      <c r="BA679" s="102">
        <v>0</v>
      </c>
      <c r="BB679" s="102">
        <v>0</v>
      </c>
      <c r="BC679" s="102">
        <v>0</v>
      </c>
      <c r="BD679" s="102">
        <v>0</v>
      </c>
      <c r="BE679" s="102">
        <v>0</v>
      </c>
      <c r="BF679" s="305">
        <f t="shared" si="503"/>
        <v>0.92307692307692313</v>
      </c>
      <c r="BG679" s="354"/>
      <c r="BH679" s="354"/>
      <c r="BI679" s="96">
        <f t="shared" si="512"/>
        <v>72</v>
      </c>
      <c r="BJ679" s="260">
        <f>+BI679/D679</f>
        <v>0.72</v>
      </c>
      <c r="BK679" s="354"/>
      <c r="BL679" s="354"/>
      <c r="BM679" s="220" t="s">
        <v>1589</v>
      </c>
      <c r="BN679" s="220" t="s">
        <v>101</v>
      </c>
      <c r="BO679" s="220"/>
      <c r="BP679" s="220"/>
      <c r="BQ679" s="220"/>
      <c r="BR679" s="220"/>
      <c r="BS679" s="220"/>
      <c r="BT679" s="220"/>
      <c r="BU679" s="220"/>
      <c r="BV679" s="220"/>
      <c r="BW679" s="220"/>
      <c r="BX679" s="220"/>
      <c r="BY679" s="220"/>
      <c r="BZ679" s="96">
        <v>28</v>
      </c>
      <c r="CA679" s="96">
        <v>0</v>
      </c>
      <c r="CB679" s="96">
        <v>20</v>
      </c>
      <c r="CC679" s="96">
        <v>0</v>
      </c>
      <c r="CD679" s="96">
        <v>28</v>
      </c>
      <c r="CE679" s="96">
        <v>0</v>
      </c>
      <c r="CF679" s="96">
        <v>0</v>
      </c>
      <c r="CG679" s="96">
        <v>0</v>
      </c>
      <c r="CH679" s="96">
        <v>0</v>
      </c>
      <c r="CI679" s="96">
        <v>0</v>
      </c>
      <c r="CJ679" s="96">
        <v>0</v>
      </c>
      <c r="CK679" s="96">
        <v>0</v>
      </c>
      <c r="CL679" s="96">
        <v>0</v>
      </c>
      <c r="CM679" s="96">
        <v>0</v>
      </c>
      <c r="CN679" s="305">
        <f t="shared" si="515"/>
        <v>1</v>
      </c>
      <c r="CO679" s="354"/>
      <c r="CP679" s="354"/>
      <c r="CQ679" s="96">
        <f t="shared" si="514"/>
        <v>100</v>
      </c>
      <c r="CR679" s="221">
        <f>+CQ679/E679</f>
        <v>1</v>
      </c>
      <c r="CS679" s="355"/>
      <c r="CT679" s="355"/>
      <c r="CU679" s="220" t="s">
        <v>1589</v>
      </c>
      <c r="CV679" s="220" t="s">
        <v>101</v>
      </c>
    </row>
    <row r="680" spans="1:100" ht="112.5">
      <c r="A680" s="75" t="s">
        <v>1755</v>
      </c>
      <c r="B680" s="218" t="s">
        <v>95</v>
      </c>
      <c r="C680" s="75" t="s">
        <v>1756</v>
      </c>
      <c r="D680" s="119">
        <v>5</v>
      </c>
      <c r="E680" s="119">
        <v>5</v>
      </c>
      <c r="F680" s="75" t="s">
        <v>97</v>
      </c>
      <c r="G680" s="75" t="s">
        <v>1762</v>
      </c>
      <c r="H680" s="75" t="s">
        <v>1762</v>
      </c>
      <c r="I680" s="96">
        <v>0</v>
      </c>
      <c r="J680" s="119">
        <v>1</v>
      </c>
      <c r="K680" s="119">
        <v>1</v>
      </c>
      <c r="L680" s="305">
        <v>1</v>
      </c>
      <c r="M680" s="354"/>
      <c r="N680" s="354"/>
      <c r="O680" s="354"/>
      <c r="P680" s="354"/>
      <c r="Q680" s="96">
        <v>0</v>
      </c>
      <c r="R680" s="96">
        <v>0</v>
      </c>
      <c r="S680" s="96">
        <v>0</v>
      </c>
      <c r="T680" s="96">
        <v>0</v>
      </c>
      <c r="U680" s="96">
        <v>0</v>
      </c>
      <c r="V680" s="96">
        <v>0</v>
      </c>
      <c r="W680" s="96">
        <v>0</v>
      </c>
      <c r="X680" s="96">
        <v>0</v>
      </c>
      <c r="Y680" s="96">
        <v>0</v>
      </c>
      <c r="Z680" s="102" t="s">
        <v>81</v>
      </c>
      <c r="AA680" s="96">
        <v>3</v>
      </c>
      <c r="AB680" s="102">
        <v>0</v>
      </c>
      <c r="AC680" s="96">
        <v>3</v>
      </c>
      <c r="AD680" s="102">
        <v>0</v>
      </c>
      <c r="AE680" s="102">
        <v>0</v>
      </c>
      <c r="AF680" s="102">
        <v>0</v>
      </c>
      <c r="AG680" s="102">
        <v>0</v>
      </c>
      <c r="AH680" s="102">
        <v>0</v>
      </c>
      <c r="AI680" s="102">
        <v>0</v>
      </c>
      <c r="AJ680" s="102">
        <v>0</v>
      </c>
      <c r="AK680" s="102">
        <v>0</v>
      </c>
      <c r="AL680" s="305">
        <v>1</v>
      </c>
      <c r="AM680" s="354"/>
      <c r="AN680" s="354"/>
      <c r="AO680" s="102">
        <f t="shared" si="510"/>
        <v>4</v>
      </c>
      <c r="AP680" s="305">
        <f t="shared" si="511"/>
        <v>0.8</v>
      </c>
      <c r="AQ680" s="354"/>
      <c r="AR680" s="354"/>
      <c r="AS680" s="121">
        <v>1</v>
      </c>
      <c r="AT680" s="96">
        <v>0</v>
      </c>
      <c r="AU680" s="96">
        <v>0</v>
      </c>
      <c r="AV680" s="96">
        <v>0</v>
      </c>
      <c r="AW680" s="102">
        <v>0</v>
      </c>
      <c r="AX680" s="102">
        <v>0</v>
      </c>
      <c r="AY680" s="102">
        <v>0</v>
      </c>
      <c r="AZ680" s="102">
        <v>0</v>
      </c>
      <c r="BA680" s="102">
        <v>0</v>
      </c>
      <c r="BB680" s="102">
        <v>0</v>
      </c>
      <c r="BC680" s="102">
        <v>0</v>
      </c>
      <c r="BD680" s="102">
        <v>0</v>
      </c>
      <c r="BE680" s="102">
        <v>0</v>
      </c>
      <c r="BF680" s="305">
        <f t="shared" si="503"/>
        <v>0</v>
      </c>
      <c r="BG680" s="354"/>
      <c r="BH680" s="354"/>
      <c r="BI680" s="96">
        <f t="shared" si="512"/>
        <v>4</v>
      </c>
      <c r="BJ680" s="260">
        <f>+BI680/D680</f>
        <v>0.8</v>
      </c>
      <c r="BK680" s="354"/>
      <c r="BL680" s="354"/>
      <c r="BM680" s="220" t="s">
        <v>1589</v>
      </c>
      <c r="BN680" s="220" t="s">
        <v>101</v>
      </c>
      <c r="BO680" s="220"/>
      <c r="BP680" s="220"/>
      <c r="BQ680" s="220"/>
      <c r="BR680" s="220"/>
      <c r="BS680" s="220"/>
      <c r="BT680" s="220"/>
      <c r="BU680" s="220"/>
      <c r="BV680" s="220"/>
      <c r="BW680" s="220"/>
      <c r="BX680" s="220"/>
      <c r="BY680" s="220"/>
      <c r="BZ680" s="96">
        <v>1</v>
      </c>
      <c r="CA680" s="96">
        <v>0</v>
      </c>
      <c r="CB680" s="96">
        <v>0</v>
      </c>
      <c r="CC680" s="96">
        <v>0</v>
      </c>
      <c r="CD680" s="96">
        <v>0</v>
      </c>
      <c r="CE680" s="96">
        <v>0</v>
      </c>
      <c r="CF680" s="96">
        <v>0</v>
      </c>
      <c r="CG680" s="96">
        <v>0</v>
      </c>
      <c r="CH680" s="96">
        <v>0</v>
      </c>
      <c r="CI680" s="96">
        <v>0</v>
      </c>
      <c r="CJ680" s="96">
        <v>0</v>
      </c>
      <c r="CK680" s="96">
        <v>0</v>
      </c>
      <c r="CL680" s="96">
        <v>0</v>
      </c>
      <c r="CM680" s="96">
        <v>0</v>
      </c>
      <c r="CN680" s="305">
        <f t="shared" si="515"/>
        <v>0</v>
      </c>
      <c r="CO680" s="354"/>
      <c r="CP680" s="354"/>
      <c r="CQ680" s="96">
        <f t="shared" si="514"/>
        <v>4</v>
      </c>
      <c r="CR680" s="221">
        <f>+CQ680/E680</f>
        <v>0.8</v>
      </c>
      <c r="CS680" s="355"/>
      <c r="CT680" s="355"/>
      <c r="CU680" s="220" t="s">
        <v>1589</v>
      </c>
      <c r="CV680" s="220" t="s">
        <v>101</v>
      </c>
    </row>
    <row r="681" spans="1:100" ht="45">
      <c r="A681" s="75" t="s">
        <v>1763</v>
      </c>
      <c r="B681" s="218" t="s">
        <v>95</v>
      </c>
      <c r="C681" s="75" t="s">
        <v>1764</v>
      </c>
      <c r="D681" s="119">
        <v>1</v>
      </c>
      <c r="E681" s="119">
        <v>1</v>
      </c>
      <c r="F681" s="75" t="s">
        <v>97</v>
      </c>
      <c r="G681" s="75" t="s">
        <v>1765</v>
      </c>
      <c r="H681" s="75" t="s">
        <v>1766</v>
      </c>
      <c r="I681" s="96">
        <v>0</v>
      </c>
      <c r="J681" s="119">
        <v>0</v>
      </c>
      <c r="K681" s="119">
        <v>0</v>
      </c>
      <c r="L681" s="305" t="s">
        <v>81</v>
      </c>
      <c r="M681" s="354">
        <f>SUM(L681:L686)/4</f>
        <v>0.875</v>
      </c>
      <c r="N681" s="354">
        <v>0.1</v>
      </c>
      <c r="O681" s="354">
        <f>SUM(L681:L686)/4</f>
        <v>0.875</v>
      </c>
      <c r="P681" s="354"/>
      <c r="Q681" s="96">
        <v>0</v>
      </c>
      <c r="R681" s="96">
        <v>0</v>
      </c>
      <c r="S681" s="96">
        <v>0</v>
      </c>
      <c r="T681" s="96">
        <v>0</v>
      </c>
      <c r="U681" s="96">
        <v>0</v>
      </c>
      <c r="V681" s="96">
        <v>0</v>
      </c>
      <c r="W681" s="96">
        <v>0</v>
      </c>
      <c r="X681" s="96">
        <v>0</v>
      </c>
      <c r="Y681" s="96">
        <v>0</v>
      </c>
      <c r="Z681" s="102" t="s">
        <v>81</v>
      </c>
      <c r="AA681" s="96">
        <v>0</v>
      </c>
      <c r="AB681" s="102">
        <v>0</v>
      </c>
      <c r="AC681" s="96">
        <v>0</v>
      </c>
      <c r="AD681" s="102">
        <v>0</v>
      </c>
      <c r="AE681" s="102">
        <v>0</v>
      </c>
      <c r="AF681" s="102">
        <v>0</v>
      </c>
      <c r="AG681" s="102">
        <v>0</v>
      </c>
      <c r="AH681" s="102">
        <v>0</v>
      </c>
      <c r="AI681" s="102">
        <v>0</v>
      </c>
      <c r="AJ681" s="102">
        <v>0</v>
      </c>
      <c r="AK681" s="102">
        <v>0</v>
      </c>
      <c r="AL681" s="305" t="s">
        <v>81</v>
      </c>
      <c r="AM681" s="354">
        <f>SUM(AL681:AL686)/3</f>
        <v>1</v>
      </c>
      <c r="AN681" s="354">
        <v>5.8999999999999997E-2</v>
      </c>
      <c r="AO681" s="102">
        <f t="shared" si="510"/>
        <v>0</v>
      </c>
      <c r="AP681" s="305">
        <f t="shared" si="511"/>
        <v>0</v>
      </c>
      <c r="AQ681" s="354">
        <v>0.79937631578947366</v>
      </c>
      <c r="AR681" s="354"/>
      <c r="AS681" s="96">
        <v>0</v>
      </c>
      <c r="AT681" s="96">
        <v>0</v>
      </c>
      <c r="AU681" s="96">
        <v>0</v>
      </c>
      <c r="AV681" s="96">
        <v>0</v>
      </c>
      <c r="AW681" s="102">
        <v>0</v>
      </c>
      <c r="AX681" s="102">
        <v>0</v>
      </c>
      <c r="AY681" s="102">
        <v>0</v>
      </c>
      <c r="AZ681" s="102">
        <v>0</v>
      </c>
      <c r="BA681" s="102">
        <v>0</v>
      </c>
      <c r="BB681" s="102">
        <v>0</v>
      </c>
      <c r="BC681" s="102">
        <v>0</v>
      </c>
      <c r="BD681" s="102">
        <v>0</v>
      </c>
      <c r="BE681" s="102">
        <v>0</v>
      </c>
      <c r="BF681" s="305" t="s">
        <v>81</v>
      </c>
      <c r="BG681" s="354">
        <f>SUM(BF681:BF686)</f>
        <v>0.33333333333333331</v>
      </c>
      <c r="BH681" s="354">
        <v>5.8999999999999997E-2</v>
      </c>
      <c r="BI681" s="96">
        <f t="shared" si="512"/>
        <v>0</v>
      </c>
      <c r="BJ681" s="260">
        <f>+BI681/D681</f>
        <v>0</v>
      </c>
      <c r="BK681" s="354">
        <f>SUM(BJ681:BJ686)/6</f>
        <v>0.57500000000000007</v>
      </c>
      <c r="BL681" s="354"/>
      <c r="BM681" s="220" t="s">
        <v>1767</v>
      </c>
      <c r="BN681" s="220" t="s">
        <v>112</v>
      </c>
      <c r="BO681" s="220">
        <v>0</v>
      </c>
      <c r="BP681" s="220"/>
      <c r="BQ681" s="220"/>
      <c r="BR681" s="220"/>
      <c r="BS681" s="220"/>
      <c r="BT681" s="220"/>
      <c r="BU681" s="220"/>
      <c r="BV681" s="220"/>
      <c r="BW681" s="220"/>
      <c r="BX681" s="220"/>
      <c r="BY681" s="220"/>
      <c r="BZ681" s="96">
        <v>1</v>
      </c>
      <c r="CA681" s="96">
        <v>0</v>
      </c>
      <c r="CB681" s="96">
        <v>0</v>
      </c>
      <c r="CC681" s="96">
        <v>0</v>
      </c>
      <c r="CD681" s="96">
        <v>0</v>
      </c>
      <c r="CE681" s="96">
        <v>0</v>
      </c>
      <c r="CF681" s="96">
        <v>0</v>
      </c>
      <c r="CG681" s="96">
        <v>0</v>
      </c>
      <c r="CH681" s="96">
        <v>0</v>
      </c>
      <c r="CI681" s="96">
        <v>0</v>
      </c>
      <c r="CJ681" s="96">
        <v>0</v>
      </c>
      <c r="CK681" s="96">
        <v>0</v>
      </c>
      <c r="CL681" s="96">
        <v>0</v>
      </c>
      <c r="CM681" s="96">
        <v>0</v>
      </c>
      <c r="CN681" s="305">
        <f t="shared" si="515"/>
        <v>0</v>
      </c>
      <c r="CO681" s="354">
        <f>SUM(CN681:CN686)/4</f>
        <v>0.75</v>
      </c>
      <c r="CP681" s="354">
        <v>5.8999999999999997E-2</v>
      </c>
      <c r="CQ681" s="96">
        <f t="shared" si="514"/>
        <v>0</v>
      </c>
      <c r="CR681" s="221">
        <f>+CQ681/E681</f>
        <v>0</v>
      </c>
      <c r="CS681" s="355">
        <f>SUM(CR681:CR686)/6</f>
        <v>0.83333333333333337</v>
      </c>
      <c r="CT681" s="355"/>
      <c r="CU681" s="220" t="s">
        <v>1767</v>
      </c>
      <c r="CV681" s="220" t="s">
        <v>112</v>
      </c>
    </row>
    <row r="682" spans="1:100" ht="90">
      <c r="A682" s="75" t="s">
        <v>1763</v>
      </c>
      <c r="B682" s="218" t="s">
        <v>95</v>
      </c>
      <c r="C682" s="75" t="s">
        <v>1764</v>
      </c>
      <c r="D682" s="119">
        <v>10</v>
      </c>
      <c r="E682" s="119">
        <v>20</v>
      </c>
      <c r="F682" s="75" t="s">
        <v>97</v>
      </c>
      <c r="G682" s="75" t="s">
        <v>1768</v>
      </c>
      <c r="H682" s="75" t="s">
        <v>1769</v>
      </c>
      <c r="I682" s="96">
        <v>0</v>
      </c>
      <c r="J682" s="119">
        <v>5</v>
      </c>
      <c r="K682" s="119">
        <v>8.57</v>
      </c>
      <c r="L682" s="305">
        <v>1</v>
      </c>
      <c r="M682" s="354"/>
      <c r="N682" s="354"/>
      <c r="O682" s="354"/>
      <c r="P682" s="354"/>
      <c r="Q682" s="96">
        <v>0</v>
      </c>
      <c r="R682" s="96">
        <v>0</v>
      </c>
      <c r="S682" s="96">
        <v>0</v>
      </c>
      <c r="T682" s="96">
        <v>0</v>
      </c>
      <c r="U682" s="96">
        <v>0</v>
      </c>
      <c r="V682" s="96">
        <v>0</v>
      </c>
      <c r="W682" s="96">
        <v>0</v>
      </c>
      <c r="X682" s="96">
        <v>0</v>
      </c>
      <c r="Y682" s="96">
        <v>0</v>
      </c>
      <c r="Z682" s="102" t="s">
        <v>81</v>
      </c>
      <c r="AA682" s="96">
        <v>3</v>
      </c>
      <c r="AB682" s="102">
        <v>5.25</v>
      </c>
      <c r="AC682" s="96">
        <v>20.98</v>
      </c>
      <c r="AD682" s="102">
        <v>0</v>
      </c>
      <c r="AE682" s="102">
        <v>0</v>
      </c>
      <c r="AF682" s="102">
        <v>0</v>
      </c>
      <c r="AG682" s="102">
        <v>0</v>
      </c>
      <c r="AH682" s="102">
        <v>0</v>
      </c>
      <c r="AI682" s="102">
        <v>0</v>
      </c>
      <c r="AJ682" s="102">
        <v>0</v>
      </c>
      <c r="AK682" s="102">
        <v>0</v>
      </c>
      <c r="AL682" s="305">
        <v>1</v>
      </c>
      <c r="AM682" s="354"/>
      <c r="AN682" s="354"/>
      <c r="AO682" s="102">
        <f t="shared" si="510"/>
        <v>29.55</v>
      </c>
      <c r="AP682" s="305">
        <v>1</v>
      </c>
      <c r="AQ682" s="354"/>
      <c r="AR682" s="354"/>
      <c r="AS682" s="96">
        <v>0</v>
      </c>
      <c r="AT682" s="96">
        <v>0</v>
      </c>
      <c r="AU682" s="96">
        <v>0</v>
      </c>
      <c r="AV682" s="96">
        <v>0</v>
      </c>
      <c r="AW682" s="102">
        <v>0</v>
      </c>
      <c r="AX682" s="102">
        <v>0</v>
      </c>
      <c r="AY682" s="102">
        <v>0</v>
      </c>
      <c r="AZ682" s="102">
        <v>0</v>
      </c>
      <c r="BA682" s="102">
        <v>0</v>
      </c>
      <c r="BB682" s="102">
        <v>0</v>
      </c>
      <c r="BC682" s="102">
        <v>0</v>
      </c>
      <c r="BD682" s="102">
        <v>0</v>
      </c>
      <c r="BE682" s="102">
        <v>0</v>
      </c>
      <c r="BF682" s="305" t="s">
        <v>81</v>
      </c>
      <c r="BG682" s="354"/>
      <c r="BH682" s="354"/>
      <c r="BI682" s="96">
        <f t="shared" si="512"/>
        <v>29.55</v>
      </c>
      <c r="BJ682" s="260">
        <v>1</v>
      </c>
      <c r="BK682" s="354"/>
      <c r="BL682" s="354"/>
      <c r="BM682" s="220" t="s">
        <v>1767</v>
      </c>
      <c r="BN682" s="220" t="s">
        <v>934</v>
      </c>
      <c r="BO682" s="220"/>
      <c r="BP682" s="220"/>
      <c r="BQ682" s="220"/>
      <c r="BR682" s="220"/>
      <c r="BS682" s="220"/>
      <c r="BT682" s="220"/>
      <c r="BU682" s="220"/>
      <c r="BV682" s="220"/>
      <c r="BW682" s="220"/>
      <c r="BX682" s="220"/>
      <c r="BY682" s="220"/>
      <c r="BZ682" s="96">
        <v>3</v>
      </c>
      <c r="CA682" s="96">
        <v>0</v>
      </c>
      <c r="CB682" s="96">
        <v>0</v>
      </c>
      <c r="CC682" s="96">
        <v>0</v>
      </c>
      <c r="CD682" s="96">
        <v>3</v>
      </c>
      <c r="CE682" s="96">
        <v>0</v>
      </c>
      <c r="CF682" s="96">
        <v>0</v>
      </c>
      <c r="CG682" s="96">
        <v>0</v>
      </c>
      <c r="CH682" s="96">
        <v>0</v>
      </c>
      <c r="CI682" s="96">
        <v>0</v>
      </c>
      <c r="CJ682" s="96">
        <v>0</v>
      </c>
      <c r="CK682" s="96">
        <v>0</v>
      </c>
      <c r="CL682" s="96">
        <v>0</v>
      </c>
      <c r="CM682" s="96">
        <v>0</v>
      </c>
      <c r="CN682" s="305">
        <f t="shared" si="515"/>
        <v>1</v>
      </c>
      <c r="CO682" s="354"/>
      <c r="CP682" s="354"/>
      <c r="CQ682" s="96">
        <f t="shared" si="514"/>
        <v>32.549999999999997</v>
      </c>
      <c r="CR682" s="221">
        <v>1</v>
      </c>
      <c r="CS682" s="355"/>
      <c r="CT682" s="355"/>
      <c r="CU682" s="220" t="s">
        <v>1767</v>
      </c>
      <c r="CV682" s="220" t="s">
        <v>934</v>
      </c>
    </row>
    <row r="683" spans="1:100" ht="78" customHeight="1">
      <c r="A683" s="75" t="s">
        <v>1763</v>
      </c>
      <c r="B683" s="218" t="s">
        <v>95</v>
      </c>
      <c r="C683" s="75" t="s">
        <v>1764</v>
      </c>
      <c r="D683" s="119">
        <v>400</v>
      </c>
      <c r="E683" s="119">
        <v>400</v>
      </c>
      <c r="F683" s="75" t="s">
        <v>97</v>
      </c>
      <c r="G683" s="75" t="s">
        <v>1770</v>
      </c>
      <c r="H683" s="75" t="s">
        <v>1770</v>
      </c>
      <c r="I683" s="96">
        <v>0</v>
      </c>
      <c r="J683" s="119">
        <v>0</v>
      </c>
      <c r="K683" s="119">
        <v>80</v>
      </c>
      <c r="L683" s="305">
        <v>1</v>
      </c>
      <c r="M683" s="354"/>
      <c r="N683" s="354"/>
      <c r="O683" s="354"/>
      <c r="P683" s="354"/>
      <c r="Q683" s="96">
        <v>0</v>
      </c>
      <c r="R683" s="96">
        <v>0</v>
      </c>
      <c r="S683" s="96">
        <v>0</v>
      </c>
      <c r="T683" s="96">
        <v>0</v>
      </c>
      <c r="U683" s="96">
        <v>0</v>
      </c>
      <c r="V683" s="96">
        <v>0</v>
      </c>
      <c r="W683" s="96">
        <v>0</v>
      </c>
      <c r="X683" s="96">
        <v>0</v>
      </c>
      <c r="Y683" s="96">
        <v>0</v>
      </c>
      <c r="Z683" s="102" t="s">
        <v>81</v>
      </c>
      <c r="AA683" s="96">
        <v>100</v>
      </c>
      <c r="AB683" s="102">
        <v>0</v>
      </c>
      <c r="AC683" s="96">
        <v>100</v>
      </c>
      <c r="AD683" s="102">
        <v>0</v>
      </c>
      <c r="AE683" s="102">
        <v>0</v>
      </c>
      <c r="AF683" s="102">
        <v>0</v>
      </c>
      <c r="AG683" s="102">
        <v>0</v>
      </c>
      <c r="AH683" s="102">
        <v>0</v>
      </c>
      <c r="AI683" s="102">
        <v>0</v>
      </c>
      <c r="AJ683" s="102">
        <v>0</v>
      </c>
      <c r="AK683" s="102">
        <v>0</v>
      </c>
      <c r="AL683" s="305">
        <v>1</v>
      </c>
      <c r="AM683" s="354"/>
      <c r="AN683" s="354"/>
      <c r="AO683" s="102">
        <f t="shared" si="510"/>
        <v>180</v>
      </c>
      <c r="AP683" s="305">
        <f t="shared" si="511"/>
        <v>0.45</v>
      </c>
      <c r="AQ683" s="354"/>
      <c r="AR683" s="354"/>
      <c r="AS683" s="96">
        <v>0</v>
      </c>
      <c r="AT683" s="96">
        <v>0</v>
      </c>
      <c r="AU683" s="96">
        <v>0</v>
      </c>
      <c r="AV683" s="96">
        <v>0</v>
      </c>
      <c r="AW683" s="102">
        <v>0</v>
      </c>
      <c r="AX683" s="102">
        <v>0</v>
      </c>
      <c r="AY683" s="102">
        <v>0</v>
      </c>
      <c r="AZ683" s="102">
        <v>0</v>
      </c>
      <c r="BA683" s="102">
        <v>0</v>
      </c>
      <c r="BB683" s="102">
        <v>0</v>
      </c>
      <c r="BC683" s="102">
        <v>0</v>
      </c>
      <c r="BD683" s="102">
        <v>0</v>
      </c>
      <c r="BE683" s="102">
        <v>0</v>
      </c>
      <c r="BF683" s="305" t="s">
        <v>81</v>
      </c>
      <c r="BG683" s="354"/>
      <c r="BH683" s="354"/>
      <c r="BI683" s="96">
        <f t="shared" si="512"/>
        <v>180</v>
      </c>
      <c r="BJ683" s="260">
        <f>+BI683/D683</f>
        <v>0.45</v>
      </c>
      <c r="BK683" s="354"/>
      <c r="BL683" s="354"/>
      <c r="BM683" s="220" t="s">
        <v>1767</v>
      </c>
      <c r="BN683" s="220" t="s">
        <v>101</v>
      </c>
      <c r="BO683" s="220"/>
      <c r="BP683" s="220"/>
      <c r="BQ683" s="220"/>
      <c r="BR683" s="220"/>
      <c r="BS683" s="220"/>
      <c r="BT683" s="220"/>
      <c r="BU683" s="220"/>
      <c r="BV683" s="220"/>
      <c r="BW683" s="220"/>
      <c r="BX683" s="220"/>
      <c r="BY683" s="220"/>
      <c r="BZ683" s="96">
        <v>320</v>
      </c>
      <c r="CA683" s="96">
        <v>0</v>
      </c>
      <c r="CB683" s="96">
        <v>200</v>
      </c>
      <c r="CC683" s="96">
        <v>200</v>
      </c>
      <c r="CD683" s="96">
        <v>371</v>
      </c>
      <c r="CE683" s="96">
        <v>0</v>
      </c>
      <c r="CF683" s="96">
        <v>0</v>
      </c>
      <c r="CG683" s="96">
        <v>0</v>
      </c>
      <c r="CH683" s="96">
        <v>0</v>
      </c>
      <c r="CI683" s="96">
        <v>0</v>
      </c>
      <c r="CJ683" s="96">
        <v>0</v>
      </c>
      <c r="CK683" s="96">
        <v>0</v>
      </c>
      <c r="CL683" s="96">
        <v>0</v>
      </c>
      <c r="CM683" s="96">
        <v>0</v>
      </c>
      <c r="CN683" s="305">
        <v>1</v>
      </c>
      <c r="CO683" s="354"/>
      <c r="CP683" s="354"/>
      <c r="CQ683" s="96">
        <f t="shared" si="514"/>
        <v>551</v>
      </c>
      <c r="CR683" s="221">
        <v>1</v>
      </c>
      <c r="CS683" s="355"/>
      <c r="CT683" s="355"/>
      <c r="CU683" s="220" t="s">
        <v>1767</v>
      </c>
      <c r="CV683" s="220" t="s">
        <v>101</v>
      </c>
    </row>
    <row r="684" spans="1:100" ht="74.25" customHeight="1">
      <c r="A684" s="75" t="s">
        <v>1763</v>
      </c>
      <c r="B684" s="218" t="s">
        <v>95</v>
      </c>
      <c r="C684" s="75" t="s">
        <v>1764</v>
      </c>
      <c r="D684" s="119">
        <v>1</v>
      </c>
      <c r="E684" s="119">
        <v>1</v>
      </c>
      <c r="F684" s="75" t="s">
        <v>97</v>
      </c>
      <c r="G684" s="75" t="s">
        <v>1771</v>
      </c>
      <c r="H684" s="75" t="s">
        <v>1771</v>
      </c>
      <c r="I684" s="96">
        <v>0</v>
      </c>
      <c r="J684" s="119">
        <v>1</v>
      </c>
      <c r="K684" s="119">
        <v>1</v>
      </c>
      <c r="L684" s="305">
        <v>1</v>
      </c>
      <c r="M684" s="354"/>
      <c r="N684" s="354"/>
      <c r="O684" s="354"/>
      <c r="P684" s="354"/>
      <c r="Q684" s="96">
        <v>0</v>
      </c>
      <c r="R684" s="96">
        <v>0</v>
      </c>
      <c r="S684" s="96">
        <v>0</v>
      </c>
      <c r="T684" s="96">
        <v>0</v>
      </c>
      <c r="U684" s="96">
        <v>0</v>
      </c>
      <c r="V684" s="96">
        <v>0</v>
      </c>
      <c r="W684" s="96">
        <v>0</v>
      </c>
      <c r="X684" s="96">
        <v>0</v>
      </c>
      <c r="Y684" s="96">
        <v>0</v>
      </c>
      <c r="Z684" s="102" t="s">
        <v>81</v>
      </c>
      <c r="AA684" s="96">
        <v>0</v>
      </c>
      <c r="AB684" s="102">
        <v>0</v>
      </c>
      <c r="AC684" s="96">
        <v>0</v>
      </c>
      <c r="AD684" s="102">
        <v>0</v>
      </c>
      <c r="AE684" s="102">
        <v>0</v>
      </c>
      <c r="AF684" s="102">
        <v>0</v>
      </c>
      <c r="AG684" s="102">
        <v>0</v>
      </c>
      <c r="AH684" s="102">
        <v>0</v>
      </c>
      <c r="AI684" s="102">
        <v>0</v>
      </c>
      <c r="AJ684" s="102">
        <v>0</v>
      </c>
      <c r="AK684" s="102">
        <v>0</v>
      </c>
      <c r="AL684" s="305" t="s">
        <v>81</v>
      </c>
      <c r="AM684" s="354"/>
      <c r="AN684" s="354"/>
      <c r="AO684" s="102">
        <f t="shared" si="510"/>
        <v>1</v>
      </c>
      <c r="AP684" s="305">
        <f t="shared" si="511"/>
        <v>1</v>
      </c>
      <c r="AQ684" s="354"/>
      <c r="AR684" s="354"/>
      <c r="AS684" s="96">
        <v>0</v>
      </c>
      <c r="AT684" s="96">
        <v>0</v>
      </c>
      <c r="AU684" s="96">
        <v>0</v>
      </c>
      <c r="AV684" s="96">
        <v>0</v>
      </c>
      <c r="AW684" s="102">
        <v>0</v>
      </c>
      <c r="AX684" s="102">
        <v>0</v>
      </c>
      <c r="AY684" s="102">
        <v>0</v>
      </c>
      <c r="AZ684" s="102">
        <v>0</v>
      </c>
      <c r="BA684" s="102">
        <v>0</v>
      </c>
      <c r="BB684" s="102">
        <v>0</v>
      </c>
      <c r="BC684" s="102">
        <v>0</v>
      </c>
      <c r="BD684" s="102">
        <v>0</v>
      </c>
      <c r="BE684" s="102">
        <v>0</v>
      </c>
      <c r="BF684" s="305" t="s">
        <v>81</v>
      </c>
      <c r="BG684" s="354"/>
      <c r="BH684" s="354"/>
      <c r="BI684" s="96">
        <f t="shared" si="512"/>
        <v>1</v>
      </c>
      <c r="BJ684" s="260">
        <f>+BI684/D684</f>
        <v>1</v>
      </c>
      <c r="BK684" s="354"/>
      <c r="BL684" s="354"/>
      <c r="BM684" s="220" t="s">
        <v>1767</v>
      </c>
      <c r="BN684" s="220" t="s">
        <v>101</v>
      </c>
      <c r="BO684" s="220"/>
      <c r="BP684" s="220"/>
      <c r="BQ684" s="220"/>
      <c r="BR684" s="220"/>
      <c r="BS684" s="220"/>
      <c r="BT684" s="220"/>
      <c r="BU684" s="220"/>
      <c r="BV684" s="220"/>
      <c r="BW684" s="220"/>
      <c r="BX684" s="220"/>
      <c r="BY684" s="220"/>
      <c r="BZ684" s="96">
        <v>0</v>
      </c>
      <c r="CA684" s="96">
        <v>0</v>
      </c>
      <c r="CB684" s="96">
        <v>0</v>
      </c>
      <c r="CC684" s="96">
        <v>0</v>
      </c>
      <c r="CD684" s="96">
        <v>0</v>
      </c>
      <c r="CE684" s="96">
        <v>0</v>
      </c>
      <c r="CF684" s="96">
        <v>0</v>
      </c>
      <c r="CG684" s="96">
        <v>0</v>
      </c>
      <c r="CH684" s="96">
        <v>0</v>
      </c>
      <c r="CI684" s="96">
        <v>0</v>
      </c>
      <c r="CJ684" s="96">
        <v>0</v>
      </c>
      <c r="CK684" s="96">
        <v>0</v>
      </c>
      <c r="CL684" s="96">
        <v>0</v>
      </c>
      <c r="CM684" s="96">
        <v>0</v>
      </c>
      <c r="CN684" s="305" t="s">
        <v>81</v>
      </c>
      <c r="CO684" s="354"/>
      <c r="CP684" s="354"/>
      <c r="CQ684" s="96">
        <f t="shared" si="514"/>
        <v>1</v>
      </c>
      <c r="CR684" s="221">
        <f>+CQ684/E684</f>
        <v>1</v>
      </c>
      <c r="CS684" s="355"/>
      <c r="CT684" s="355"/>
      <c r="CU684" s="220" t="s">
        <v>1767</v>
      </c>
      <c r="CV684" s="220" t="s">
        <v>101</v>
      </c>
    </row>
    <row r="685" spans="1:100" ht="113.25" customHeight="1">
      <c r="A685" s="75" t="s">
        <v>1763</v>
      </c>
      <c r="B685" s="218" t="s">
        <v>95</v>
      </c>
      <c r="C685" s="75" t="s">
        <v>1764</v>
      </c>
      <c r="D685" s="119">
        <v>19</v>
      </c>
      <c r="E685" s="119">
        <v>4</v>
      </c>
      <c r="F685" s="75" t="s">
        <v>97</v>
      </c>
      <c r="G685" s="75" t="s">
        <v>1772</v>
      </c>
      <c r="H685" s="75" t="s">
        <v>1773</v>
      </c>
      <c r="I685" s="96">
        <v>0</v>
      </c>
      <c r="J685" s="119">
        <v>6</v>
      </c>
      <c r="K685" s="119">
        <v>3</v>
      </c>
      <c r="L685" s="305">
        <v>0.5</v>
      </c>
      <c r="M685" s="354"/>
      <c r="N685" s="354"/>
      <c r="O685" s="354"/>
      <c r="P685" s="354"/>
      <c r="Q685" s="96">
        <v>0</v>
      </c>
      <c r="R685" s="96">
        <v>0</v>
      </c>
      <c r="S685" s="96">
        <v>0</v>
      </c>
      <c r="T685" s="96">
        <v>0</v>
      </c>
      <c r="U685" s="96">
        <v>0</v>
      </c>
      <c r="V685" s="96">
        <v>0</v>
      </c>
      <c r="W685" s="96">
        <v>0</v>
      </c>
      <c r="X685" s="96">
        <v>0</v>
      </c>
      <c r="Y685" s="96">
        <v>0</v>
      </c>
      <c r="Z685" s="102" t="s">
        <v>81</v>
      </c>
      <c r="AA685" s="96">
        <v>2</v>
      </c>
      <c r="AB685" s="299">
        <v>1</v>
      </c>
      <c r="AC685" s="96">
        <v>3</v>
      </c>
      <c r="AD685" s="102">
        <v>0</v>
      </c>
      <c r="AE685" s="102">
        <v>0</v>
      </c>
      <c r="AF685" s="102">
        <v>0</v>
      </c>
      <c r="AG685" s="102">
        <v>0</v>
      </c>
      <c r="AH685" s="102">
        <v>0</v>
      </c>
      <c r="AI685" s="102">
        <v>0</v>
      </c>
      <c r="AJ685" s="102">
        <v>0</v>
      </c>
      <c r="AK685" s="102">
        <v>0</v>
      </c>
      <c r="AL685" s="305">
        <v>1</v>
      </c>
      <c r="AM685" s="354"/>
      <c r="AN685" s="354"/>
      <c r="AO685" s="102">
        <f t="shared" si="510"/>
        <v>6</v>
      </c>
      <c r="AP685" s="305">
        <f t="shared" si="511"/>
        <v>0.31578947368421051</v>
      </c>
      <c r="AQ685" s="354"/>
      <c r="AR685" s="354"/>
      <c r="AS685" s="96">
        <v>3</v>
      </c>
      <c r="AT685" s="299">
        <v>1</v>
      </c>
      <c r="AU685" s="300">
        <v>1</v>
      </c>
      <c r="AV685" s="300">
        <v>1</v>
      </c>
      <c r="AW685" s="102">
        <v>0</v>
      </c>
      <c r="AX685" s="102">
        <v>0</v>
      </c>
      <c r="AY685" s="102">
        <v>0</v>
      </c>
      <c r="AZ685" s="102">
        <v>0</v>
      </c>
      <c r="BA685" s="102">
        <v>0</v>
      </c>
      <c r="BB685" s="102">
        <v>0</v>
      </c>
      <c r="BC685" s="102">
        <v>0</v>
      </c>
      <c r="BD685" s="102">
        <v>0</v>
      </c>
      <c r="BE685" s="102">
        <v>0</v>
      </c>
      <c r="BF685" s="305">
        <f t="shared" si="503"/>
        <v>0.33333333333333331</v>
      </c>
      <c r="BG685" s="354"/>
      <c r="BH685" s="354"/>
      <c r="BI685" s="96">
        <f t="shared" si="512"/>
        <v>7</v>
      </c>
      <c r="BJ685" s="260">
        <v>1</v>
      </c>
      <c r="BK685" s="354"/>
      <c r="BL685" s="354"/>
      <c r="BM685" s="220" t="s">
        <v>1767</v>
      </c>
      <c r="BN685" s="220" t="s">
        <v>268</v>
      </c>
      <c r="BO685" s="220"/>
      <c r="BP685" s="220"/>
      <c r="BQ685" s="220"/>
      <c r="BR685" s="220"/>
      <c r="BS685" s="220"/>
      <c r="BT685" s="220"/>
      <c r="BU685" s="220"/>
      <c r="BV685" s="220"/>
      <c r="BW685" s="220"/>
      <c r="BX685" s="220"/>
      <c r="BY685" s="220"/>
      <c r="BZ685" s="96">
        <v>0</v>
      </c>
      <c r="CA685" s="300">
        <v>0</v>
      </c>
      <c r="CB685" s="300">
        <v>0</v>
      </c>
      <c r="CC685" s="300">
        <v>0</v>
      </c>
      <c r="CD685" s="300">
        <v>0</v>
      </c>
      <c r="CE685" s="96">
        <v>0</v>
      </c>
      <c r="CF685" s="96">
        <v>0</v>
      </c>
      <c r="CG685" s="96">
        <v>0</v>
      </c>
      <c r="CH685" s="96">
        <v>0</v>
      </c>
      <c r="CI685" s="96">
        <v>0</v>
      </c>
      <c r="CJ685" s="96">
        <v>0</v>
      </c>
      <c r="CK685" s="96">
        <v>0</v>
      </c>
      <c r="CL685" s="96">
        <v>0</v>
      </c>
      <c r="CM685" s="96">
        <v>0</v>
      </c>
      <c r="CN685" s="305" t="s">
        <v>81</v>
      </c>
      <c r="CO685" s="354"/>
      <c r="CP685" s="354"/>
      <c r="CQ685" s="96">
        <f t="shared" si="514"/>
        <v>7</v>
      </c>
      <c r="CR685" s="221">
        <v>1</v>
      </c>
      <c r="CS685" s="355"/>
      <c r="CT685" s="355"/>
      <c r="CU685" s="220" t="s">
        <v>1767</v>
      </c>
      <c r="CV685" s="220" t="s">
        <v>268</v>
      </c>
    </row>
    <row r="686" spans="1:100" ht="109.5" customHeight="1">
      <c r="A686" s="75" t="s">
        <v>1763</v>
      </c>
      <c r="B686" s="218" t="s">
        <v>95</v>
      </c>
      <c r="C686" s="75" t="s">
        <v>1764</v>
      </c>
      <c r="D686" s="119">
        <v>1</v>
      </c>
      <c r="E686" s="119">
        <v>1</v>
      </c>
      <c r="F686" s="75" t="s">
        <v>97</v>
      </c>
      <c r="G686" s="75" t="s">
        <v>1774</v>
      </c>
      <c r="H686" s="75" t="s">
        <v>1774</v>
      </c>
      <c r="I686" s="96">
        <v>0</v>
      </c>
      <c r="J686" s="119">
        <v>0</v>
      </c>
      <c r="K686" s="119">
        <v>0</v>
      </c>
      <c r="L686" s="305" t="s">
        <v>81</v>
      </c>
      <c r="M686" s="354"/>
      <c r="N686" s="354"/>
      <c r="O686" s="354"/>
      <c r="P686" s="354"/>
      <c r="Q686" s="96">
        <v>0</v>
      </c>
      <c r="R686" s="96">
        <v>0</v>
      </c>
      <c r="S686" s="96">
        <v>0</v>
      </c>
      <c r="T686" s="96">
        <v>0</v>
      </c>
      <c r="U686" s="96">
        <v>0</v>
      </c>
      <c r="V686" s="96">
        <v>0</v>
      </c>
      <c r="W686" s="96">
        <v>0</v>
      </c>
      <c r="X686" s="96">
        <v>0</v>
      </c>
      <c r="Y686" s="96">
        <v>0</v>
      </c>
      <c r="Z686" s="102" t="s">
        <v>81</v>
      </c>
      <c r="AA686" s="96">
        <v>0</v>
      </c>
      <c r="AB686" s="301">
        <v>0</v>
      </c>
      <c r="AC686" s="96">
        <v>0</v>
      </c>
      <c r="AD686" s="102">
        <v>0</v>
      </c>
      <c r="AE686" s="102">
        <v>0</v>
      </c>
      <c r="AF686" s="102">
        <v>0</v>
      </c>
      <c r="AG686" s="102">
        <v>0</v>
      </c>
      <c r="AH686" s="102">
        <v>0</v>
      </c>
      <c r="AI686" s="102">
        <v>0</v>
      </c>
      <c r="AJ686" s="102">
        <v>0</v>
      </c>
      <c r="AK686" s="102">
        <v>0</v>
      </c>
      <c r="AL686" s="305" t="s">
        <v>81</v>
      </c>
      <c r="AM686" s="354"/>
      <c r="AN686" s="354"/>
      <c r="AO686" s="102">
        <f t="shared" si="510"/>
        <v>0</v>
      </c>
      <c r="AP686" s="305">
        <f t="shared" si="511"/>
        <v>0</v>
      </c>
      <c r="AQ686" s="354"/>
      <c r="AR686" s="354"/>
      <c r="AS686" s="96">
        <v>0</v>
      </c>
      <c r="AT686" s="301">
        <v>0</v>
      </c>
      <c r="AU686" s="302">
        <v>0</v>
      </c>
      <c r="AV686" s="302">
        <v>0</v>
      </c>
      <c r="AW686" s="102">
        <v>0</v>
      </c>
      <c r="AX686" s="102">
        <v>0</v>
      </c>
      <c r="AY686" s="102">
        <v>0</v>
      </c>
      <c r="AZ686" s="102">
        <v>0</v>
      </c>
      <c r="BA686" s="102">
        <v>0</v>
      </c>
      <c r="BB686" s="102">
        <v>0</v>
      </c>
      <c r="BC686" s="102">
        <v>0</v>
      </c>
      <c r="BD686" s="102">
        <v>0</v>
      </c>
      <c r="BE686" s="102">
        <v>0</v>
      </c>
      <c r="BF686" s="305" t="s">
        <v>81</v>
      </c>
      <c r="BG686" s="354"/>
      <c r="BH686" s="354"/>
      <c r="BI686" s="96">
        <f t="shared" si="512"/>
        <v>0</v>
      </c>
      <c r="BJ686" s="260">
        <f>+BI686/D686</f>
        <v>0</v>
      </c>
      <c r="BK686" s="354"/>
      <c r="BL686" s="354"/>
      <c r="BM686" s="220" t="s">
        <v>1767</v>
      </c>
      <c r="BN686" s="220" t="s">
        <v>101</v>
      </c>
      <c r="BO686" s="220"/>
      <c r="BP686" s="220"/>
      <c r="BQ686" s="220"/>
      <c r="BR686" s="220"/>
      <c r="BS686" s="220"/>
      <c r="BT686" s="220"/>
      <c r="BU686" s="220"/>
      <c r="BV686" s="220"/>
      <c r="BW686" s="220"/>
      <c r="BX686" s="220"/>
      <c r="BY686" s="220"/>
      <c r="BZ686" s="96">
        <v>1</v>
      </c>
      <c r="CA686" s="302">
        <v>0</v>
      </c>
      <c r="CB686" s="302">
        <v>1</v>
      </c>
      <c r="CC686" s="302">
        <v>1</v>
      </c>
      <c r="CD686" s="302">
        <v>1</v>
      </c>
      <c r="CE686" s="96">
        <v>0</v>
      </c>
      <c r="CF686" s="96">
        <v>0</v>
      </c>
      <c r="CG686" s="96">
        <v>0</v>
      </c>
      <c r="CH686" s="96">
        <v>0</v>
      </c>
      <c r="CI686" s="96">
        <v>0</v>
      </c>
      <c r="CJ686" s="96">
        <v>0</v>
      </c>
      <c r="CK686" s="96">
        <v>0</v>
      </c>
      <c r="CL686" s="96">
        <v>0</v>
      </c>
      <c r="CM686" s="96">
        <v>0</v>
      </c>
      <c r="CN686" s="305">
        <f>+CD686/BZ686</f>
        <v>1</v>
      </c>
      <c r="CO686" s="354"/>
      <c r="CP686" s="354"/>
      <c r="CQ686" s="96">
        <f t="shared" si="514"/>
        <v>1</v>
      </c>
      <c r="CR686" s="221">
        <f>+CQ686/E686</f>
        <v>1</v>
      </c>
      <c r="CS686" s="355"/>
      <c r="CT686" s="355"/>
      <c r="CU686" s="220" t="s">
        <v>1767</v>
      </c>
      <c r="CV686" s="220" t="s">
        <v>101</v>
      </c>
    </row>
  </sheetData>
  <autoFilter ref="A1:CV686">
    <filterColumn colId="98"/>
  </autoFilter>
  <mergeCells count="1401">
    <mergeCell ref="BL12:BL22"/>
    <mergeCell ref="M19:M22"/>
    <mergeCell ref="N19:N22"/>
    <mergeCell ref="O19:O22"/>
    <mergeCell ref="AM19:AM22"/>
    <mergeCell ref="AQ19:AQ22"/>
    <mergeCell ref="BG19:BG22"/>
    <mergeCell ref="BK19:BK22"/>
    <mergeCell ref="AN12:AN22"/>
    <mergeCell ref="AQ12:AQ13"/>
    <mergeCell ref="AR12:AR22"/>
    <mergeCell ref="BG12:BG13"/>
    <mergeCell ref="BH12:BH22"/>
    <mergeCell ref="BK12:BK13"/>
    <mergeCell ref="M8:M10"/>
    <mergeCell ref="N8:N10"/>
    <mergeCell ref="O8:O10"/>
    <mergeCell ref="AM8:AM10"/>
    <mergeCell ref="AQ8:AQ10"/>
    <mergeCell ref="M12:M13"/>
    <mergeCell ref="N12:N13"/>
    <mergeCell ref="O12:O13"/>
    <mergeCell ref="P12:P22"/>
    <mergeCell ref="AM12:AM13"/>
    <mergeCell ref="P6:P10"/>
    <mergeCell ref="AN6:AN10"/>
    <mergeCell ref="AR6:AR10"/>
    <mergeCell ref="BH6:BH10"/>
    <mergeCell ref="BL6:BL10"/>
    <mergeCell ref="BG7:BG10"/>
    <mergeCell ref="BK7:BK10"/>
    <mergeCell ref="AQ32:AQ36"/>
    <mergeCell ref="AR32:AR37"/>
    <mergeCell ref="BG32:BG36"/>
    <mergeCell ref="BH32:BH37"/>
    <mergeCell ref="BK32:BK36"/>
    <mergeCell ref="BL32:BL37"/>
    <mergeCell ref="M32:M36"/>
    <mergeCell ref="N32:N36"/>
    <mergeCell ref="O32:O36"/>
    <mergeCell ref="P32:P37"/>
    <mergeCell ref="AM32:AM36"/>
    <mergeCell ref="AN32:AN37"/>
    <mergeCell ref="AQ24:AQ27"/>
    <mergeCell ref="AR24:AR30"/>
    <mergeCell ref="BG24:BG27"/>
    <mergeCell ref="BH24:BH30"/>
    <mergeCell ref="BK24:BK27"/>
    <mergeCell ref="BL24:BL30"/>
    <mergeCell ref="AQ28:AQ30"/>
    <mergeCell ref="BG28:BG30"/>
    <mergeCell ref="BK28:BK30"/>
    <mergeCell ref="M24:M27"/>
    <mergeCell ref="N24:N27"/>
    <mergeCell ref="O24:O27"/>
    <mergeCell ref="P24:P30"/>
    <mergeCell ref="AM24:AM27"/>
    <mergeCell ref="AN24:AN30"/>
    <mergeCell ref="M28:M30"/>
    <mergeCell ref="N28:N30"/>
    <mergeCell ref="O28:O30"/>
    <mergeCell ref="AM28:AM30"/>
    <mergeCell ref="BG40:BG42"/>
    <mergeCell ref="BK40:BK42"/>
    <mergeCell ref="M43:M44"/>
    <mergeCell ref="N43:N44"/>
    <mergeCell ref="O43:O44"/>
    <mergeCell ref="AM43:AM44"/>
    <mergeCell ref="AQ43:AQ44"/>
    <mergeCell ref="BG43:BG44"/>
    <mergeCell ref="BK43:BK44"/>
    <mergeCell ref="P39:P48"/>
    <mergeCell ref="AN39:AN48"/>
    <mergeCell ref="AR39:AR48"/>
    <mergeCell ref="BH39:BH48"/>
    <mergeCell ref="BL39:BL48"/>
    <mergeCell ref="M40:M42"/>
    <mergeCell ref="N40:N42"/>
    <mergeCell ref="O40:O42"/>
    <mergeCell ref="AM40:AM42"/>
    <mergeCell ref="AQ40:AQ42"/>
    <mergeCell ref="BL50:BL59"/>
    <mergeCell ref="M54:M55"/>
    <mergeCell ref="N54:N55"/>
    <mergeCell ref="O54:O55"/>
    <mergeCell ref="AM54:AM55"/>
    <mergeCell ref="AQ54:AQ55"/>
    <mergeCell ref="BG54:BG55"/>
    <mergeCell ref="BK54:BK55"/>
    <mergeCell ref="BK45:BK48"/>
    <mergeCell ref="M50:M53"/>
    <mergeCell ref="N50:N53"/>
    <mergeCell ref="O50:O53"/>
    <mergeCell ref="P50:P59"/>
    <mergeCell ref="AM50:AM53"/>
    <mergeCell ref="AN50:AN59"/>
    <mergeCell ref="AQ50:AQ53"/>
    <mergeCell ref="AR50:AR59"/>
    <mergeCell ref="BG50:BG53"/>
    <mergeCell ref="M45:M48"/>
    <mergeCell ref="N45:N48"/>
    <mergeCell ref="O45:O48"/>
    <mergeCell ref="AM45:AM48"/>
    <mergeCell ref="AQ45:AQ48"/>
    <mergeCell ref="BG45:BG48"/>
    <mergeCell ref="BK56:BK59"/>
    <mergeCell ref="M61:M62"/>
    <mergeCell ref="N61:N62"/>
    <mergeCell ref="O61:O62"/>
    <mergeCell ref="P61:P75"/>
    <mergeCell ref="AM61:AM62"/>
    <mergeCell ref="AN61:AN75"/>
    <mergeCell ref="AQ61:AQ62"/>
    <mergeCell ref="AR61:AR75"/>
    <mergeCell ref="BG61:BG62"/>
    <mergeCell ref="M56:M59"/>
    <mergeCell ref="N56:N59"/>
    <mergeCell ref="O56:O59"/>
    <mergeCell ref="AM56:AM59"/>
    <mergeCell ref="AQ56:AQ59"/>
    <mergeCell ref="BG56:BG59"/>
    <mergeCell ref="BH50:BH59"/>
    <mergeCell ref="BK50:BK53"/>
    <mergeCell ref="BK66:BK69"/>
    <mergeCell ref="M70:M75"/>
    <mergeCell ref="N70:N75"/>
    <mergeCell ref="O70:O75"/>
    <mergeCell ref="AM70:AM75"/>
    <mergeCell ref="AQ70:AQ75"/>
    <mergeCell ref="BG70:BG75"/>
    <mergeCell ref="BK70:BK75"/>
    <mergeCell ref="M66:M69"/>
    <mergeCell ref="N66:N69"/>
    <mergeCell ref="O66:O69"/>
    <mergeCell ref="AM66:AM69"/>
    <mergeCell ref="AQ66:AQ69"/>
    <mergeCell ref="BG66:BG69"/>
    <mergeCell ref="BH61:BH75"/>
    <mergeCell ref="BK61:BK62"/>
    <mergeCell ref="BL61:BL75"/>
    <mergeCell ref="M64:M65"/>
    <mergeCell ref="N64:N65"/>
    <mergeCell ref="O64:O65"/>
    <mergeCell ref="AM64:AM65"/>
    <mergeCell ref="AQ64:AQ65"/>
    <mergeCell ref="BG64:BG65"/>
    <mergeCell ref="BK64:BK65"/>
    <mergeCell ref="M81:M87"/>
    <mergeCell ref="N81:N87"/>
    <mergeCell ref="O81:O87"/>
    <mergeCell ref="AM81:AM87"/>
    <mergeCell ref="AQ81:AQ87"/>
    <mergeCell ref="BG81:BG87"/>
    <mergeCell ref="AQ77:AQ78"/>
    <mergeCell ref="AR77:AR92"/>
    <mergeCell ref="BG77:BG78"/>
    <mergeCell ref="BH77:BH92"/>
    <mergeCell ref="BK77:BK78"/>
    <mergeCell ref="BL77:BL92"/>
    <mergeCell ref="AQ79:AQ80"/>
    <mergeCell ref="BG79:BG80"/>
    <mergeCell ref="BK79:BK80"/>
    <mergeCell ref="BK81:BK87"/>
    <mergeCell ref="M77:M78"/>
    <mergeCell ref="N77:N78"/>
    <mergeCell ref="O77:O78"/>
    <mergeCell ref="P77:P92"/>
    <mergeCell ref="AM77:AM78"/>
    <mergeCell ref="AN77:AN92"/>
    <mergeCell ref="M79:M80"/>
    <mergeCell ref="N79:N80"/>
    <mergeCell ref="O79:O80"/>
    <mergeCell ref="AM79:AM80"/>
    <mergeCell ref="BL95:BL108"/>
    <mergeCell ref="M97:M99"/>
    <mergeCell ref="N97:N99"/>
    <mergeCell ref="O97:O99"/>
    <mergeCell ref="AM97:AM99"/>
    <mergeCell ref="AQ97:AQ99"/>
    <mergeCell ref="BG97:BG99"/>
    <mergeCell ref="BK97:BK99"/>
    <mergeCell ref="BK89:BK92"/>
    <mergeCell ref="M95:M96"/>
    <mergeCell ref="N95:N96"/>
    <mergeCell ref="O95:O96"/>
    <mergeCell ref="P95:P108"/>
    <mergeCell ref="AM95:AM96"/>
    <mergeCell ref="AN95:AN108"/>
    <mergeCell ref="AQ95:AQ96"/>
    <mergeCell ref="AR95:AR108"/>
    <mergeCell ref="BG95:BG96"/>
    <mergeCell ref="M89:M92"/>
    <mergeCell ref="N89:N92"/>
    <mergeCell ref="O89:O92"/>
    <mergeCell ref="AM89:AM92"/>
    <mergeCell ref="AQ89:AQ92"/>
    <mergeCell ref="BG89:BG92"/>
    <mergeCell ref="M112:M114"/>
    <mergeCell ref="N112:N114"/>
    <mergeCell ref="O112:O114"/>
    <mergeCell ref="AM112:AM114"/>
    <mergeCell ref="AQ112:AQ114"/>
    <mergeCell ref="BG112:BG114"/>
    <mergeCell ref="P110:P128"/>
    <mergeCell ref="AN110:AN128"/>
    <mergeCell ref="AR110:AR128"/>
    <mergeCell ref="BH110:BH130"/>
    <mergeCell ref="BK110:BK111"/>
    <mergeCell ref="BL110:BL130"/>
    <mergeCell ref="BK112:BK114"/>
    <mergeCell ref="BK118:BK120"/>
    <mergeCell ref="BK123:BK124"/>
    <mergeCell ref="BK125:BK128"/>
    <mergeCell ref="BK100:BK101"/>
    <mergeCell ref="M102:M108"/>
    <mergeCell ref="N102:N108"/>
    <mergeCell ref="O102:O108"/>
    <mergeCell ref="AM102:AM108"/>
    <mergeCell ref="AQ102:AQ108"/>
    <mergeCell ref="BG102:BG108"/>
    <mergeCell ref="BK102:BK108"/>
    <mergeCell ref="M100:M101"/>
    <mergeCell ref="N100:N101"/>
    <mergeCell ref="O100:O101"/>
    <mergeCell ref="AM100:AM101"/>
    <mergeCell ref="AQ100:AQ101"/>
    <mergeCell ref="BG100:BG101"/>
    <mergeCell ref="BH95:BH108"/>
    <mergeCell ref="BK95:BK96"/>
    <mergeCell ref="M125:M128"/>
    <mergeCell ref="N125:N128"/>
    <mergeCell ref="O125:O128"/>
    <mergeCell ref="AM125:AM128"/>
    <mergeCell ref="AQ125:AQ128"/>
    <mergeCell ref="BG125:BG128"/>
    <mergeCell ref="M123:M124"/>
    <mergeCell ref="N123:N124"/>
    <mergeCell ref="O123:O124"/>
    <mergeCell ref="AM123:AM124"/>
    <mergeCell ref="AQ123:AQ124"/>
    <mergeCell ref="BG123:BG124"/>
    <mergeCell ref="M118:M119"/>
    <mergeCell ref="N118:N119"/>
    <mergeCell ref="O118:O119"/>
    <mergeCell ref="AM118:AM119"/>
    <mergeCell ref="AQ118:AQ119"/>
    <mergeCell ref="BG118:BG119"/>
    <mergeCell ref="BG132:BG135"/>
    <mergeCell ref="BH132:BH135"/>
    <mergeCell ref="BK132:BK135"/>
    <mergeCell ref="BL132:BL135"/>
    <mergeCell ref="P138:P140"/>
    <mergeCell ref="AN138:AN140"/>
    <mergeCell ref="AR138:AR140"/>
    <mergeCell ref="BH138:BH140"/>
    <mergeCell ref="BL138:BL140"/>
    <mergeCell ref="BG129:BG130"/>
    <mergeCell ref="BK129:BK130"/>
    <mergeCell ref="M132:M135"/>
    <mergeCell ref="N132:N135"/>
    <mergeCell ref="O132:O135"/>
    <mergeCell ref="P132:P135"/>
    <mergeCell ref="AM132:AM135"/>
    <mergeCell ref="AN132:AN135"/>
    <mergeCell ref="AQ132:AQ135"/>
    <mergeCell ref="AR132:AR135"/>
    <mergeCell ref="BL145:BL147"/>
    <mergeCell ref="M151:M159"/>
    <mergeCell ref="N151:N159"/>
    <mergeCell ref="O151:O159"/>
    <mergeCell ref="P151:P175"/>
    <mergeCell ref="AM151:AM159"/>
    <mergeCell ref="AN151:AN175"/>
    <mergeCell ref="AQ151:AQ159"/>
    <mergeCell ref="AR151:AR175"/>
    <mergeCell ref="BG151:BG159"/>
    <mergeCell ref="AN145:AN147"/>
    <mergeCell ref="AQ145:AQ147"/>
    <mergeCell ref="AR145:AR147"/>
    <mergeCell ref="BG145:BG147"/>
    <mergeCell ref="BH145:BH147"/>
    <mergeCell ref="BK145:BK147"/>
    <mergeCell ref="P142:P143"/>
    <mergeCell ref="AN142:AN143"/>
    <mergeCell ref="AR142:AR143"/>
    <mergeCell ref="BH142:BH143"/>
    <mergeCell ref="BL142:BL143"/>
    <mergeCell ref="M145:M147"/>
    <mergeCell ref="N145:N147"/>
    <mergeCell ref="O145:O147"/>
    <mergeCell ref="P145:P147"/>
    <mergeCell ref="AM145:AM147"/>
    <mergeCell ref="M172:M175"/>
    <mergeCell ref="N172:N175"/>
    <mergeCell ref="O172:O175"/>
    <mergeCell ref="AM172:AM175"/>
    <mergeCell ref="AQ172:AQ175"/>
    <mergeCell ref="BG172:BG175"/>
    <mergeCell ref="BK172:BK175"/>
    <mergeCell ref="M167:M171"/>
    <mergeCell ref="N167:N171"/>
    <mergeCell ref="O167:O171"/>
    <mergeCell ref="AM167:AM171"/>
    <mergeCell ref="AQ167:AQ171"/>
    <mergeCell ref="BG167:BG171"/>
    <mergeCell ref="BH151:BH175"/>
    <mergeCell ref="BK151:BK159"/>
    <mergeCell ref="BL151:BL175"/>
    <mergeCell ref="M160:M166"/>
    <mergeCell ref="N160:N166"/>
    <mergeCell ref="O160:O166"/>
    <mergeCell ref="AM160:AM166"/>
    <mergeCell ref="AQ160:AQ166"/>
    <mergeCell ref="BG160:BG166"/>
    <mergeCell ref="BK160:BK166"/>
    <mergeCell ref="AQ177:AQ184"/>
    <mergeCell ref="AR177:AR193"/>
    <mergeCell ref="BG177:BG184"/>
    <mergeCell ref="BH177:BH193"/>
    <mergeCell ref="BK177:BK184"/>
    <mergeCell ref="BL177:BL193"/>
    <mergeCell ref="AQ185:AQ193"/>
    <mergeCell ref="BG185:BG193"/>
    <mergeCell ref="BK185:BK193"/>
    <mergeCell ref="M177:M184"/>
    <mergeCell ref="N177:N184"/>
    <mergeCell ref="O177:O184"/>
    <mergeCell ref="P177:P193"/>
    <mergeCell ref="AM177:AM184"/>
    <mergeCell ref="AN177:AN193"/>
    <mergeCell ref="M185:M193"/>
    <mergeCell ref="N185:N193"/>
    <mergeCell ref="O185:O193"/>
    <mergeCell ref="AM185:AM193"/>
    <mergeCell ref="AQ195:AQ199"/>
    <mergeCell ref="AR195:AR206"/>
    <mergeCell ref="BG195:BG199"/>
    <mergeCell ref="BH195:BH206"/>
    <mergeCell ref="BK195:BK199"/>
    <mergeCell ref="BL195:BL206"/>
    <mergeCell ref="AQ200:AQ202"/>
    <mergeCell ref="BG200:BG202"/>
    <mergeCell ref="BK200:BK202"/>
    <mergeCell ref="M195:M199"/>
    <mergeCell ref="N195:N199"/>
    <mergeCell ref="O195:O199"/>
    <mergeCell ref="P195:P206"/>
    <mergeCell ref="AM195:AM199"/>
    <mergeCell ref="AN195:AN206"/>
    <mergeCell ref="M200:M202"/>
    <mergeCell ref="N200:N202"/>
    <mergeCell ref="O200:O202"/>
    <mergeCell ref="AM200:AM202"/>
    <mergeCell ref="M215:M218"/>
    <mergeCell ref="N215:N218"/>
    <mergeCell ref="O215:O218"/>
    <mergeCell ref="AM215:AM218"/>
    <mergeCell ref="AQ215:AQ217"/>
    <mergeCell ref="BG215:BG218"/>
    <mergeCell ref="BK215:BK217"/>
    <mergeCell ref="BK221:BK223"/>
    <mergeCell ref="BG209:BG210"/>
    <mergeCell ref="BK209:BK210"/>
    <mergeCell ref="P214:P220"/>
    <mergeCell ref="AN214:AN220"/>
    <mergeCell ref="AR214:AR220"/>
    <mergeCell ref="BH214:BH223"/>
    <mergeCell ref="P208:P211"/>
    <mergeCell ref="AN208:AN211"/>
    <mergeCell ref="AR208:AR211"/>
    <mergeCell ref="BH208:BH211"/>
    <mergeCell ref="M209:M210"/>
    <mergeCell ref="N209:N210"/>
    <mergeCell ref="O209:O210"/>
    <mergeCell ref="AM209:AM210"/>
    <mergeCell ref="AQ209:AQ210"/>
    <mergeCell ref="M233:M235"/>
    <mergeCell ref="N233:N235"/>
    <mergeCell ref="O233:O235"/>
    <mergeCell ref="AM233:AM235"/>
    <mergeCell ref="AQ233:AQ235"/>
    <mergeCell ref="BG233:BG235"/>
    <mergeCell ref="M231:M232"/>
    <mergeCell ref="N231:N232"/>
    <mergeCell ref="O231:O232"/>
    <mergeCell ref="AM231:AM232"/>
    <mergeCell ref="AQ231:AQ232"/>
    <mergeCell ref="BG231:BG232"/>
    <mergeCell ref="AQ225:AQ227"/>
    <mergeCell ref="AR225:AR235"/>
    <mergeCell ref="BG225:BG227"/>
    <mergeCell ref="BH225:BH235"/>
    <mergeCell ref="BK225:BK227"/>
    <mergeCell ref="AQ228:AQ230"/>
    <mergeCell ref="BG228:BG230"/>
    <mergeCell ref="BK228:BK230"/>
    <mergeCell ref="BK231:BK232"/>
    <mergeCell ref="M225:M227"/>
    <mergeCell ref="N225:N227"/>
    <mergeCell ref="O225:O227"/>
    <mergeCell ref="P225:P235"/>
    <mergeCell ref="AM225:AM227"/>
    <mergeCell ref="AN225:AN235"/>
    <mergeCell ref="M228:M230"/>
    <mergeCell ref="N228:N230"/>
    <mergeCell ref="O228:O230"/>
    <mergeCell ref="AM228:AM230"/>
    <mergeCell ref="P243:P245"/>
    <mergeCell ref="AN243:AN245"/>
    <mergeCell ref="AR243:AR245"/>
    <mergeCell ref="BH243:BH245"/>
    <mergeCell ref="BL243:BL245"/>
    <mergeCell ref="M249:M273"/>
    <mergeCell ref="N249:N273"/>
    <mergeCell ref="O249:O273"/>
    <mergeCell ref="P249:P306"/>
    <mergeCell ref="AM249:AM273"/>
    <mergeCell ref="M239:M240"/>
    <mergeCell ref="N239:N240"/>
    <mergeCell ref="O239:O240"/>
    <mergeCell ref="AM239:AM240"/>
    <mergeCell ref="AQ239:AQ240"/>
    <mergeCell ref="BG239:BG240"/>
    <mergeCell ref="P238:P241"/>
    <mergeCell ref="AN238:AN241"/>
    <mergeCell ref="AR238:AR241"/>
    <mergeCell ref="BH238:BH241"/>
    <mergeCell ref="BL238:BL241"/>
    <mergeCell ref="BK239:BK240"/>
    <mergeCell ref="M300:M306"/>
    <mergeCell ref="N300:N306"/>
    <mergeCell ref="O300:O306"/>
    <mergeCell ref="AM300:AM306"/>
    <mergeCell ref="AQ300:AQ306"/>
    <mergeCell ref="BG300:BG306"/>
    <mergeCell ref="O289:O296"/>
    <mergeCell ref="AM289:AM296"/>
    <mergeCell ref="AQ289:AQ296"/>
    <mergeCell ref="BG289:BG296"/>
    <mergeCell ref="BK289:BK296"/>
    <mergeCell ref="M297:M299"/>
    <mergeCell ref="N297:N299"/>
    <mergeCell ref="O297:O299"/>
    <mergeCell ref="AM297:AM299"/>
    <mergeCell ref="AQ297:AQ299"/>
    <mergeCell ref="BL249:BL306"/>
    <mergeCell ref="M274:M288"/>
    <mergeCell ref="N274:N288"/>
    <mergeCell ref="O274:O288"/>
    <mergeCell ref="AM274:AM288"/>
    <mergeCell ref="AQ274:AQ288"/>
    <mergeCell ref="BG274:BG288"/>
    <mergeCell ref="BK274:BK288"/>
    <mergeCell ref="M289:M296"/>
    <mergeCell ref="N289:N296"/>
    <mergeCell ref="AN249:AN306"/>
    <mergeCell ref="AQ249:AQ273"/>
    <mergeCell ref="AR249:AR306"/>
    <mergeCell ref="BG249:BG273"/>
    <mergeCell ref="BH249:BH306"/>
    <mergeCell ref="BK249:BK273"/>
    <mergeCell ref="BG297:BG299"/>
    <mergeCell ref="BK297:BK299"/>
    <mergeCell ref="BK300:BK306"/>
    <mergeCell ref="M317:M319"/>
    <mergeCell ref="N317:N319"/>
    <mergeCell ref="O317:O319"/>
    <mergeCell ref="AM317:AM319"/>
    <mergeCell ref="AQ317:AQ319"/>
    <mergeCell ref="BG317:BG319"/>
    <mergeCell ref="AQ310:AQ312"/>
    <mergeCell ref="AR310:AR325"/>
    <mergeCell ref="BG310:BG312"/>
    <mergeCell ref="BH310:BH325"/>
    <mergeCell ref="BK310:BK312"/>
    <mergeCell ref="BL310:BL325"/>
    <mergeCell ref="AQ313:AQ316"/>
    <mergeCell ref="BG313:BG316"/>
    <mergeCell ref="BK313:BK316"/>
    <mergeCell ref="BK317:BK319"/>
    <mergeCell ref="M310:M312"/>
    <mergeCell ref="N310:N312"/>
    <mergeCell ref="O310:O312"/>
    <mergeCell ref="P310:P325"/>
    <mergeCell ref="AM310:AM312"/>
    <mergeCell ref="AN310:AN325"/>
    <mergeCell ref="M313:M316"/>
    <mergeCell ref="N313:N316"/>
    <mergeCell ref="O313:O316"/>
    <mergeCell ref="AM313:AM316"/>
    <mergeCell ref="AQ332:AQ334"/>
    <mergeCell ref="BG332:BG334"/>
    <mergeCell ref="BK332:BK334"/>
    <mergeCell ref="BK321:BK325"/>
    <mergeCell ref="M327:M331"/>
    <mergeCell ref="N327:N331"/>
    <mergeCell ref="O327:O331"/>
    <mergeCell ref="P327:P346"/>
    <mergeCell ref="AM327:AM331"/>
    <mergeCell ref="AN327:AN346"/>
    <mergeCell ref="AQ327:AQ331"/>
    <mergeCell ref="AR327:AR346"/>
    <mergeCell ref="BG327:BG331"/>
    <mergeCell ref="M321:M325"/>
    <mergeCell ref="N321:N325"/>
    <mergeCell ref="O321:O325"/>
    <mergeCell ref="AM321:AM325"/>
    <mergeCell ref="AQ321:AQ325"/>
    <mergeCell ref="BG321:BG325"/>
    <mergeCell ref="P348:P364"/>
    <mergeCell ref="AM348:AM356"/>
    <mergeCell ref="AN348:AN364"/>
    <mergeCell ref="AQ348:AQ356"/>
    <mergeCell ref="AR348:AR364"/>
    <mergeCell ref="BG348:BG356"/>
    <mergeCell ref="M343:M346"/>
    <mergeCell ref="N343:N346"/>
    <mergeCell ref="O343:O346"/>
    <mergeCell ref="AM343:AM346"/>
    <mergeCell ref="AQ343:AQ346"/>
    <mergeCell ref="BG343:BG346"/>
    <mergeCell ref="BK335:BK338"/>
    <mergeCell ref="M340:M342"/>
    <mergeCell ref="N340:N342"/>
    <mergeCell ref="O340:O342"/>
    <mergeCell ref="AM340:AM342"/>
    <mergeCell ref="AQ340:AQ342"/>
    <mergeCell ref="BG340:BG342"/>
    <mergeCell ref="BK340:BK342"/>
    <mergeCell ref="M335:M338"/>
    <mergeCell ref="N335:N338"/>
    <mergeCell ref="O335:O338"/>
    <mergeCell ref="AM335:AM338"/>
    <mergeCell ref="AQ335:AQ338"/>
    <mergeCell ref="BG335:BG338"/>
    <mergeCell ref="BH327:BH346"/>
    <mergeCell ref="BK327:BK331"/>
    <mergeCell ref="M332:M334"/>
    <mergeCell ref="N332:N334"/>
    <mergeCell ref="O332:O334"/>
    <mergeCell ref="AM332:AM334"/>
    <mergeCell ref="AM370:AM371"/>
    <mergeCell ref="AQ370:AQ371"/>
    <mergeCell ref="BG370:BG371"/>
    <mergeCell ref="BK370:BK371"/>
    <mergeCell ref="BK361:BK364"/>
    <mergeCell ref="M366:M369"/>
    <mergeCell ref="N366:N369"/>
    <mergeCell ref="O366:O369"/>
    <mergeCell ref="P366:P373"/>
    <mergeCell ref="AM366:AM369"/>
    <mergeCell ref="AN366:AN373"/>
    <mergeCell ref="AQ366:AQ369"/>
    <mergeCell ref="AR366:AR373"/>
    <mergeCell ref="BG366:BG369"/>
    <mergeCell ref="M361:M364"/>
    <mergeCell ref="N361:N364"/>
    <mergeCell ref="O361:O364"/>
    <mergeCell ref="AM361:AM364"/>
    <mergeCell ref="AQ361:AQ364"/>
    <mergeCell ref="BG361:BG364"/>
    <mergeCell ref="BH348:BH364"/>
    <mergeCell ref="BK348:BK356"/>
    <mergeCell ref="M358:M360"/>
    <mergeCell ref="N358:N360"/>
    <mergeCell ref="O358:O360"/>
    <mergeCell ref="AM358:AM360"/>
    <mergeCell ref="AQ358:AQ360"/>
    <mergeCell ref="BG358:BG360"/>
    <mergeCell ref="BK358:BK360"/>
    <mergeCell ref="M348:M356"/>
    <mergeCell ref="N348:N356"/>
    <mergeCell ref="O348:O356"/>
    <mergeCell ref="BH375:BH382"/>
    <mergeCell ref="BK375:BK377"/>
    <mergeCell ref="BL375:BL382"/>
    <mergeCell ref="M381:M382"/>
    <mergeCell ref="N381:N382"/>
    <mergeCell ref="O381:O382"/>
    <mergeCell ref="AM381:AM382"/>
    <mergeCell ref="AQ381:AQ382"/>
    <mergeCell ref="BG381:BG382"/>
    <mergeCell ref="BK381:BK382"/>
    <mergeCell ref="BK372:BK373"/>
    <mergeCell ref="M375:M376"/>
    <mergeCell ref="N375:N376"/>
    <mergeCell ref="O375:O376"/>
    <mergeCell ref="P375:P382"/>
    <mergeCell ref="AM375:AM376"/>
    <mergeCell ref="AN375:AN382"/>
    <mergeCell ref="AQ375:AQ376"/>
    <mergeCell ref="AR375:AR382"/>
    <mergeCell ref="BG375:BG377"/>
    <mergeCell ref="M372:M373"/>
    <mergeCell ref="N372:N373"/>
    <mergeCell ref="O372:O373"/>
    <mergeCell ref="AM372:AM373"/>
    <mergeCell ref="AQ372:AQ373"/>
    <mergeCell ref="BG372:BG373"/>
    <mergeCell ref="BH366:BH373"/>
    <mergeCell ref="BK366:BK369"/>
    <mergeCell ref="BL366:BL373"/>
    <mergeCell ref="M370:M371"/>
    <mergeCell ref="N370:N371"/>
    <mergeCell ref="O370:O371"/>
    <mergeCell ref="M390:M393"/>
    <mergeCell ref="N390:N393"/>
    <mergeCell ref="O390:O393"/>
    <mergeCell ref="AM390:AM393"/>
    <mergeCell ref="AQ390:AQ393"/>
    <mergeCell ref="BG390:BG393"/>
    <mergeCell ref="AQ384:AQ386"/>
    <mergeCell ref="AR384:AR399"/>
    <mergeCell ref="BG384:BG386"/>
    <mergeCell ref="BH384:BH399"/>
    <mergeCell ref="BK384:BK386"/>
    <mergeCell ref="BL384:BL399"/>
    <mergeCell ref="AQ387:AQ389"/>
    <mergeCell ref="BG387:BG389"/>
    <mergeCell ref="BK387:BK389"/>
    <mergeCell ref="BK390:BK393"/>
    <mergeCell ref="M384:M386"/>
    <mergeCell ref="N384:N386"/>
    <mergeCell ref="O384:O386"/>
    <mergeCell ref="P384:P399"/>
    <mergeCell ref="AM384:AM386"/>
    <mergeCell ref="AN384:AN399"/>
    <mergeCell ref="M387:M389"/>
    <mergeCell ref="N387:N389"/>
    <mergeCell ref="O387:O389"/>
    <mergeCell ref="AM387:AM389"/>
    <mergeCell ref="BH402:BH405"/>
    <mergeCell ref="BK402:BK405"/>
    <mergeCell ref="BL402:BL405"/>
    <mergeCell ref="M407:M413"/>
    <mergeCell ref="N407:N413"/>
    <mergeCell ref="O407:O413"/>
    <mergeCell ref="P407:P434"/>
    <mergeCell ref="AM407:AM413"/>
    <mergeCell ref="AN407:AN434"/>
    <mergeCell ref="AQ407:AQ413"/>
    <mergeCell ref="BK394:BK399"/>
    <mergeCell ref="M402:M405"/>
    <mergeCell ref="N402:N405"/>
    <mergeCell ref="O402:O405"/>
    <mergeCell ref="P402:P405"/>
    <mergeCell ref="AM402:AM405"/>
    <mergeCell ref="AN402:AN405"/>
    <mergeCell ref="AQ402:AQ405"/>
    <mergeCell ref="AR402:AR405"/>
    <mergeCell ref="BG402:BG405"/>
    <mergeCell ref="M394:M399"/>
    <mergeCell ref="N394:N399"/>
    <mergeCell ref="O394:O399"/>
    <mergeCell ref="AM394:AM399"/>
    <mergeCell ref="AQ394:AQ399"/>
    <mergeCell ref="BG394:BG399"/>
    <mergeCell ref="M422:M423"/>
    <mergeCell ref="N422:N423"/>
    <mergeCell ref="O422:O423"/>
    <mergeCell ref="AM422:AM423"/>
    <mergeCell ref="AQ422:AQ423"/>
    <mergeCell ref="BG422:BG423"/>
    <mergeCell ref="M458:M460"/>
    <mergeCell ref="N458:N460"/>
    <mergeCell ref="O458:O460"/>
    <mergeCell ref="AM458:AM460"/>
    <mergeCell ref="AQ458:AQ460"/>
    <mergeCell ref="BG458:BG460"/>
    <mergeCell ref="BK422:BK423"/>
    <mergeCell ref="M420:M421"/>
    <mergeCell ref="N420:N421"/>
    <mergeCell ref="O420:O421"/>
    <mergeCell ref="AM420:AM421"/>
    <mergeCell ref="AQ420:AQ421"/>
    <mergeCell ref="BG420:BG421"/>
    <mergeCell ref="BG414:BG416"/>
    <mergeCell ref="BK414:BK416"/>
    <mergeCell ref="M417:M419"/>
    <mergeCell ref="N417:N419"/>
    <mergeCell ref="O417:O419"/>
    <mergeCell ref="AM417:AM419"/>
    <mergeCell ref="AQ417:AQ419"/>
    <mergeCell ref="BG417:BG419"/>
    <mergeCell ref="BK417:BK419"/>
    <mergeCell ref="AR407:AR434"/>
    <mergeCell ref="BG407:BG413"/>
    <mergeCell ref="BH407:BH434"/>
    <mergeCell ref="BK407:BK413"/>
    <mergeCell ref="M414:M416"/>
    <mergeCell ref="N414:N416"/>
    <mergeCell ref="O414:O416"/>
    <mergeCell ref="AM414:AM416"/>
    <mergeCell ref="AQ414:AQ416"/>
    <mergeCell ref="M431:M434"/>
    <mergeCell ref="N431:N434"/>
    <mergeCell ref="O431:O434"/>
    <mergeCell ref="AM431:AM434"/>
    <mergeCell ref="AQ431:AQ434"/>
    <mergeCell ref="BG431:BG434"/>
    <mergeCell ref="BK424:BK426"/>
    <mergeCell ref="M427:M430"/>
    <mergeCell ref="N427:N430"/>
    <mergeCell ref="O427:O430"/>
    <mergeCell ref="AM427:AM430"/>
    <mergeCell ref="AQ427:AQ430"/>
    <mergeCell ref="BG427:BG430"/>
    <mergeCell ref="BK427:BK430"/>
    <mergeCell ref="M424:M426"/>
    <mergeCell ref="N424:N426"/>
    <mergeCell ref="O424:O426"/>
    <mergeCell ref="AM424:AM426"/>
    <mergeCell ref="AQ424:AQ426"/>
    <mergeCell ref="BG424:BG426"/>
    <mergeCell ref="BK458:BK460"/>
    <mergeCell ref="M455:M457"/>
    <mergeCell ref="N455:N457"/>
    <mergeCell ref="O455:O457"/>
    <mergeCell ref="AM455:AM457"/>
    <mergeCell ref="AQ455:AQ457"/>
    <mergeCell ref="BG455:BG457"/>
    <mergeCell ref="BK446:BK450"/>
    <mergeCell ref="M451:M454"/>
    <mergeCell ref="N451:N454"/>
    <mergeCell ref="O451:O454"/>
    <mergeCell ref="AM451:AM454"/>
    <mergeCell ref="AQ451:AQ454"/>
    <mergeCell ref="BG451:BG454"/>
    <mergeCell ref="BK451:BK454"/>
    <mergeCell ref="M446:M450"/>
    <mergeCell ref="N446:N450"/>
    <mergeCell ref="O446:O450"/>
    <mergeCell ref="AM446:AM450"/>
    <mergeCell ref="AQ446:AQ450"/>
    <mergeCell ref="BG446:BG450"/>
    <mergeCell ref="BH436:BH473"/>
    <mergeCell ref="BK436:BK440"/>
    <mergeCell ref="M441:M445"/>
    <mergeCell ref="N441:N445"/>
    <mergeCell ref="O441:O445"/>
    <mergeCell ref="P436:P473"/>
    <mergeCell ref="AM436:AM440"/>
    <mergeCell ref="AN436:AN473"/>
    <mergeCell ref="AQ436:AQ440"/>
    <mergeCell ref="AR436:AR473"/>
    <mergeCell ref="BG436:BG440"/>
    <mergeCell ref="P475:P478"/>
    <mergeCell ref="AN475:AN478"/>
    <mergeCell ref="AR475:AR478"/>
    <mergeCell ref="BH475:BH478"/>
    <mergeCell ref="BL475:BL478"/>
    <mergeCell ref="M481:M483"/>
    <mergeCell ref="N481:N483"/>
    <mergeCell ref="O481:O483"/>
    <mergeCell ref="P481:P485"/>
    <mergeCell ref="AM481:AM483"/>
    <mergeCell ref="BK461:BK468"/>
    <mergeCell ref="M469:M472"/>
    <mergeCell ref="N469:N472"/>
    <mergeCell ref="O469:O472"/>
    <mergeCell ref="AM469:AM472"/>
    <mergeCell ref="AQ469:AQ472"/>
    <mergeCell ref="BG469:BG472"/>
    <mergeCell ref="BK469:BK472"/>
    <mergeCell ref="M461:M468"/>
    <mergeCell ref="N461:N468"/>
    <mergeCell ref="O461:O468"/>
    <mergeCell ref="AM461:AM468"/>
    <mergeCell ref="AQ461:AQ468"/>
    <mergeCell ref="BG461:BG468"/>
    <mergeCell ref="BL436:BL473"/>
    <mergeCell ref="AM441:AM445"/>
    <mergeCell ref="AQ441:AQ445"/>
    <mergeCell ref="BG441:BG445"/>
    <mergeCell ref="BK441:BK445"/>
    <mergeCell ref="M436:M440"/>
    <mergeCell ref="N436:N440"/>
    <mergeCell ref="O436:O440"/>
    <mergeCell ref="M504:M505"/>
    <mergeCell ref="N504:N505"/>
    <mergeCell ref="O504:O505"/>
    <mergeCell ref="AM504:AM505"/>
    <mergeCell ref="AQ504:AQ505"/>
    <mergeCell ref="BG504:BG507"/>
    <mergeCell ref="BH487:BH507"/>
    <mergeCell ref="BK487:BK493"/>
    <mergeCell ref="BL487:BL507"/>
    <mergeCell ref="M494:M501"/>
    <mergeCell ref="N494:N501"/>
    <mergeCell ref="O494:O501"/>
    <mergeCell ref="AM494:AM501"/>
    <mergeCell ref="AQ494:AQ501"/>
    <mergeCell ref="BG494:BG501"/>
    <mergeCell ref="BK494:BK503"/>
    <mergeCell ref="BL481:BL485"/>
    <mergeCell ref="M487:M493"/>
    <mergeCell ref="N487:N493"/>
    <mergeCell ref="O487:O493"/>
    <mergeCell ref="P487:P505"/>
    <mergeCell ref="AM487:AM493"/>
    <mergeCell ref="AN487:AN505"/>
    <mergeCell ref="AQ487:AQ493"/>
    <mergeCell ref="AR487:AR505"/>
    <mergeCell ref="BG487:BG493"/>
    <mergeCell ref="AN481:AN485"/>
    <mergeCell ref="AQ481:AQ483"/>
    <mergeCell ref="AR481:AR485"/>
    <mergeCell ref="BG481:BG483"/>
    <mergeCell ref="BH481:BH485"/>
    <mergeCell ref="BK481:BK483"/>
    <mergeCell ref="M546:M553"/>
    <mergeCell ref="N546:N553"/>
    <mergeCell ref="O546:O553"/>
    <mergeCell ref="AM546:AM553"/>
    <mergeCell ref="AQ546:AQ553"/>
    <mergeCell ref="BG546:BG556"/>
    <mergeCell ref="BK546:BK556"/>
    <mergeCell ref="M537:M545"/>
    <mergeCell ref="N537:N545"/>
    <mergeCell ref="O537:O545"/>
    <mergeCell ref="AM537:AM545"/>
    <mergeCell ref="AQ537:AQ545"/>
    <mergeCell ref="BG537:BG545"/>
    <mergeCell ref="BH509:BH556"/>
    <mergeCell ref="BK509:BK516"/>
    <mergeCell ref="BL509:BL556"/>
    <mergeCell ref="M517:M536"/>
    <mergeCell ref="N517:N536"/>
    <mergeCell ref="O517:O536"/>
    <mergeCell ref="AM517:AM536"/>
    <mergeCell ref="AQ517:AQ536"/>
    <mergeCell ref="BG517:BG536"/>
    <mergeCell ref="BK517:BK536"/>
    <mergeCell ref="M509:M515"/>
    <mergeCell ref="N509:N515"/>
    <mergeCell ref="O509:O515"/>
    <mergeCell ref="P509:P553"/>
    <mergeCell ref="AM509:AM515"/>
    <mergeCell ref="AN509:AN553"/>
    <mergeCell ref="AQ509:AQ515"/>
    <mergeCell ref="AR509:AR553"/>
    <mergeCell ref="BG509:BG516"/>
    <mergeCell ref="M576:M577"/>
    <mergeCell ref="N576:N577"/>
    <mergeCell ref="O576:O577"/>
    <mergeCell ref="AM576:AM577"/>
    <mergeCell ref="AQ576:AQ577"/>
    <mergeCell ref="BG576:BG577"/>
    <mergeCell ref="P573:P577"/>
    <mergeCell ref="AN573:AN577"/>
    <mergeCell ref="AR573:AR577"/>
    <mergeCell ref="BH573:BH577"/>
    <mergeCell ref="BK573:BK574"/>
    <mergeCell ref="BL573:BL577"/>
    <mergeCell ref="BK576:BK577"/>
    <mergeCell ref="AQ558:AQ566"/>
    <mergeCell ref="AR558:AR571"/>
    <mergeCell ref="BG558:BG566"/>
    <mergeCell ref="BH558:BH571"/>
    <mergeCell ref="BK558:BK566"/>
    <mergeCell ref="BL558:BL571"/>
    <mergeCell ref="AQ569:AQ571"/>
    <mergeCell ref="BG569:BG571"/>
    <mergeCell ref="BK569:BK571"/>
    <mergeCell ref="M558:M566"/>
    <mergeCell ref="N558:N566"/>
    <mergeCell ref="O558:O566"/>
    <mergeCell ref="P558:P571"/>
    <mergeCell ref="AM558:AM566"/>
    <mergeCell ref="AN558:AN571"/>
    <mergeCell ref="M569:M571"/>
    <mergeCell ref="N569:N571"/>
    <mergeCell ref="O569:O571"/>
    <mergeCell ref="AM569:AM571"/>
    <mergeCell ref="AQ579:AQ580"/>
    <mergeCell ref="AR579:AR583"/>
    <mergeCell ref="BG579:BG580"/>
    <mergeCell ref="BH579:BH583"/>
    <mergeCell ref="BK579:BK580"/>
    <mergeCell ref="BL579:BL583"/>
    <mergeCell ref="AQ582:AQ583"/>
    <mergeCell ref="BG582:BG583"/>
    <mergeCell ref="BK582:BK583"/>
    <mergeCell ref="M579:M580"/>
    <mergeCell ref="N579:N580"/>
    <mergeCell ref="O579:O580"/>
    <mergeCell ref="P579:P583"/>
    <mergeCell ref="AM579:AM580"/>
    <mergeCell ref="AN579:AN583"/>
    <mergeCell ref="M582:M583"/>
    <mergeCell ref="N582:N583"/>
    <mergeCell ref="O582:O583"/>
    <mergeCell ref="AM582:AM583"/>
    <mergeCell ref="M597:M598"/>
    <mergeCell ref="N597:N598"/>
    <mergeCell ref="O597:O598"/>
    <mergeCell ref="AM597:AM598"/>
    <mergeCell ref="AQ597:AQ598"/>
    <mergeCell ref="BG597:BG598"/>
    <mergeCell ref="AQ587:AQ592"/>
    <mergeCell ref="AR587:AR622"/>
    <mergeCell ref="BG587:BG592"/>
    <mergeCell ref="BH587:BH622"/>
    <mergeCell ref="BK587:BK592"/>
    <mergeCell ref="BL587:BL622"/>
    <mergeCell ref="AQ593:AQ596"/>
    <mergeCell ref="BG593:BG596"/>
    <mergeCell ref="BK593:BK596"/>
    <mergeCell ref="BK597:BK598"/>
    <mergeCell ref="M587:M592"/>
    <mergeCell ref="N587:N592"/>
    <mergeCell ref="O587:O592"/>
    <mergeCell ref="P587:P622"/>
    <mergeCell ref="AM587:AM592"/>
    <mergeCell ref="AN587:AN622"/>
    <mergeCell ref="M593:M596"/>
    <mergeCell ref="N593:N596"/>
    <mergeCell ref="O593:O596"/>
    <mergeCell ref="AM593:AM596"/>
    <mergeCell ref="M615:M616"/>
    <mergeCell ref="N615:N616"/>
    <mergeCell ref="O615:O616"/>
    <mergeCell ref="AM615:AM616"/>
    <mergeCell ref="AQ615:AQ616"/>
    <mergeCell ref="BG615:BG616"/>
    <mergeCell ref="BK615:BK619"/>
    <mergeCell ref="BG617:BG620"/>
    <mergeCell ref="M606:M614"/>
    <mergeCell ref="N606:N614"/>
    <mergeCell ref="O606:O614"/>
    <mergeCell ref="AM606:AM614"/>
    <mergeCell ref="AQ606:AQ614"/>
    <mergeCell ref="BG606:BG614"/>
    <mergeCell ref="BK599:BK601"/>
    <mergeCell ref="M602:M605"/>
    <mergeCell ref="N602:N605"/>
    <mergeCell ref="O602:O605"/>
    <mergeCell ref="AM602:AM605"/>
    <mergeCell ref="AQ602:AQ605"/>
    <mergeCell ref="BG602:BG605"/>
    <mergeCell ref="BK602:BK605"/>
    <mergeCell ref="M599:M601"/>
    <mergeCell ref="N599:N601"/>
    <mergeCell ref="O599:O601"/>
    <mergeCell ref="AM599:AM601"/>
    <mergeCell ref="AQ599:AQ601"/>
    <mergeCell ref="BG599:BG601"/>
    <mergeCell ref="AM628:AM632"/>
    <mergeCell ref="AQ628:AQ632"/>
    <mergeCell ref="BG628:BG632"/>
    <mergeCell ref="BK628:BK632"/>
    <mergeCell ref="BK621:BK622"/>
    <mergeCell ref="M624:M627"/>
    <mergeCell ref="N624:N627"/>
    <mergeCell ref="O624:O627"/>
    <mergeCell ref="P624:P641"/>
    <mergeCell ref="AM624:AM627"/>
    <mergeCell ref="AN624:AN641"/>
    <mergeCell ref="AQ624:AQ627"/>
    <mergeCell ref="AR624:AR641"/>
    <mergeCell ref="BG624:BG627"/>
    <mergeCell ref="M621:M622"/>
    <mergeCell ref="N621:N622"/>
    <mergeCell ref="O621:O622"/>
    <mergeCell ref="AM621:AM622"/>
    <mergeCell ref="AQ621:AQ622"/>
    <mergeCell ref="BG621:BG622"/>
    <mergeCell ref="BH643:BH651"/>
    <mergeCell ref="BK643:BK651"/>
    <mergeCell ref="BL643:BL651"/>
    <mergeCell ref="M654:M656"/>
    <mergeCell ref="N654:N656"/>
    <mergeCell ref="O654:O656"/>
    <mergeCell ref="P654:P668"/>
    <mergeCell ref="AM654:AM656"/>
    <mergeCell ref="AN654:AN668"/>
    <mergeCell ref="AQ654:AQ656"/>
    <mergeCell ref="BK633:BK641"/>
    <mergeCell ref="M643:M651"/>
    <mergeCell ref="N643:N651"/>
    <mergeCell ref="O643:O651"/>
    <mergeCell ref="P643:P651"/>
    <mergeCell ref="AM643:AM651"/>
    <mergeCell ref="AN643:AN651"/>
    <mergeCell ref="AQ643:AQ651"/>
    <mergeCell ref="AR643:AR651"/>
    <mergeCell ref="BG643:BG651"/>
    <mergeCell ref="M633:M641"/>
    <mergeCell ref="N633:N641"/>
    <mergeCell ref="O633:O641"/>
    <mergeCell ref="AM633:AM641"/>
    <mergeCell ref="AQ633:AQ641"/>
    <mergeCell ref="BG633:BG641"/>
    <mergeCell ref="BH624:BH641"/>
    <mergeCell ref="BK624:BK627"/>
    <mergeCell ref="BL624:BL641"/>
    <mergeCell ref="M628:M632"/>
    <mergeCell ref="N628:N632"/>
    <mergeCell ref="O628:O632"/>
    <mergeCell ref="BG657:BG660"/>
    <mergeCell ref="BK657:BK660"/>
    <mergeCell ref="M661:M664"/>
    <mergeCell ref="N661:N664"/>
    <mergeCell ref="O661:O664"/>
    <mergeCell ref="AM661:AM664"/>
    <mergeCell ref="AQ661:AQ664"/>
    <mergeCell ref="BG661:BG664"/>
    <mergeCell ref="BK661:BK664"/>
    <mergeCell ref="AR654:AR668"/>
    <mergeCell ref="BG654:BG656"/>
    <mergeCell ref="BH654:BH668"/>
    <mergeCell ref="BK654:BK656"/>
    <mergeCell ref="BL654:BL668"/>
    <mergeCell ref="M657:M660"/>
    <mergeCell ref="N657:N660"/>
    <mergeCell ref="O657:O660"/>
    <mergeCell ref="AM657:AM660"/>
    <mergeCell ref="AQ657:AQ660"/>
    <mergeCell ref="M681:M686"/>
    <mergeCell ref="N681:N686"/>
    <mergeCell ref="O681:O686"/>
    <mergeCell ref="AM681:AM686"/>
    <mergeCell ref="AQ681:AQ686"/>
    <mergeCell ref="BG681:BG686"/>
    <mergeCell ref="BH670:BH686"/>
    <mergeCell ref="BK670:BK676"/>
    <mergeCell ref="BL670:BL686"/>
    <mergeCell ref="M677:M680"/>
    <mergeCell ref="N677:N680"/>
    <mergeCell ref="O677:O680"/>
    <mergeCell ref="AM677:AM680"/>
    <mergeCell ref="AQ677:AQ680"/>
    <mergeCell ref="BG677:BG680"/>
    <mergeCell ref="BK677:BK680"/>
    <mergeCell ref="BK667:BK668"/>
    <mergeCell ref="M670:M676"/>
    <mergeCell ref="N670:N676"/>
    <mergeCell ref="O670:O676"/>
    <mergeCell ref="P670:P686"/>
    <mergeCell ref="AM670:AM676"/>
    <mergeCell ref="AN670:AN686"/>
    <mergeCell ref="AQ670:AQ676"/>
    <mergeCell ref="AR670:AR686"/>
    <mergeCell ref="BG670:BG676"/>
    <mergeCell ref="M667:M668"/>
    <mergeCell ref="N667:N668"/>
    <mergeCell ref="O667:O668"/>
    <mergeCell ref="AM667:AM668"/>
    <mergeCell ref="AQ667:AQ668"/>
    <mergeCell ref="BG667:BG668"/>
    <mergeCell ref="CS19:CS22"/>
    <mergeCell ref="CO24:CO27"/>
    <mergeCell ref="CP24:CP30"/>
    <mergeCell ref="CS24:CS27"/>
    <mergeCell ref="CT24:CT30"/>
    <mergeCell ref="CO28:CO30"/>
    <mergeCell ref="CS28:CS30"/>
    <mergeCell ref="BK681:BK686"/>
    <mergeCell ref="CP6:CP10"/>
    <mergeCell ref="CT6:CT10"/>
    <mergeCell ref="CO7:CO10"/>
    <mergeCell ref="CS7:CS10"/>
    <mergeCell ref="CO12:CO13"/>
    <mergeCell ref="CP12:CP22"/>
    <mergeCell ref="CS12:CS13"/>
    <mergeCell ref="CT12:CT22"/>
    <mergeCell ref="CO19:CO22"/>
    <mergeCell ref="BK606:BK614"/>
    <mergeCell ref="BK537:BK545"/>
    <mergeCell ref="BK504:BK507"/>
    <mergeCell ref="BK455:BK457"/>
    <mergeCell ref="BK431:BK434"/>
    <mergeCell ref="BK420:BK421"/>
    <mergeCell ref="BL407:BL434"/>
    <mergeCell ref="BL348:BL364"/>
    <mergeCell ref="BK343:BK346"/>
    <mergeCell ref="BL327:BL346"/>
    <mergeCell ref="BK233:BK235"/>
    <mergeCell ref="BL225:BL235"/>
    <mergeCell ref="BL214:BL223"/>
    <mergeCell ref="BL208:BL211"/>
    <mergeCell ref="BK167:BK171"/>
    <mergeCell ref="CO45:CO48"/>
    <mergeCell ref="CS45:CS48"/>
    <mergeCell ref="CO50:CO53"/>
    <mergeCell ref="CP50:CP59"/>
    <mergeCell ref="CS50:CS53"/>
    <mergeCell ref="CT50:CT59"/>
    <mergeCell ref="CO54:CO55"/>
    <mergeCell ref="CS54:CS55"/>
    <mergeCell ref="CO56:CO59"/>
    <mergeCell ref="CS56:CS59"/>
    <mergeCell ref="CO32:CO36"/>
    <mergeCell ref="CP32:CP37"/>
    <mergeCell ref="CS32:CS36"/>
    <mergeCell ref="CT32:CT37"/>
    <mergeCell ref="CP39:CP48"/>
    <mergeCell ref="CT39:CT48"/>
    <mergeCell ref="CO40:CO42"/>
    <mergeCell ref="CS40:CS42"/>
    <mergeCell ref="CO43:CO44"/>
    <mergeCell ref="CS43:CS44"/>
    <mergeCell ref="CO77:CO78"/>
    <mergeCell ref="CP77:CP92"/>
    <mergeCell ref="CS77:CS78"/>
    <mergeCell ref="CT77:CT92"/>
    <mergeCell ref="CO79:CO80"/>
    <mergeCell ref="CS79:CS80"/>
    <mergeCell ref="CO81:CO87"/>
    <mergeCell ref="CS81:CS87"/>
    <mergeCell ref="CO89:CO92"/>
    <mergeCell ref="CS89:CS92"/>
    <mergeCell ref="CO61:CO62"/>
    <mergeCell ref="CP61:CP75"/>
    <mergeCell ref="CS61:CS62"/>
    <mergeCell ref="CT61:CT75"/>
    <mergeCell ref="CO64:CO65"/>
    <mergeCell ref="CS64:CS65"/>
    <mergeCell ref="CO66:CO69"/>
    <mergeCell ref="CS66:CS69"/>
    <mergeCell ref="CO70:CO75"/>
    <mergeCell ref="CS70:CS75"/>
    <mergeCell ref="CS125:CS128"/>
    <mergeCell ref="CO129:CO130"/>
    <mergeCell ref="CS129:CS130"/>
    <mergeCell ref="CO132:CO135"/>
    <mergeCell ref="CP132:CP135"/>
    <mergeCell ref="CS132:CS135"/>
    <mergeCell ref="CP110:CP130"/>
    <mergeCell ref="CS110:CS111"/>
    <mergeCell ref="CT110:CT130"/>
    <mergeCell ref="CO112:CO114"/>
    <mergeCell ref="CS112:CS114"/>
    <mergeCell ref="CO118:CO119"/>
    <mergeCell ref="CS118:CS120"/>
    <mergeCell ref="CO123:CO124"/>
    <mergeCell ref="CS123:CS124"/>
    <mergeCell ref="CO125:CO128"/>
    <mergeCell ref="CO95:CO96"/>
    <mergeCell ref="CP95:CP108"/>
    <mergeCell ref="CS95:CS96"/>
    <mergeCell ref="CT95:CT108"/>
    <mergeCell ref="CO97:CO99"/>
    <mergeCell ref="CS97:CS99"/>
    <mergeCell ref="CO100:CO101"/>
    <mergeCell ref="CS100:CS101"/>
    <mergeCell ref="CO102:CO108"/>
    <mergeCell ref="CS102:CS108"/>
    <mergeCell ref="CO151:CO159"/>
    <mergeCell ref="CP151:CP175"/>
    <mergeCell ref="CS151:CS159"/>
    <mergeCell ref="CT151:CT175"/>
    <mergeCell ref="CO160:CO166"/>
    <mergeCell ref="CS160:CS166"/>
    <mergeCell ref="CO167:CO171"/>
    <mergeCell ref="CS167:CS171"/>
    <mergeCell ref="CO172:CO175"/>
    <mergeCell ref="CS172:CS175"/>
    <mergeCell ref="CT132:CT135"/>
    <mergeCell ref="CP138:CP140"/>
    <mergeCell ref="CT138:CT140"/>
    <mergeCell ref="CP142:CP143"/>
    <mergeCell ref="CT142:CT143"/>
    <mergeCell ref="CO145:CO147"/>
    <mergeCell ref="CP145:CP147"/>
    <mergeCell ref="CS145:CS147"/>
    <mergeCell ref="CT145:CT147"/>
    <mergeCell ref="CP208:CP211"/>
    <mergeCell ref="CT208:CT211"/>
    <mergeCell ref="CO209:CO210"/>
    <mergeCell ref="CS209:CS210"/>
    <mergeCell ref="CP214:CP223"/>
    <mergeCell ref="CT214:CT223"/>
    <mergeCell ref="CO215:CO218"/>
    <mergeCell ref="CS215:CS217"/>
    <mergeCell ref="CS221:CS223"/>
    <mergeCell ref="CO195:CO199"/>
    <mergeCell ref="CP195:CP206"/>
    <mergeCell ref="CS195:CS199"/>
    <mergeCell ref="CT195:CT206"/>
    <mergeCell ref="CO200:CO202"/>
    <mergeCell ref="CS200:CS202"/>
    <mergeCell ref="CO177:CO184"/>
    <mergeCell ref="CP177:CP193"/>
    <mergeCell ref="CS177:CS184"/>
    <mergeCell ref="CT177:CT193"/>
    <mergeCell ref="CO185:CO193"/>
    <mergeCell ref="CS185:CS193"/>
    <mergeCell ref="CO249:CO273"/>
    <mergeCell ref="CP249:CP306"/>
    <mergeCell ref="CS249:CS273"/>
    <mergeCell ref="CT249:CT306"/>
    <mergeCell ref="CO274:CO288"/>
    <mergeCell ref="CS274:CS288"/>
    <mergeCell ref="CO289:CO296"/>
    <mergeCell ref="CS289:CS296"/>
    <mergeCell ref="CO297:CO299"/>
    <mergeCell ref="CS297:CS299"/>
    <mergeCell ref="CP238:CP241"/>
    <mergeCell ref="CT238:CT241"/>
    <mergeCell ref="CO239:CO240"/>
    <mergeCell ref="CS239:CS240"/>
    <mergeCell ref="CP243:CP245"/>
    <mergeCell ref="CT243:CT245"/>
    <mergeCell ref="CO225:CO227"/>
    <mergeCell ref="CP225:CP235"/>
    <mergeCell ref="CS225:CS227"/>
    <mergeCell ref="CT225:CT235"/>
    <mergeCell ref="CO228:CO230"/>
    <mergeCell ref="CS228:CS230"/>
    <mergeCell ref="CO231:CO232"/>
    <mergeCell ref="CS231:CS232"/>
    <mergeCell ref="CO233:CO235"/>
    <mergeCell ref="CS233:CS235"/>
    <mergeCell ref="CO321:CO325"/>
    <mergeCell ref="CS321:CS325"/>
    <mergeCell ref="CO327:CO331"/>
    <mergeCell ref="CP327:CP346"/>
    <mergeCell ref="CS327:CS331"/>
    <mergeCell ref="CT327:CT346"/>
    <mergeCell ref="CO332:CO334"/>
    <mergeCell ref="CS332:CS334"/>
    <mergeCell ref="CO335:CO338"/>
    <mergeCell ref="CS335:CS338"/>
    <mergeCell ref="CO300:CO306"/>
    <mergeCell ref="CS300:CS306"/>
    <mergeCell ref="CO310:CO312"/>
    <mergeCell ref="CP310:CP325"/>
    <mergeCell ref="CS310:CS312"/>
    <mergeCell ref="CT310:CT325"/>
    <mergeCell ref="CO313:CO316"/>
    <mergeCell ref="CS313:CS316"/>
    <mergeCell ref="CO317:CO319"/>
    <mergeCell ref="CS317:CS319"/>
    <mergeCell ref="CS370:CS371"/>
    <mergeCell ref="CO372:CO373"/>
    <mergeCell ref="CS372:CS373"/>
    <mergeCell ref="CO375:CO377"/>
    <mergeCell ref="CP375:CP382"/>
    <mergeCell ref="CS375:CS377"/>
    <mergeCell ref="CT348:CT364"/>
    <mergeCell ref="CO358:CO360"/>
    <mergeCell ref="CS358:CS360"/>
    <mergeCell ref="CO361:CO364"/>
    <mergeCell ref="CS361:CS364"/>
    <mergeCell ref="CO366:CO369"/>
    <mergeCell ref="CP366:CP373"/>
    <mergeCell ref="CS366:CS369"/>
    <mergeCell ref="CT366:CT373"/>
    <mergeCell ref="CO370:CO371"/>
    <mergeCell ref="CO340:CO342"/>
    <mergeCell ref="CS340:CS342"/>
    <mergeCell ref="CO343:CO346"/>
    <mergeCell ref="CS343:CS346"/>
    <mergeCell ref="CO348:CO356"/>
    <mergeCell ref="CP348:CP364"/>
    <mergeCell ref="CS348:CS356"/>
    <mergeCell ref="CS390:CS393"/>
    <mergeCell ref="CO394:CO399"/>
    <mergeCell ref="CS394:CS399"/>
    <mergeCell ref="CO402:CO405"/>
    <mergeCell ref="CP402:CP405"/>
    <mergeCell ref="CS402:CS405"/>
    <mergeCell ref="CT375:CT382"/>
    <mergeCell ref="CO381:CO382"/>
    <mergeCell ref="CS381:CS382"/>
    <mergeCell ref="CO384:CO386"/>
    <mergeCell ref="CP384:CP399"/>
    <mergeCell ref="CS384:CS386"/>
    <mergeCell ref="CT384:CT399"/>
    <mergeCell ref="CO387:CO389"/>
    <mergeCell ref="CS387:CS389"/>
    <mergeCell ref="CO390:CO393"/>
    <mergeCell ref="CO431:CO434"/>
    <mergeCell ref="CS431:CS434"/>
    <mergeCell ref="CO436:CO440"/>
    <mergeCell ref="CP436:CP473"/>
    <mergeCell ref="CS436:CS440"/>
    <mergeCell ref="CT436:CT473"/>
    <mergeCell ref="CO441:CO445"/>
    <mergeCell ref="CS441:CS445"/>
    <mergeCell ref="CO446:CO450"/>
    <mergeCell ref="CS446:CS450"/>
    <mergeCell ref="CS420:CS421"/>
    <mergeCell ref="CO422:CO423"/>
    <mergeCell ref="CS422:CS423"/>
    <mergeCell ref="CO424:CO426"/>
    <mergeCell ref="CS424:CS426"/>
    <mergeCell ref="CO427:CO430"/>
    <mergeCell ref="CS427:CS430"/>
    <mergeCell ref="CT402:CT405"/>
    <mergeCell ref="CO407:CO413"/>
    <mergeCell ref="CP407:CP434"/>
    <mergeCell ref="CS407:CS413"/>
    <mergeCell ref="CT407:CT434"/>
    <mergeCell ref="CO414:CO416"/>
    <mergeCell ref="CS414:CS416"/>
    <mergeCell ref="CO417:CO419"/>
    <mergeCell ref="CS417:CS419"/>
    <mergeCell ref="CO420:CO421"/>
    <mergeCell ref="CO487:CO493"/>
    <mergeCell ref="CP487:CP507"/>
    <mergeCell ref="CS487:CS493"/>
    <mergeCell ref="CT487:CT507"/>
    <mergeCell ref="CO494:CO501"/>
    <mergeCell ref="CS494:CS503"/>
    <mergeCell ref="CO461:CO468"/>
    <mergeCell ref="CS461:CS468"/>
    <mergeCell ref="CO469:CO472"/>
    <mergeCell ref="CS469:CS472"/>
    <mergeCell ref="CP475:CP478"/>
    <mergeCell ref="CT475:CT478"/>
    <mergeCell ref="CO481:CO483"/>
    <mergeCell ref="CP481:CP485"/>
    <mergeCell ref="CS481:CS483"/>
    <mergeCell ref="CT481:CT485"/>
    <mergeCell ref="CO451:CO454"/>
    <mergeCell ref="CS451:CS454"/>
    <mergeCell ref="CO455:CO457"/>
    <mergeCell ref="CS455:CS457"/>
    <mergeCell ref="CO458:CO460"/>
    <mergeCell ref="CS458:CS460"/>
    <mergeCell ref="CO546:CO556"/>
    <mergeCell ref="CS546:CS556"/>
    <mergeCell ref="CO558:CO566"/>
    <mergeCell ref="CP558:CP571"/>
    <mergeCell ref="CS558:CS566"/>
    <mergeCell ref="CT558:CT571"/>
    <mergeCell ref="CO569:CO571"/>
    <mergeCell ref="CS569:CS571"/>
    <mergeCell ref="CO504:CO507"/>
    <mergeCell ref="CS504:CS507"/>
    <mergeCell ref="CO509:CO516"/>
    <mergeCell ref="CP509:CP556"/>
    <mergeCell ref="CS509:CS516"/>
    <mergeCell ref="CT509:CT556"/>
    <mergeCell ref="CO517:CO536"/>
    <mergeCell ref="CS517:CS536"/>
    <mergeCell ref="CO537:CO545"/>
    <mergeCell ref="CS537:CS545"/>
    <mergeCell ref="CS582:CS583"/>
    <mergeCell ref="CO587:CO592"/>
    <mergeCell ref="CP587:CP622"/>
    <mergeCell ref="CS587:CS592"/>
    <mergeCell ref="CT587:CT622"/>
    <mergeCell ref="CO593:CO596"/>
    <mergeCell ref="CS593:CS596"/>
    <mergeCell ref="CO597:CO598"/>
    <mergeCell ref="CS597:CS598"/>
    <mergeCell ref="CO599:CO601"/>
    <mergeCell ref="CO654:CO656"/>
    <mergeCell ref="CP654:CP668"/>
    <mergeCell ref="CS654:CS656"/>
    <mergeCell ref="CT654:CT668"/>
    <mergeCell ref="CO657:CO660"/>
    <mergeCell ref="CS657:CS660"/>
    <mergeCell ref="CP573:CP577"/>
    <mergeCell ref="CS573:CS574"/>
    <mergeCell ref="CT573:CT577"/>
    <mergeCell ref="CO576:CO577"/>
    <mergeCell ref="CS576:CS577"/>
    <mergeCell ref="CO579:CO580"/>
    <mergeCell ref="CP579:CP583"/>
    <mergeCell ref="CS579:CS580"/>
    <mergeCell ref="CT579:CT583"/>
    <mergeCell ref="CO582:CO583"/>
    <mergeCell ref="CO621:CO622"/>
    <mergeCell ref="CS621:CS622"/>
    <mergeCell ref="CO624:CO627"/>
    <mergeCell ref="CP624:CP641"/>
    <mergeCell ref="CS624:CS627"/>
    <mergeCell ref="CT624:CT641"/>
    <mergeCell ref="CO628:CO632"/>
    <mergeCell ref="CS628:CS632"/>
    <mergeCell ref="CO633:CO641"/>
    <mergeCell ref="CS633:CS641"/>
    <mergeCell ref="CS599:CS601"/>
    <mergeCell ref="CO602:CO605"/>
    <mergeCell ref="CS602:CS605"/>
    <mergeCell ref="CO606:CO614"/>
    <mergeCell ref="CS606:CS614"/>
    <mergeCell ref="CO615:CO616"/>
    <mergeCell ref="CO617:CO620"/>
    <mergeCell ref="CT670:CT686"/>
    <mergeCell ref="CO677:CO680"/>
    <mergeCell ref="CS677:CS680"/>
    <mergeCell ref="CO681:CO686"/>
    <mergeCell ref="CS681:CS686"/>
    <mergeCell ref="CO661:CO664"/>
    <mergeCell ref="CS661:CS664"/>
    <mergeCell ref="CO667:CO668"/>
    <mergeCell ref="CS667:CS668"/>
    <mergeCell ref="CO670:CO676"/>
    <mergeCell ref="CP670:CP686"/>
    <mergeCell ref="CS670:CS676"/>
    <mergeCell ref="CO643:CO651"/>
    <mergeCell ref="CP643:CP651"/>
    <mergeCell ref="CS643:CS651"/>
    <mergeCell ref="CT643:CT651"/>
    <mergeCell ref="CS615:CS616"/>
    <mergeCell ref="CS617:CS620"/>
  </mergeCells>
  <conditionalFormatting sqref="BJ6:BJ7 BJ9:BJ10">
    <cfRule type="iconSet" priority="8795">
      <iconSet iconSet="5Arrows">
        <cfvo type="percent" val="0"/>
        <cfvo type="num" val="0.2"/>
        <cfvo type="num" val="0.4"/>
        <cfvo type="num" val="0.6"/>
        <cfvo type="num" val="0.8"/>
      </iconSet>
    </cfRule>
  </conditionalFormatting>
  <conditionalFormatting sqref="BJ12:BJ22">
    <cfRule type="iconSet" priority="8794">
      <iconSet iconSet="5Arrows">
        <cfvo type="percent" val="0"/>
        <cfvo type="num" val="0.2"/>
        <cfvo type="num" val="0.4"/>
        <cfvo type="num" val="0.6"/>
        <cfvo type="num" val="0.8"/>
      </iconSet>
    </cfRule>
  </conditionalFormatting>
  <conditionalFormatting sqref="BJ24:BJ25 BJ27:BJ30">
    <cfRule type="iconSet" priority="8793">
      <iconSet iconSet="5Arrows">
        <cfvo type="percent" val="0"/>
        <cfvo type="num" val="0.2"/>
        <cfvo type="num" val="0.4"/>
        <cfvo type="num" val="0.6"/>
        <cfvo type="num" val="0.8"/>
      </iconSet>
    </cfRule>
  </conditionalFormatting>
  <conditionalFormatting sqref="BJ32:BJ37">
    <cfRule type="iconSet" priority="8792">
      <iconSet iconSet="5Arrows">
        <cfvo type="percent" val="0"/>
        <cfvo type="num" val="0.2"/>
        <cfvo type="num" val="0.4"/>
        <cfvo type="num" val="0.6"/>
        <cfvo type="num" val="0.8"/>
      </iconSet>
    </cfRule>
  </conditionalFormatting>
  <conditionalFormatting sqref="BJ39:BJ48">
    <cfRule type="iconSet" priority="8791">
      <iconSet iconSet="5Arrows">
        <cfvo type="percent" val="0"/>
        <cfvo type="num" val="0.2"/>
        <cfvo type="num" val="0.4"/>
        <cfvo type="num" val="0.6"/>
        <cfvo type="num" val="0.8"/>
      </iconSet>
    </cfRule>
  </conditionalFormatting>
  <conditionalFormatting sqref="BJ50:BJ59">
    <cfRule type="iconSet" priority="8790">
      <iconSet iconSet="5Arrows">
        <cfvo type="percent" val="0"/>
        <cfvo type="num" val="0.2"/>
        <cfvo type="num" val="0.4"/>
        <cfvo type="num" val="0.6"/>
        <cfvo type="num" val="0.8"/>
      </iconSet>
    </cfRule>
  </conditionalFormatting>
  <conditionalFormatting sqref="BJ61:BJ75">
    <cfRule type="iconSet" priority="8789">
      <iconSet iconSet="5Arrows">
        <cfvo type="percent" val="0"/>
        <cfvo type="num" val="0.2"/>
        <cfvo type="num" val="0.4"/>
        <cfvo type="num" val="0.6"/>
        <cfvo type="num" val="0.8"/>
      </iconSet>
    </cfRule>
  </conditionalFormatting>
  <conditionalFormatting sqref="BJ77:BJ92">
    <cfRule type="iconSet" priority="8788">
      <iconSet iconSet="5Arrows">
        <cfvo type="percent" val="0"/>
        <cfvo type="num" val="0.2"/>
        <cfvo type="num" val="0.4"/>
        <cfvo type="num" val="0.6"/>
        <cfvo type="num" val="0.8"/>
      </iconSet>
    </cfRule>
  </conditionalFormatting>
  <conditionalFormatting sqref="BJ95:BJ108">
    <cfRule type="iconSet" priority="8787">
      <iconSet iconSet="5Arrows">
        <cfvo type="percent" val="0"/>
        <cfvo type="num" val="0.2"/>
        <cfvo type="num" val="0.4"/>
        <cfvo type="num" val="0.6"/>
        <cfvo type="num" val="0.8"/>
      </iconSet>
    </cfRule>
  </conditionalFormatting>
  <conditionalFormatting sqref="BJ132:BJ135">
    <cfRule type="iconSet" priority="8786">
      <iconSet iconSet="5Arrows">
        <cfvo type="percent" val="0"/>
        <cfvo type="num" val="0.2"/>
        <cfvo type="num" val="0.4"/>
        <cfvo type="num" val="0.6"/>
        <cfvo type="num" val="0.8"/>
      </iconSet>
    </cfRule>
  </conditionalFormatting>
  <conditionalFormatting sqref="BJ138:BJ140">
    <cfRule type="iconSet" priority="8785">
      <iconSet iconSet="5Arrows">
        <cfvo type="percent" val="0"/>
        <cfvo type="num" val="0.2"/>
        <cfvo type="num" val="0.4"/>
        <cfvo type="num" val="0.6"/>
        <cfvo type="num" val="0.8"/>
      </iconSet>
    </cfRule>
  </conditionalFormatting>
  <conditionalFormatting sqref="BJ142:BJ143">
    <cfRule type="iconSet" priority="8784">
      <iconSet iconSet="5Arrows">
        <cfvo type="percent" val="0"/>
        <cfvo type="num" val="0.2"/>
        <cfvo type="num" val="0.4"/>
        <cfvo type="num" val="0.6"/>
        <cfvo type="num" val="0.8"/>
      </iconSet>
    </cfRule>
  </conditionalFormatting>
  <conditionalFormatting sqref="BJ145:BJ147">
    <cfRule type="iconSet" priority="8783">
      <iconSet iconSet="5Arrows">
        <cfvo type="percent" val="0"/>
        <cfvo type="num" val="0.2"/>
        <cfvo type="num" val="0.4"/>
        <cfvo type="num" val="0.6"/>
        <cfvo type="num" val="0.8"/>
      </iconSet>
    </cfRule>
  </conditionalFormatting>
  <conditionalFormatting sqref="BJ151:BJ166 BJ168:BJ175">
    <cfRule type="iconSet" priority="8782">
      <iconSet iconSet="5Arrows">
        <cfvo type="percent" val="0"/>
        <cfvo type="num" val="0.2"/>
        <cfvo type="num" val="0.4"/>
        <cfvo type="num" val="0.6"/>
        <cfvo type="num" val="0.8"/>
      </iconSet>
    </cfRule>
  </conditionalFormatting>
  <conditionalFormatting sqref="BJ177:BJ193">
    <cfRule type="iconSet" priority="8781">
      <iconSet iconSet="5Arrows">
        <cfvo type="percent" val="0"/>
        <cfvo type="num" val="0.2"/>
        <cfvo type="num" val="0.4"/>
        <cfvo type="num" val="0.6"/>
        <cfvo type="num" val="0.8"/>
      </iconSet>
    </cfRule>
  </conditionalFormatting>
  <conditionalFormatting sqref="BJ195:BJ204 BJ206">
    <cfRule type="iconSet" priority="8780">
      <iconSet iconSet="5Arrows">
        <cfvo type="percent" val="0"/>
        <cfvo type="num" val="0.2"/>
        <cfvo type="num" val="0.4"/>
        <cfvo type="num" val="0.6"/>
        <cfvo type="num" val="0.8"/>
      </iconSet>
    </cfRule>
  </conditionalFormatting>
  <conditionalFormatting sqref="BJ208:BJ211">
    <cfRule type="iconSet" priority="8779">
      <iconSet iconSet="5Arrows">
        <cfvo type="percent" val="0"/>
        <cfvo type="num" val="0.2"/>
        <cfvo type="num" val="0.4"/>
        <cfvo type="num" val="0.6"/>
        <cfvo type="num" val="0.8"/>
      </iconSet>
    </cfRule>
  </conditionalFormatting>
  <conditionalFormatting sqref="BJ214:BJ220">
    <cfRule type="iconSet" priority="8778">
      <iconSet iconSet="5Arrows">
        <cfvo type="percent" val="0"/>
        <cfvo type="num" val="0.2"/>
        <cfvo type="num" val="0.4"/>
        <cfvo type="num" val="0.6"/>
        <cfvo type="num" val="0.8"/>
      </iconSet>
    </cfRule>
  </conditionalFormatting>
  <conditionalFormatting sqref="BJ225:BJ235">
    <cfRule type="iconSet" priority="8777">
      <iconSet iconSet="5Arrows">
        <cfvo type="percent" val="0"/>
        <cfvo type="num" val="0.2"/>
        <cfvo type="num" val="0.4"/>
        <cfvo type="num" val="0.6"/>
        <cfvo type="num" val="0.8"/>
      </iconSet>
    </cfRule>
  </conditionalFormatting>
  <conditionalFormatting sqref="BJ238:BJ241">
    <cfRule type="iconSet" priority="8776">
      <iconSet iconSet="5Arrows">
        <cfvo type="percent" val="0"/>
        <cfvo type="num" val="0.2"/>
        <cfvo type="num" val="0.4"/>
        <cfvo type="num" val="0.6"/>
        <cfvo type="num" val="0.8"/>
      </iconSet>
    </cfRule>
  </conditionalFormatting>
  <conditionalFormatting sqref="BJ243:BJ245">
    <cfRule type="iconSet" priority="8775">
      <iconSet iconSet="5Arrows">
        <cfvo type="percent" val="0"/>
        <cfvo type="num" val="0.2"/>
        <cfvo type="num" val="0.4"/>
        <cfvo type="num" val="0.6"/>
        <cfvo type="num" val="0.8"/>
      </iconSet>
    </cfRule>
  </conditionalFormatting>
  <conditionalFormatting sqref="BJ249:BJ306">
    <cfRule type="iconSet" priority="8774">
      <iconSet iconSet="5Arrows">
        <cfvo type="percent" val="0"/>
        <cfvo type="num" val="0.2"/>
        <cfvo type="num" val="0.4"/>
        <cfvo type="num" val="0.6"/>
        <cfvo type="num" val="0.8"/>
      </iconSet>
    </cfRule>
  </conditionalFormatting>
  <conditionalFormatting sqref="BJ310:BJ325">
    <cfRule type="iconSet" priority="8773">
      <iconSet iconSet="5Arrows">
        <cfvo type="percent" val="0"/>
        <cfvo type="num" val="0.2"/>
        <cfvo type="num" val="0.4"/>
        <cfvo type="num" val="0.6"/>
        <cfvo type="num" val="0.8"/>
      </iconSet>
    </cfRule>
  </conditionalFormatting>
  <conditionalFormatting sqref="BJ327 BJ340:BJ346 BJ332:BJ338">
    <cfRule type="iconSet" priority="8772">
      <iconSet iconSet="5Arrows">
        <cfvo type="percent" val="0"/>
        <cfvo type="num" val="0.2"/>
        <cfvo type="num" val="0.4"/>
        <cfvo type="num" val="0.6"/>
        <cfvo type="num" val="0.8"/>
      </iconSet>
    </cfRule>
  </conditionalFormatting>
  <conditionalFormatting sqref="BJ348:BJ364">
    <cfRule type="iconSet" priority="8771">
      <iconSet iconSet="5Arrows">
        <cfvo type="percent" val="0"/>
        <cfvo type="num" val="0.2"/>
        <cfvo type="num" val="0.4"/>
        <cfvo type="num" val="0.6"/>
        <cfvo type="num" val="0.8"/>
      </iconSet>
    </cfRule>
  </conditionalFormatting>
  <conditionalFormatting sqref="BJ366:BJ373">
    <cfRule type="iconSet" priority="8770">
      <iconSet iconSet="5Arrows">
        <cfvo type="percent" val="0"/>
        <cfvo type="num" val="0.2"/>
        <cfvo type="num" val="0.4"/>
        <cfvo type="num" val="0.6"/>
        <cfvo type="num" val="0.8"/>
      </iconSet>
    </cfRule>
  </conditionalFormatting>
  <conditionalFormatting sqref="BJ375:BJ376 BJ378:BJ382">
    <cfRule type="iconSet" priority="8769">
      <iconSet iconSet="5Arrows">
        <cfvo type="percent" val="0"/>
        <cfvo type="num" val="0.2"/>
        <cfvo type="num" val="0.4"/>
        <cfvo type="num" val="0.6"/>
        <cfvo type="num" val="0.8"/>
      </iconSet>
    </cfRule>
  </conditionalFormatting>
  <conditionalFormatting sqref="BJ384:BJ399">
    <cfRule type="iconSet" priority="8768">
      <iconSet iconSet="5Arrows">
        <cfvo type="percent" val="0"/>
        <cfvo type="num" val="0.2"/>
        <cfvo type="num" val="0.4"/>
        <cfvo type="num" val="0.6"/>
        <cfvo type="num" val="0.8"/>
      </iconSet>
    </cfRule>
  </conditionalFormatting>
  <conditionalFormatting sqref="BJ402:BJ405">
    <cfRule type="iconSet" priority="8767">
      <iconSet iconSet="5Arrows">
        <cfvo type="percent" val="0"/>
        <cfvo type="num" val="0.2"/>
        <cfvo type="num" val="0.4"/>
        <cfvo type="num" val="0.6"/>
        <cfvo type="num" val="0.8"/>
      </iconSet>
    </cfRule>
  </conditionalFormatting>
  <conditionalFormatting sqref="BJ407:BJ420 BJ422 BJ424:BJ434">
    <cfRule type="iconSet" priority="8766">
      <iconSet iconSet="5Arrows">
        <cfvo type="percent" val="0"/>
        <cfvo type="num" val="0.2"/>
        <cfvo type="num" val="0.4"/>
        <cfvo type="num" val="0.6"/>
        <cfvo type="num" val="0.8"/>
      </iconSet>
    </cfRule>
  </conditionalFormatting>
  <conditionalFormatting sqref="BJ436:BJ473">
    <cfRule type="iconSet" priority="8765">
      <iconSet iconSet="5Arrows">
        <cfvo type="percent" val="0"/>
        <cfvo type="num" val="0.2"/>
        <cfvo type="num" val="0.4"/>
        <cfvo type="num" val="0.6"/>
        <cfvo type="num" val="0.8"/>
      </iconSet>
    </cfRule>
  </conditionalFormatting>
  <conditionalFormatting sqref="BJ475:BJ478">
    <cfRule type="iconSet" priority="8764">
      <iconSet iconSet="5Arrows">
        <cfvo type="percent" val="0"/>
        <cfvo type="num" val="0.2"/>
        <cfvo type="num" val="0.4"/>
        <cfvo type="num" val="0.6"/>
        <cfvo type="num" val="0.8"/>
      </iconSet>
    </cfRule>
  </conditionalFormatting>
  <conditionalFormatting sqref="BJ481:BJ485">
    <cfRule type="iconSet" priority="8763">
      <iconSet iconSet="5Arrows">
        <cfvo type="percent" val="0"/>
        <cfvo type="num" val="0.2"/>
        <cfvo type="num" val="0.4"/>
        <cfvo type="num" val="0.6"/>
        <cfvo type="num" val="0.8"/>
      </iconSet>
    </cfRule>
  </conditionalFormatting>
  <conditionalFormatting sqref="BJ558 BJ560 BJ563:BJ566 BJ569:BJ571">
    <cfRule type="iconSet" priority="8762">
      <iconSet iconSet="5Arrows">
        <cfvo type="percent" val="0"/>
        <cfvo type="num" val="0.2"/>
        <cfvo type="num" val="0.4"/>
        <cfvo type="num" val="0.6"/>
        <cfvo type="num" val="0.8"/>
      </iconSet>
    </cfRule>
  </conditionalFormatting>
  <conditionalFormatting sqref="BJ573 BJ575:BJ577">
    <cfRule type="iconSet" priority="8761">
      <iconSet iconSet="5Arrows">
        <cfvo type="percent" val="0"/>
        <cfvo type="num" val="0.2"/>
        <cfvo type="num" val="0.4"/>
        <cfvo type="num" val="0.6"/>
        <cfvo type="num" val="0.8"/>
      </iconSet>
    </cfRule>
  </conditionalFormatting>
  <conditionalFormatting sqref="BJ579:BJ581 BJ583">
    <cfRule type="iconSet" priority="8760">
      <iconSet iconSet="5Arrows">
        <cfvo type="percent" val="0"/>
        <cfvo type="num" val="0.2"/>
        <cfvo type="num" val="0.4"/>
        <cfvo type="num" val="0.6"/>
        <cfvo type="num" val="0.8"/>
      </iconSet>
    </cfRule>
  </conditionalFormatting>
  <conditionalFormatting sqref="BJ587 BJ621:BJ622 BJ591:BJ604 BJ607:BJ611 BJ613:BJ616">
    <cfRule type="iconSet" priority="8759">
      <iconSet iconSet="5Arrows">
        <cfvo type="percent" val="0"/>
        <cfvo type="num" val="0.2"/>
        <cfvo type="num" val="0.4"/>
        <cfvo type="num" val="0.6"/>
        <cfvo type="num" val="0.8"/>
      </iconSet>
    </cfRule>
  </conditionalFormatting>
  <conditionalFormatting sqref="BJ643:BJ651">
    <cfRule type="iconSet" priority="8758">
      <iconSet iconSet="5Arrows">
        <cfvo type="percent" val="0"/>
        <cfvo type="num" val="0.2"/>
        <cfvo type="num" val="0.4"/>
        <cfvo type="num" val="0.6"/>
        <cfvo type="num" val="0.8"/>
      </iconSet>
    </cfRule>
  </conditionalFormatting>
  <conditionalFormatting sqref="BJ654:BJ668">
    <cfRule type="iconSet" priority="8757">
      <iconSet iconSet="5Arrows">
        <cfvo type="percent" val="0"/>
        <cfvo type="num" val="0.2"/>
        <cfvo type="num" val="0.4"/>
        <cfvo type="num" val="0.6"/>
        <cfvo type="num" val="0.8"/>
      </iconSet>
    </cfRule>
  </conditionalFormatting>
  <conditionalFormatting sqref="BJ670:BJ686">
    <cfRule type="iconSet" priority="8756">
      <iconSet iconSet="5Arrows">
        <cfvo type="percent" val="0"/>
        <cfvo type="num" val="0.2"/>
        <cfvo type="num" val="0.4"/>
        <cfvo type="num" val="0.6"/>
        <cfvo type="num" val="0.8"/>
      </iconSet>
    </cfRule>
  </conditionalFormatting>
  <conditionalFormatting sqref="BJ654:BJ667">
    <cfRule type="iconSet" priority="8755">
      <iconSet iconSet="5Arrows">
        <cfvo type="percent" val="0"/>
        <cfvo type="num" val="0.2"/>
        <cfvo type="num" val="0.4"/>
        <cfvo type="num" val="0.6"/>
        <cfvo type="num" val="0.8"/>
      </iconSet>
    </cfRule>
  </conditionalFormatting>
  <conditionalFormatting sqref="BJ487">
    <cfRule type="iconSet" priority="8754">
      <iconSet iconSet="5Arrows">
        <cfvo type="percent" val="0"/>
        <cfvo type="num" val="0.2"/>
        <cfvo type="num" val="0.4"/>
        <cfvo type="num" val="0.6"/>
        <cfvo type="num" val="0.8"/>
      </iconSet>
    </cfRule>
  </conditionalFormatting>
  <conditionalFormatting sqref="BJ509">
    <cfRule type="iconSet" priority="8753">
      <iconSet iconSet="5Arrows">
        <cfvo type="percent" val="0"/>
        <cfvo type="num" val="0.2"/>
        <cfvo type="num" val="0.4"/>
        <cfvo type="num" val="0.6"/>
        <cfvo type="num" val="0.8"/>
      </iconSet>
    </cfRule>
  </conditionalFormatting>
  <conditionalFormatting sqref="BJ510">
    <cfRule type="iconSet" priority="8752">
      <iconSet iconSet="5Arrows">
        <cfvo type="percent" val="0"/>
        <cfvo type="num" val="0.2"/>
        <cfvo type="num" val="0.4"/>
        <cfvo type="num" val="0.6"/>
        <cfvo type="num" val="0.8"/>
      </iconSet>
    </cfRule>
  </conditionalFormatting>
  <conditionalFormatting sqref="BJ511">
    <cfRule type="iconSet" priority="8751">
      <iconSet iconSet="5Arrows">
        <cfvo type="percent" val="0"/>
        <cfvo type="num" val="0.2"/>
        <cfvo type="num" val="0.4"/>
        <cfvo type="num" val="0.6"/>
        <cfvo type="num" val="0.8"/>
      </iconSet>
    </cfRule>
  </conditionalFormatting>
  <conditionalFormatting sqref="BJ512">
    <cfRule type="iconSet" priority="8750">
      <iconSet iconSet="5Arrows">
        <cfvo type="percent" val="0"/>
        <cfvo type="num" val="0.2"/>
        <cfvo type="num" val="0.4"/>
        <cfvo type="num" val="0.6"/>
        <cfvo type="num" val="0.8"/>
      </iconSet>
    </cfRule>
  </conditionalFormatting>
  <conditionalFormatting sqref="BJ512:BJ515">
    <cfRule type="iconSet" priority="8749">
      <iconSet iconSet="5Arrows">
        <cfvo type="percent" val="0"/>
        <cfvo type="num" val="0.2"/>
        <cfvo type="num" val="0.4"/>
        <cfvo type="num" val="0.6"/>
        <cfvo type="num" val="0.8"/>
      </iconSet>
    </cfRule>
  </conditionalFormatting>
  <conditionalFormatting sqref="BJ521">
    <cfRule type="iconSet" priority="8748">
      <iconSet iconSet="5Arrows">
        <cfvo type="percent" val="0"/>
        <cfvo type="num" val="0.2"/>
        <cfvo type="num" val="0.4"/>
        <cfvo type="num" val="0.6"/>
        <cfvo type="num" val="0.8"/>
      </iconSet>
    </cfRule>
  </conditionalFormatting>
  <conditionalFormatting sqref="BJ517:BJ520">
    <cfRule type="iconSet" priority="8747">
      <iconSet iconSet="5Arrows">
        <cfvo type="percent" val="0"/>
        <cfvo type="num" val="0.2"/>
        <cfvo type="num" val="0.4"/>
        <cfvo type="num" val="0.6"/>
        <cfvo type="num" val="0.8"/>
      </iconSet>
    </cfRule>
  </conditionalFormatting>
  <conditionalFormatting sqref="BJ121:BJ128 BJ110 BJ112:BJ119">
    <cfRule type="iconSet" priority="8746">
      <iconSet iconSet="5Arrows">
        <cfvo type="percent" val="0"/>
        <cfvo type="num" val="0.2"/>
        <cfvo type="num" val="0.4"/>
        <cfvo type="num" val="0.6"/>
        <cfvo type="num" val="0.8"/>
      </iconSet>
    </cfRule>
  </conditionalFormatting>
  <conditionalFormatting sqref="BJ489:BJ490 BJ487 BJ492:BJ495 BJ498:BJ501 BJ504:BJ505">
    <cfRule type="iconSet" priority="8745">
      <iconSet iconSet="5Arrows">
        <cfvo type="percent" val="0"/>
        <cfvo type="num" val="0.2"/>
        <cfvo type="num" val="0.4"/>
        <cfvo type="num" val="0.6"/>
        <cfvo type="num" val="0.8"/>
      </iconSet>
    </cfRule>
  </conditionalFormatting>
  <conditionalFormatting sqref="BJ553 BJ548 BJ550 BJ531 BJ517:BJ525 BJ509:BJ515 BJ534:BJ546">
    <cfRule type="iconSet" priority="8744">
      <iconSet iconSet="5Arrows">
        <cfvo type="percent" val="0"/>
        <cfvo type="num" val="0.2"/>
        <cfvo type="num" val="0.4"/>
        <cfvo type="num" val="0.6"/>
        <cfvo type="num" val="0.8"/>
      </iconSet>
    </cfRule>
  </conditionalFormatting>
  <conditionalFormatting sqref="BJ624:BJ641">
    <cfRule type="iconSet" priority="8743">
      <iconSet iconSet="5Arrows">
        <cfvo type="percent" val="0"/>
        <cfvo type="num" val="0.2"/>
        <cfvo type="num" val="0.4"/>
        <cfvo type="num" val="0.6"/>
        <cfvo type="num" val="0.8"/>
      </iconSet>
    </cfRule>
  </conditionalFormatting>
  <conditionalFormatting sqref="BJ129:BJ130">
    <cfRule type="iconSet" priority="8742">
      <iconSet iconSet="5Arrows">
        <cfvo type="percent" val="0"/>
        <cfvo type="num" val="0.2"/>
        <cfvo type="num" val="0.4"/>
        <cfvo type="num" val="0.6"/>
        <cfvo type="num" val="0.8"/>
      </iconSet>
    </cfRule>
  </conditionalFormatting>
  <conditionalFormatting sqref="BJ423">
    <cfRule type="iconSet" priority="8741">
      <iconSet iconSet="5Arrows">
        <cfvo type="percent" val="0"/>
        <cfvo type="num" val="0.2"/>
        <cfvo type="num" val="0.4"/>
        <cfvo type="num" val="0.6"/>
        <cfvo type="num" val="0.8"/>
      </iconSet>
    </cfRule>
  </conditionalFormatting>
  <conditionalFormatting sqref="BJ421">
    <cfRule type="iconSet" priority="8740">
      <iconSet iconSet="5Arrows">
        <cfvo type="percent" val="0"/>
        <cfvo type="num" val="0.2"/>
        <cfvo type="num" val="0.4"/>
        <cfvo type="num" val="0.6"/>
        <cfvo type="num" val="0.8"/>
      </iconSet>
    </cfRule>
  </conditionalFormatting>
  <conditionalFormatting sqref="BJ582">
    <cfRule type="iconSet" priority="8739">
      <iconSet iconSet="5Arrows">
        <cfvo type="percent" val="0"/>
        <cfvo type="num" val="0.2"/>
        <cfvo type="num" val="0.4"/>
        <cfvo type="num" val="0.6"/>
        <cfvo type="num" val="0.8"/>
      </iconSet>
    </cfRule>
  </conditionalFormatting>
  <conditionalFormatting sqref="BJ588:BJ590">
    <cfRule type="iconSet" priority="8738">
      <iconSet iconSet="5Arrows">
        <cfvo type="percent" val="0"/>
        <cfvo type="num" val="0.2"/>
        <cfvo type="num" val="0.4"/>
        <cfvo type="num" val="0.6"/>
        <cfvo type="num" val="0.8"/>
      </iconSet>
    </cfRule>
  </conditionalFormatting>
  <conditionalFormatting sqref="BJ605:BJ606">
    <cfRule type="iconSet" priority="8737">
      <iconSet iconSet="5Arrows">
        <cfvo type="percent" val="0"/>
        <cfvo type="num" val="0.2"/>
        <cfvo type="num" val="0.4"/>
        <cfvo type="num" val="0.6"/>
        <cfvo type="num" val="0.8"/>
      </iconSet>
    </cfRule>
  </conditionalFormatting>
  <conditionalFormatting sqref="BJ612">
    <cfRule type="iconSet" priority="8736">
      <iconSet iconSet="5Arrows">
        <cfvo type="percent" val="0"/>
        <cfvo type="num" val="0.2"/>
        <cfvo type="num" val="0.4"/>
        <cfvo type="num" val="0.6"/>
        <cfvo type="num" val="0.8"/>
      </iconSet>
    </cfRule>
  </conditionalFormatting>
  <conditionalFormatting sqref="BJ6:BJ10">
    <cfRule type="iconSet" priority="8733">
      <iconSet iconSet="5Arrows">
        <cfvo type="percent" val="0"/>
        <cfvo type="num" val="0.25" gte="0"/>
        <cfvo type="num" val="0.4"/>
        <cfvo type="num" val="0.75"/>
        <cfvo type="num" val="0.75" gte="0"/>
      </iconSet>
    </cfRule>
  </conditionalFormatting>
  <conditionalFormatting sqref="BJ12:BJ19">
    <cfRule type="iconSet" priority="8732">
      <iconSet iconSet="5Arrows">
        <cfvo type="percent" val="0"/>
        <cfvo type="num" val="0.2"/>
        <cfvo type="num" val="0.4"/>
        <cfvo type="num" val="0.6"/>
        <cfvo type="num" val="0.8"/>
      </iconSet>
    </cfRule>
  </conditionalFormatting>
  <conditionalFormatting sqref="BJ12:BJ19">
    <cfRule type="iconSet" priority="8731">
      <iconSet iconSet="5Arrows">
        <cfvo type="percent" val="0"/>
        <cfvo type="num" val="0.25" gte="0"/>
        <cfvo type="num" val="0.4"/>
        <cfvo type="num" val="0.75"/>
        <cfvo type="num" val="0.75" gte="0"/>
      </iconSet>
    </cfRule>
  </conditionalFormatting>
  <conditionalFormatting sqref="BJ20:BJ22">
    <cfRule type="iconSet" priority="8730">
      <iconSet iconSet="5Arrows">
        <cfvo type="percent" val="0"/>
        <cfvo type="num" val="0.2"/>
        <cfvo type="num" val="0.4"/>
        <cfvo type="num" val="0.6"/>
        <cfvo type="num" val="0.8"/>
      </iconSet>
    </cfRule>
  </conditionalFormatting>
  <conditionalFormatting sqref="BJ20:BJ22">
    <cfRule type="iconSet" priority="8729">
      <iconSet iconSet="5Arrows">
        <cfvo type="percent" val="0"/>
        <cfvo type="num" val="0.25" gte="0"/>
        <cfvo type="num" val="0.4"/>
        <cfvo type="num" val="0.75"/>
        <cfvo type="num" val="0.75" gte="0"/>
      </iconSet>
    </cfRule>
  </conditionalFormatting>
  <conditionalFormatting sqref="BJ24:BJ30">
    <cfRule type="iconSet" priority="8728">
      <iconSet iconSet="5Arrows">
        <cfvo type="percent" val="0"/>
        <cfvo type="num" val="0.2"/>
        <cfvo type="num" val="0.4"/>
        <cfvo type="num" val="0.6"/>
        <cfvo type="num" val="0.8"/>
      </iconSet>
    </cfRule>
  </conditionalFormatting>
  <conditionalFormatting sqref="BJ24:BJ30">
    <cfRule type="iconSet" priority="8726">
      <iconSet iconSet="5Arrows">
        <cfvo type="percent" val="0"/>
        <cfvo type="num" val="0.25" gte="0"/>
        <cfvo type="num" val="0.4"/>
        <cfvo type="num" val="0.75"/>
        <cfvo type="num" val="0.75" gte="0"/>
      </iconSet>
    </cfRule>
  </conditionalFormatting>
  <conditionalFormatting sqref="BJ32:BJ33 BJ35:BJ37">
    <cfRule type="iconSet" priority="8725">
      <iconSet iconSet="5Arrows">
        <cfvo type="percent" val="0"/>
        <cfvo type="num" val="0.2"/>
        <cfvo type="num" val="0.4"/>
        <cfvo type="num" val="0.6"/>
        <cfvo type="num" val="0.8"/>
      </iconSet>
    </cfRule>
  </conditionalFormatting>
  <conditionalFormatting sqref="BJ32:BJ37">
    <cfRule type="iconSet" priority="8722">
      <iconSet iconSet="5Arrows">
        <cfvo type="percent" val="0"/>
        <cfvo type="num" val="0.25" gte="0"/>
        <cfvo type="num" val="0.4"/>
        <cfvo type="num" val="0.75"/>
        <cfvo type="num" val="0.75" gte="0"/>
      </iconSet>
    </cfRule>
  </conditionalFormatting>
  <conditionalFormatting sqref="BJ39:BJ48">
    <cfRule type="iconSet" priority="8717">
      <iconSet iconSet="5Arrows">
        <cfvo type="percent" val="0"/>
        <cfvo type="num" val="0.25" gte="0"/>
        <cfvo type="num" val="0.4"/>
        <cfvo type="num" val="0.75"/>
        <cfvo type="num" val="0.75" gte="0"/>
      </iconSet>
    </cfRule>
  </conditionalFormatting>
  <conditionalFormatting sqref="BJ50:BJ59">
    <cfRule type="iconSet" priority="8711">
      <iconSet iconSet="5Arrows">
        <cfvo type="percent" val="0"/>
        <cfvo type="num" val="0.25" gte="0"/>
        <cfvo type="num" val="0.4"/>
        <cfvo type="num" val="0.75"/>
        <cfvo type="num" val="0.75" gte="0"/>
      </iconSet>
    </cfRule>
  </conditionalFormatting>
  <conditionalFormatting sqref="BJ61:BJ75">
    <cfRule type="iconSet" priority="8704">
      <iconSet iconSet="5Arrows">
        <cfvo type="percent" val="0"/>
        <cfvo type="num" val="0.25" gte="0"/>
        <cfvo type="num" val="0.4"/>
        <cfvo type="num" val="0.75"/>
        <cfvo type="num" val="0.75" gte="0"/>
      </iconSet>
    </cfRule>
  </conditionalFormatting>
  <conditionalFormatting sqref="BJ77:BJ92">
    <cfRule type="iconSet" priority="8696">
      <iconSet iconSet="5Arrows">
        <cfvo type="percent" val="0"/>
        <cfvo type="num" val="0.25" gte="0"/>
        <cfvo type="num" val="0.4"/>
        <cfvo type="num" val="0.75"/>
        <cfvo type="num" val="0.75" gte="0"/>
      </iconSet>
    </cfRule>
  </conditionalFormatting>
  <conditionalFormatting sqref="BJ95:BJ108">
    <cfRule type="iconSet" priority="8687">
      <iconSet iconSet="5Arrows">
        <cfvo type="percent" val="0"/>
        <cfvo type="num" val="0.25" gte="0"/>
        <cfvo type="num" val="0.4"/>
        <cfvo type="num" val="0.75"/>
        <cfvo type="num" val="0.75" gte="0"/>
      </iconSet>
    </cfRule>
  </conditionalFormatting>
  <conditionalFormatting sqref="BJ110:BJ130">
    <cfRule type="iconSet" priority="8686">
      <iconSet iconSet="5Arrows">
        <cfvo type="percent" val="0"/>
        <cfvo type="num" val="0.2"/>
        <cfvo type="num" val="0.4"/>
        <cfvo type="num" val="0.6"/>
        <cfvo type="num" val="0.8"/>
      </iconSet>
    </cfRule>
  </conditionalFormatting>
  <conditionalFormatting sqref="BJ110:BJ130">
    <cfRule type="iconSet" priority="8677">
      <iconSet iconSet="5Arrows">
        <cfvo type="percent" val="0"/>
        <cfvo type="num" val="0.25" gte="0"/>
        <cfvo type="num" val="0.4"/>
        <cfvo type="num" val="0.75"/>
        <cfvo type="num" val="0.75" gte="0"/>
      </iconSet>
    </cfRule>
  </conditionalFormatting>
  <conditionalFormatting sqref="BJ132:BJ135">
    <cfRule type="iconSet" priority="8666">
      <iconSet iconSet="5Arrows">
        <cfvo type="percent" val="0"/>
        <cfvo type="num" val="0.25" gte="0"/>
        <cfvo type="num" val="0.4"/>
        <cfvo type="num" val="0.75"/>
        <cfvo type="num" val="0.75" gte="0"/>
      </iconSet>
    </cfRule>
  </conditionalFormatting>
  <conditionalFormatting sqref="BJ138:BJ140">
    <cfRule type="iconSet" priority="8654">
      <iconSet iconSet="5Arrows">
        <cfvo type="percent" val="0"/>
        <cfvo type="num" val="0.25" gte="0"/>
        <cfvo type="num" val="0.4"/>
        <cfvo type="num" val="0.75"/>
        <cfvo type="num" val="0.75" gte="0"/>
      </iconSet>
    </cfRule>
  </conditionalFormatting>
  <conditionalFormatting sqref="BJ142:BJ143">
    <cfRule type="iconSet" priority="8641">
      <iconSet iconSet="5Arrows">
        <cfvo type="percent" val="0"/>
        <cfvo type="num" val="0.25" gte="0"/>
        <cfvo type="num" val="0.4"/>
        <cfvo type="num" val="0.75"/>
        <cfvo type="num" val="0.75" gte="0"/>
      </iconSet>
    </cfRule>
  </conditionalFormatting>
  <conditionalFormatting sqref="BJ145:BJ147">
    <cfRule type="iconSet" priority="8627">
      <iconSet iconSet="5Arrows">
        <cfvo type="percent" val="0"/>
        <cfvo type="num" val="0.25" gte="0"/>
        <cfvo type="num" val="0.4"/>
        <cfvo type="num" val="0.75"/>
        <cfvo type="num" val="0.75" gte="0"/>
      </iconSet>
    </cfRule>
  </conditionalFormatting>
  <conditionalFormatting sqref="BJ177:BJ193">
    <cfRule type="iconSet" priority="8596">
      <iconSet iconSet="5Arrows">
        <cfvo type="percent" val="0"/>
        <cfvo type="num" val="0.25" gte="0"/>
        <cfvo type="num" val="0.4"/>
        <cfvo type="num" val="0.75"/>
        <cfvo type="num" val="0.75" gte="0"/>
      </iconSet>
    </cfRule>
  </conditionalFormatting>
  <conditionalFormatting sqref="BJ195:BJ206">
    <cfRule type="iconSet" priority="8595">
      <iconSet iconSet="5Arrows">
        <cfvo type="percent" val="0"/>
        <cfvo type="num" val="0.2"/>
        <cfvo type="num" val="0.4"/>
        <cfvo type="num" val="0.6"/>
        <cfvo type="num" val="0.8"/>
      </iconSet>
    </cfRule>
  </conditionalFormatting>
  <conditionalFormatting sqref="BJ195:BJ206">
    <cfRule type="iconSet" priority="8579">
      <iconSet iconSet="5Arrows">
        <cfvo type="percent" val="0"/>
        <cfvo type="num" val="0.25" gte="0"/>
        <cfvo type="num" val="0.4"/>
        <cfvo type="num" val="0.75"/>
        <cfvo type="num" val="0.75" gte="0"/>
      </iconSet>
    </cfRule>
  </conditionalFormatting>
  <conditionalFormatting sqref="BJ208:BJ211">
    <cfRule type="iconSet" priority="8561">
      <iconSet iconSet="5Arrows">
        <cfvo type="percent" val="0"/>
        <cfvo type="num" val="0.25" gte="0"/>
        <cfvo type="num" val="0.4"/>
        <cfvo type="num" val="0.75"/>
        <cfvo type="num" val="0.75" gte="0"/>
      </iconSet>
    </cfRule>
  </conditionalFormatting>
  <conditionalFormatting sqref="BJ214:BJ223">
    <cfRule type="iconSet" priority="8560">
      <iconSet iconSet="5Arrows">
        <cfvo type="percent" val="0"/>
        <cfvo type="num" val="0.2"/>
        <cfvo type="num" val="0.4"/>
        <cfvo type="num" val="0.6"/>
        <cfvo type="num" val="0.8"/>
      </iconSet>
    </cfRule>
  </conditionalFormatting>
  <conditionalFormatting sqref="BJ214:BJ223">
    <cfRule type="iconSet" priority="8542">
      <iconSet iconSet="5Arrows">
        <cfvo type="percent" val="0"/>
        <cfvo type="num" val="0.25" gte="0"/>
        <cfvo type="num" val="0.4"/>
        <cfvo type="num" val="0.75"/>
        <cfvo type="num" val="0.75" gte="0"/>
      </iconSet>
    </cfRule>
  </conditionalFormatting>
  <conditionalFormatting sqref="BJ225:BJ235">
    <cfRule type="iconSet" priority="8522">
      <iconSet iconSet="5Arrows">
        <cfvo type="percent" val="0"/>
        <cfvo type="num" val="0.25" gte="0"/>
        <cfvo type="num" val="0.4"/>
        <cfvo type="num" val="0.75"/>
        <cfvo type="num" val="0.75" gte="0"/>
      </iconSet>
    </cfRule>
  </conditionalFormatting>
  <conditionalFormatting sqref="BJ238:BJ241">
    <cfRule type="iconSet" priority="8501">
      <iconSet iconSet="5Arrows">
        <cfvo type="percent" val="0"/>
        <cfvo type="num" val="0.25" gte="0"/>
        <cfvo type="num" val="0.4"/>
        <cfvo type="num" val="0.75"/>
        <cfvo type="num" val="0.75" gte="0"/>
      </iconSet>
    </cfRule>
  </conditionalFormatting>
  <conditionalFormatting sqref="BJ243:BJ245">
    <cfRule type="iconSet" priority="8479">
      <iconSet iconSet="5Arrows">
        <cfvo type="percent" val="0"/>
        <cfvo type="num" val="0.25" gte="0"/>
        <cfvo type="num" val="0.4"/>
        <cfvo type="num" val="0.75"/>
        <cfvo type="num" val="0.75" gte="0"/>
      </iconSet>
    </cfRule>
  </conditionalFormatting>
  <conditionalFormatting sqref="BJ249:BJ306">
    <cfRule type="iconSet" priority="8456">
      <iconSet iconSet="5Arrows">
        <cfvo type="percent" val="0"/>
        <cfvo type="num" val="0.25" gte="0"/>
        <cfvo type="num" val="0.4"/>
        <cfvo type="num" val="0.75"/>
        <cfvo type="num" val="0.75" gte="0"/>
      </iconSet>
    </cfRule>
  </conditionalFormatting>
  <conditionalFormatting sqref="BJ310:BJ325">
    <cfRule type="iconSet" priority="8432">
      <iconSet iconSet="5Arrows">
        <cfvo type="percent" val="0"/>
        <cfvo type="num" val="0.25" gte="0"/>
        <cfvo type="num" val="0.4"/>
        <cfvo type="num" val="0.75"/>
        <cfvo type="num" val="0.75" gte="0"/>
      </iconSet>
    </cfRule>
  </conditionalFormatting>
  <conditionalFormatting sqref="BJ327:BJ346">
    <cfRule type="iconSet" priority="8431">
      <iconSet iconSet="5Arrows">
        <cfvo type="percent" val="0"/>
        <cfvo type="num" val="0.2"/>
        <cfvo type="num" val="0.4"/>
        <cfvo type="num" val="0.6"/>
        <cfvo type="num" val="0.8"/>
      </iconSet>
    </cfRule>
  </conditionalFormatting>
  <conditionalFormatting sqref="BJ327:BJ346">
    <cfRule type="iconSet" priority="8407">
      <iconSet iconSet="5Arrows">
        <cfvo type="percent" val="0"/>
        <cfvo type="num" val="0.25" gte="0"/>
        <cfvo type="num" val="0.4"/>
        <cfvo type="num" val="0.75"/>
        <cfvo type="num" val="0.75" gte="0"/>
      </iconSet>
    </cfRule>
  </conditionalFormatting>
  <conditionalFormatting sqref="BJ348:BJ364">
    <cfRule type="iconSet" priority="8381">
      <iconSet iconSet="5Arrows">
        <cfvo type="percent" val="0"/>
        <cfvo type="num" val="0.25" gte="0"/>
        <cfvo type="num" val="0.4"/>
        <cfvo type="num" val="0.75"/>
        <cfvo type="num" val="0.75" gte="0"/>
      </iconSet>
    </cfRule>
  </conditionalFormatting>
  <conditionalFormatting sqref="BJ366:BJ373">
    <cfRule type="iconSet" priority="8327">
      <iconSet iconSet="5Arrows">
        <cfvo type="percent" val="0"/>
        <cfvo type="num" val="0.25" gte="0"/>
        <cfvo type="num" val="0.4"/>
        <cfvo type="num" val="0.75"/>
        <cfvo type="num" val="0.75" gte="0"/>
      </iconSet>
    </cfRule>
  </conditionalFormatting>
  <conditionalFormatting sqref="BJ375:BJ382">
    <cfRule type="iconSet" priority="8300">
      <iconSet iconSet="5Arrows">
        <cfvo type="percent" val="0"/>
        <cfvo type="num" val="0.2"/>
        <cfvo type="num" val="0.4"/>
        <cfvo type="num" val="0.6"/>
        <cfvo type="num" val="0.8"/>
      </iconSet>
    </cfRule>
  </conditionalFormatting>
  <conditionalFormatting sqref="BJ375:BJ382">
    <cfRule type="iconSet" priority="8273">
      <iconSet iconSet="5Arrows">
        <cfvo type="percent" val="0"/>
        <cfvo type="num" val="0.25" gte="0"/>
        <cfvo type="num" val="0.4"/>
        <cfvo type="num" val="0.75"/>
        <cfvo type="num" val="0.75" gte="0"/>
      </iconSet>
    </cfRule>
  </conditionalFormatting>
  <conditionalFormatting sqref="BJ384:BJ399">
    <cfRule type="iconSet" priority="8218">
      <iconSet iconSet="5Arrows">
        <cfvo type="percent" val="0"/>
        <cfvo type="num" val="0.25" gte="0"/>
        <cfvo type="num" val="0.4"/>
        <cfvo type="num" val="0.75"/>
        <cfvo type="num" val="0.75" gte="0"/>
      </iconSet>
    </cfRule>
  </conditionalFormatting>
  <conditionalFormatting sqref="BJ402:BJ405">
    <cfRule type="iconSet" priority="8162">
      <iconSet iconSet="5Arrows">
        <cfvo type="percent" val="0"/>
        <cfvo type="num" val="0.25" gte="0"/>
        <cfvo type="num" val="0.4"/>
        <cfvo type="num" val="0.75"/>
        <cfvo type="num" val="0.75" gte="0"/>
      </iconSet>
    </cfRule>
  </conditionalFormatting>
  <conditionalFormatting sqref="BJ407:BJ434">
    <cfRule type="iconSet" priority="8135">
      <iconSet iconSet="5Arrows">
        <cfvo type="percent" val="0"/>
        <cfvo type="num" val="0.2"/>
        <cfvo type="num" val="0.4"/>
        <cfvo type="num" val="0.6"/>
        <cfvo type="num" val="0.8"/>
      </iconSet>
    </cfRule>
  </conditionalFormatting>
  <conditionalFormatting sqref="BJ407:BJ434">
    <cfRule type="iconSet" priority="8105">
      <iconSet iconSet="5Arrows">
        <cfvo type="percent" val="0"/>
        <cfvo type="num" val="0.25" gte="0"/>
        <cfvo type="num" val="0.4"/>
        <cfvo type="num" val="0.75"/>
        <cfvo type="num" val="0.75" gte="0"/>
      </iconSet>
    </cfRule>
  </conditionalFormatting>
  <conditionalFormatting sqref="BJ436:BJ473">
    <cfRule type="iconSet" priority="8047">
      <iconSet iconSet="5Arrows">
        <cfvo type="percent" val="0"/>
        <cfvo type="num" val="0.25" gte="0"/>
        <cfvo type="num" val="0.4"/>
        <cfvo type="num" val="0.75"/>
        <cfvo type="num" val="0.75" gte="0"/>
      </iconSet>
    </cfRule>
  </conditionalFormatting>
  <conditionalFormatting sqref="BJ475:BJ478">
    <cfRule type="iconSet" priority="7988">
      <iconSet iconSet="5Arrows">
        <cfvo type="percent" val="0"/>
        <cfvo type="num" val="0.25" gte="0"/>
        <cfvo type="num" val="0.4"/>
        <cfvo type="num" val="0.75"/>
        <cfvo type="num" val="0.75" gte="0"/>
      </iconSet>
    </cfRule>
  </conditionalFormatting>
  <conditionalFormatting sqref="BJ481:BJ485">
    <cfRule type="iconSet" priority="7928">
      <iconSet iconSet="5Arrows">
        <cfvo type="percent" val="0"/>
        <cfvo type="num" val="0.25" gte="0"/>
        <cfvo type="num" val="0.4"/>
        <cfvo type="num" val="0.75"/>
        <cfvo type="num" val="0.75" gte="0"/>
      </iconSet>
    </cfRule>
  </conditionalFormatting>
  <conditionalFormatting sqref="BJ487:BJ507">
    <cfRule type="iconSet" priority="7901">
      <iconSet iconSet="5Arrows">
        <cfvo type="percent" val="0"/>
        <cfvo type="num" val="0.2"/>
        <cfvo type="num" val="0.4"/>
        <cfvo type="num" val="0.6"/>
        <cfvo type="num" val="0.8"/>
      </iconSet>
    </cfRule>
  </conditionalFormatting>
  <conditionalFormatting sqref="BJ487:BJ507">
    <cfRule type="iconSet" priority="7867">
      <iconSet iconSet="5Arrows">
        <cfvo type="percent" val="0"/>
        <cfvo type="num" val="0.25" gte="0"/>
        <cfvo type="num" val="0.4"/>
        <cfvo type="num" val="0.75"/>
        <cfvo type="num" val="0.75" gte="0"/>
      </iconSet>
    </cfRule>
  </conditionalFormatting>
  <conditionalFormatting sqref="BJ509:BJ556">
    <cfRule type="iconSet" priority="7840">
      <iconSet iconSet="5Arrows">
        <cfvo type="percent" val="0"/>
        <cfvo type="num" val="0.2"/>
        <cfvo type="num" val="0.4"/>
        <cfvo type="num" val="0.6"/>
        <cfvo type="num" val="0.8"/>
      </iconSet>
    </cfRule>
  </conditionalFormatting>
  <conditionalFormatting sqref="BJ509:BJ556">
    <cfRule type="iconSet" priority="7805">
      <iconSet iconSet="5Arrows">
        <cfvo type="percent" val="0"/>
        <cfvo type="num" val="0.25" gte="0"/>
        <cfvo type="num" val="0.4"/>
        <cfvo type="num" val="0.75"/>
        <cfvo type="num" val="0.75" gte="0"/>
      </iconSet>
    </cfRule>
  </conditionalFormatting>
  <conditionalFormatting sqref="BJ558:BJ571">
    <cfRule type="iconSet" priority="7778">
      <iconSet iconSet="5Arrows">
        <cfvo type="percent" val="0"/>
        <cfvo type="num" val="0.2"/>
        <cfvo type="num" val="0.4"/>
        <cfvo type="num" val="0.6"/>
        <cfvo type="num" val="0.8"/>
      </iconSet>
    </cfRule>
  </conditionalFormatting>
  <conditionalFormatting sqref="BJ558:BJ571">
    <cfRule type="iconSet" priority="7742">
      <iconSet iconSet="5Arrows">
        <cfvo type="percent" val="0"/>
        <cfvo type="num" val="0.25" gte="0"/>
        <cfvo type="num" val="0.4"/>
        <cfvo type="num" val="0.75"/>
        <cfvo type="num" val="0.75" gte="0"/>
      </iconSet>
    </cfRule>
  </conditionalFormatting>
  <conditionalFormatting sqref="BJ573:BJ577">
    <cfRule type="iconSet" priority="7715">
      <iconSet iconSet="5Arrows">
        <cfvo type="percent" val="0"/>
        <cfvo type="num" val="0.2"/>
        <cfvo type="num" val="0.4"/>
        <cfvo type="num" val="0.6"/>
        <cfvo type="num" val="0.8"/>
      </iconSet>
    </cfRule>
  </conditionalFormatting>
  <conditionalFormatting sqref="BJ573:BJ577">
    <cfRule type="iconSet" priority="7678">
      <iconSet iconSet="5Arrows">
        <cfvo type="percent" val="0"/>
        <cfvo type="num" val="0.25" gte="0"/>
        <cfvo type="num" val="0.4"/>
        <cfvo type="num" val="0.75"/>
        <cfvo type="num" val="0.75" gte="0"/>
      </iconSet>
    </cfRule>
  </conditionalFormatting>
  <conditionalFormatting sqref="BJ579:BJ583">
    <cfRule type="iconSet" priority="7651">
      <iconSet iconSet="5Arrows">
        <cfvo type="percent" val="0"/>
        <cfvo type="num" val="0.2"/>
        <cfvo type="num" val="0.4"/>
        <cfvo type="num" val="0.6"/>
        <cfvo type="num" val="0.8"/>
      </iconSet>
    </cfRule>
  </conditionalFormatting>
  <conditionalFormatting sqref="BJ579:BJ583">
    <cfRule type="iconSet" priority="7613">
      <iconSet iconSet="5Arrows">
        <cfvo type="percent" val="0"/>
        <cfvo type="num" val="0.25" gte="0"/>
        <cfvo type="num" val="0.4"/>
        <cfvo type="num" val="0.75"/>
        <cfvo type="num" val="0.75" gte="0"/>
      </iconSet>
    </cfRule>
  </conditionalFormatting>
  <conditionalFormatting sqref="BJ587:BJ622">
    <cfRule type="iconSet" priority="7586">
      <iconSet iconSet="5Arrows">
        <cfvo type="percent" val="0"/>
        <cfvo type="num" val="0.2"/>
        <cfvo type="num" val="0.4"/>
        <cfvo type="num" val="0.6"/>
        <cfvo type="num" val="0.8"/>
      </iconSet>
    </cfRule>
  </conditionalFormatting>
  <conditionalFormatting sqref="BJ587:BJ622">
    <cfRule type="iconSet" priority="7547">
      <iconSet iconSet="5Arrows">
        <cfvo type="percent" val="0"/>
        <cfvo type="num" val="0.25" gte="0"/>
        <cfvo type="num" val="0.4"/>
        <cfvo type="num" val="0.75"/>
        <cfvo type="num" val="0.75" gte="0"/>
      </iconSet>
    </cfRule>
  </conditionalFormatting>
  <conditionalFormatting sqref="BJ624:BJ641">
    <cfRule type="iconSet" priority="7480">
      <iconSet iconSet="5Arrows">
        <cfvo type="percent" val="0"/>
        <cfvo type="num" val="0.25" gte="0"/>
        <cfvo type="num" val="0.4"/>
        <cfvo type="num" val="0.75"/>
        <cfvo type="num" val="0.75" gte="0"/>
      </iconSet>
    </cfRule>
  </conditionalFormatting>
  <conditionalFormatting sqref="BJ643:BJ651">
    <cfRule type="iconSet" priority="7412">
      <iconSet iconSet="5Arrows">
        <cfvo type="percent" val="0"/>
        <cfvo type="num" val="0.25" gte="0"/>
        <cfvo type="num" val="0.4"/>
        <cfvo type="num" val="0.75"/>
        <cfvo type="num" val="0.75" gte="0"/>
      </iconSet>
    </cfRule>
  </conditionalFormatting>
  <conditionalFormatting sqref="BJ654:BJ668">
    <cfRule type="iconSet" priority="7343">
      <iconSet iconSet="5Arrows">
        <cfvo type="percent" val="0"/>
        <cfvo type="num" val="0.25" gte="0"/>
        <cfvo type="num" val="0.4"/>
        <cfvo type="num" val="0.75"/>
        <cfvo type="num" val="0.75" gte="0"/>
      </iconSet>
    </cfRule>
  </conditionalFormatting>
  <conditionalFormatting sqref="BJ670:BJ686">
    <cfRule type="iconSet" priority="7273">
      <iconSet iconSet="5Arrows">
        <cfvo type="percent" val="0"/>
        <cfvo type="num" val="0.25" gte="0"/>
        <cfvo type="num" val="0.4"/>
        <cfvo type="num" val="0.75"/>
        <cfvo type="num" val="0.75" gte="0"/>
      </iconSet>
    </cfRule>
  </conditionalFormatting>
  <conditionalFormatting sqref="CR9:CR10 CR7">
    <cfRule type="iconSet" priority="7246">
      <iconSet iconSet="5Arrows">
        <cfvo type="percent" val="0"/>
        <cfvo type="num" val="0.2"/>
        <cfvo type="num" val="0.4"/>
        <cfvo type="num" val="0.6"/>
        <cfvo type="num" val="0.8"/>
      </iconSet>
    </cfRule>
  </conditionalFormatting>
  <conditionalFormatting sqref="CR12:CR22">
    <cfRule type="iconSet" priority="7245">
      <iconSet iconSet="5Arrows">
        <cfvo type="percent" val="0"/>
        <cfvo type="num" val="0.2"/>
        <cfvo type="num" val="0.4"/>
        <cfvo type="num" val="0.6"/>
        <cfvo type="num" val="0.8"/>
      </iconSet>
    </cfRule>
  </conditionalFormatting>
  <conditionalFormatting sqref="CR24:CR25 CR27:CR30">
    <cfRule type="iconSet" priority="7244">
      <iconSet iconSet="5Arrows">
        <cfvo type="percent" val="0"/>
        <cfvo type="num" val="0.2"/>
        <cfvo type="num" val="0.4"/>
        <cfvo type="num" val="0.6"/>
        <cfvo type="num" val="0.8"/>
      </iconSet>
    </cfRule>
  </conditionalFormatting>
  <conditionalFormatting sqref="CR32:CR37">
    <cfRule type="iconSet" priority="7243">
      <iconSet iconSet="5Arrows">
        <cfvo type="percent" val="0"/>
        <cfvo type="num" val="0.2"/>
        <cfvo type="num" val="0.4"/>
        <cfvo type="num" val="0.6"/>
        <cfvo type="num" val="0.8"/>
      </iconSet>
    </cfRule>
  </conditionalFormatting>
  <conditionalFormatting sqref="CR39:CR48">
    <cfRule type="iconSet" priority="7242">
      <iconSet iconSet="5Arrows">
        <cfvo type="percent" val="0"/>
        <cfvo type="num" val="0.2"/>
        <cfvo type="num" val="0.4"/>
        <cfvo type="num" val="0.6"/>
        <cfvo type="num" val="0.8"/>
      </iconSet>
    </cfRule>
  </conditionalFormatting>
  <conditionalFormatting sqref="CR50:CR59">
    <cfRule type="iconSet" priority="7241">
      <iconSet iconSet="5Arrows">
        <cfvo type="percent" val="0"/>
        <cfvo type="num" val="0.2"/>
        <cfvo type="num" val="0.4"/>
        <cfvo type="num" val="0.6"/>
        <cfvo type="num" val="0.8"/>
      </iconSet>
    </cfRule>
  </conditionalFormatting>
  <conditionalFormatting sqref="CR61:CR75">
    <cfRule type="iconSet" priority="7240">
      <iconSet iconSet="5Arrows">
        <cfvo type="percent" val="0"/>
        <cfvo type="num" val="0.2"/>
        <cfvo type="num" val="0.4"/>
        <cfvo type="num" val="0.6"/>
        <cfvo type="num" val="0.8"/>
      </iconSet>
    </cfRule>
  </conditionalFormatting>
  <conditionalFormatting sqref="CR77:CR92">
    <cfRule type="iconSet" priority="7239">
      <iconSet iconSet="5Arrows">
        <cfvo type="percent" val="0"/>
        <cfvo type="num" val="0.2"/>
        <cfvo type="num" val="0.4"/>
        <cfvo type="num" val="0.6"/>
        <cfvo type="num" val="0.8"/>
      </iconSet>
    </cfRule>
  </conditionalFormatting>
  <conditionalFormatting sqref="CR95:CR108">
    <cfRule type="iconSet" priority="7238">
      <iconSet iconSet="5Arrows">
        <cfvo type="percent" val="0"/>
        <cfvo type="num" val="0.2"/>
        <cfvo type="num" val="0.4"/>
        <cfvo type="num" val="0.6"/>
        <cfvo type="num" val="0.8"/>
      </iconSet>
    </cfRule>
  </conditionalFormatting>
  <conditionalFormatting sqref="CR132:CR135">
    <cfRule type="iconSet" priority="7237">
      <iconSet iconSet="5Arrows">
        <cfvo type="percent" val="0"/>
        <cfvo type="num" val="0.2"/>
        <cfvo type="num" val="0.4"/>
        <cfvo type="num" val="0.6"/>
        <cfvo type="num" val="0.8"/>
      </iconSet>
    </cfRule>
  </conditionalFormatting>
  <conditionalFormatting sqref="CR138:CR140">
    <cfRule type="iconSet" priority="7236">
      <iconSet iconSet="5Arrows">
        <cfvo type="percent" val="0"/>
        <cfvo type="num" val="0.2"/>
        <cfvo type="num" val="0.4"/>
        <cfvo type="num" val="0.6"/>
        <cfvo type="num" val="0.8"/>
      </iconSet>
    </cfRule>
  </conditionalFormatting>
  <conditionalFormatting sqref="CR142:CR143">
    <cfRule type="iconSet" priority="7235">
      <iconSet iconSet="5Arrows">
        <cfvo type="percent" val="0"/>
        <cfvo type="num" val="0.2"/>
        <cfvo type="num" val="0.4"/>
        <cfvo type="num" val="0.6"/>
        <cfvo type="num" val="0.8"/>
      </iconSet>
    </cfRule>
  </conditionalFormatting>
  <conditionalFormatting sqref="CR145:CR147">
    <cfRule type="iconSet" priority="7234">
      <iconSet iconSet="5Arrows">
        <cfvo type="percent" val="0"/>
        <cfvo type="num" val="0.2"/>
        <cfvo type="num" val="0.4"/>
        <cfvo type="num" val="0.6"/>
        <cfvo type="num" val="0.8"/>
      </iconSet>
    </cfRule>
  </conditionalFormatting>
  <conditionalFormatting sqref="CR168:CR175 CR151:CR166">
    <cfRule type="iconSet" priority="7233">
      <iconSet iconSet="5Arrows">
        <cfvo type="percent" val="0"/>
        <cfvo type="num" val="0.2"/>
        <cfvo type="num" val="0.4"/>
        <cfvo type="num" val="0.6"/>
        <cfvo type="num" val="0.8"/>
      </iconSet>
    </cfRule>
  </conditionalFormatting>
  <conditionalFormatting sqref="CR177:CR193">
    <cfRule type="iconSet" priority="7232">
      <iconSet iconSet="5Arrows">
        <cfvo type="percent" val="0"/>
        <cfvo type="num" val="0.2"/>
        <cfvo type="num" val="0.4"/>
        <cfvo type="num" val="0.6"/>
        <cfvo type="num" val="0.8"/>
      </iconSet>
    </cfRule>
  </conditionalFormatting>
  <conditionalFormatting sqref="CR206 CR195:CR204">
    <cfRule type="iconSet" priority="7231">
      <iconSet iconSet="5Arrows">
        <cfvo type="percent" val="0"/>
        <cfvo type="num" val="0.2"/>
        <cfvo type="num" val="0.4"/>
        <cfvo type="num" val="0.6"/>
        <cfvo type="num" val="0.8"/>
      </iconSet>
    </cfRule>
  </conditionalFormatting>
  <conditionalFormatting sqref="CR208:CR211">
    <cfRule type="iconSet" priority="7230">
      <iconSet iconSet="5Arrows">
        <cfvo type="percent" val="0"/>
        <cfvo type="num" val="0.2"/>
        <cfvo type="num" val="0.4"/>
        <cfvo type="num" val="0.6"/>
        <cfvo type="num" val="0.8"/>
      </iconSet>
    </cfRule>
  </conditionalFormatting>
  <conditionalFormatting sqref="CR214:CR223">
    <cfRule type="iconSet" priority="7229">
      <iconSet iconSet="5Arrows">
        <cfvo type="percent" val="0"/>
        <cfvo type="num" val="0.2"/>
        <cfvo type="num" val="0.4"/>
        <cfvo type="num" val="0.6"/>
        <cfvo type="num" val="0.8"/>
      </iconSet>
    </cfRule>
  </conditionalFormatting>
  <conditionalFormatting sqref="CR225:CR235">
    <cfRule type="iconSet" priority="7228">
      <iconSet iconSet="5Arrows">
        <cfvo type="percent" val="0"/>
        <cfvo type="num" val="0.2"/>
        <cfvo type="num" val="0.4"/>
        <cfvo type="num" val="0.6"/>
        <cfvo type="num" val="0.8"/>
      </iconSet>
    </cfRule>
  </conditionalFormatting>
  <conditionalFormatting sqref="CR238:CR241">
    <cfRule type="iconSet" priority="7227">
      <iconSet iconSet="5Arrows">
        <cfvo type="percent" val="0"/>
        <cfvo type="num" val="0.2"/>
        <cfvo type="num" val="0.4"/>
        <cfvo type="num" val="0.6"/>
        <cfvo type="num" val="0.8"/>
      </iconSet>
    </cfRule>
  </conditionalFormatting>
  <conditionalFormatting sqref="CR243:CR245">
    <cfRule type="iconSet" priority="7226">
      <iconSet iconSet="5Arrows">
        <cfvo type="percent" val="0"/>
        <cfvo type="num" val="0.2"/>
        <cfvo type="num" val="0.4"/>
        <cfvo type="num" val="0.6"/>
        <cfvo type="num" val="0.8"/>
      </iconSet>
    </cfRule>
  </conditionalFormatting>
  <conditionalFormatting sqref="CR249:CR306">
    <cfRule type="iconSet" priority="7225">
      <iconSet iconSet="5Arrows">
        <cfvo type="percent" val="0"/>
        <cfvo type="num" val="0.2"/>
        <cfvo type="num" val="0.4"/>
        <cfvo type="num" val="0.6"/>
        <cfvo type="num" val="0.8"/>
      </iconSet>
    </cfRule>
  </conditionalFormatting>
  <conditionalFormatting sqref="CR310:CR325">
    <cfRule type="iconSet" priority="7224">
      <iconSet iconSet="5Arrows">
        <cfvo type="percent" val="0"/>
        <cfvo type="num" val="0.2"/>
        <cfvo type="num" val="0.4"/>
        <cfvo type="num" val="0.6"/>
        <cfvo type="num" val="0.8"/>
      </iconSet>
    </cfRule>
  </conditionalFormatting>
  <conditionalFormatting sqref="CR327 CR332:CR346">
    <cfRule type="iconSet" priority="7223">
      <iconSet iconSet="5Arrows">
        <cfvo type="percent" val="0"/>
        <cfvo type="num" val="0.2"/>
        <cfvo type="num" val="0.4"/>
        <cfvo type="num" val="0.6"/>
        <cfvo type="num" val="0.8"/>
      </iconSet>
    </cfRule>
  </conditionalFormatting>
  <conditionalFormatting sqref="CR348:CR364">
    <cfRule type="iconSet" priority="7222">
      <iconSet iconSet="5Arrows">
        <cfvo type="percent" val="0"/>
        <cfvo type="num" val="0.2"/>
        <cfvo type="num" val="0.4"/>
        <cfvo type="num" val="0.6"/>
        <cfvo type="num" val="0.8"/>
      </iconSet>
    </cfRule>
  </conditionalFormatting>
  <conditionalFormatting sqref="CR366:CR373">
    <cfRule type="iconSet" priority="7221">
      <iconSet iconSet="5Arrows">
        <cfvo type="percent" val="0"/>
        <cfvo type="num" val="0.2"/>
        <cfvo type="num" val="0.4"/>
        <cfvo type="num" val="0.6"/>
        <cfvo type="num" val="0.8"/>
      </iconSet>
    </cfRule>
  </conditionalFormatting>
  <conditionalFormatting sqref="CR375:CR382">
    <cfRule type="iconSet" priority="7220">
      <iconSet iconSet="5Arrows">
        <cfvo type="percent" val="0"/>
        <cfvo type="num" val="0.2"/>
        <cfvo type="num" val="0.4"/>
        <cfvo type="num" val="0.6"/>
        <cfvo type="num" val="0.8"/>
      </iconSet>
    </cfRule>
  </conditionalFormatting>
  <conditionalFormatting sqref="CR384:CR399">
    <cfRule type="iconSet" priority="7219">
      <iconSet iconSet="5Arrows">
        <cfvo type="percent" val="0"/>
        <cfvo type="num" val="0.2"/>
        <cfvo type="num" val="0.4"/>
        <cfvo type="num" val="0.6"/>
        <cfvo type="num" val="0.8"/>
      </iconSet>
    </cfRule>
  </conditionalFormatting>
  <conditionalFormatting sqref="CR402:CR405">
    <cfRule type="iconSet" priority="7218">
      <iconSet iconSet="5Arrows">
        <cfvo type="percent" val="0"/>
        <cfvo type="num" val="0.2"/>
        <cfvo type="num" val="0.4"/>
        <cfvo type="num" val="0.6"/>
        <cfvo type="num" val="0.8"/>
      </iconSet>
    </cfRule>
  </conditionalFormatting>
  <conditionalFormatting sqref="CR407:CR434">
    <cfRule type="iconSet" priority="7217">
      <iconSet iconSet="5Arrows">
        <cfvo type="percent" val="0"/>
        <cfvo type="num" val="0.2"/>
        <cfvo type="num" val="0.4"/>
        <cfvo type="num" val="0.6"/>
        <cfvo type="num" val="0.8"/>
      </iconSet>
    </cfRule>
  </conditionalFormatting>
  <conditionalFormatting sqref="CR436:CR473">
    <cfRule type="iconSet" priority="7216">
      <iconSet iconSet="5Arrows">
        <cfvo type="percent" val="0"/>
        <cfvo type="num" val="0.2"/>
        <cfvo type="num" val="0.4"/>
        <cfvo type="num" val="0.6"/>
        <cfvo type="num" val="0.8"/>
      </iconSet>
    </cfRule>
  </conditionalFormatting>
  <conditionalFormatting sqref="CR475:CR478">
    <cfRule type="iconSet" priority="7215">
      <iconSet iconSet="5Arrows">
        <cfvo type="percent" val="0"/>
        <cfvo type="num" val="0.2"/>
        <cfvo type="num" val="0.4"/>
        <cfvo type="num" val="0.6"/>
        <cfvo type="num" val="0.8"/>
      </iconSet>
    </cfRule>
  </conditionalFormatting>
  <conditionalFormatting sqref="CR481:CR485">
    <cfRule type="iconSet" priority="7214">
      <iconSet iconSet="5Arrows">
        <cfvo type="percent" val="0"/>
        <cfvo type="num" val="0.2"/>
        <cfvo type="num" val="0.4"/>
        <cfvo type="num" val="0.6"/>
        <cfvo type="num" val="0.8"/>
      </iconSet>
    </cfRule>
  </conditionalFormatting>
  <conditionalFormatting sqref="CR558 CR560 CR563:CR571">
    <cfRule type="iconSet" priority="7213">
      <iconSet iconSet="5Arrows">
        <cfvo type="percent" val="0"/>
        <cfvo type="num" val="0.2"/>
        <cfvo type="num" val="0.4"/>
        <cfvo type="num" val="0.6"/>
        <cfvo type="num" val="0.8"/>
      </iconSet>
    </cfRule>
  </conditionalFormatting>
  <conditionalFormatting sqref="CR573 CR575:CR577">
    <cfRule type="iconSet" priority="7212">
      <iconSet iconSet="5Arrows">
        <cfvo type="percent" val="0"/>
        <cfvo type="num" val="0.2"/>
        <cfvo type="num" val="0.4"/>
        <cfvo type="num" val="0.6"/>
        <cfvo type="num" val="0.8"/>
      </iconSet>
    </cfRule>
  </conditionalFormatting>
  <conditionalFormatting sqref="CR579:CR581 CR583">
    <cfRule type="iconSet" priority="7211">
      <iconSet iconSet="5Arrows">
        <cfvo type="percent" val="0"/>
        <cfvo type="num" val="0.2"/>
        <cfvo type="num" val="0.4"/>
        <cfvo type="num" val="0.6"/>
        <cfvo type="num" val="0.8"/>
      </iconSet>
    </cfRule>
  </conditionalFormatting>
  <conditionalFormatting sqref="CR587 CR591:CR622">
    <cfRule type="iconSet" priority="7210">
      <iconSet iconSet="5Arrows">
        <cfvo type="percent" val="0"/>
        <cfvo type="num" val="0.2"/>
        <cfvo type="num" val="0.4"/>
        <cfvo type="num" val="0.6"/>
        <cfvo type="num" val="0.8"/>
      </iconSet>
    </cfRule>
  </conditionalFormatting>
  <conditionalFormatting sqref="CR643:CR651">
    <cfRule type="iconSet" priority="7209">
      <iconSet iconSet="5Arrows">
        <cfvo type="percent" val="0"/>
        <cfvo type="num" val="0.2"/>
        <cfvo type="num" val="0.4"/>
        <cfvo type="num" val="0.6"/>
        <cfvo type="num" val="0.8"/>
      </iconSet>
    </cfRule>
  </conditionalFormatting>
  <conditionalFormatting sqref="CR654:CR668">
    <cfRule type="iconSet" priority="7208">
      <iconSet iconSet="5Arrows">
        <cfvo type="percent" val="0"/>
        <cfvo type="num" val="0.2"/>
        <cfvo type="num" val="0.4"/>
        <cfvo type="num" val="0.6"/>
        <cfvo type="num" val="0.8"/>
      </iconSet>
    </cfRule>
  </conditionalFormatting>
  <conditionalFormatting sqref="CR670:CR686">
    <cfRule type="iconSet" priority="7207">
      <iconSet iconSet="5Arrows">
        <cfvo type="percent" val="0"/>
        <cfvo type="num" val="0.2"/>
        <cfvo type="num" val="0.4"/>
        <cfvo type="num" val="0.6"/>
        <cfvo type="num" val="0.8"/>
      </iconSet>
    </cfRule>
  </conditionalFormatting>
  <conditionalFormatting sqref="CR487">
    <cfRule type="iconSet" priority="7205">
      <iconSet iconSet="5Arrows">
        <cfvo type="percent" val="0"/>
        <cfvo type="num" val="0.2"/>
        <cfvo type="num" val="0.4"/>
        <cfvo type="num" val="0.6"/>
        <cfvo type="num" val="0.8"/>
      </iconSet>
    </cfRule>
  </conditionalFormatting>
  <conditionalFormatting sqref="CR509">
    <cfRule type="iconSet" priority="7204">
      <iconSet iconSet="5Arrows">
        <cfvo type="percent" val="0"/>
        <cfvo type="num" val="0.2"/>
        <cfvo type="num" val="0.4"/>
        <cfvo type="num" val="0.6"/>
        <cfvo type="num" val="0.8"/>
      </iconSet>
    </cfRule>
  </conditionalFormatting>
  <conditionalFormatting sqref="CR510">
    <cfRule type="iconSet" priority="7203">
      <iconSet iconSet="5Arrows">
        <cfvo type="percent" val="0"/>
        <cfvo type="num" val="0.2"/>
        <cfvo type="num" val="0.4"/>
        <cfvo type="num" val="0.6"/>
        <cfvo type="num" val="0.8"/>
      </iconSet>
    </cfRule>
  </conditionalFormatting>
  <conditionalFormatting sqref="CR511">
    <cfRule type="iconSet" priority="7202">
      <iconSet iconSet="5Arrows">
        <cfvo type="percent" val="0"/>
        <cfvo type="num" val="0.2"/>
        <cfvo type="num" val="0.4"/>
        <cfvo type="num" val="0.6"/>
        <cfvo type="num" val="0.8"/>
      </iconSet>
    </cfRule>
  </conditionalFormatting>
  <conditionalFormatting sqref="CR512">
    <cfRule type="iconSet" priority="7201">
      <iconSet iconSet="5Arrows">
        <cfvo type="percent" val="0"/>
        <cfvo type="num" val="0.2"/>
        <cfvo type="num" val="0.4"/>
        <cfvo type="num" val="0.6"/>
        <cfvo type="num" val="0.8"/>
      </iconSet>
    </cfRule>
  </conditionalFormatting>
  <conditionalFormatting sqref="CR512:CR515">
    <cfRule type="iconSet" priority="7200">
      <iconSet iconSet="5Arrows">
        <cfvo type="percent" val="0"/>
        <cfvo type="num" val="0.2"/>
        <cfvo type="num" val="0.4"/>
        <cfvo type="num" val="0.6"/>
        <cfvo type="num" val="0.8"/>
      </iconSet>
    </cfRule>
  </conditionalFormatting>
  <conditionalFormatting sqref="CR521">
    <cfRule type="iconSet" priority="7199">
      <iconSet iconSet="5Arrows">
        <cfvo type="percent" val="0"/>
        <cfvo type="num" val="0.2"/>
        <cfvo type="num" val="0.4"/>
        <cfvo type="num" val="0.6"/>
        <cfvo type="num" val="0.8"/>
      </iconSet>
    </cfRule>
  </conditionalFormatting>
  <conditionalFormatting sqref="CR517:CR520">
    <cfRule type="iconSet" priority="7198">
      <iconSet iconSet="5Arrows">
        <cfvo type="percent" val="0"/>
        <cfvo type="num" val="0.2"/>
        <cfvo type="num" val="0.4"/>
        <cfvo type="num" val="0.6"/>
        <cfvo type="num" val="0.8"/>
      </iconSet>
    </cfRule>
  </conditionalFormatting>
  <conditionalFormatting sqref="CR110 CR112:CR119 CR121:CR128">
    <cfRule type="iconSet" priority="7197">
      <iconSet iconSet="5Arrows">
        <cfvo type="percent" val="0"/>
        <cfvo type="num" val="0.2"/>
        <cfvo type="num" val="0.4"/>
        <cfvo type="num" val="0.6"/>
        <cfvo type="num" val="0.8"/>
      </iconSet>
    </cfRule>
  </conditionalFormatting>
  <conditionalFormatting sqref="CR498:CR501 CR504:CR505 CR487:CR495">
    <cfRule type="iconSet" priority="7196">
      <iconSet iconSet="5Arrows">
        <cfvo type="percent" val="0"/>
        <cfvo type="num" val="0.2"/>
        <cfvo type="num" val="0.4"/>
        <cfvo type="num" val="0.6"/>
        <cfvo type="num" val="0.8"/>
      </iconSet>
    </cfRule>
  </conditionalFormatting>
  <conditionalFormatting sqref="CR509:CR556">
    <cfRule type="iconSet" priority="7195">
      <iconSet iconSet="5Arrows">
        <cfvo type="percent" val="0"/>
        <cfvo type="num" val="0.2"/>
        <cfvo type="num" val="0.4"/>
        <cfvo type="num" val="0.6"/>
        <cfvo type="num" val="0.8"/>
      </iconSet>
    </cfRule>
  </conditionalFormatting>
  <conditionalFormatting sqref="CR624:CR641">
    <cfRule type="iconSet" priority="7194">
      <iconSet iconSet="5Arrows">
        <cfvo type="percent" val="0"/>
        <cfvo type="num" val="0.2"/>
        <cfvo type="num" val="0.4"/>
        <cfvo type="num" val="0.6"/>
        <cfvo type="num" val="0.8"/>
      </iconSet>
    </cfRule>
  </conditionalFormatting>
  <conditionalFormatting sqref="CR129:CR130">
    <cfRule type="iconSet" priority="7193">
      <iconSet iconSet="5Arrows">
        <cfvo type="percent" val="0"/>
        <cfvo type="num" val="0.2"/>
        <cfvo type="num" val="0.4"/>
        <cfvo type="num" val="0.6"/>
        <cfvo type="num" val="0.8"/>
      </iconSet>
    </cfRule>
  </conditionalFormatting>
  <conditionalFormatting sqref="CR423">
    <cfRule type="iconSet" priority="7192">
      <iconSet iconSet="5Arrows">
        <cfvo type="percent" val="0"/>
        <cfvo type="num" val="0.2"/>
        <cfvo type="num" val="0.4"/>
        <cfvo type="num" val="0.6"/>
        <cfvo type="num" val="0.8"/>
      </iconSet>
    </cfRule>
  </conditionalFormatting>
  <conditionalFormatting sqref="CR421">
    <cfRule type="iconSet" priority="7191">
      <iconSet iconSet="5Arrows">
        <cfvo type="percent" val="0"/>
        <cfvo type="num" val="0.2"/>
        <cfvo type="num" val="0.4"/>
        <cfvo type="num" val="0.6"/>
        <cfvo type="num" val="0.8"/>
      </iconSet>
    </cfRule>
  </conditionalFormatting>
  <conditionalFormatting sqref="CR582">
    <cfRule type="iconSet" priority="7190">
      <iconSet iconSet="5Arrows">
        <cfvo type="percent" val="0"/>
        <cfvo type="num" val="0.2"/>
        <cfvo type="num" val="0.4"/>
        <cfvo type="num" val="0.6"/>
        <cfvo type="num" val="0.8"/>
      </iconSet>
    </cfRule>
  </conditionalFormatting>
  <conditionalFormatting sqref="CR588:CR590">
    <cfRule type="iconSet" priority="7189">
      <iconSet iconSet="5Arrows">
        <cfvo type="percent" val="0"/>
        <cfvo type="num" val="0.2"/>
        <cfvo type="num" val="0.4"/>
        <cfvo type="num" val="0.6"/>
        <cfvo type="num" val="0.8"/>
      </iconSet>
    </cfRule>
  </conditionalFormatting>
  <conditionalFormatting sqref="CR605:CR606">
    <cfRule type="iconSet" priority="7188">
      <iconSet iconSet="5Arrows">
        <cfvo type="percent" val="0"/>
        <cfvo type="num" val="0.2"/>
        <cfvo type="num" val="0.4"/>
        <cfvo type="num" val="0.6"/>
        <cfvo type="num" val="0.8"/>
      </iconSet>
    </cfRule>
  </conditionalFormatting>
  <conditionalFormatting sqref="CR612">
    <cfRule type="iconSet" priority="7187">
      <iconSet iconSet="5Arrows">
        <cfvo type="percent" val="0"/>
        <cfvo type="num" val="0.2"/>
        <cfvo type="num" val="0.4"/>
        <cfvo type="num" val="0.6"/>
        <cfvo type="num" val="0.8"/>
      </iconSet>
    </cfRule>
  </conditionalFormatting>
  <conditionalFormatting sqref="CR7:CR10">
    <cfRule type="iconSet" priority="7184">
      <iconSet iconSet="5Arrows">
        <cfvo type="percent" val="0"/>
        <cfvo type="num" val="0.25" gte="0"/>
        <cfvo type="num" val="0.4"/>
        <cfvo type="num" val="0.75"/>
        <cfvo type="num" val="0.75" gte="0"/>
      </iconSet>
    </cfRule>
  </conditionalFormatting>
  <conditionalFormatting sqref="CR12:CR22">
    <cfRule type="iconSet" priority="7182">
      <iconSet iconSet="5Arrows">
        <cfvo type="percent" val="0"/>
        <cfvo type="num" val="0.25" gte="0"/>
        <cfvo type="num" val="0.4"/>
        <cfvo type="num" val="0.75"/>
        <cfvo type="num" val="0.75" gte="0"/>
      </iconSet>
    </cfRule>
  </conditionalFormatting>
  <conditionalFormatting sqref="CR20:CR22">
    <cfRule type="iconSet" priority="7181">
      <iconSet iconSet="5Arrows">
        <cfvo type="percent" val="0"/>
        <cfvo type="num" val="0.2"/>
        <cfvo type="num" val="0.4"/>
        <cfvo type="num" val="0.6"/>
        <cfvo type="num" val="0.8"/>
      </iconSet>
    </cfRule>
  </conditionalFormatting>
  <conditionalFormatting sqref="CR20:CR22">
    <cfRule type="iconSet" priority="7180">
      <iconSet iconSet="5Arrows">
        <cfvo type="percent" val="0"/>
        <cfvo type="num" val="0.25" gte="0"/>
        <cfvo type="num" val="0.4"/>
        <cfvo type="num" val="0.75"/>
        <cfvo type="num" val="0.75" gte="0"/>
      </iconSet>
    </cfRule>
  </conditionalFormatting>
  <conditionalFormatting sqref="CR24:CR30">
    <cfRule type="iconSet" priority="7179">
      <iconSet iconSet="5Arrows">
        <cfvo type="percent" val="0"/>
        <cfvo type="num" val="0.2"/>
        <cfvo type="num" val="0.4"/>
        <cfvo type="num" val="0.6"/>
        <cfvo type="num" val="0.8"/>
      </iconSet>
    </cfRule>
  </conditionalFormatting>
  <conditionalFormatting sqref="CR24:CR30">
    <cfRule type="iconSet" priority="7177">
      <iconSet iconSet="5Arrows">
        <cfvo type="percent" val="0"/>
        <cfvo type="num" val="0.25" gte="0"/>
        <cfvo type="num" val="0.4"/>
        <cfvo type="num" val="0.75"/>
        <cfvo type="num" val="0.75" gte="0"/>
      </iconSet>
    </cfRule>
  </conditionalFormatting>
  <conditionalFormatting sqref="CR32:CR33 CR35:CR37">
    <cfRule type="iconSet" priority="7176">
      <iconSet iconSet="5Arrows">
        <cfvo type="percent" val="0"/>
        <cfvo type="num" val="0.2"/>
        <cfvo type="num" val="0.4"/>
        <cfvo type="num" val="0.6"/>
        <cfvo type="num" val="0.8"/>
      </iconSet>
    </cfRule>
  </conditionalFormatting>
  <conditionalFormatting sqref="CR32:CR37">
    <cfRule type="iconSet" priority="7173">
      <iconSet iconSet="5Arrows">
        <cfvo type="percent" val="0"/>
        <cfvo type="num" val="0.25" gte="0"/>
        <cfvo type="num" val="0.4"/>
        <cfvo type="num" val="0.75"/>
        <cfvo type="num" val="0.75" gte="0"/>
      </iconSet>
    </cfRule>
  </conditionalFormatting>
  <conditionalFormatting sqref="CR39:CR48">
    <cfRule type="iconSet" priority="7168">
      <iconSet iconSet="5Arrows">
        <cfvo type="percent" val="0"/>
        <cfvo type="num" val="0.25" gte="0"/>
        <cfvo type="num" val="0.4"/>
        <cfvo type="num" val="0.75"/>
        <cfvo type="num" val="0.75" gte="0"/>
      </iconSet>
    </cfRule>
  </conditionalFormatting>
  <conditionalFormatting sqref="CR50:CR59">
    <cfRule type="iconSet" priority="7162">
      <iconSet iconSet="5Arrows">
        <cfvo type="percent" val="0"/>
        <cfvo type="num" val="0.25" gte="0"/>
        <cfvo type="num" val="0.4"/>
        <cfvo type="num" val="0.75"/>
        <cfvo type="num" val="0.75" gte="0"/>
      </iconSet>
    </cfRule>
  </conditionalFormatting>
  <conditionalFormatting sqref="CR61:CR75">
    <cfRule type="iconSet" priority="7155">
      <iconSet iconSet="5Arrows">
        <cfvo type="percent" val="0"/>
        <cfvo type="num" val="0.25" gte="0"/>
        <cfvo type="num" val="0.4"/>
        <cfvo type="num" val="0.75"/>
        <cfvo type="num" val="0.75" gte="0"/>
      </iconSet>
    </cfRule>
  </conditionalFormatting>
  <conditionalFormatting sqref="CR77:CR92">
    <cfRule type="iconSet" priority="7147">
      <iconSet iconSet="5Arrows">
        <cfvo type="percent" val="0"/>
        <cfvo type="num" val="0.25" gte="0"/>
        <cfvo type="num" val="0.4"/>
        <cfvo type="num" val="0.75"/>
        <cfvo type="num" val="0.75" gte="0"/>
      </iconSet>
    </cfRule>
  </conditionalFormatting>
  <conditionalFormatting sqref="CR95:CR108">
    <cfRule type="iconSet" priority="7138">
      <iconSet iconSet="5Arrows">
        <cfvo type="percent" val="0"/>
        <cfvo type="num" val="0.25" gte="0"/>
        <cfvo type="num" val="0.4"/>
        <cfvo type="num" val="0.75"/>
        <cfvo type="num" val="0.75" gte="0"/>
      </iconSet>
    </cfRule>
  </conditionalFormatting>
  <conditionalFormatting sqref="CR110:CR130">
    <cfRule type="iconSet" priority="7137">
      <iconSet iconSet="5Arrows">
        <cfvo type="percent" val="0"/>
        <cfvo type="num" val="0.2"/>
        <cfvo type="num" val="0.4"/>
        <cfvo type="num" val="0.6"/>
        <cfvo type="num" val="0.8"/>
      </iconSet>
    </cfRule>
  </conditionalFormatting>
  <conditionalFormatting sqref="CR110:CR130">
    <cfRule type="iconSet" priority="7128">
      <iconSet iconSet="5Arrows">
        <cfvo type="percent" val="0"/>
        <cfvo type="num" val="0.25" gte="0"/>
        <cfvo type="num" val="0.4"/>
        <cfvo type="num" val="0.75"/>
        <cfvo type="num" val="0.75" gte="0"/>
      </iconSet>
    </cfRule>
  </conditionalFormatting>
  <conditionalFormatting sqref="CR132:CR135">
    <cfRule type="iconSet" priority="7117">
      <iconSet iconSet="5Arrows">
        <cfvo type="percent" val="0"/>
        <cfvo type="num" val="0.25" gte="0"/>
        <cfvo type="num" val="0.4"/>
        <cfvo type="num" val="0.75"/>
        <cfvo type="num" val="0.75" gte="0"/>
      </iconSet>
    </cfRule>
  </conditionalFormatting>
  <conditionalFormatting sqref="CR138:CR140">
    <cfRule type="iconSet" priority="7105">
      <iconSet iconSet="5Arrows">
        <cfvo type="percent" val="0"/>
        <cfvo type="num" val="0.25" gte="0"/>
        <cfvo type="num" val="0.4"/>
        <cfvo type="num" val="0.75"/>
        <cfvo type="num" val="0.75" gte="0"/>
      </iconSet>
    </cfRule>
  </conditionalFormatting>
  <conditionalFormatting sqref="CR142:CR143">
    <cfRule type="iconSet" priority="7092">
      <iconSet iconSet="5Arrows">
        <cfvo type="percent" val="0"/>
        <cfvo type="num" val="0.25" gte="0"/>
        <cfvo type="num" val="0.4"/>
        <cfvo type="num" val="0.75"/>
        <cfvo type="num" val="0.75" gte="0"/>
      </iconSet>
    </cfRule>
  </conditionalFormatting>
  <conditionalFormatting sqref="CR145:CR147">
    <cfRule type="iconSet" priority="7078">
      <iconSet iconSet="5Arrows">
        <cfvo type="percent" val="0"/>
        <cfvo type="num" val="0.25" gte="0"/>
        <cfvo type="num" val="0.4"/>
        <cfvo type="num" val="0.75"/>
        <cfvo type="num" val="0.75" gte="0"/>
      </iconSet>
    </cfRule>
  </conditionalFormatting>
  <conditionalFormatting sqref="CR177:CR193">
    <cfRule type="iconSet" priority="7047">
      <iconSet iconSet="5Arrows">
        <cfvo type="percent" val="0"/>
        <cfvo type="num" val="0.25" gte="0"/>
        <cfvo type="num" val="0.4"/>
        <cfvo type="num" val="0.75"/>
        <cfvo type="num" val="0.75" gte="0"/>
      </iconSet>
    </cfRule>
  </conditionalFormatting>
  <conditionalFormatting sqref="CR195:CR206">
    <cfRule type="iconSet" priority="7046">
      <iconSet iconSet="5Arrows">
        <cfvo type="percent" val="0"/>
        <cfvo type="num" val="0.2"/>
        <cfvo type="num" val="0.4"/>
        <cfvo type="num" val="0.6"/>
        <cfvo type="num" val="0.8"/>
      </iconSet>
    </cfRule>
  </conditionalFormatting>
  <conditionalFormatting sqref="CR195:CR206">
    <cfRule type="iconSet" priority="7030">
      <iconSet iconSet="5Arrows">
        <cfvo type="percent" val="0"/>
        <cfvo type="num" val="0.25" gte="0"/>
        <cfvo type="num" val="0.4"/>
        <cfvo type="num" val="0.75"/>
        <cfvo type="num" val="0.75" gte="0"/>
      </iconSet>
    </cfRule>
  </conditionalFormatting>
  <conditionalFormatting sqref="CR208:CR211">
    <cfRule type="iconSet" priority="7012">
      <iconSet iconSet="5Arrows">
        <cfvo type="percent" val="0"/>
        <cfvo type="num" val="0.25" gte="0"/>
        <cfvo type="num" val="0.4"/>
        <cfvo type="num" val="0.75"/>
        <cfvo type="num" val="0.75" gte="0"/>
      </iconSet>
    </cfRule>
  </conditionalFormatting>
  <conditionalFormatting sqref="CR214:CR223">
    <cfRule type="iconSet" priority="6993">
      <iconSet iconSet="5Arrows">
        <cfvo type="percent" val="0"/>
        <cfvo type="num" val="0.25" gte="0"/>
        <cfvo type="num" val="0.4"/>
        <cfvo type="num" val="0.75"/>
        <cfvo type="num" val="0.75" gte="0"/>
      </iconSet>
    </cfRule>
  </conditionalFormatting>
  <conditionalFormatting sqref="CR225:CR235">
    <cfRule type="iconSet" priority="6973">
      <iconSet iconSet="5Arrows">
        <cfvo type="percent" val="0"/>
        <cfvo type="num" val="0.25" gte="0"/>
        <cfvo type="num" val="0.4"/>
        <cfvo type="num" val="0.75"/>
        <cfvo type="num" val="0.75" gte="0"/>
      </iconSet>
    </cfRule>
  </conditionalFormatting>
  <conditionalFormatting sqref="CR238:CR241">
    <cfRule type="iconSet" priority="6952">
      <iconSet iconSet="5Arrows">
        <cfvo type="percent" val="0"/>
        <cfvo type="num" val="0.25" gte="0"/>
        <cfvo type="num" val="0.4"/>
        <cfvo type="num" val="0.75"/>
        <cfvo type="num" val="0.75" gte="0"/>
      </iconSet>
    </cfRule>
  </conditionalFormatting>
  <conditionalFormatting sqref="CR243:CR245">
    <cfRule type="iconSet" priority="6930">
      <iconSet iconSet="5Arrows">
        <cfvo type="percent" val="0"/>
        <cfvo type="num" val="0.25" gte="0"/>
        <cfvo type="num" val="0.4"/>
        <cfvo type="num" val="0.75"/>
        <cfvo type="num" val="0.75" gte="0"/>
      </iconSet>
    </cfRule>
  </conditionalFormatting>
  <conditionalFormatting sqref="CR249:CR306">
    <cfRule type="iconSet" priority="6907">
      <iconSet iconSet="5Arrows">
        <cfvo type="percent" val="0"/>
        <cfvo type="num" val="0.25" gte="0"/>
        <cfvo type="num" val="0.4"/>
        <cfvo type="num" val="0.75"/>
        <cfvo type="num" val="0.75" gte="0"/>
      </iconSet>
    </cfRule>
  </conditionalFormatting>
  <conditionalFormatting sqref="CR310:CR325">
    <cfRule type="iconSet" priority="6883">
      <iconSet iconSet="5Arrows">
        <cfvo type="percent" val="0"/>
        <cfvo type="num" val="0.25" gte="0"/>
        <cfvo type="num" val="0.4"/>
        <cfvo type="num" val="0.75"/>
        <cfvo type="num" val="0.75" gte="0"/>
      </iconSet>
    </cfRule>
  </conditionalFormatting>
  <conditionalFormatting sqref="CR327:CR346">
    <cfRule type="iconSet" priority="6882">
      <iconSet iconSet="5Arrows">
        <cfvo type="percent" val="0"/>
        <cfvo type="num" val="0.2"/>
        <cfvo type="num" val="0.4"/>
        <cfvo type="num" val="0.6"/>
        <cfvo type="num" val="0.8"/>
      </iconSet>
    </cfRule>
  </conditionalFormatting>
  <conditionalFormatting sqref="CR327:CR346">
    <cfRule type="iconSet" priority="6858">
      <iconSet iconSet="5Arrows">
        <cfvo type="percent" val="0"/>
        <cfvo type="num" val="0.25" gte="0"/>
        <cfvo type="num" val="0.4"/>
        <cfvo type="num" val="0.75"/>
        <cfvo type="num" val="0.75" gte="0"/>
      </iconSet>
    </cfRule>
  </conditionalFormatting>
  <conditionalFormatting sqref="CR348:CR364">
    <cfRule type="iconSet" priority="6832">
      <iconSet iconSet="5Arrows">
        <cfvo type="percent" val="0"/>
        <cfvo type="num" val="0.25" gte="0"/>
        <cfvo type="num" val="0.4"/>
        <cfvo type="num" val="0.75"/>
        <cfvo type="num" val="0.75" gte="0"/>
      </iconSet>
    </cfRule>
  </conditionalFormatting>
  <conditionalFormatting sqref="CR366:CR373">
    <cfRule type="iconSet" priority="6779">
      <iconSet iconSet="5Arrows">
        <cfvo type="percent" val="0"/>
        <cfvo type="num" val="0.25" gte="0"/>
        <cfvo type="num" val="0.4"/>
        <cfvo type="num" val="0.75"/>
        <cfvo type="num" val="0.75" gte="0"/>
      </iconSet>
    </cfRule>
  </conditionalFormatting>
  <conditionalFormatting sqref="CR375:CR382">
    <cfRule type="iconSet" priority="6725">
      <iconSet iconSet="5Arrows">
        <cfvo type="percent" val="0"/>
        <cfvo type="num" val="0.25" gte="0"/>
        <cfvo type="num" val="0.4"/>
        <cfvo type="num" val="0.75"/>
        <cfvo type="num" val="0.75" gte="0"/>
      </iconSet>
    </cfRule>
  </conditionalFormatting>
  <conditionalFormatting sqref="CR384:CR399">
    <cfRule type="iconSet" priority="6670">
      <iconSet iconSet="5Arrows">
        <cfvo type="percent" val="0"/>
        <cfvo type="num" val="0.25" gte="0"/>
        <cfvo type="num" val="0.4"/>
        <cfvo type="num" val="0.75"/>
        <cfvo type="num" val="0.75" gte="0"/>
      </iconSet>
    </cfRule>
  </conditionalFormatting>
  <conditionalFormatting sqref="CR402:CR405">
    <cfRule type="iconSet" priority="6614">
      <iconSet iconSet="5Arrows">
        <cfvo type="percent" val="0"/>
        <cfvo type="num" val="0.25" gte="0"/>
        <cfvo type="num" val="0.4"/>
        <cfvo type="num" val="0.75"/>
        <cfvo type="num" val="0.75" gte="0"/>
      </iconSet>
    </cfRule>
  </conditionalFormatting>
  <conditionalFormatting sqref="CR407:CR434">
    <cfRule type="iconSet" priority="6557">
      <iconSet iconSet="5Arrows">
        <cfvo type="percent" val="0"/>
        <cfvo type="num" val="0.25" gte="0"/>
        <cfvo type="num" val="0.4"/>
        <cfvo type="num" val="0.75"/>
        <cfvo type="num" val="0.75" gte="0"/>
      </iconSet>
    </cfRule>
  </conditionalFormatting>
  <conditionalFormatting sqref="CR436:CR473">
    <cfRule type="iconSet" priority="6499">
      <iconSet iconSet="5Arrows">
        <cfvo type="percent" val="0"/>
        <cfvo type="num" val="0.25" gte="0"/>
        <cfvo type="num" val="0.4"/>
        <cfvo type="num" val="0.75"/>
        <cfvo type="num" val="0.75" gte="0"/>
      </iconSet>
    </cfRule>
  </conditionalFormatting>
  <conditionalFormatting sqref="CR475:CR478">
    <cfRule type="iconSet" priority="6440">
      <iconSet iconSet="5Arrows">
        <cfvo type="percent" val="0"/>
        <cfvo type="num" val="0.25" gte="0"/>
        <cfvo type="num" val="0.4"/>
        <cfvo type="num" val="0.75"/>
        <cfvo type="num" val="0.75" gte="0"/>
      </iconSet>
    </cfRule>
  </conditionalFormatting>
  <conditionalFormatting sqref="CR481:CR485">
    <cfRule type="iconSet" priority="6380">
      <iconSet iconSet="5Arrows">
        <cfvo type="percent" val="0"/>
        <cfvo type="num" val="0.25" gte="0"/>
        <cfvo type="num" val="0.4"/>
        <cfvo type="num" val="0.75"/>
        <cfvo type="num" val="0.75" gte="0"/>
      </iconSet>
    </cfRule>
  </conditionalFormatting>
  <conditionalFormatting sqref="CR487:CR507">
    <cfRule type="iconSet" priority="6353">
      <iconSet iconSet="5Arrows">
        <cfvo type="percent" val="0"/>
        <cfvo type="num" val="0.2"/>
        <cfvo type="num" val="0.4"/>
        <cfvo type="num" val="0.6"/>
        <cfvo type="num" val="0.8"/>
      </iconSet>
    </cfRule>
  </conditionalFormatting>
  <conditionalFormatting sqref="CR487:CR507">
    <cfRule type="iconSet" priority="6319">
      <iconSet iconSet="5Arrows">
        <cfvo type="percent" val="0"/>
        <cfvo type="num" val="0.25" gte="0"/>
        <cfvo type="num" val="0.4"/>
        <cfvo type="num" val="0.75"/>
        <cfvo type="num" val="0.75" gte="0"/>
      </iconSet>
    </cfRule>
  </conditionalFormatting>
  <conditionalFormatting sqref="CR509:CR556">
    <cfRule type="iconSet" priority="6257">
      <iconSet iconSet="5Arrows">
        <cfvo type="percent" val="0"/>
        <cfvo type="num" val="0.25" gte="0"/>
        <cfvo type="num" val="0.4"/>
        <cfvo type="num" val="0.75"/>
        <cfvo type="num" val="0.75" gte="0"/>
      </iconSet>
    </cfRule>
  </conditionalFormatting>
  <conditionalFormatting sqref="CR558:CR571">
    <cfRule type="iconSet" priority="6230">
      <iconSet iconSet="5Arrows">
        <cfvo type="percent" val="0"/>
        <cfvo type="num" val="0.2"/>
        <cfvo type="num" val="0.4"/>
        <cfvo type="num" val="0.6"/>
        <cfvo type="num" val="0.8"/>
      </iconSet>
    </cfRule>
  </conditionalFormatting>
  <conditionalFormatting sqref="CR558:CR571">
    <cfRule type="iconSet" priority="6194">
      <iconSet iconSet="5Arrows">
        <cfvo type="percent" val="0"/>
        <cfvo type="num" val="0.25" gte="0"/>
        <cfvo type="num" val="0.4"/>
        <cfvo type="num" val="0.75"/>
        <cfvo type="num" val="0.75" gte="0"/>
      </iconSet>
    </cfRule>
  </conditionalFormatting>
  <conditionalFormatting sqref="CR573:CR577">
    <cfRule type="iconSet" priority="6167">
      <iconSet iconSet="5Arrows">
        <cfvo type="percent" val="0"/>
        <cfvo type="num" val="0.2"/>
        <cfvo type="num" val="0.4"/>
        <cfvo type="num" val="0.6"/>
        <cfvo type="num" val="0.8"/>
      </iconSet>
    </cfRule>
  </conditionalFormatting>
  <conditionalFormatting sqref="CR573:CR577">
    <cfRule type="iconSet" priority="6130">
      <iconSet iconSet="5Arrows">
        <cfvo type="percent" val="0"/>
        <cfvo type="num" val="0.25" gte="0"/>
        <cfvo type="num" val="0.4"/>
        <cfvo type="num" val="0.75"/>
        <cfvo type="num" val="0.75" gte="0"/>
      </iconSet>
    </cfRule>
  </conditionalFormatting>
  <conditionalFormatting sqref="CR579:CR583">
    <cfRule type="iconSet" priority="6103">
      <iconSet iconSet="5Arrows">
        <cfvo type="percent" val="0"/>
        <cfvo type="num" val="0.2"/>
        <cfvo type="num" val="0.4"/>
        <cfvo type="num" val="0.6"/>
        <cfvo type="num" val="0.8"/>
      </iconSet>
    </cfRule>
  </conditionalFormatting>
  <conditionalFormatting sqref="CR579:CR583">
    <cfRule type="iconSet" priority="6065">
      <iconSet iconSet="5Arrows">
        <cfvo type="percent" val="0"/>
        <cfvo type="num" val="0.25" gte="0"/>
        <cfvo type="num" val="0.4"/>
        <cfvo type="num" val="0.75"/>
        <cfvo type="num" val="0.75" gte="0"/>
      </iconSet>
    </cfRule>
  </conditionalFormatting>
  <conditionalFormatting sqref="CR587:CR622">
    <cfRule type="iconSet" priority="6038">
      <iconSet iconSet="5Arrows">
        <cfvo type="percent" val="0"/>
        <cfvo type="num" val="0.2"/>
        <cfvo type="num" val="0.4"/>
        <cfvo type="num" val="0.6"/>
        <cfvo type="num" val="0.8"/>
      </iconSet>
    </cfRule>
  </conditionalFormatting>
  <conditionalFormatting sqref="CR587:CR622">
    <cfRule type="iconSet" priority="5999">
      <iconSet iconSet="5Arrows">
        <cfvo type="percent" val="0"/>
        <cfvo type="num" val="0.25" gte="0"/>
        <cfvo type="num" val="0.4"/>
        <cfvo type="num" val="0.75"/>
        <cfvo type="num" val="0.75" gte="0"/>
      </iconSet>
    </cfRule>
  </conditionalFormatting>
  <conditionalFormatting sqref="CR624:CR641">
    <cfRule type="iconSet" priority="5932">
      <iconSet iconSet="5Arrows">
        <cfvo type="percent" val="0"/>
        <cfvo type="num" val="0.25" gte="0"/>
        <cfvo type="num" val="0.4"/>
        <cfvo type="num" val="0.75"/>
        <cfvo type="num" val="0.75" gte="0"/>
      </iconSet>
    </cfRule>
  </conditionalFormatting>
  <conditionalFormatting sqref="CR643:CR651">
    <cfRule type="iconSet" priority="5864">
      <iconSet iconSet="5Arrows">
        <cfvo type="percent" val="0"/>
        <cfvo type="num" val="0.25" gte="0"/>
        <cfvo type="num" val="0.4"/>
        <cfvo type="num" val="0.75"/>
        <cfvo type="num" val="0.75" gte="0"/>
      </iconSet>
    </cfRule>
  </conditionalFormatting>
  <conditionalFormatting sqref="CR654:CR668">
    <cfRule type="iconSet" priority="5795">
      <iconSet iconSet="5Arrows">
        <cfvo type="percent" val="0"/>
        <cfvo type="num" val="0.25" gte="0"/>
        <cfvo type="num" val="0.4"/>
        <cfvo type="num" val="0.75"/>
        <cfvo type="num" val="0.75" gte="0"/>
      </iconSet>
    </cfRule>
  </conditionalFormatting>
  <conditionalFormatting sqref="CR670:CR686">
    <cfRule type="iconSet" priority="5725">
      <iconSet iconSet="5Arrows">
        <cfvo type="percent" val="0"/>
        <cfvo type="num" val="0.25" gte="0"/>
        <cfvo type="num" val="0.4"/>
        <cfvo type="num" val="0.75"/>
        <cfvo type="num" val="0.75" gte="0"/>
      </iconSet>
    </cfRule>
  </conditionalFormatting>
  <conditionalFormatting sqref="CR6">
    <cfRule type="iconSet" priority="5698">
      <iconSet iconSet="5Arrows">
        <cfvo type="percent" val="0"/>
        <cfvo type="num" val="0.2"/>
        <cfvo type="num" val="0.4"/>
        <cfvo type="num" val="0.6"/>
        <cfvo type="num" val="0.8"/>
      </iconSet>
    </cfRule>
  </conditionalFormatting>
  <conditionalFormatting sqref="CR6">
    <cfRule type="iconSet" priority="5697">
      <iconSet iconSet="5Arrows">
        <cfvo type="percent" val="0"/>
        <cfvo type="num" val="0.25" gte="0"/>
        <cfvo type="num" val="0.4"/>
        <cfvo type="num" val="0.75"/>
        <cfvo type="num" val="0.75" gte="0"/>
      </iconSet>
    </cfRule>
  </conditionalFormatting>
  <conditionalFormatting sqref="CR26">
    <cfRule type="iconSet" priority="5691">
      <iconSet iconSet="5Arrows">
        <cfvo type="percent" val="0"/>
        <cfvo type="num" val="0.2"/>
        <cfvo type="num" val="0.4"/>
        <cfvo type="num" val="0.6"/>
        <cfvo type="num" val="0.8"/>
      </iconSet>
    </cfRule>
  </conditionalFormatting>
  <conditionalFormatting sqref="CR77">
    <cfRule type="iconSet" priority="5604">
      <iconSet iconSet="5Arrows">
        <cfvo type="percent" val="0"/>
        <cfvo type="num" val="0.2"/>
        <cfvo type="num" val="0.4"/>
        <cfvo type="num" val="0.6"/>
        <cfvo type="num" val="0.8"/>
      </iconSet>
    </cfRule>
  </conditionalFormatting>
  <conditionalFormatting sqref="CR77">
    <cfRule type="iconSet" priority="5597">
      <iconSet iconSet="5Arrows">
        <cfvo type="percent" val="0"/>
        <cfvo type="num" val="0.25" gte="0"/>
        <cfvo type="num" val="0.4"/>
        <cfvo type="num" val="0.75"/>
        <cfvo type="num" val="0.75" gte="0"/>
      </iconSet>
    </cfRule>
  </conditionalFormatting>
  <conditionalFormatting sqref="CR79:CR81">
    <cfRule type="iconSet" priority="5578">
      <iconSet iconSet="5Arrows">
        <cfvo type="percent" val="0"/>
        <cfvo type="num" val="0.2"/>
        <cfvo type="num" val="0.4"/>
        <cfvo type="num" val="0.6"/>
        <cfvo type="num" val="0.8"/>
      </iconSet>
    </cfRule>
  </conditionalFormatting>
  <conditionalFormatting sqref="CR79:CR81">
    <cfRule type="iconSet" priority="5571">
      <iconSet iconSet="5Arrows">
        <cfvo type="percent" val="0"/>
        <cfvo type="num" val="0.25" gte="0"/>
        <cfvo type="num" val="0.4"/>
        <cfvo type="num" val="0.75"/>
        <cfvo type="num" val="0.75" gte="0"/>
      </iconSet>
    </cfRule>
  </conditionalFormatting>
  <conditionalFormatting sqref="CR82:CR83">
    <cfRule type="iconSet" priority="5552">
      <iconSet iconSet="5Arrows">
        <cfvo type="percent" val="0"/>
        <cfvo type="num" val="0.2"/>
        <cfvo type="num" val="0.4"/>
        <cfvo type="num" val="0.6"/>
        <cfvo type="num" val="0.8"/>
      </iconSet>
    </cfRule>
  </conditionalFormatting>
  <conditionalFormatting sqref="CR82:CR83">
    <cfRule type="iconSet" priority="5545">
      <iconSet iconSet="5Arrows">
        <cfvo type="percent" val="0"/>
        <cfvo type="num" val="0.25" gte="0"/>
        <cfvo type="num" val="0.4"/>
        <cfvo type="num" val="0.75"/>
        <cfvo type="num" val="0.75" gte="0"/>
      </iconSet>
    </cfRule>
  </conditionalFormatting>
  <conditionalFormatting sqref="CR85:CR86">
    <cfRule type="iconSet" priority="5526">
      <iconSet iconSet="5Arrows">
        <cfvo type="percent" val="0"/>
        <cfvo type="num" val="0.2"/>
        <cfvo type="num" val="0.4"/>
        <cfvo type="num" val="0.6"/>
        <cfvo type="num" val="0.8"/>
      </iconSet>
    </cfRule>
  </conditionalFormatting>
  <conditionalFormatting sqref="CR85:CR86">
    <cfRule type="iconSet" priority="5519">
      <iconSet iconSet="5Arrows">
        <cfvo type="percent" val="0"/>
        <cfvo type="num" val="0.25" gte="0"/>
        <cfvo type="num" val="0.4"/>
        <cfvo type="num" val="0.75"/>
        <cfvo type="num" val="0.75" gte="0"/>
      </iconSet>
    </cfRule>
  </conditionalFormatting>
  <conditionalFormatting sqref="CR88">
    <cfRule type="iconSet" priority="5500">
      <iconSet iconSet="5Arrows">
        <cfvo type="percent" val="0"/>
        <cfvo type="num" val="0.2"/>
        <cfvo type="num" val="0.4"/>
        <cfvo type="num" val="0.6"/>
        <cfvo type="num" val="0.8"/>
      </iconSet>
    </cfRule>
  </conditionalFormatting>
  <conditionalFormatting sqref="CR88">
    <cfRule type="iconSet" priority="5493">
      <iconSet iconSet="5Arrows">
        <cfvo type="percent" val="0"/>
        <cfvo type="num" val="0.25" gte="0"/>
        <cfvo type="num" val="0.4"/>
        <cfvo type="num" val="0.75"/>
        <cfvo type="num" val="0.75" gte="0"/>
      </iconSet>
    </cfRule>
  </conditionalFormatting>
  <conditionalFormatting sqref="CR129">
    <cfRule type="iconSet" priority="5289">
      <iconSet iconSet="5Arrows">
        <cfvo type="percent" val="0"/>
        <cfvo type="num" val="0.2"/>
        <cfvo type="num" val="0.4"/>
        <cfvo type="num" val="0.6"/>
        <cfvo type="num" val="0.8"/>
      </iconSet>
    </cfRule>
  </conditionalFormatting>
  <conditionalFormatting sqref="CR132:CR133">
    <cfRule type="iconSet" priority="5071">
      <iconSet iconSet="5Arrows">
        <cfvo type="percent" val="0"/>
        <cfvo type="num" val="0.2"/>
        <cfvo type="num" val="0.4"/>
        <cfvo type="num" val="0.6"/>
        <cfvo type="num" val="0.8"/>
      </iconSet>
    </cfRule>
  </conditionalFormatting>
  <conditionalFormatting sqref="CR132:CR133">
    <cfRule type="iconSet" priority="5061">
      <iconSet iconSet="5Arrows">
        <cfvo type="percent" val="0"/>
        <cfvo type="num" val="0.25" gte="0"/>
        <cfvo type="num" val="0.4"/>
        <cfvo type="num" val="0.75"/>
        <cfvo type="num" val="0.75" gte="0"/>
      </iconSet>
    </cfRule>
  </conditionalFormatting>
  <conditionalFormatting sqref="CR151:CR152">
    <cfRule type="iconSet" priority="3276">
      <iconSet iconSet="5Arrows">
        <cfvo type="percent" val="0"/>
        <cfvo type="num" val="0.2"/>
        <cfvo type="num" val="0.4"/>
        <cfvo type="num" val="0.6"/>
        <cfvo type="num" val="0.8"/>
      </iconSet>
    </cfRule>
  </conditionalFormatting>
  <conditionalFormatting sqref="CR151:CR152">
    <cfRule type="iconSet" priority="3262">
      <iconSet iconSet="5Arrows">
        <cfvo type="percent" val="0"/>
        <cfvo type="num" val="0.25" gte="0"/>
        <cfvo type="num" val="0.4"/>
        <cfvo type="num" val="0.75"/>
        <cfvo type="num" val="0.75" gte="0"/>
      </iconSet>
    </cfRule>
  </conditionalFormatting>
  <conditionalFormatting sqref="CR153">
    <cfRule type="iconSet" priority="2776">
      <iconSet iconSet="5Arrows">
        <cfvo type="percent" val="0"/>
        <cfvo type="num" val="0.2"/>
        <cfvo type="num" val="0.4"/>
        <cfvo type="num" val="0.6"/>
        <cfvo type="num" val="0.8"/>
      </iconSet>
    </cfRule>
  </conditionalFormatting>
  <conditionalFormatting sqref="CR153">
    <cfRule type="iconSet" priority="2762">
      <iconSet iconSet="5Arrows">
        <cfvo type="percent" val="0"/>
        <cfvo type="num" val="0.25" gte="0"/>
        <cfvo type="num" val="0.4"/>
        <cfvo type="num" val="0.75"/>
        <cfvo type="num" val="0.75" gte="0"/>
      </iconSet>
    </cfRule>
  </conditionalFormatting>
  <conditionalFormatting sqref="CR166">
    <cfRule type="iconSet" priority="1776">
      <iconSet iconSet="5Arrows">
        <cfvo type="percent" val="0"/>
        <cfvo type="num" val="0.2"/>
        <cfvo type="num" val="0.4"/>
        <cfvo type="num" val="0.6"/>
        <cfvo type="num" val="0.8"/>
      </iconSet>
    </cfRule>
  </conditionalFormatting>
  <conditionalFormatting sqref="CR166">
    <cfRule type="iconSet" priority="1762">
      <iconSet iconSet="5Arrows">
        <cfvo type="percent" val="0"/>
        <cfvo type="num" val="0.25" gte="0"/>
        <cfvo type="num" val="0.4"/>
        <cfvo type="num" val="0.75"/>
        <cfvo type="num" val="0.75" gte="0"/>
      </iconSet>
    </cfRule>
  </conditionalFormatting>
  <conditionalFormatting sqref="CR167">
    <cfRule type="iconSet" priority="1276">
      <iconSet iconSet="5Arrows">
        <cfvo type="percent" val="0"/>
        <cfvo type="num" val="0.2"/>
        <cfvo type="num" val="0.4"/>
        <cfvo type="num" val="0.6"/>
        <cfvo type="num" val="0.8"/>
      </iconSet>
    </cfRule>
  </conditionalFormatting>
  <conditionalFormatting sqref="CR167">
    <cfRule type="iconSet" priority="1261">
      <iconSet iconSet="5Arrows">
        <cfvo type="percent" val="0"/>
        <cfvo type="num" val="0.25" gte="0"/>
        <cfvo type="num" val="0.4"/>
        <cfvo type="num" val="0.75"/>
        <cfvo type="num" val="0.75" gte="0"/>
      </iconSet>
    </cfRule>
  </conditionalFormatting>
  <conditionalFormatting sqref="CR172">
    <cfRule type="iconSet" priority="1116">
      <iconSet iconSet="5Arrows">
        <cfvo type="percent" val="0"/>
        <cfvo type="num" val="0.2"/>
        <cfvo type="num" val="0.4"/>
        <cfvo type="num" val="0.6"/>
        <cfvo type="num" val="0.8"/>
      </iconSet>
    </cfRule>
  </conditionalFormatting>
  <conditionalFormatting sqref="CR172">
    <cfRule type="iconSet" priority="1102">
      <iconSet iconSet="5Arrows">
        <cfvo type="percent" val="0"/>
        <cfvo type="num" val="0.25" gte="0"/>
        <cfvo type="num" val="0.4"/>
        <cfvo type="num" val="0.75"/>
        <cfvo type="num" val="0.75" gte="0"/>
      </iconSet>
    </cfRule>
  </conditionalFormatting>
  <conditionalFormatting sqref="CR161:CR164">
    <cfRule type="iconSet" priority="616">
      <iconSet iconSet="5Arrows">
        <cfvo type="percent" val="0"/>
        <cfvo type="num" val="0.2"/>
        <cfvo type="num" val="0.4"/>
        <cfvo type="num" val="0.6"/>
        <cfvo type="num" val="0.8"/>
      </iconSet>
    </cfRule>
  </conditionalFormatting>
  <conditionalFormatting sqref="CR161:CR164">
    <cfRule type="iconSet" priority="615">
      <iconSet iconSet="5Arrows">
        <cfvo type="percent" val="0"/>
        <cfvo type="num" val="0.25" gte="0"/>
        <cfvo type="num" val="0.4"/>
        <cfvo type="num" val="0.75"/>
        <cfvo type="num" val="0.75" gte="0"/>
      </iconSet>
    </cfRule>
  </conditionalFormatting>
  <conditionalFormatting sqref="BJ151:BJ175">
    <cfRule type="iconSet" priority="8863">
      <iconSet iconSet="5Arrows">
        <cfvo type="percent" val="0"/>
        <cfvo type="num" val="0.2"/>
        <cfvo type="num" val="0.4"/>
        <cfvo type="num" val="0.6"/>
        <cfvo type="num" val="0.8"/>
      </iconSet>
    </cfRule>
  </conditionalFormatting>
  <conditionalFormatting sqref="BJ151:BJ175">
    <cfRule type="iconSet" priority="8865">
      <iconSet iconSet="5Arrows">
        <cfvo type="percent" val="0"/>
        <cfvo type="num" val="0.25" gte="0"/>
        <cfvo type="num" val="0.4"/>
        <cfvo type="num" val="0.75"/>
        <cfvo type="num" val="0.75" gte="0"/>
      </iconSet>
    </cfRule>
  </conditionalFormatting>
  <conditionalFormatting sqref="CR151:CR175">
    <cfRule type="iconSet" priority="8933">
      <iconSet iconSet="5Arrows">
        <cfvo type="percent" val="0"/>
        <cfvo type="num" val="0.2"/>
        <cfvo type="num" val="0.4"/>
        <cfvo type="num" val="0.6"/>
        <cfvo type="num" val="0.8"/>
      </iconSet>
    </cfRule>
  </conditionalFormatting>
  <conditionalFormatting sqref="CR151:CR175">
    <cfRule type="iconSet" priority="8935">
      <iconSet iconSet="5Arrows">
        <cfvo type="percent" val="0"/>
        <cfvo type="num" val="0.25" gte="0"/>
        <cfvo type="num" val="0.4"/>
        <cfvo type="num" val="0.75"/>
        <cfvo type="num" val="0.75" gte="0"/>
      </iconSet>
    </cfRule>
  </conditionalFormatting>
  <conditionalFormatting sqref="CR165">
    <cfRule type="iconSet" priority="8957">
      <iconSet iconSet="5Arrows">
        <cfvo type="percent" val="0"/>
        <cfvo type="num" val="0.2"/>
        <cfvo type="num" val="0.4"/>
        <cfvo type="num" val="0.6"/>
        <cfvo type="num" val="0.8"/>
      </iconSet>
    </cfRule>
  </conditionalFormatting>
  <conditionalFormatting sqref="CR165">
    <cfRule type="iconSet" priority="8958">
      <iconSet iconSet="5Arrows">
        <cfvo type="percent" val="0"/>
        <cfvo type="num" val="0.25" gte="0"/>
        <cfvo type="num" val="0.4"/>
        <cfvo type="num" val="0.75"/>
        <cfvo type="num" val="0.75" gte="0"/>
      </iconSet>
    </cfRule>
  </conditionalFormatting>
  <conditionalFormatting sqref="CR177">
    <cfRule type="iconSet" priority="614">
      <iconSet iconSet="5Arrows">
        <cfvo type="percent" val="0"/>
        <cfvo type="num" val="0.2"/>
        <cfvo type="num" val="0.4"/>
        <cfvo type="num" val="0.6"/>
        <cfvo type="num" val="0.8"/>
      </iconSet>
    </cfRule>
  </conditionalFormatting>
  <conditionalFormatting sqref="CR177">
    <cfRule type="iconSet" priority="612">
      <iconSet iconSet="5Arrows">
        <cfvo type="percent" val="0"/>
        <cfvo type="num" val="0.25" gte="0"/>
        <cfvo type="num" val="0.4"/>
        <cfvo type="num" val="0.75"/>
        <cfvo type="num" val="0.75" gte="0"/>
      </iconSet>
    </cfRule>
  </conditionalFormatting>
  <conditionalFormatting sqref="CR178:CR181">
    <cfRule type="iconSet" priority="611">
      <iconSet iconSet="5Arrows">
        <cfvo type="percent" val="0"/>
        <cfvo type="num" val="0.2"/>
        <cfvo type="num" val="0.4"/>
        <cfvo type="num" val="0.6"/>
        <cfvo type="num" val="0.8"/>
      </iconSet>
    </cfRule>
  </conditionalFormatting>
  <conditionalFormatting sqref="CR178:CR181">
    <cfRule type="iconSet" priority="609">
      <iconSet iconSet="5Arrows">
        <cfvo type="percent" val="0"/>
        <cfvo type="num" val="0.25" gte="0"/>
        <cfvo type="num" val="0.4"/>
        <cfvo type="num" val="0.75"/>
        <cfvo type="num" val="0.75" gte="0"/>
      </iconSet>
    </cfRule>
  </conditionalFormatting>
  <conditionalFormatting sqref="CR182:CR183">
    <cfRule type="iconSet" priority="608">
      <iconSet iconSet="5Arrows">
        <cfvo type="percent" val="0"/>
        <cfvo type="num" val="0.2"/>
        <cfvo type="num" val="0.4"/>
        <cfvo type="num" val="0.6"/>
        <cfvo type="num" val="0.8"/>
      </iconSet>
    </cfRule>
  </conditionalFormatting>
  <conditionalFormatting sqref="CR182:CR183">
    <cfRule type="iconSet" priority="606">
      <iconSet iconSet="5Arrows">
        <cfvo type="percent" val="0"/>
        <cfvo type="num" val="0.25" gte="0"/>
        <cfvo type="num" val="0.4"/>
        <cfvo type="num" val="0.75"/>
        <cfvo type="num" val="0.75" gte="0"/>
      </iconSet>
    </cfRule>
  </conditionalFormatting>
  <conditionalFormatting sqref="CR188:CR189">
    <cfRule type="iconSet" priority="605">
      <iconSet iconSet="5Arrows">
        <cfvo type="percent" val="0"/>
        <cfvo type="num" val="0.2"/>
        <cfvo type="num" val="0.4"/>
        <cfvo type="num" val="0.6"/>
        <cfvo type="num" val="0.8"/>
      </iconSet>
    </cfRule>
  </conditionalFormatting>
  <conditionalFormatting sqref="CR188:CR189">
    <cfRule type="iconSet" priority="603">
      <iconSet iconSet="5Arrows">
        <cfvo type="percent" val="0"/>
        <cfvo type="num" val="0.25" gte="0"/>
        <cfvo type="num" val="0.4"/>
        <cfvo type="num" val="0.75"/>
        <cfvo type="num" val="0.75" gte="0"/>
      </iconSet>
    </cfRule>
  </conditionalFormatting>
  <conditionalFormatting sqref="CR184">
    <cfRule type="iconSet" priority="602">
      <iconSet iconSet="5Arrows">
        <cfvo type="percent" val="0"/>
        <cfvo type="num" val="0.2"/>
        <cfvo type="num" val="0.4"/>
        <cfvo type="num" val="0.6"/>
        <cfvo type="num" val="0.8"/>
      </iconSet>
    </cfRule>
  </conditionalFormatting>
  <conditionalFormatting sqref="CR184">
    <cfRule type="iconSet" priority="600">
      <iconSet iconSet="5Arrows">
        <cfvo type="percent" val="0"/>
        <cfvo type="num" val="0.25" gte="0"/>
        <cfvo type="num" val="0.4"/>
        <cfvo type="num" val="0.75"/>
        <cfvo type="num" val="0.75" gte="0"/>
      </iconSet>
    </cfRule>
  </conditionalFormatting>
  <conditionalFormatting sqref="CR191">
    <cfRule type="iconSet" priority="599">
      <iconSet iconSet="5Arrows">
        <cfvo type="percent" val="0"/>
        <cfvo type="num" val="0.2"/>
        <cfvo type="num" val="0.4"/>
        <cfvo type="num" val="0.6"/>
        <cfvo type="num" val="0.8"/>
      </iconSet>
    </cfRule>
  </conditionalFormatting>
  <conditionalFormatting sqref="CR191">
    <cfRule type="iconSet" priority="597">
      <iconSet iconSet="5Arrows">
        <cfvo type="percent" val="0"/>
        <cfvo type="num" val="0.25" gte="0"/>
        <cfvo type="num" val="0.4"/>
        <cfvo type="num" val="0.75"/>
        <cfvo type="num" val="0.75" gte="0"/>
      </iconSet>
    </cfRule>
  </conditionalFormatting>
  <conditionalFormatting sqref="CR195:CR196">
    <cfRule type="iconSet" priority="596">
      <iconSet iconSet="5Arrows">
        <cfvo type="percent" val="0"/>
        <cfvo type="num" val="0.2"/>
        <cfvo type="num" val="0.4"/>
        <cfvo type="num" val="0.6"/>
        <cfvo type="num" val="0.8"/>
      </iconSet>
    </cfRule>
  </conditionalFormatting>
  <conditionalFormatting sqref="CR195:CR196">
    <cfRule type="iconSet" priority="595">
      <iconSet iconSet="5Arrows">
        <cfvo type="percent" val="0"/>
        <cfvo type="num" val="0.25" gte="0"/>
        <cfvo type="num" val="0.4"/>
        <cfvo type="num" val="0.75"/>
        <cfvo type="num" val="0.75" gte="0"/>
      </iconSet>
    </cfRule>
  </conditionalFormatting>
  <conditionalFormatting sqref="CR197:CR201">
    <cfRule type="iconSet" priority="594">
      <iconSet iconSet="5Arrows">
        <cfvo type="percent" val="0"/>
        <cfvo type="num" val="0.2"/>
        <cfvo type="num" val="0.4"/>
        <cfvo type="num" val="0.6"/>
        <cfvo type="num" val="0.8"/>
      </iconSet>
    </cfRule>
  </conditionalFormatting>
  <conditionalFormatting sqref="CR197:CR201">
    <cfRule type="iconSet" priority="593">
      <iconSet iconSet="5Arrows">
        <cfvo type="percent" val="0"/>
        <cfvo type="num" val="0.25" gte="0"/>
        <cfvo type="num" val="0.4"/>
        <cfvo type="num" val="0.75"/>
        <cfvo type="num" val="0.75" gte="0"/>
      </iconSet>
    </cfRule>
  </conditionalFormatting>
  <conditionalFormatting sqref="CR197:CR198">
    <cfRule type="iconSet" priority="592">
      <iconSet iconSet="5Arrows">
        <cfvo type="percent" val="0"/>
        <cfvo type="num" val="0.2"/>
        <cfvo type="num" val="0.4"/>
        <cfvo type="num" val="0.6"/>
        <cfvo type="num" val="0.8"/>
      </iconSet>
    </cfRule>
  </conditionalFormatting>
  <conditionalFormatting sqref="CR197:CR198">
    <cfRule type="iconSet" priority="591">
      <iconSet iconSet="5Arrows">
        <cfvo type="percent" val="0"/>
        <cfvo type="num" val="0.25" gte="0"/>
        <cfvo type="num" val="0.4"/>
        <cfvo type="num" val="0.75"/>
        <cfvo type="num" val="0.75" gte="0"/>
      </iconSet>
    </cfRule>
  </conditionalFormatting>
  <conditionalFormatting sqref="CR200">
    <cfRule type="iconSet" priority="590">
      <iconSet iconSet="5Arrows">
        <cfvo type="percent" val="0"/>
        <cfvo type="num" val="0.2"/>
        <cfvo type="num" val="0.4"/>
        <cfvo type="num" val="0.6"/>
        <cfvo type="num" val="0.8"/>
      </iconSet>
    </cfRule>
  </conditionalFormatting>
  <conditionalFormatting sqref="CR200">
    <cfRule type="iconSet" priority="589">
      <iconSet iconSet="5Arrows">
        <cfvo type="percent" val="0"/>
        <cfvo type="num" val="0.25" gte="0"/>
        <cfvo type="num" val="0.4"/>
        <cfvo type="num" val="0.75"/>
        <cfvo type="num" val="0.75" gte="0"/>
      </iconSet>
    </cfRule>
  </conditionalFormatting>
  <conditionalFormatting sqref="CR202:CR204">
    <cfRule type="iconSet" priority="588">
      <iconSet iconSet="5Arrows">
        <cfvo type="percent" val="0"/>
        <cfvo type="num" val="0.2"/>
        <cfvo type="num" val="0.4"/>
        <cfvo type="num" val="0.6"/>
        <cfvo type="num" val="0.8"/>
      </iconSet>
    </cfRule>
  </conditionalFormatting>
  <conditionalFormatting sqref="CR202:CR204">
    <cfRule type="iconSet" priority="587">
      <iconSet iconSet="5Arrows">
        <cfvo type="percent" val="0"/>
        <cfvo type="num" val="0.25" gte="0"/>
        <cfvo type="num" val="0.4"/>
        <cfvo type="num" val="0.75"/>
        <cfvo type="num" val="0.75" gte="0"/>
      </iconSet>
    </cfRule>
  </conditionalFormatting>
  <conditionalFormatting sqref="CR205">
    <cfRule type="iconSet" priority="584">
      <iconSet iconSet="5Arrows">
        <cfvo type="percent" val="0"/>
        <cfvo type="num" val="0.2"/>
        <cfvo type="num" val="0.4"/>
        <cfvo type="num" val="0.6"/>
        <cfvo type="num" val="0.8"/>
      </iconSet>
    </cfRule>
  </conditionalFormatting>
  <conditionalFormatting sqref="CR205">
    <cfRule type="iconSet" priority="582">
      <iconSet iconSet="5Arrows">
        <cfvo type="percent" val="0"/>
        <cfvo type="num" val="0.25" gte="0"/>
        <cfvo type="num" val="0.4"/>
        <cfvo type="num" val="0.75"/>
        <cfvo type="num" val="0.75" gte="0"/>
      </iconSet>
    </cfRule>
  </conditionalFormatting>
  <conditionalFormatting sqref="CR208:CR209">
    <cfRule type="iconSet" priority="579">
      <iconSet iconSet="5Arrows">
        <cfvo type="percent" val="0"/>
        <cfvo type="num" val="0.2"/>
        <cfvo type="num" val="0.4"/>
        <cfvo type="num" val="0.6"/>
        <cfvo type="num" val="0.8"/>
      </iconSet>
    </cfRule>
  </conditionalFormatting>
  <conditionalFormatting sqref="CR208:CR209">
    <cfRule type="iconSet" priority="577">
      <iconSet iconSet="5Arrows">
        <cfvo type="percent" val="0"/>
        <cfvo type="num" val="0.25" gte="0"/>
        <cfvo type="num" val="0.4"/>
        <cfvo type="num" val="0.75"/>
        <cfvo type="num" val="0.75" gte="0"/>
      </iconSet>
    </cfRule>
  </conditionalFormatting>
  <conditionalFormatting sqref="CR210">
    <cfRule type="iconSet" priority="576">
      <iconSet iconSet="5Arrows">
        <cfvo type="percent" val="0"/>
        <cfvo type="num" val="0.2"/>
        <cfvo type="num" val="0.4"/>
        <cfvo type="num" val="0.6"/>
        <cfvo type="num" val="0.8"/>
      </iconSet>
    </cfRule>
  </conditionalFormatting>
  <conditionalFormatting sqref="CR210">
    <cfRule type="iconSet" priority="574">
      <iconSet iconSet="5Arrows">
        <cfvo type="percent" val="0"/>
        <cfvo type="num" val="0.25" gte="0"/>
        <cfvo type="num" val="0.4"/>
        <cfvo type="num" val="0.75"/>
        <cfvo type="num" val="0.75" gte="0"/>
      </iconSet>
    </cfRule>
  </conditionalFormatting>
  <conditionalFormatting sqref="CR225">
    <cfRule type="iconSet" priority="570">
      <iconSet iconSet="5Arrows">
        <cfvo type="percent" val="0"/>
        <cfvo type="num" val="0.2"/>
        <cfvo type="num" val="0.4"/>
        <cfvo type="num" val="0.6"/>
        <cfvo type="num" val="0.8"/>
      </iconSet>
    </cfRule>
  </conditionalFormatting>
  <conditionalFormatting sqref="CR225">
    <cfRule type="iconSet" priority="568">
      <iconSet iconSet="5Arrows">
        <cfvo type="percent" val="0"/>
        <cfvo type="num" val="0.25" gte="0"/>
        <cfvo type="num" val="0.4"/>
        <cfvo type="num" val="0.75"/>
        <cfvo type="num" val="0.75" gte="0"/>
      </iconSet>
    </cfRule>
  </conditionalFormatting>
  <conditionalFormatting sqref="CR226">
    <cfRule type="iconSet" priority="567">
      <iconSet iconSet="5Arrows">
        <cfvo type="percent" val="0"/>
        <cfvo type="num" val="0.2"/>
        <cfvo type="num" val="0.4"/>
        <cfvo type="num" val="0.6"/>
        <cfvo type="num" val="0.8"/>
      </iconSet>
    </cfRule>
  </conditionalFormatting>
  <conditionalFormatting sqref="CR226">
    <cfRule type="iconSet" priority="565">
      <iconSet iconSet="5Arrows">
        <cfvo type="percent" val="0"/>
        <cfvo type="num" val="0.25" gte="0"/>
        <cfvo type="num" val="0.4"/>
        <cfvo type="num" val="0.75"/>
        <cfvo type="num" val="0.75" gte="0"/>
      </iconSet>
    </cfRule>
  </conditionalFormatting>
  <conditionalFormatting sqref="CR227:CR231">
    <cfRule type="iconSet" priority="564">
      <iconSet iconSet="5Arrows">
        <cfvo type="percent" val="0"/>
        <cfvo type="num" val="0.2"/>
        <cfvo type="num" val="0.4"/>
        <cfvo type="num" val="0.6"/>
        <cfvo type="num" val="0.8"/>
      </iconSet>
    </cfRule>
  </conditionalFormatting>
  <conditionalFormatting sqref="CR227:CR231">
    <cfRule type="iconSet" priority="562">
      <iconSet iconSet="5Arrows">
        <cfvo type="percent" val="0"/>
        <cfvo type="num" val="0.25" gte="0"/>
        <cfvo type="num" val="0.4"/>
        <cfvo type="num" val="0.75"/>
        <cfvo type="num" val="0.75" gte="0"/>
      </iconSet>
    </cfRule>
  </conditionalFormatting>
  <conditionalFormatting sqref="CR249:CR252">
    <cfRule type="iconSet" priority="559">
      <iconSet iconSet="5Arrows">
        <cfvo type="percent" val="0"/>
        <cfvo type="num" val="0.2"/>
        <cfvo type="num" val="0.4"/>
        <cfvo type="num" val="0.6"/>
        <cfvo type="num" val="0.8"/>
      </iconSet>
    </cfRule>
  </conditionalFormatting>
  <conditionalFormatting sqref="CR249:CR252">
    <cfRule type="iconSet" priority="558">
      <iconSet iconSet="5Arrows">
        <cfvo type="percent" val="0"/>
        <cfvo type="num" val="0.25" gte="0"/>
        <cfvo type="num" val="0.4"/>
        <cfvo type="num" val="0.75"/>
        <cfvo type="num" val="0.75" gte="0"/>
      </iconSet>
    </cfRule>
  </conditionalFormatting>
  <conditionalFormatting sqref="CR253:CR255">
    <cfRule type="iconSet" priority="555">
      <iconSet iconSet="5Arrows">
        <cfvo type="percent" val="0"/>
        <cfvo type="num" val="0.2"/>
        <cfvo type="num" val="0.4"/>
        <cfvo type="num" val="0.6"/>
        <cfvo type="num" val="0.8"/>
      </iconSet>
    </cfRule>
  </conditionalFormatting>
  <conditionalFormatting sqref="CR253:CR255">
    <cfRule type="iconSet" priority="554">
      <iconSet iconSet="5Arrows">
        <cfvo type="percent" val="0"/>
        <cfvo type="num" val="0.25" gte="0"/>
        <cfvo type="num" val="0.4"/>
        <cfvo type="num" val="0.75"/>
        <cfvo type="num" val="0.75" gte="0"/>
      </iconSet>
    </cfRule>
  </conditionalFormatting>
  <conditionalFormatting sqref="CR256:CR259">
    <cfRule type="iconSet" priority="551">
      <iconSet iconSet="5Arrows">
        <cfvo type="percent" val="0"/>
        <cfvo type="num" val="0.2"/>
        <cfvo type="num" val="0.4"/>
        <cfvo type="num" val="0.6"/>
        <cfvo type="num" val="0.8"/>
      </iconSet>
    </cfRule>
  </conditionalFormatting>
  <conditionalFormatting sqref="CR256:CR259">
    <cfRule type="iconSet" priority="550">
      <iconSet iconSet="5Arrows">
        <cfvo type="percent" val="0"/>
        <cfvo type="num" val="0.25" gte="0"/>
        <cfvo type="num" val="0.4"/>
        <cfvo type="num" val="0.75"/>
        <cfvo type="num" val="0.75" gte="0"/>
      </iconSet>
    </cfRule>
  </conditionalFormatting>
  <conditionalFormatting sqref="CR262">
    <cfRule type="iconSet" priority="547">
      <iconSet iconSet="5Arrows">
        <cfvo type="percent" val="0"/>
        <cfvo type="num" val="0.2"/>
        <cfvo type="num" val="0.4"/>
        <cfvo type="num" val="0.6"/>
        <cfvo type="num" val="0.8"/>
      </iconSet>
    </cfRule>
  </conditionalFormatting>
  <conditionalFormatting sqref="CR262">
    <cfRule type="iconSet" priority="546">
      <iconSet iconSet="5Arrows">
        <cfvo type="percent" val="0"/>
        <cfvo type="num" val="0.25" gte="0"/>
        <cfvo type="num" val="0.4"/>
        <cfvo type="num" val="0.75"/>
        <cfvo type="num" val="0.75" gte="0"/>
      </iconSet>
    </cfRule>
  </conditionalFormatting>
  <conditionalFormatting sqref="CR278:CR282">
    <cfRule type="iconSet" priority="543">
      <iconSet iconSet="5Arrows">
        <cfvo type="percent" val="0"/>
        <cfvo type="num" val="0.2"/>
        <cfvo type="num" val="0.4"/>
        <cfvo type="num" val="0.6"/>
        <cfvo type="num" val="0.8"/>
      </iconSet>
    </cfRule>
  </conditionalFormatting>
  <conditionalFormatting sqref="CR278:CR282">
    <cfRule type="iconSet" priority="542">
      <iconSet iconSet="5Arrows">
        <cfvo type="percent" val="0"/>
        <cfvo type="num" val="0.25" gte="0"/>
        <cfvo type="num" val="0.4"/>
        <cfvo type="num" val="0.75"/>
        <cfvo type="num" val="0.75" gte="0"/>
      </iconSet>
    </cfRule>
  </conditionalFormatting>
  <conditionalFormatting sqref="CR284:CR288">
    <cfRule type="iconSet" priority="539">
      <iconSet iconSet="5Arrows">
        <cfvo type="percent" val="0"/>
        <cfvo type="num" val="0.2"/>
        <cfvo type="num" val="0.4"/>
        <cfvo type="num" val="0.6"/>
        <cfvo type="num" val="0.8"/>
      </iconSet>
    </cfRule>
  </conditionalFormatting>
  <conditionalFormatting sqref="CR284:CR288">
    <cfRule type="iconSet" priority="538">
      <iconSet iconSet="5Arrows">
        <cfvo type="percent" val="0"/>
        <cfvo type="num" val="0.25" gte="0"/>
        <cfvo type="num" val="0.4"/>
        <cfvo type="num" val="0.75"/>
        <cfvo type="num" val="0.75" gte="0"/>
      </iconSet>
    </cfRule>
  </conditionalFormatting>
  <conditionalFormatting sqref="CR292:CR293">
    <cfRule type="iconSet" priority="535">
      <iconSet iconSet="5Arrows">
        <cfvo type="percent" val="0"/>
        <cfvo type="num" val="0.2"/>
        <cfvo type="num" val="0.4"/>
        <cfvo type="num" val="0.6"/>
        <cfvo type="num" val="0.8"/>
      </iconSet>
    </cfRule>
  </conditionalFormatting>
  <conditionalFormatting sqref="CR292:CR293">
    <cfRule type="iconSet" priority="534">
      <iconSet iconSet="5Arrows">
        <cfvo type="percent" val="0"/>
        <cfvo type="num" val="0.25" gte="0"/>
        <cfvo type="num" val="0.4"/>
        <cfvo type="num" val="0.75"/>
        <cfvo type="num" val="0.75" gte="0"/>
      </iconSet>
    </cfRule>
  </conditionalFormatting>
  <conditionalFormatting sqref="CR295">
    <cfRule type="iconSet" priority="531">
      <iconSet iconSet="5Arrows">
        <cfvo type="percent" val="0"/>
        <cfvo type="num" val="0.2"/>
        <cfvo type="num" val="0.4"/>
        <cfvo type="num" val="0.6"/>
        <cfvo type="num" val="0.8"/>
      </iconSet>
    </cfRule>
  </conditionalFormatting>
  <conditionalFormatting sqref="CR295">
    <cfRule type="iconSet" priority="530">
      <iconSet iconSet="5Arrows">
        <cfvo type="percent" val="0"/>
        <cfvo type="num" val="0.25" gte="0"/>
        <cfvo type="num" val="0.4"/>
        <cfvo type="num" val="0.75"/>
        <cfvo type="num" val="0.75" gte="0"/>
      </iconSet>
    </cfRule>
  </conditionalFormatting>
  <conditionalFormatting sqref="CR297">
    <cfRule type="iconSet" priority="527">
      <iconSet iconSet="5Arrows">
        <cfvo type="percent" val="0"/>
        <cfvo type="num" val="0.2"/>
        <cfvo type="num" val="0.4"/>
        <cfvo type="num" val="0.6"/>
        <cfvo type="num" val="0.8"/>
      </iconSet>
    </cfRule>
  </conditionalFormatting>
  <conditionalFormatting sqref="CR297">
    <cfRule type="iconSet" priority="526">
      <iconSet iconSet="5Arrows">
        <cfvo type="percent" val="0"/>
        <cfvo type="num" val="0.25" gte="0"/>
        <cfvo type="num" val="0.4"/>
        <cfvo type="num" val="0.75"/>
        <cfvo type="num" val="0.75" gte="0"/>
      </iconSet>
    </cfRule>
  </conditionalFormatting>
  <conditionalFormatting sqref="CR299:CR302">
    <cfRule type="iconSet" priority="523">
      <iconSet iconSet="5Arrows">
        <cfvo type="percent" val="0"/>
        <cfvo type="num" val="0.2"/>
        <cfvo type="num" val="0.4"/>
        <cfvo type="num" val="0.6"/>
        <cfvo type="num" val="0.8"/>
      </iconSet>
    </cfRule>
  </conditionalFormatting>
  <conditionalFormatting sqref="CR299:CR302">
    <cfRule type="iconSet" priority="522">
      <iconSet iconSet="5Arrows">
        <cfvo type="percent" val="0"/>
        <cfvo type="num" val="0.25" gte="0"/>
        <cfvo type="num" val="0.4"/>
        <cfvo type="num" val="0.75"/>
        <cfvo type="num" val="0.75" gte="0"/>
      </iconSet>
    </cfRule>
  </conditionalFormatting>
  <conditionalFormatting sqref="CR303">
    <cfRule type="iconSet" priority="519">
      <iconSet iconSet="5Arrows">
        <cfvo type="percent" val="0"/>
        <cfvo type="num" val="0.2"/>
        <cfvo type="num" val="0.4"/>
        <cfvo type="num" val="0.6"/>
        <cfvo type="num" val="0.8"/>
      </iconSet>
    </cfRule>
  </conditionalFormatting>
  <conditionalFormatting sqref="CR303">
    <cfRule type="iconSet" priority="518">
      <iconSet iconSet="5Arrows">
        <cfvo type="percent" val="0"/>
        <cfvo type="num" val="0.25" gte="0"/>
        <cfvo type="num" val="0.4"/>
        <cfvo type="num" val="0.75"/>
        <cfvo type="num" val="0.75" gte="0"/>
      </iconSet>
    </cfRule>
  </conditionalFormatting>
  <conditionalFormatting sqref="CR310">
    <cfRule type="iconSet" priority="515">
      <iconSet iconSet="5Arrows">
        <cfvo type="percent" val="0"/>
        <cfvo type="num" val="0.2"/>
        <cfvo type="num" val="0.4"/>
        <cfvo type="num" val="0.6"/>
        <cfvo type="num" val="0.8"/>
      </iconSet>
    </cfRule>
  </conditionalFormatting>
  <conditionalFormatting sqref="CR310">
    <cfRule type="iconSet" priority="514">
      <iconSet iconSet="5Arrows">
        <cfvo type="percent" val="0"/>
        <cfvo type="num" val="0.25" gte="0"/>
        <cfvo type="num" val="0.4"/>
        <cfvo type="num" val="0.75"/>
        <cfvo type="num" val="0.75" gte="0"/>
      </iconSet>
    </cfRule>
  </conditionalFormatting>
  <conditionalFormatting sqref="CR313">
    <cfRule type="iconSet" priority="509">
      <iconSet iconSet="5Arrows">
        <cfvo type="percent" val="0"/>
        <cfvo type="num" val="0.2"/>
        <cfvo type="num" val="0.4"/>
        <cfvo type="num" val="0.6"/>
        <cfvo type="num" val="0.8"/>
      </iconSet>
    </cfRule>
  </conditionalFormatting>
  <conditionalFormatting sqref="CR313">
    <cfRule type="iconSet" priority="508">
      <iconSet iconSet="5Arrows">
        <cfvo type="percent" val="0"/>
        <cfvo type="num" val="0.25" gte="0"/>
        <cfvo type="num" val="0.4"/>
        <cfvo type="num" val="0.75"/>
        <cfvo type="num" val="0.75" gte="0"/>
      </iconSet>
    </cfRule>
  </conditionalFormatting>
  <conditionalFormatting sqref="CR315">
    <cfRule type="iconSet" priority="503">
      <iconSet iconSet="5Arrows">
        <cfvo type="percent" val="0"/>
        <cfvo type="num" val="0.2"/>
        <cfvo type="num" val="0.4"/>
        <cfvo type="num" val="0.6"/>
        <cfvo type="num" val="0.8"/>
      </iconSet>
    </cfRule>
  </conditionalFormatting>
  <conditionalFormatting sqref="CR315">
    <cfRule type="iconSet" priority="502">
      <iconSet iconSet="5Arrows">
        <cfvo type="percent" val="0"/>
        <cfvo type="num" val="0.25" gte="0"/>
        <cfvo type="num" val="0.4"/>
        <cfvo type="num" val="0.75"/>
        <cfvo type="num" val="0.75" gte="0"/>
      </iconSet>
    </cfRule>
  </conditionalFormatting>
  <conditionalFormatting sqref="CR316:CR317">
    <cfRule type="iconSet" priority="497">
      <iconSet iconSet="5Arrows">
        <cfvo type="percent" val="0"/>
        <cfvo type="num" val="0.2"/>
        <cfvo type="num" val="0.4"/>
        <cfvo type="num" val="0.6"/>
        <cfvo type="num" val="0.8"/>
      </iconSet>
    </cfRule>
  </conditionalFormatting>
  <conditionalFormatting sqref="CR316:CR317">
    <cfRule type="iconSet" priority="496">
      <iconSet iconSet="5Arrows">
        <cfvo type="percent" val="0"/>
        <cfvo type="num" val="0.25" gte="0"/>
        <cfvo type="num" val="0.4"/>
        <cfvo type="num" val="0.75"/>
        <cfvo type="num" val="0.75" gte="0"/>
      </iconSet>
    </cfRule>
  </conditionalFormatting>
  <conditionalFormatting sqref="CR318:CR319">
    <cfRule type="iconSet" priority="491">
      <iconSet iconSet="5Arrows">
        <cfvo type="percent" val="0"/>
        <cfvo type="num" val="0.2"/>
        <cfvo type="num" val="0.4"/>
        <cfvo type="num" val="0.6"/>
        <cfvo type="num" val="0.8"/>
      </iconSet>
    </cfRule>
  </conditionalFormatting>
  <conditionalFormatting sqref="CR318:CR319">
    <cfRule type="iconSet" priority="490">
      <iconSet iconSet="5Arrows">
        <cfvo type="percent" val="0"/>
        <cfvo type="num" val="0.25" gte="0"/>
        <cfvo type="num" val="0.4"/>
        <cfvo type="num" val="0.75"/>
        <cfvo type="num" val="0.75" gte="0"/>
      </iconSet>
    </cfRule>
  </conditionalFormatting>
  <conditionalFormatting sqref="CR320">
    <cfRule type="iconSet" priority="485">
      <iconSet iconSet="5Arrows">
        <cfvo type="percent" val="0"/>
        <cfvo type="num" val="0.2"/>
        <cfvo type="num" val="0.4"/>
        <cfvo type="num" val="0.6"/>
        <cfvo type="num" val="0.8"/>
      </iconSet>
    </cfRule>
  </conditionalFormatting>
  <conditionalFormatting sqref="CR320">
    <cfRule type="iconSet" priority="484">
      <iconSet iconSet="5Arrows">
        <cfvo type="percent" val="0"/>
        <cfvo type="num" val="0.25" gte="0"/>
        <cfvo type="num" val="0.4"/>
        <cfvo type="num" val="0.75"/>
        <cfvo type="num" val="0.75" gte="0"/>
      </iconSet>
    </cfRule>
  </conditionalFormatting>
  <conditionalFormatting sqref="CR321">
    <cfRule type="iconSet" priority="479">
      <iconSet iconSet="5Arrows">
        <cfvo type="percent" val="0"/>
        <cfvo type="num" val="0.2"/>
        <cfvo type="num" val="0.4"/>
        <cfvo type="num" val="0.6"/>
        <cfvo type="num" val="0.8"/>
      </iconSet>
    </cfRule>
  </conditionalFormatting>
  <conditionalFormatting sqref="CR321">
    <cfRule type="iconSet" priority="478">
      <iconSet iconSet="5Arrows">
        <cfvo type="percent" val="0"/>
        <cfvo type="num" val="0.25" gte="0"/>
        <cfvo type="num" val="0.4"/>
        <cfvo type="num" val="0.75"/>
        <cfvo type="num" val="0.75" gte="0"/>
      </iconSet>
    </cfRule>
  </conditionalFormatting>
  <conditionalFormatting sqref="CR322">
    <cfRule type="iconSet" priority="473">
      <iconSet iconSet="5Arrows">
        <cfvo type="percent" val="0"/>
        <cfvo type="num" val="0.2"/>
        <cfvo type="num" val="0.4"/>
        <cfvo type="num" val="0.6"/>
        <cfvo type="num" val="0.8"/>
      </iconSet>
    </cfRule>
  </conditionalFormatting>
  <conditionalFormatting sqref="CR322">
    <cfRule type="iconSet" priority="472">
      <iconSet iconSet="5Arrows">
        <cfvo type="percent" val="0"/>
        <cfvo type="num" val="0.25" gte="0"/>
        <cfvo type="num" val="0.4"/>
        <cfvo type="num" val="0.75"/>
        <cfvo type="num" val="0.75" gte="0"/>
      </iconSet>
    </cfRule>
  </conditionalFormatting>
  <conditionalFormatting sqref="CR348">
    <cfRule type="iconSet" priority="467">
      <iconSet iconSet="5Arrows">
        <cfvo type="percent" val="0"/>
        <cfvo type="num" val="0.2"/>
        <cfvo type="num" val="0.4"/>
        <cfvo type="num" val="0.6"/>
        <cfvo type="num" val="0.8"/>
      </iconSet>
    </cfRule>
  </conditionalFormatting>
  <conditionalFormatting sqref="CR348">
    <cfRule type="iconSet" priority="465">
      <iconSet iconSet="5Arrows">
        <cfvo type="percent" val="0"/>
        <cfvo type="num" val="0.25" gte="0"/>
        <cfvo type="num" val="0.4"/>
        <cfvo type="num" val="0.75"/>
        <cfvo type="num" val="0.75" gte="0"/>
      </iconSet>
    </cfRule>
  </conditionalFormatting>
  <conditionalFormatting sqref="CR366:CR370">
    <cfRule type="iconSet" priority="462">
      <iconSet iconSet="5Arrows">
        <cfvo type="percent" val="0"/>
        <cfvo type="num" val="0.2"/>
        <cfvo type="num" val="0.4"/>
        <cfvo type="num" val="0.6"/>
        <cfvo type="num" val="0.8"/>
      </iconSet>
    </cfRule>
  </conditionalFormatting>
  <conditionalFormatting sqref="CR366:CR370">
    <cfRule type="iconSet" priority="461">
      <iconSet iconSet="5Arrows">
        <cfvo type="percent" val="0"/>
        <cfvo type="num" val="0.25" gte="0"/>
        <cfvo type="num" val="0.4"/>
        <cfvo type="num" val="0.75"/>
        <cfvo type="num" val="0.75" gte="0"/>
      </iconSet>
    </cfRule>
  </conditionalFormatting>
  <conditionalFormatting sqref="CR375">
    <cfRule type="iconSet" priority="460">
      <iconSet iconSet="5Arrows">
        <cfvo type="percent" val="0"/>
        <cfvo type="num" val="0.2"/>
        <cfvo type="num" val="0.4"/>
        <cfvo type="num" val="0.6"/>
        <cfvo type="num" val="0.8"/>
      </iconSet>
    </cfRule>
  </conditionalFormatting>
  <conditionalFormatting sqref="CR375">
    <cfRule type="iconSet" priority="459">
      <iconSet iconSet="5Arrows">
        <cfvo type="percent" val="0"/>
        <cfvo type="num" val="0.25" gte="0"/>
        <cfvo type="num" val="0.4"/>
        <cfvo type="num" val="0.75"/>
        <cfvo type="num" val="0.75" gte="0"/>
      </iconSet>
    </cfRule>
  </conditionalFormatting>
  <conditionalFormatting sqref="CR376:CR382">
    <cfRule type="iconSet" priority="456">
      <iconSet iconSet="5Arrows">
        <cfvo type="percent" val="0"/>
        <cfvo type="num" val="0.2"/>
        <cfvo type="num" val="0.4"/>
        <cfvo type="num" val="0.6"/>
        <cfvo type="num" val="0.8"/>
      </iconSet>
    </cfRule>
  </conditionalFormatting>
  <conditionalFormatting sqref="CR376:CR382">
    <cfRule type="iconSet" priority="455">
      <iconSet iconSet="5Arrows">
        <cfvo type="percent" val="0"/>
        <cfvo type="num" val="0.25" gte="0"/>
        <cfvo type="num" val="0.4"/>
        <cfvo type="num" val="0.75"/>
        <cfvo type="num" val="0.75" gte="0"/>
      </iconSet>
    </cfRule>
  </conditionalFormatting>
  <conditionalFormatting sqref="CR376">
    <cfRule type="iconSet" priority="452">
      <iconSet iconSet="5Arrows">
        <cfvo type="percent" val="0"/>
        <cfvo type="num" val="0.2"/>
        <cfvo type="num" val="0.4"/>
        <cfvo type="num" val="0.6"/>
        <cfvo type="num" val="0.8"/>
      </iconSet>
    </cfRule>
  </conditionalFormatting>
  <conditionalFormatting sqref="CR376">
    <cfRule type="iconSet" priority="451">
      <iconSet iconSet="5Arrows">
        <cfvo type="percent" val="0"/>
        <cfvo type="num" val="0.25" gte="0"/>
        <cfvo type="num" val="0.4"/>
        <cfvo type="num" val="0.75"/>
        <cfvo type="num" val="0.75" gte="0"/>
      </iconSet>
    </cfRule>
  </conditionalFormatting>
  <conditionalFormatting sqref="CR377">
    <cfRule type="iconSet" priority="448">
      <iconSet iconSet="5Arrows">
        <cfvo type="percent" val="0"/>
        <cfvo type="num" val="0.2"/>
        <cfvo type="num" val="0.4"/>
        <cfvo type="num" val="0.6"/>
        <cfvo type="num" val="0.8"/>
      </iconSet>
    </cfRule>
  </conditionalFormatting>
  <conditionalFormatting sqref="CR377">
    <cfRule type="iconSet" priority="447">
      <iconSet iconSet="5Arrows">
        <cfvo type="percent" val="0"/>
        <cfvo type="num" val="0.25" gte="0"/>
        <cfvo type="num" val="0.4"/>
        <cfvo type="num" val="0.75"/>
        <cfvo type="num" val="0.75" gte="0"/>
      </iconSet>
    </cfRule>
  </conditionalFormatting>
  <conditionalFormatting sqref="CR378">
    <cfRule type="iconSet" priority="444">
      <iconSet iconSet="5Arrows">
        <cfvo type="percent" val="0"/>
        <cfvo type="num" val="0.2"/>
        <cfvo type="num" val="0.4"/>
        <cfvo type="num" val="0.6"/>
        <cfvo type="num" val="0.8"/>
      </iconSet>
    </cfRule>
  </conditionalFormatting>
  <conditionalFormatting sqref="CR378">
    <cfRule type="iconSet" priority="443">
      <iconSet iconSet="5Arrows">
        <cfvo type="percent" val="0"/>
        <cfvo type="num" val="0.25" gte="0"/>
        <cfvo type="num" val="0.4"/>
        <cfvo type="num" val="0.75"/>
        <cfvo type="num" val="0.75" gte="0"/>
      </iconSet>
    </cfRule>
  </conditionalFormatting>
  <conditionalFormatting sqref="CR380">
    <cfRule type="iconSet" priority="440">
      <iconSet iconSet="5Arrows">
        <cfvo type="percent" val="0"/>
        <cfvo type="num" val="0.2"/>
        <cfvo type="num" val="0.4"/>
        <cfvo type="num" val="0.6"/>
        <cfvo type="num" val="0.8"/>
      </iconSet>
    </cfRule>
  </conditionalFormatting>
  <conditionalFormatting sqref="CR380">
    <cfRule type="iconSet" priority="439">
      <iconSet iconSet="5Arrows">
        <cfvo type="percent" val="0"/>
        <cfvo type="num" val="0.25" gte="0"/>
        <cfvo type="num" val="0.4"/>
        <cfvo type="num" val="0.75"/>
        <cfvo type="num" val="0.75" gte="0"/>
      </iconSet>
    </cfRule>
  </conditionalFormatting>
  <conditionalFormatting sqref="CR384">
    <cfRule type="iconSet" priority="436">
      <iconSet iconSet="5Arrows">
        <cfvo type="percent" val="0"/>
        <cfvo type="num" val="0.2"/>
        <cfvo type="num" val="0.4"/>
        <cfvo type="num" val="0.6"/>
        <cfvo type="num" val="0.8"/>
      </iconSet>
    </cfRule>
  </conditionalFormatting>
  <conditionalFormatting sqref="CR384">
    <cfRule type="iconSet" priority="434">
      <iconSet iconSet="5Arrows">
        <cfvo type="percent" val="0"/>
        <cfvo type="num" val="0.25" gte="0"/>
        <cfvo type="num" val="0.4"/>
        <cfvo type="num" val="0.75"/>
        <cfvo type="num" val="0.75" gte="0"/>
      </iconSet>
    </cfRule>
  </conditionalFormatting>
  <conditionalFormatting sqref="CR385:CR399">
    <cfRule type="iconSet" priority="422">
      <iconSet iconSet="5Arrows">
        <cfvo type="percent" val="0"/>
        <cfvo type="num" val="0.2"/>
        <cfvo type="num" val="0.4"/>
        <cfvo type="num" val="0.6"/>
        <cfvo type="num" val="0.8"/>
      </iconSet>
    </cfRule>
  </conditionalFormatting>
  <conditionalFormatting sqref="CR385:CR399">
    <cfRule type="iconSet" priority="420">
      <iconSet iconSet="5Arrows">
        <cfvo type="percent" val="0"/>
        <cfvo type="num" val="0.25" gte="0"/>
        <cfvo type="num" val="0.4"/>
        <cfvo type="num" val="0.75"/>
        <cfvo type="num" val="0.75" gte="0"/>
      </iconSet>
    </cfRule>
  </conditionalFormatting>
  <conditionalFormatting sqref="CR385:CR386">
    <cfRule type="iconSet" priority="408">
      <iconSet iconSet="5Arrows">
        <cfvo type="percent" val="0"/>
        <cfvo type="num" val="0.2"/>
        <cfvo type="num" val="0.4"/>
        <cfvo type="num" val="0.6"/>
        <cfvo type="num" val="0.8"/>
      </iconSet>
    </cfRule>
  </conditionalFormatting>
  <conditionalFormatting sqref="CR385:CR386">
    <cfRule type="iconSet" priority="406">
      <iconSet iconSet="5Arrows">
        <cfvo type="percent" val="0"/>
        <cfvo type="num" val="0.25" gte="0"/>
        <cfvo type="num" val="0.4"/>
        <cfvo type="num" val="0.75"/>
        <cfvo type="num" val="0.75" gte="0"/>
      </iconSet>
    </cfRule>
  </conditionalFormatting>
  <conditionalFormatting sqref="CR393">
    <cfRule type="iconSet" priority="394">
      <iconSet iconSet="5Arrows">
        <cfvo type="percent" val="0"/>
        <cfvo type="num" val="0.2"/>
        <cfvo type="num" val="0.4"/>
        <cfvo type="num" val="0.6"/>
        <cfvo type="num" val="0.8"/>
      </iconSet>
    </cfRule>
  </conditionalFormatting>
  <conditionalFormatting sqref="CR393">
    <cfRule type="iconSet" priority="392">
      <iconSet iconSet="5Arrows">
        <cfvo type="percent" val="0"/>
        <cfvo type="num" val="0.25" gte="0"/>
        <cfvo type="num" val="0.4"/>
        <cfvo type="num" val="0.75"/>
        <cfvo type="num" val="0.75" gte="0"/>
      </iconSet>
    </cfRule>
  </conditionalFormatting>
  <conditionalFormatting sqref="CR395">
    <cfRule type="iconSet" priority="380">
      <iconSet iconSet="5Arrows">
        <cfvo type="percent" val="0"/>
        <cfvo type="num" val="0.2"/>
        <cfvo type="num" val="0.4"/>
        <cfvo type="num" val="0.6"/>
        <cfvo type="num" val="0.8"/>
      </iconSet>
    </cfRule>
  </conditionalFormatting>
  <conditionalFormatting sqref="CR395">
    <cfRule type="iconSet" priority="378">
      <iconSet iconSet="5Arrows">
        <cfvo type="percent" val="0"/>
        <cfvo type="num" val="0.25" gte="0"/>
        <cfvo type="num" val="0.4"/>
        <cfvo type="num" val="0.75"/>
        <cfvo type="num" val="0.75" gte="0"/>
      </iconSet>
    </cfRule>
  </conditionalFormatting>
  <conditionalFormatting sqref="CR403:CR405">
    <cfRule type="iconSet" priority="366">
      <iconSet iconSet="5Arrows">
        <cfvo type="percent" val="0"/>
        <cfvo type="num" val="0.2"/>
        <cfvo type="num" val="0.4"/>
        <cfvo type="num" val="0.6"/>
        <cfvo type="num" val="0.8"/>
      </iconSet>
    </cfRule>
  </conditionalFormatting>
  <conditionalFormatting sqref="CR403:CR405">
    <cfRule type="iconSet" priority="365">
      <iconSet iconSet="5Arrows">
        <cfvo type="percent" val="0"/>
        <cfvo type="num" val="0.25" gte="0"/>
        <cfvo type="num" val="0.4"/>
        <cfvo type="num" val="0.75"/>
        <cfvo type="num" val="0.75" gte="0"/>
      </iconSet>
    </cfRule>
  </conditionalFormatting>
  <conditionalFormatting sqref="CR407">
    <cfRule type="iconSet" priority="332">
      <iconSet iconSet="5Arrows">
        <cfvo type="percent" val="0"/>
        <cfvo type="num" val="0.2"/>
        <cfvo type="num" val="0.4"/>
        <cfvo type="num" val="0.6"/>
        <cfvo type="num" val="0.8"/>
      </iconSet>
    </cfRule>
  </conditionalFormatting>
  <conditionalFormatting sqref="CR407">
    <cfRule type="iconSet" priority="331">
      <iconSet iconSet="5Arrows">
        <cfvo type="percent" val="0"/>
        <cfvo type="num" val="0.25" gte="0"/>
        <cfvo type="num" val="0.4"/>
        <cfvo type="num" val="0.75"/>
        <cfvo type="num" val="0.75" gte="0"/>
      </iconSet>
    </cfRule>
  </conditionalFormatting>
  <conditionalFormatting sqref="CR409">
    <cfRule type="iconSet" priority="314">
      <iconSet iconSet="5Arrows">
        <cfvo type="percent" val="0"/>
        <cfvo type="num" val="0.2"/>
        <cfvo type="num" val="0.4"/>
        <cfvo type="num" val="0.6"/>
        <cfvo type="num" val="0.8"/>
      </iconSet>
    </cfRule>
  </conditionalFormatting>
  <conditionalFormatting sqref="CR409">
    <cfRule type="iconSet" priority="313">
      <iconSet iconSet="5Arrows">
        <cfvo type="percent" val="0"/>
        <cfvo type="num" val="0.25" gte="0"/>
        <cfvo type="num" val="0.4"/>
        <cfvo type="num" val="0.75"/>
        <cfvo type="num" val="0.75" gte="0"/>
      </iconSet>
    </cfRule>
  </conditionalFormatting>
  <conditionalFormatting sqref="CR410">
    <cfRule type="iconSet" priority="296">
      <iconSet iconSet="5Arrows">
        <cfvo type="percent" val="0"/>
        <cfvo type="num" val="0.2"/>
        <cfvo type="num" val="0.4"/>
        <cfvo type="num" val="0.6"/>
        <cfvo type="num" val="0.8"/>
      </iconSet>
    </cfRule>
  </conditionalFormatting>
  <conditionalFormatting sqref="CR410">
    <cfRule type="iconSet" priority="295">
      <iconSet iconSet="5Arrows">
        <cfvo type="percent" val="0"/>
        <cfvo type="num" val="0.25" gte="0"/>
        <cfvo type="num" val="0.4"/>
        <cfvo type="num" val="0.75"/>
        <cfvo type="num" val="0.75" gte="0"/>
      </iconSet>
    </cfRule>
  </conditionalFormatting>
  <conditionalFormatting sqref="CR411:CR413">
    <cfRule type="iconSet" priority="278">
      <iconSet iconSet="5Arrows">
        <cfvo type="percent" val="0"/>
        <cfvo type="num" val="0.2"/>
        <cfvo type="num" val="0.4"/>
        <cfvo type="num" val="0.6"/>
        <cfvo type="num" val="0.8"/>
      </iconSet>
    </cfRule>
  </conditionalFormatting>
  <conditionalFormatting sqref="CR411:CR413">
    <cfRule type="iconSet" priority="277">
      <iconSet iconSet="5Arrows">
        <cfvo type="percent" val="0"/>
        <cfvo type="num" val="0.25" gte="0"/>
        <cfvo type="num" val="0.4"/>
        <cfvo type="num" val="0.75"/>
        <cfvo type="num" val="0.75" gte="0"/>
      </iconSet>
    </cfRule>
  </conditionalFormatting>
  <conditionalFormatting sqref="CR414:CR424">
    <cfRule type="iconSet" priority="260">
      <iconSet iconSet="5Arrows">
        <cfvo type="percent" val="0"/>
        <cfvo type="num" val="0.2"/>
        <cfvo type="num" val="0.4"/>
        <cfvo type="num" val="0.6"/>
        <cfvo type="num" val="0.8"/>
      </iconSet>
    </cfRule>
  </conditionalFormatting>
  <conditionalFormatting sqref="CR414:CR424">
    <cfRule type="iconSet" priority="259">
      <iconSet iconSet="5Arrows">
        <cfvo type="percent" val="0"/>
        <cfvo type="num" val="0.25" gte="0"/>
        <cfvo type="num" val="0.4"/>
        <cfvo type="num" val="0.75"/>
        <cfvo type="num" val="0.75" gte="0"/>
      </iconSet>
    </cfRule>
  </conditionalFormatting>
  <conditionalFormatting sqref="CR436">
    <cfRule type="iconSet" priority="242">
      <iconSet iconSet="5Arrows">
        <cfvo type="percent" val="0"/>
        <cfvo type="num" val="0.2"/>
        <cfvo type="num" val="0.4"/>
        <cfvo type="num" val="0.6"/>
        <cfvo type="num" val="0.8"/>
      </iconSet>
    </cfRule>
  </conditionalFormatting>
  <conditionalFormatting sqref="CR436">
    <cfRule type="iconSet" priority="240">
      <iconSet iconSet="5Arrows">
        <cfvo type="percent" val="0"/>
        <cfvo type="num" val="0.25" gte="0"/>
        <cfvo type="num" val="0.4"/>
        <cfvo type="num" val="0.75"/>
        <cfvo type="num" val="0.75" gte="0"/>
      </iconSet>
    </cfRule>
  </conditionalFormatting>
  <conditionalFormatting sqref="CR437:CR473">
    <cfRule type="iconSet" priority="221">
      <iconSet iconSet="5Arrows">
        <cfvo type="percent" val="0"/>
        <cfvo type="num" val="0.2"/>
        <cfvo type="num" val="0.4"/>
        <cfvo type="num" val="0.6"/>
        <cfvo type="num" val="0.8"/>
      </iconSet>
    </cfRule>
  </conditionalFormatting>
  <conditionalFormatting sqref="CR437:CR473">
    <cfRule type="iconSet" priority="219">
      <iconSet iconSet="5Arrows">
        <cfvo type="percent" val="0"/>
        <cfvo type="num" val="0.25" gte="0"/>
        <cfvo type="num" val="0.4"/>
        <cfvo type="num" val="0.75"/>
        <cfvo type="num" val="0.75" gte="0"/>
      </iconSet>
    </cfRule>
  </conditionalFormatting>
  <conditionalFormatting sqref="CR481:CR482">
    <cfRule type="iconSet" priority="152">
      <iconSet iconSet="5Arrows">
        <cfvo type="percent" val="0"/>
        <cfvo type="num" val="0.2"/>
        <cfvo type="num" val="0.4"/>
        <cfvo type="num" val="0.6"/>
        <cfvo type="num" val="0.8"/>
      </iconSet>
    </cfRule>
  </conditionalFormatting>
  <conditionalFormatting sqref="CR481:CR482">
    <cfRule type="iconSet" priority="151">
      <iconSet iconSet="5Arrows">
        <cfvo type="percent" val="0"/>
        <cfvo type="num" val="0.25" gte="0"/>
        <cfvo type="num" val="0.4"/>
        <cfvo type="num" val="0.75"/>
        <cfvo type="num" val="0.75" gte="0"/>
      </iconSet>
    </cfRule>
  </conditionalFormatting>
  <conditionalFormatting sqref="CR488">
    <cfRule type="iconSet" priority="75">
      <iconSet iconSet="5Arrows">
        <cfvo type="percent" val="0"/>
        <cfvo type="num" val="0.2"/>
        <cfvo type="num" val="0.4"/>
        <cfvo type="num" val="0.6"/>
        <cfvo type="num" val="0.8"/>
      </iconSet>
    </cfRule>
  </conditionalFormatting>
  <conditionalFormatting sqref="CR488:CR492">
    <cfRule type="iconSet" priority="73">
      <iconSet iconSet="5Arrows">
        <cfvo type="percent" val="0"/>
        <cfvo type="num" val="0.2"/>
        <cfvo type="num" val="0.4"/>
        <cfvo type="num" val="0.6"/>
        <cfvo type="num" val="0.8"/>
      </iconSet>
    </cfRule>
  </conditionalFormatting>
  <conditionalFormatting sqref="CR494:CR495">
    <cfRule type="iconSet" priority="72">
      <iconSet iconSet="5Arrows">
        <cfvo type="percent" val="0"/>
        <cfvo type="num" val="0.2"/>
        <cfvo type="num" val="0.4"/>
        <cfvo type="num" val="0.6"/>
        <cfvo type="num" val="0.8"/>
      </iconSet>
    </cfRule>
  </conditionalFormatting>
  <conditionalFormatting sqref="CR496">
    <cfRule type="iconSet" priority="71">
      <iconSet iconSet="5Arrows">
        <cfvo type="percent" val="0"/>
        <cfvo type="num" val="0.2"/>
        <cfvo type="num" val="0.4"/>
        <cfvo type="num" val="0.6"/>
        <cfvo type="num" val="0.8"/>
      </iconSet>
    </cfRule>
  </conditionalFormatting>
  <conditionalFormatting sqref="CR497:CR499">
    <cfRule type="iconSet" priority="69">
      <iconSet iconSet="5Arrows">
        <cfvo type="percent" val="0"/>
        <cfvo type="num" val="0.2"/>
        <cfvo type="num" val="0.4"/>
        <cfvo type="num" val="0.6"/>
        <cfvo type="num" val="0.8"/>
      </iconSet>
    </cfRule>
  </conditionalFormatting>
  <conditionalFormatting sqref="CR502">
    <cfRule type="iconSet" priority="67">
      <iconSet iconSet="5Arrows">
        <cfvo type="percent" val="0"/>
        <cfvo type="num" val="0.2"/>
        <cfvo type="num" val="0.4"/>
        <cfvo type="num" val="0.6"/>
        <cfvo type="num" val="0.8"/>
      </iconSet>
    </cfRule>
  </conditionalFormatting>
  <conditionalFormatting sqref="CR503">
    <cfRule type="iconSet" priority="64">
      <iconSet iconSet="5Arrows">
        <cfvo type="percent" val="0"/>
        <cfvo type="num" val="0.2"/>
        <cfvo type="num" val="0.4"/>
        <cfvo type="num" val="0.6"/>
        <cfvo type="num" val="0.8"/>
      </iconSet>
    </cfRule>
  </conditionalFormatting>
  <conditionalFormatting sqref="CR506">
    <cfRule type="iconSet" priority="61">
      <iconSet iconSet="5Arrows">
        <cfvo type="percent" val="0"/>
        <cfvo type="num" val="0.2"/>
        <cfvo type="num" val="0.4"/>
        <cfvo type="num" val="0.6"/>
        <cfvo type="num" val="0.8"/>
      </iconSet>
    </cfRule>
  </conditionalFormatting>
  <conditionalFormatting sqref="CR511:CR556">
    <cfRule type="iconSet" priority="59">
      <iconSet iconSet="5Arrows">
        <cfvo type="percent" val="0"/>
        <cfvo type="num" val="0.2"/>
        <cfvo type="num" val="0.4"/>
        <cfvo type="num" val="0.6"/>
        <cfvo type="num" val="0.8"/>
      </iconSet>
    </cfRule>
  </conditionalFormatting>
  <conditionalFormatting sqref="CR513:CR514">
    <cfRule type="iconSet" priority="57">
      <iconSet iconSet="5Arrows">
        <cfvo type="percent" val="0"/>
        <cfvo type="num" val="0.2"/>
        <cfvo type="num" val="0.4"/>
        <cfvo type="num" val="0.6"/>
        <cfvo type="num" val="0.8"/>
      </iconSet>
    </cfRule>
  </conditionalFormatting>
  <conditionalFormatting sqref="CR516">
    <cfRule type="iconSet" priority="56">
      <iconSet iconSet="5Arrows">
        <cfvo type="percent" val="0"/>
        <cfvo type="num" val="0.2"/>
        <cfvo type="num" val="0.4"/>
        <cfvo type="num" val="0.6"/>
        <cfvo type="num" val="0.8"/>
      </iconSet>
    </cfRule>
  </conditionalFormatting>
  <conditionalFormatting sqref="CR522:CR525">
    <cfRule type="iconSet" priority="54">
      <iconSet iconSet="5Arrows">
        <cfvo type="percent" val="0"/>
        <cfvo type="num" val="0.2"/>
        <cfvo type="num" val="0.4"/>
        <cfvo type="num" val="0.6"/>
        <cfvo type="num" val="0.8"/>
      </iconSet>
    </cfRule>
  </conditionalFormatting>
  <conditionalFormatting sqref="CR526:CR530">
    <cfRule type="iconSet" priority="53">
      <iconSet iconSet="5Arrows">
        <cfvo type="percent" val="0"/>
        <cfvo type="num" val="0.2"/>
        <cfvo type="num" val="0.4"/>
        <cfvo type="num" val="0.6"/>
        <cfvo type="num" val="0.8"/>
      </iconSet>
    </cfRule>
  </conditionalFormatting>
  <conditionalFormatting sqref="CR532">
    <cfRule type="iconSet" priority="52">
      <iconSet iconSet="5Arrows">
        <cfvo type="percent" val="0"/>
        <cfvo type="num" val="0.2"/>
        <cfvo type="num" val="0.4"/>
        <cfvo type="num" val="0.6"/>
        <cfvo type="num" val="0.8"/>
      </iconSet>
    </cfRule>
  </conditionalFormatting>
  <conditionalFormatting sqref="CR533">
    <cfRule type="iconSet" priority="51">
      <iconSet iconSet="5Arrows">
        <cfvo type="percent" val="0"/>
        <cfvo type="num" val="0.2"/>
        <cfvo type="num" val="0.4"/>
        <cfvo type="num" val="0.6"/>
        <cfvo type="num" val="0.8"/>
      </iconSet>
    </cfRule>
  </conditionalFormatting>
  <conditionalFormatting sqref="CR534:CR541">
    <cfRule type="iconSet" priority="50">
      <iconSet iconSet="5Arrows">
        <cfvo type="percent" val="0"/>
        <cfvo type="num" val="0.2"/>
        <cfvo type="num" val="0.4"/>
        <cfvo type="num" val="0.6"/>
        <cfvo type="num" val="0.8"/>
      </iconSet>
    </cfRule>
  </conditionalFormatting>
  <conditionalFormatting sqref="CR542:CR545">
    <cfRule type="iconSet" priority="49">
      <iconSet iconSet="5Arrows">
        <cfvo type="percent" val="0"/>
        <cfvo type="num" val="0.2"/>
        <cfvo type="num" val="0.4"/>
        <cfvo type="num" val="0.6"/>
        <cfvo type="num" val="0.8"/>
      </iconSet>
    </cfRule>
  </conditionalFormatting>
  <conditionalFormatting sqref="CR546">
    <cfRule type="iconSet" priority="48">
      <iconSet iconSet="5Arrows">
        <cfvo type="percent" val="0"/>
        <cfvo type="num" val="0.2"/>
        <cfvo type="num" val="0.4"/>
        <cfvo type="num" val="0.6"/>
        <cfvo type="num" val="0.8"/>
      </iconSet>
    </cfRule>
  </conditionalFormatting>
  <conditionalFormatting sqref="CR547:CR548">
    <cfRule type="iconSet" priority="47">
      <iconSet iconSet="5Arrows">
        <cfvo type="percent" val="0"/>
        <cfvo type="num" val="0.2"/>
        <cfvo type="num" val="0.4"/>
        <cfvo type="num" val="0.6"/>
        <cfvo type="num" val="0.8"/>
      </iconSet>
    </cfRule>
  </conditionalFormatting>
  <conditionalFormatting sqref="CR549:CR550">
    <cfRule type="iconSet" priority="46">
      <iconSet iconSet="5Arrows">
        <cfvo type="percent" val="0"/>
        <cfvo type="num" val="0.2"/>
        <cfvo type="num" val="0.4"/>
        <cfvo type="num" val="0.6"/>
        <cfvo type="num" val="0.8"/>
      </iconSet>
    </cfRule>
  </conditionalFormatting>
  <conditionalFormatting sqref="CR551:CR552">
    <cfRule type="iconSet" priority="45">
      <iconSet iconSet="5Arrows">
        <cfvo type="percent" val="0"/>
        <cfvo type="num" val="0.2"/>
        <cfvo type="num" val="0.4"/>
        <cfvo type="num" val="0.6"/>
        <cfvo type="num" val="0.8"/>
      </iconSet>
    </cfRule>
  </conditionalFormatting>
  <conditionalFormatting sqref="CR553:CR554">
    <cfRule type="iconSet" priority="44">
      <iconSet iconSet="5Arrows">
        <cfvo type="percent" val="0"/>
        <cfvo type="num" val="0.2"/>
        <cfvo type="num" val="0.4"/>
        <cfvo type="num" val="0.6"/>
        <cfvo type="num" val="0.8"/>
      </iconSet>
    </cfRule>
  </conditionalFormatting>
  <conditionalFormatting sqref="CR555:CR556">
    <cfRule type="iconSet" priority="43">
      <iconSet iconSet="5Arrows">
        <cfvo type="percent" val="0"/>
        <cfvo type="num" val="0.2"/>
        <cfvo type="num" val="0.4"/>
        <cfvo type="num" val="0.6"/>
        <cfvo type="num" val="0.8"/>
      </iconSet>
    </cfRule>
  </conditionalFormatting>
  <conditionalFormatting sqref="CR555">
    <cfRule type="iconSet" priority="42">
      <iconSet iconSet="5Arrows">
        <cfvo type="percent" val="0"/>
        <cfvo type="num" val="0.2"/>
        <cfvo type="num" val="0.4"/>
        <cfvo type="num" val="0.6"/>
        <cfvo type="num" val="0.8"/>
      </iconSet>
    </cfRule>
  </conditionalFormatting>
  <conditionalFormatting sqref="CR561">
    <cfRule type="iconSet" priority="41">
      <iconSet iconSet="5Arrows">
        <cfvo type="percent" val="0"/>
        <cfvo type="num" val="0.2"/>
        <cfvo type="num" val="0.4"/>
        <cfvo type="num" val="0.6"/>
        <cfvo type="num" val="0.8"/>
      </iconSet>
    </cfRule>
  </conditionalFormatting>
  <conditionalFormatting sqref="CR559:CR560">
    <cfRule type="iconSet" priority="40">
      <iconSet iconSet="5Arrows">
        <cfvo type="percent" val="0"/>
        <cfvo type="num" val="0.2"/>
        <cfvo type="num" val="0.4"/>
        <cfvo type="num" val="0.6"/>
        <cfvo type="num" val="0.8"/>
      </iconSet>
    </cfRule>
  </conditionalFormatting>
  <conditionalFormatting sqref="CR558">
    <cfRule type="iconSet" priority="39">
      <iconSet iconSet="5Arrows">
        <cfvo type="percent" val="0"/>
        <cfvo type="num" val="0.2"/>
        <cfvo type="num" val="0.4"/>
        <cfvo type="num" val="0.6"/>
        <cfvo type="num" val="0.8"/>
      </iconSet>
    </cfRule>
  </conditionalFormatting>
  <conditionalFormatting sqref="CR564:CR569">
    <cfRule type="iconSet" priority="38">
      <iconSet iconSet="5Arrows">
        <cfvo type="percent" val="0"/>
        <cfvo type="num" val="0.2"/>
        <cfvo type="num" val="0.4"/>
        <cfvo type="num" val="0.6"/>
        <cfvo type="num" val="0.8"/>
      </iconSet>
    </cfRule>
  </conditionalFormatting>
  <conditionalFormatting sqref="CR562">
    <cfRule type="iconSet" priority="37">
      <iconSet iconSet="5Arrows">
        <cfvo type="percent" val="0"/>
        <cfvo type="num" val="0.2"/>
        <cfvo type="num" val="0.4"/>
        <cfvo type="num" val="0.6"/>
        <cfvo type="num" val="0.8"/>
      </iconSet>
    </cfRule>
  </conditionalFormatting>
  <conditionalFormatting sqref="CR591:CR593">
    <cfRule type="iconSet" priority="36">
      <iconSet iconSet="5Arrows">
        <cfvo type="percent" val="0"/>
        <cfvo type="num" val="0.2"/>
        <cfvo type="num" val="0.4"/>
        <cfvo type="num" val="0.6"/>
        <cfvo type="num" val="0.8"/>
      </iconSet>
    </cfRule>
  </conditionalFormatting>
  <conditionalFormatting sqref="CR591:CR593">
    <cfRule type="iconSet" priority="34">
      <iconSet iconSet="5Arrows">
        <cfvo type="percent" val="0"/>
        <cfvo type="num" val="0.25" gte="0"/>
        <cfvo type="num" val="0.4"/>
        <cfvo type="num" val="0.75"/>
        <cfvo type="num" val="0.75" gte="0"/>
      </iconSet>
    </cfRule>
  </conditionalFormatting>
  <conditionalFormatting sqref="CR594:CR595">
    <cfRule type="iconSet" priority="33">
      <iconSet iconSet="5Arrows">
        <cfvo type="percent" val="0"/>
        <cfvo type="num" val="0.2"/>
        <cfvo type="num" val="0.4"/>
        <cfvo type="num" val="0.6"/>
        <cfvo type="num" val="0.8"/>
      </iconSet>
    </cfRule>
  </conditionalFormatting>
  <conditionalFormatting sqref="CR594:CR595">
    <cfRule type="iconSet" priority="31">
      <iconSet iconSet="5Arrows">
        <cfvo type="percent" val="0"/>
        <cfvo type="num" val="0.25" gte="0"/>
        <cfvo type="num" val="0.4"/>
        <cfvo type="num" val="0.75"/>
        <cfvo type="num" val="0.75" gte="0"/>
      </iconSet>
    </cfRule>
  </conditionalFormatting>
  <conditionalFormatting sqref="CR596">
    <cfRule type="iconSet" priority="30">
      <iconSet iconSet="5Arrows">
        <cfvo type="percent" val="0"/>
        <cfvo type="num" val="0.2"/>
        <cfvo type="num" val="0.4"/>
        <cfvo type="num" val="0.6"/>
        <cfvo type="num" val="0.8"/>
      </iconSet>
    </cfRule>
  </conditionalFormatting>
  <conditionalFormatting sqref="CR596">
    <cfRule type="iconSet" priority="28">
      <iconSet iconSet="5Arrows">
        <cfvo type="percent" val="0"/>
        <cfvo type="num" val="0.25" gte="0"/>
        <cfvo type="num" val="0.4"/>
        <cfvo type="num" val="0.75"/>
        <cfvo type="num" val="0.75" gte="0"/>
      </iconSet>
    </cfRule>
  </conditionalFormatting>
  <conditionalFormatting sqref="CR597:CR600">
    <cfRule type="iconSet" priority="27">
      <iconSet iconSet="5Arrows">
        <cfvo type="percent" val="0"/>
        <cfvo type="num" val="0.2"/>
        <cfvo type="num" val="0.4"/>
        <cfvo type="num" val="0.6"/>
        <cfvo type="num" val="0.8"/>
      </iconSet>
    </cfRule>
  </conditionalFormatting>
  <conditionalFormatting sqref="CR597:CR600">
    <cfRule type="iconSet" priority="25">
      <iconSet iconSet="5Arrows">
        <cfvo type="percent" val="0"/>
        <cfvo type="num" val="0.25" gte="0"/>
        <cfvo type="num" val="0.4"/>
        <cfvo type="num" val="0.75"/>
        <cfvo type="num" val="0.75" gte="0"/>
      </iconSet>
    </cfRule>
  </conditionalFormatting>
  <conditionalFormatting sqref="CR601:CR604">
    <cfRule type="iconSet" priority="24">
      <iconSet iconSet="5Arrows">
        <cfvo type="percent" val="0"/>
        <cfvo type="num" val="0.2"/>
        <cfvo type="num" val="0.4"/>
        <cfvo type="num" val="0.6"/>
        <cfvo type="num" val="0.8"/>
      </iconSet>
    </cfRule>
  </conditionalFormatting>
  <conditionalFormatting sqref="CR601:CR604">
    <cfRule type="iconSet" priority="22">
      <iconSet iconSet="5Arrows">
        <cfvo type="percent" val="0"/>
        <cfvo type="num" val="0.25" gte="0"/>
        <cfvo type="num" val="0.4"/>
        <cfvo type="num" val="0.75"/>
        <cfvo type="num" val="0.75" gte="0"/>
      </iconSet>
    </cfRule>
  </conditionalFormatting>
  <conditionalFormatting sqref="CR607">
    <cfRule type="iconSet" priority="21">
      <iconSet iconSet="5Arrows">
        <cfvo type="percent" val="0"/>
        <cfvo type="num" val="0.2"/>
        <cfvo type="num" val="0.4"/>
        <cfvo type="num" val="0.6"/>
        <cfvo type="num" val="0.8"/>
      </iconSet>
    </cfRule>
  </conditionalFormatting>
  <conditionalFormatting sqref="CR607">
    <cfRule type="iconSet" priority="19">
      <iconSet iconSet="5Arrows">
        <cfvo type="percent" val="0"/>
        <cfvo type="num" val="0.25" gte="0"/>
        <cfvo type="num" val="0.4"/>
        <cfvo type="num" val="0.75"/>
        <cfvo type="num" val="0.75" gte="0"/>
      </iconSet>
    </cfRule>
  </conditionalFormatting>
  <conditionalFormatting sqref="CR609">
    <cfRule type="iconSet" priority="18">
      <iconSet iconSet="5Arrows">
        <cfvo type="percent" val="0"/>
        <cfvo type="num" val="0.2"/>
        <cfvo type="num" val="0.4"/>
        <cfvo type="num" val="0.6"/>
        <cfvo type="num" val="0.8"/>
      </iconSet>
    </cfRule>
  </conditionalFormatting>
  <conditionalFormatting sqref="CR609">
    <cfRule type="iconSet" priority="16">
      <iconSet iconSet="5Arrows">
        <cfvo type="percent" val="0"/>
        <cfvo type="num" val="0.25" gte="0"/>
        <cfvo type="num" val="0.4"/>
        <cfvo type="num" val="0.75"/>
        <cfvo type="num" val="0.75" gte="0"/>
      </iconSet>
    </cfRule>
  </conditionalFormatting>
  <conditionalFormatting sqref="CR611">
    <cfRule type="iconSet" priority="15">
      <iconSet iconSet="5Arrows">
        <cfvo type="percent" val="0"/>
        <cfvo type="num" val="0.2"/>
        <cfvo type="num" val="0.4"/>
        <cfvo type="num" val="0.6"/>
        <cfvo type="num" val="0.8"/>
      </iconSet>
    </cfRule>
  </conditionalFormatting>
  <conditionalFormatting sqref="CR611">
    <cfRule type="iconSet" priority="13">
      <iconSet iconSet="5Arrows">
        <cfvo type="percent" val="0"/>
        <cfvo type="num" val="0.25" gte="0"/>
        <cfvo type="num" val="0.4"/>
        <cfvo type="num" val="0.75"/>
        <cfvo type="num" val="0.75" gte="0"/>
      </iconSet>
    </cfRule>
  </conditionalFormatting>
  <conditionalFormatting sqref="CR613:CR614">
    <cfRule type="iconSet" priority="12">
      <iconSet iconSet="5Arrows">
        <cfvo type="percent" val="0"/>
        <cfvo type="num" val="0.2"/>
        <cfvo type="num" val="0.4"/>
        <cfvo type="num" val="0.6"/>
        <cfvo type="num" val="0.8"/>
      </iconSet>
    </cfRule>
  </conditionalFormatting>
  <conditionalFormatting sqref="CR613:CR614">
    <cfRule type="iconSet" priority="10">
      <iconSet iconSet="5Arrows">
        <cfvo type="percent" val="0"/>
        <cfvo type="num" val="0.25" gte="0"/>
        <cfvo type="num" val="0.4"/>
        <cfvo type="num" val="0.75"/>
        <cfvo type="num" val="0.75" gte="0"/>
      </iconSet>
    </cfRule>
  </conditionalFormatting>
  <conditionalFormatting sqref="CR615">
    <cfRule type="iconSet" priority="9">
      <iconSet iconSet="5Arrows">
        <cfvo type="percent" val="0"/>
        <cfvo type="num" val="0.2"/>
        <cfvo type="num" val="0.4"/>
        <cfvo type="num" val="0.6"/>
        <cfvo type="num" val="0.8"/>
      </iconSet>
    </cfRule>
  </conditionalFormatting>
  <conditionalFormatting sqref="CR615">
    <cfRule type="iconSet" priority="7">
      <iconSet iconSet="5Arrows">
        <cfvo type="percent" val="0"/>
        <cfvo type="num" val="0.25" gte="0"/>
        <cfvo type="num" val="0.4"/>
        <cfvo type="num" val="0.75"/>
        <cfvo type="num" val="0.75" gte="0"/>
      </iconSet>
    </cfRule>
  </conditionalFormatting>
  <conditionalFormatting sqref="CR616">
    <cfRule type="iconSet" priority="6">
      <iconSet iconSet="5Arrows">
        <cfvo type="percent" val="0"/>
        <cfvo type="num" val="0.2"/>
        <cfvo type="num" val="0.4"/>
        <cfvo type="num" val="0.6"/>
        <cfvo type="num" val="0.8"/>
      </iconSet>
    </cfRule>
  </conditionalFormatting>
  <conditionalFormatting sqref="CR616">
    <cfRule type="iconSet" priority="4">
      <iconSet iconSet="5Arrows">
        <cfvo type="percent" val="0"/>
        <cfvo type="num" val="0.25" gte="0"/>
        <cfvo type="num" val="0.4"/>
        <cfvo type="num" val="0.75"/>
        <cfvo type="num" val="0.75" gte="0"/>
      </iconSet>
    </cfRule>
  </conditionalFormatting>
  <pageMargins left="0.26" right="0.17" top="0.43" bottom="0.4" header="0.17" footer="0.17"/>
  <pageSetup paperSize="130" scale="60" orientation="landscape" r:id="rId1"/>
  <headerFooter>
    <oddHeader>&amp;F</oddHeader>
    <oddFooter>Página &amp;P</oddFooter>
  </headerFooter>
  <drawing r:id="rId2"/>
  <legacyDrawing r:id="rId3"/>
</worksheet>
</file>

<file path=xl/worksheets/sheet10.xml><?xml version="1.0" encoding="utf-8"?>
<worksheet xmlns="http://schemas.openxmlformats.org/spreadsheetml/2006/main" xmlns:r="http://schemas.openxmlformats.org/officeDocument/2006/relationships">
  <sheetPr filterMode="1"/>
  <dimension ref="A1:AE1047348"/>
  <sheetViews>
    <sheetView zoomScale="82" zoomScaleNormal="82" workbookViewId="0">
      <pane xSplit="8" ySplit="1" topLeftCell="AB2" activePane="bottomRight" state="frozen"/>
      <selection pane="topRight" activeCell="I1" sqref="I1"/>
      <selection pane="bottomLeft" activeCell="A2" sqref="A2"/>
      <selection pane="bottomRight" activeCell="AC18" sqref="AC18"/>
    </sheetView>
  </sheetViews>
  <sheetFormatPr baseColWidth="10" defaultRowHeight="15"/>
  <cols>
    <col min="1" max="1" width="7.28515625" style="113" customWidth="1"/>
    <col min="2" max="2" width="15.85546875" style="113" customWidth="1"/>
    <col min="3" max="3" width="12.5703125" style="113" customWidth="1"/>
    <col min="4" max="4" width="11.5703125" style="113" customWidth="1"/>
    <col min="5" max="5" width="11.42578125" style="113"/>
    <col min="6" max="6" width="13.42578125" hidden="1" customWidth="1"/>
    <col min="7" max="7" width="31.85546875" hidden="1" customWidth="1"/>
    <col min="8" max="8" width="42.85546875" style="113" customWidth="1"/>
    <col min="9" max="9" width="8.7109375" hidden="1" customWidth="1"/>
    <col min="10" max="10" width="8.5703125" hidden="1" customWidth="1"/>
    <col min="11" max="11" width="9.85546875" hidden="1" customWidth="1"/>
    <col min="12" max="12" width="8.28515625" hidden="1" customWidth="1"/>
    <col min="13" max="13" width="9.140625" hidden="1" customWidth="1"/>
    <col min="14" max="14" width="8.5703125" hidden="1" customWidth="1"/>
    <col min="15" max="15" width="9" hidden="1" customWidth="1"/>
    <col min="16" max="16" width="7.85546875" hidden="1" customWidth="1"/>
    <col min="17" max="17" width="8.140625" hidden="1" customWidth="1"/>
    <col min="18" max="26" width="13.28515625" hidden="1" customWidth="1"/>
    <col min="27" max="27" width="10" style="113" customWidth="1"/>
    <col min="28" max="28" width="10.42578125" style="113" customWidth="1"/>
    <col min="29" max="29" width="17.42578125" style="113" customWidth="1"/>
    <col min="30" max="30" width="13.42578125" style="113" customWidth="1"/>
    <col min="31" max="31" width="12.5703125" style="113" customWidth="1"/>
    <col min="32" max="16384" width="11.42578125" style="113"/>
  </cols>
  <sheetData>
    <row r="1" spans="1:31" ht="56.25">
      <c r="A1" s="1" t="s">
        <v>1793</v>
      </c>
      <c r="B1" s="2" t="s">
        <v>0</v>
      </c>
      <c r="C1" s="1" t="s">
        <v>1</v>
      </c>
      <c r="D1" s="3" t="s">
        <v>2</v>
      </c>
      <c r="E1" s="4" t="s">
        <v>3</v>
      </c>
      <c r="F1" s="1" t="s">
        <v>4</v>
      </c>
      <c r="G1" s="1" t="s">
        <v>5</v>
      </c>
      <c r="H1" s="5" t="s">
        <v>6</v>
      </c>
      <c r="I1" s="3" t="s">
        <v>7</v>
      </c>
      <c r="J1" s="114" t="s">
        <v>8</v>
      </c>
      <c r="K1" s="114" t="s">
        <v>9</v>
      </c>
      <c r="L1" s="6" t="s">
        <v>25</v>
      </c>
      <c r="M1" s="6" t="s">
        <v>27</v>
      </c>
      <c r="N1" s="115" t="s">
        <v>1805</v>
      </c>
      <c r="O1" s="116" t="s">
        <v>1806</v>
      </c>
      <c r="P1" s="13" t="s">
        <v>1807</v>
      </c>
      <c r="Q1" s="104" t="s">
        <v>1819</v>
      </c>
      <c r="R1" s="13" t="s">
        <v>1776</v>
      </c>
      <c r="S1" s="123" t="s">
        <v>1777</v>
      </c>
      <c r="T1" s="123" t="s">
        <v>1778</v>
      </c>
      <c r="U1" s="123" t="s">
        <v>1779</v>
      </c>
      <c r="V1" s="123" t="s">
        <v>1780</v>
      </c>
      <c r="W1" s="123" t="s">
        <v>1781</v>
      </c>
      <c r="X1" s="123" t="s">
        <v>1782</v>
      </c>
      <c r="Y1" s="123" t="s">
        <v>54</v>
      </c>
      <c r="Z1" s="123" t="s">
        <v>1783</v>
      </c>
      <c r="AA1" s="9" t="s">
        <v>1794</v>
      </c>
      <c r="AB1" s="10" t="s">
        <v>1795</v>
      </c>
      <c r="AC1" s="12" t="s">
        <v>63</v>
      </c>
      <c r="AD1" s="133" t="s">
        <v>1808</v>
      </c>
      <c r="AE1" s="136" t="s">
        <v>1803</v>
      </c>
    </row>
    <row r="2" spans="1:31" ht="45">
      <c r="A2" s="48" t="s">
        <v>652</v>
      </c>
      <c r="B2" s="49" t="s">
        <v>95</v>
      </c>
      <c r="C2" s="48" t="s">
        <v>653</v>
      </c>
      <c r="D2" s="50">
        <v>686690</v>
      </c>
      <c r="E2" s="50">
        <v>589480</v>
      </c>
      <c r="F2" s="48" t="s">
        <v>97</v>
      </c>
      <c r="G2" s="48" t="s">
        <v>654</v>
      </c>
      <c r="H2" s="48" t="s">
        <v>655</v>
      </c>
      <c r="I2" s="51">
        <v>476626</v>
      </c>
      <c r="J2" s="50">
        <v>120907</v>
      </c>
      <c r="K2" s="50">
        <v>54100</v>
      </c>
      <c r="L2" s="51">
        <v>622533</v>
      </c>
      <c r="M2" s="51">
        <v>578836</v>
      </c>
      <c r="N2" s="51">
        <v>662148</v>
      </c>
      <c r="O2" s="51">
        <v>402871</v>
      </c>
      <c r="P2" s="51">
        <v>589480</v>
      </c>
      <c r="Q2" s="51">
        <f>+'BASE DE DATOS '!CD177</f>
        <v>643426</v>
      </c>
      <c r="R2" s="51">
        <f>+'BASE DE DATOS '!CE177</f>
        <v>29034777631.550003</v>
      </c>
      <c r="S2" s="51">
        <f>+'BASE DE DATOS '!CF177</f>
        <v>6004216250.7600002</v>
      </c>
      <c r="T2" s="51">
        <f>+'BASE DE DATOS '!CG177</f>
        <v>10002008843.35</v>
      </c>
      <c r="U2" s="51">
        <f>+'BASE DE DATOS '!CH177</f>
        <v>4602082201.54</v>
      </c>
      <c r="V2" s="51">
        <f>+'BASE DE DATOS '!CI177</f>
        <v>0</v>
      </c>
      <c r="W2" s="51">
        <f>+'BASE DE DATOS '!CJ177</f>
        <v>8426470335.8999996</v>
      </c>
      <c r="X2" s="51">
        <f>+'BASE DE DATOS '!CK177</f>
        <v>0</v>
      </c>
      <c r="Y2" s="51">
        <f>+'BASE DE DATOS '!CL177</f>
        <v>0</v>
      </c>
      <c r="Z2" s="51">
        <f>+'BASE DE DATOS '!CM177</f>
        <v>0</v>
      </c>
      <c r="AA2" s="54">
        <f>+'BASE DE DATOS '!CQ177</f>
        <v>643427.74518324668</v>
      </c>
      <c r="AB2" s="154">
        <f>+'BASE DE DATOS '!CR177</f>
        <v>1</v>
      </c>
      <c r="AC2" s="55" t="str">
        <f>+'BASE DE DATOS '!CU177</f>
        <v>AGUAS DE BOLIVAR</v>
      </c>
      <c r="AD2" s="155">
        <f>SUBTOTAL(9,AB2:AB11)/AE2</f>
        <v>0.87847261764466611</v>
      </c>
      <c r="AE2" s="156">
        <v>7</v>
      </c>
    </row>
    <row r="3" spans="1:31" ht="45" customHeight="1">
      <c r="A3" s="48" t="s">
        <v>652</v>
      </c>
      <c r="B3" s="49" t="s">
        <v>95</v>
      </c>
      <c r="C3" s="48" t="s">
        <v>653</v>
      </c>
      <c r="D3" s="50">
        <v>21</v>
      </c>
      <c r="E3" s="50">
        <v>25</v>
      </c>
      <c r="F3" s="48" t="s">
        <v>97</v>
      </c>
      <c r="G3" s="48" t="s">
        <v>663</v>
      </c>
      <c r="H3" s="48" t="s">
        <v>664</v>
      </c>
      <c r="I3" s="51">
        <v>7</v>
      </c>
      <c r="J3" s="50">
        <v>12</v>
      </c>
      <c r="K3" s="50">
        <v>10</v>
      </c>
      <c r="L3" s="51">
        <v>17</v>
      </c>
      <c r="M3" s="51">
        <v>10</v>
      </c>
      <c r="N3" s="51">
        <v>23</v>
      </c>
      <c r="O3" s="51">
        <v>23</v>
      </c>
      <c r="P3" s="51">
        <v>1</v>
      </c>
      <c r="Q3" s="51">
        <f>+'BASE DE DATOS '!CD178</f>
        <v>23</v>
      </c>
      <c r="R3" s="51">
        <f>+'BASE DE DATOS '!CE178</f>
        <v>5798116510.6499996</v>
      </c>
      <c r="S3" s="51">
        <f>+'BASE DE DATOS '!CF178</f>
        <v>46853466.759999998</v>
      </c>
      <c r="T3" s="51">
        <f>+'BASE DE DATOS '!CG178</f>
        <v>3689710507.3499999</v>
      </c>
      <c r="U3" s="51">
        <f>+'BASE DE DATOS '!CH178</f>
        <v>773082201.53999996</v>
      </c>
      <c r="V3" s="51">
        <f>+'BASE DE DATOS '!CI178</f>
        <v>0</v>
      </c>
      <c r="W3" s="51">
        <f>+'BASE DE DATOS '!CJ178</f>
        <v>1288470335</v>
      </c>
      <c r="X3" s="51">
        <f>+'BASE DE DATOS '!CK178</f>
        <v>0</v>
      </c>
      <c r="Y3" s="51">
        <f>+'BASE DE DATOS '!CL178</f>
        <v>0</v>
      </c>
      <c r="Z3" s="51">
        <f>+'BASE DE DATOS '!CM178</f>
        <v>0</v>
      </c>
      <c r="AA3" s="54">
        <f>+'BASE DE DATOS '!CQ178</f>
        <v>24</v>
      </c>
      <c r="AB3" s="154">
        <f>+'BASE DE DATOS '!CR178</f>
        <v>0.96</v>
      </c>
      <c r="AC3" s="55" t="str">
        <f>+'BASE DE DATOS '!CU178</f>
        <v>AGUAS DE BOLIVAR</v>
      </c>
      <c r="AD3" s="157"/>
    </row>
    <row r="4" spans="1:31" ht="45">
      <c r="A4" s="48" t="s">
        <v>652</v>
      </c>
      <c r="B4" s="49" t="s">
        <v>95</v>
      </c>
      <c r="C4" s="48" t="s">
        <v>653</v>
      </c>
      <c r="D4" s="50">
        <v>24</v>
      </c>
      <c r="E4" s="50">
        <v>24</v>
      </c>
      <c r="F4" s="48" t="s">
        <v>97</v>
      </c>
      <c r="G4" s="48" t="s">
        <v>668</v>
      </c>
      <c r="H4" s="48" t="s">
        <v>668</v>
      </c>
      <c r="I4" s="51">
        <v>11.2</v>
      </c>
      <c r="J4" s="50">
        <v>15</v>
      </c>
      <c r="K4" s="50">
        <v>12</v>
      </c>
      <c r="L4" s="51">
        <v>17</v>
      </c>
      <c r="M4" s="51">
        <v>15</v>
      </c>
      <c r="N4" s="51">
        <v>20</v>
      </c>
      <c r="O4" s="51">
        <v>18</v>
      </c>
      <c r="P4" s="51">
        <v>18</v>
      </c>
      <c r="Q4" s="51">
        <f>+'BASE DE DATOS '!CD179</f>
        <v>18</v>
      </c>
      <c r="R4" s="51">
        <f>+'BASE DE DATOS '!CE179</f>
        <v>20000000</v>
      </c>
      <c r="S4" s="51">
        <f>+'BASE DE DATOS '!CF179</f>
        <v>20000000</v>
      </c>
      <c r="T4" s="51">
        <f>+'BASE DE DATOS '!CG179</f>
        <v>0</v>
      </c>
      <c r="U4" s="51">
        <f>+'BASE DE DATOS '!CH179</f>
        <v>0</v>
      </c>
      <c r="V4" s="51">
        <f>+'BASE DE DATOS '!CI179</f>
        <v>0</v>
      </c>
      <c r="W4" s="51">
        <f>+'BASE DE DATOS '!CJ179</f>
        <v>0</v>
      </c>
      <c r="X4" s="51">
        <f>+'BASE DE DATOS '!CK179</f>
        <v>0</v>
      </c>
      <c r="Y4" s="51">
        <f>+'BASE DE DATOS '!CL179</f>
        <v>0</v>
      </c>
      <c r="Z4" s="51">
        <f>+'BASE DE DATOS '!CM179</f>
        <v>0</v>
      </c>
      <c r="AA4" s="54">
        <f>+'BASE DE DATOS '!CQ179</f>
        <v>18</v>
      </c>
      <c r="AB4" s="158">
        <f>+'BASE DE DATOS '!CR179</f>
        <v>0.75</v>
      </c>
      <c r="AC4" s="55" t="str">
        <f>+'BASE DE DATOS '!CU179</f>
        <v>AGUAS DE BOLIVAR</v>
      </c>
      <c r="AD4" s="159"/>
    </row>
    <row r="5" spans="1:31" ht="45">
      <c r="A5" s="48" t="s">
        <v>652</v>
      </c>
      <c r="B5" s="49" t="s">
        <v>95</v>
      </c>
      <c r="C5" s="48" t="s">
        <v>653</v>
      </c>
      <c r="D5" s="50">
        <v>289133</v>
      </c>
      <c r="E5" s="50">
        <v>183393</v>
      </c>
      <c r="F5" s="48" t="s">
        <v>97</v>
      </c>
      <c r="G5" s="48" t="s">
        <v>673</v>
      </c>
      <c r="H5" s="48" t="s">
        <v>673</v>
      </c>
      <c r="I5" s="51">
        <v>156613</v>
      </c>
      <c r="J5" s="50">
        <v>7045</v>
      </c>
      <c r="K5" s="50">
        <v>0</v>
      </c>
      <c r="L5" s="51">
        <v>188865</v>
      </c>
      <c r="M5" s="51">
        <v>156613</v>
      </c>
      <c r="N5" s="51">
        <v>162730</v>
      </c>
      <c r="O5" s="51">
        <v>137681</v>
      </c>
      <c r="P5" s="51">
        <v>183393</v>
      </c>
      <c r="Q5" s="51">
        <f>+'BASE DE DATOS '!CD180</f>
        <v>137681</v>
      </c>
      <c r="R5" s="51">
        <f>+'BASE DE DATOS '!CE180</f>
        <v>15469000000</v>
      </c>
      <c r="S5" s="51">
        <f>+'BASE DE DATOS '!CF180</f>
        <v>520000000</v>
      </c>
      <c r="T5" s="51">
        <f>+'BASE DE DATOS '!CG180</f>
        <v>3982000000</v>
      </c>
      <c r="U5" s="51">
        <f>+'BASE DE DATOS '!CH180</f>
        <v>3829000000</v>
      </c>
      <c r="V5" s="51">
        <f>+'BASE DE DATOS '!CI180</f>
        <v>0</v>
      </c>
      <c r="W5" s="51">
        <f>+'BASE DE DATOS '!CJ180</f>
        <v>7138000000</v>
      </c>
      <c r="X5" s="51">
        <f>+'BASE DE DATOS '!CK180</f>
        <v>0</v>
      </c>
      <c r="Y5" s="51">
        <f>+'BASE DE DATOS '!CL180</f>
        <v>0</v>
      </c>
      <c r="Z5" s="51">
        <f>+'BASE DE DATOS '!CM180</f>
        <v>0</v>
      </c>
      <c r="AA5" s="54">
        <f>+'BASE DE DATOS '!CQ180</f>
        <v>137681.54166421681</v>
      </c>
      <c r="AB5" s="158">
        <f>+'BASE DE DATOS '!CR180</f>
        <v>0.75074589359581234</v>
      </c>
      <c r="AC5" s="55" t="str">
        <f>+'BASE DE DATOS '!CU180</f>
        <v>AGUAS DE BOLIVAR</v>
      </c>
      <c r="AD5" s="159"/>
    </row>
    <row r="6" spans="1:31" ht="45">
      <c r="A6" s="48" t="s">
        <v>652</v>
      </c>
      <c r="B6" s="49" t="s">
        <v>95</v>
      </c>
      <c r="C6" s="48" t="s">
        <v>653</v>
      </c>
      <c r="D6" s="50">
        <v>722832</v>
      </c>
      <c r="E6" s="50">
        <v>326398</v>
      </c>
      <c r="F6" s="48" t="s">
        <v>97</v>
      </c>
      <c r="G6" s="48" t="s">
        <v>677</v>
      </c>
      <c r="H6" s="48" t="s">
        <v>677</v>
      </c>
      <c r="I6" s="51">
        <v>290025</v>
      </c>
      <c r="J6" s="50">
        <v>49975</v>
      </c>
      <c r="K6" s="50">
        <v>0</v>
      </c>
      <c r="L6" s="51">
        <v>440000</v>
      </c>
      <c r="M6" s="51">
        <v>290025</v>
      </c>
      <c r="N6" s="51">
        <v>329525</v>
      </c>
      <c r="O6" s="51">
        <v>290025</v>
      </c>
      <c r="P6" s="51">
        <v>326398</v>
      </c>
      <c r="Q6" s="51">
        <f>+'BASE DE DATOS '!CD181</f>
        <v>290025</v>
      </c>
      <c r="R6" s="51">
        <f>+'BASE DE DATOS '!CE181</f>
        <v>0</v>
      </c>
      <c r="S6" s="51">
        <f>+'BASE DE DATOS '!CF181</f>
        <v>0</v>
      </c>
      <c r="T6" s="51">
        <f>+'BASE DE DATOS '!CG181</f>
        <v>0</v>
      </c>
      <c r="U6" s="51">
        <f>+'BASE DE DATOS '!CH181</f>
        <v>0</v>
      </c>
      <c r="V6" s="51">
        <f>+'BASE DE DATOS '!CI181</f>
        <v>0</v>
      </c>
      <c r="W6" s="51">
        <f>+'BASE DE DATOS '!CJ181</f>
        <v>0</v>
      </c>
      <c r="X6" s="51">
        <f>+'BASE DE DATOS '!CK181</f>
        <v>0</v>
      </c>
      <c r="Y6" s="51">
        <f>+'BASE DE DATOS '!CL181</f>
        <v>0</v>
      </c>
      <c r="Z6" s="51">
        <f>+'BASE DE DATOS '!CM181</f>
        <v>0</v>
      </c>
      <c r="AA6" s="54">
        <f>+'BASE DE DATOS '!CQ181</f>
        <v>290025</v>
      </c>
      <c r="AB6" s="154">
        <f>+'BASE DE DATOS '!CR181</f>
        <v>0.88856242991684997</v>
      </c>
      <c r="AC6" s="55" t="str">
        <f>+'BASE DE DATOS '!CU181</f>
        <v>AGUAS DE BOLIVAR</v>
      </c>
      <c r="AD6" s="157"/>
    </row>
    <row r="7" spans="1:31" customFormat="1" ht="45" hidden="1">
      <c r="A7" s="48" t="s">
        <v>686</v>
      </c>
      <c r="B7" s="49" t="s">
        <v>95</v>
      </c>
      <c r="C7" s="48" t="s">
        <v>687</v>
      </c>
      <c r="D7" s="50">
        <v>195144</v>
      </c>
      <c r="E7" s="50" t="s">
        <v>81</v>
      </c>
      <c r="F7" s="48" t="s">
        <v>97</v>
      </c>
      <c r="G7" s="48" t="s">
        <v>688</v>
      </c>
      <c r="H7" s="48" t="s">
        <v>688</v>
      </c>
      <c r="I7" s="51">
        <v>88436</v>
      </c>
      <c r="J7" s="50">
        <v>24181</v>
      </c>
      <c r="K7" s="50">
        <v>972</v>
      </c>
      <c r="L7" s="51">
        <v>141790</v>
      </c>
      <c r="M7" s="51">
        <v>97874</v>
      </c>
      <c r="N7" s="51">
        <v>0</v>
      </c>
      <c r="O7" s="51">
        <v>0</v>
      </c>
      <c r="P7" s="51" t="s">
        <v>81</v>
      </c>
      <c r="Q7" s="51">
        <f>+'BASE DE DATOS '!CD185</f>
        <v>0</v>
      </c>
      <c r="R7" s="51">
        <f>+'BASE DE DATOS '!CE185</f>
        <v>0</v>
      </c>
      <c r="S7" s="51">
        <f>+'BASE DE DATOS '!CF185</f>
        <v>0</v>
      </c>
      <c r="T7" s="51">
        <f>+'BASE DE DATOS '!CG185</f>
        <v>0</v>
      </c>
      <c r="U7" s="51">
        <f>+'BASE DE DATOS '!CH185</f>
        <v>0</v>
      </c>
      <c r="V7" s="51">
        <f>+'BASE DE DATOS '!CI185</f>
        <v>0</v>
      </c>
      <c r="W7" s="51">
        <f>+'BASE DE DATOS '!CJ185</f>
        <v>0</v>
      </c>
      <c r="X7" s="51">
        <f>+'BASE DE DATOS '!CK185</f>
        <v>0</v>
      </c>
      <c r="Y7" s="51">
        <f>+'BASE DE DATOS '!CL185</f>
        <v>0</v>
      </c>
      <c r="Z7" s="51">
        <f>+'BASE DE DATOS '!CM185</f>
        <v>0</v>
      </c>
      <c r="AA7" s="54" t="str">
        <f>+'BASE DE DATOS '!CQ185</f>
        <v>NA</v>
      </c>
      <c r="AB7" s="135" t="str">
        <f>+'BASE DE DATOS '!CR185</f>
        <v>NA</v>
      </c>
      <c r="AC7" s="55" t="str">
        <f>+'BASE DE DATOS '!CU185</f>
        <v>AGUAS DE BOLIVAR</v>
      </c>
      <c r="AD7" s="134"/>
    </row>
    <row r="8" spans="1:31" customFormat="1" ht="45" hidden="1">
      <c r="A8" s="48" t="s">
        <v>686</v>
      </c>
      <c r="B8" s="49" t="s">
        <v>95</v>
      </c>
      <c r="C8" s="48" t="s">
        <v>687</v>
      </c>
      <c r="D8" s="50">
        <v>65252</v>
      </c>
      <c r="E8" s="50" t="s">
        <v>81</v>
      </c>
      <c r="F8" s="48" t="s">
        <v>97</v>
      </c>
      <c r="G8" s="48" t="s">
        <v>689</v>
      </c>
      <c r="H8" s="48" t="s">
        <v>689</v>
      </c>
      <c r="I8" s="51">
        <v>34803</v>
      </c>
      <c r="J8" s="50">
        <v>1409</v>
      </c>
      <c r="K8" s="50">
        <v>0</v>
      </c>
      <c r="L8" s="51">
        <v>2800</v>
      </c>
      <c r="M8" s="51">
        <v>0</v>
      </c>
      <c r="N8" s="51">
        <v>0</v>
      </c>
      <c r="O8" s="51">
        <v>0</v>
      </c>
      <c r="P8" s="51" t="s">
        <v>81</v>
      </c>
      <c r="Q8" s="51">
        <f>+'BASE DE DATOS '!CD186</f>
        <v>0</v>
      </c>
      <c r="R8" s="51">
        <f>+'BASE DE DATOS '!CE186</f>
        <v>0</v>
      </c>
      <c r="S8" s="51">
        <f>+'BASE DE DATOS '!CF186</f>
        <v>0</v>
      </c>
      <c r="T8" s="51">
        <f>+'BASE DE DATOS '!CG186</f>
        <v>0</v>
      </c>
      <c r="U8" s="51">
        <f>+'BASE DE DATOS '!CH186</f>
        <v>0</v>
      </c>
      <c r="V8" s="51">
        <f>+'BASE DE DATOS '!CI186</f>
        <v>0</v>
      </c>
      <c r="W8" s="51">
        <f>+'BASE DE DATOS '!CJ186</f>
        <v>0</v>
      </c>
      <c r="X8" s="51">
        <f>+'BASE DE DATOS '!CK186</f>
        <v>0</v>
      </c>
      <c r="Y8" s="51">
        <f>+'BASE DE DATOS '!CL186</f>
        <v>0</v>
      </c>
      <c r="Z8" s="51">
        <f>+'BASE DE DATOS '!CM186</f>
        <v>0</v>
      </c>
      <c r="AA8" s="54" t="str">
        <f>+'BASE DE DATOS '!CQ186</f>
        <v>NA</v>
      </c>
      <c r="AB8" s="135" t="str">
        <f>+'BASE DE DATOS '!CR186</f>
        <v>NA</v>
      </c>
      <c r="AC8" s="55" t="str">
        <f>+'BASE DE DATOS '!CU186</f>
        <v>AGUAS DE BOLIVAR</v>
      </c>
      <c r="AD8" s="134"/>
    </row>
    <row r="9" spans="1:31" customFormat="1" ht="45" hidden="1">
      <c r="A9" s="48" t="s">
        <v>686</v>
      </c>
      <c r="B9" s="49" t="s">
        <v>95</v>
      </c>
      <c r="C9" s="48" t="s">
        <v>687</v>
      </c>
      <c r="D9" s="50">
        <v>160629</v>
      </c>
      <c r="E9" s="50" t="s">
        <v>81</v>
      </c>
      <c r="F9" s="48" t="s">
        <v>97</v>
      </c>
      <c r="G9" s="48" t="s">
        <v>690</v>
      </c>
      <c r="H9" s="48" t="s">
        <v>690</v>
      </c>
      <c r="I9" s="51">
        <v>64450</v>
      </c>
      <c r="J9" s="50">
        <v>995</v>
      </c>
      <c r="K9" s="50">
        <v>0</v>
      </c>
      <c r="L9" s="51">
        <v>21000</v>
      </c>
      <c r="M9" s="51">
        <v>0</v>
      </c>
      <c r="N9" s="51">
        <v>0</v>
      </c>
      <c r="O9" s="51">
        <v>0</v>
      </c>
      <c r="P9" s="51" t="s">
        <v>81</v>
      </c>
      <c r="Q9" s="51">
        <f>+'BASE DE DATOS '!CD187</f>
        <v>0</v>
      </c>
      <c r="R9" s="51">
        <f>+'BASE DE DATOS '!CE187</f>
        <v>0</v>
      </c>
      <c r="S9" s="51">
        <f>+'BASE DE DATOS '!CF187</f>
        <v>0</v>
      </c>
      <c r="T9" s="51">
        <f>+'BASE DE DATOS '!CG187</f>
        <v>0</v>
      </c>
      <c r="U9" s="51">
        <f>+'BASE DE DATOS '!CH187</f>
        <v>0</v>
      </c>
      <c r="V9" s="51">
        <f>+'BASE DE DATOS '!CI187</f>
        <v>0</v>
      </c>
      <c r="W9" s="51">
        <f>+'BASE DE DATOS '!CJ187</f>
        <v>0</v>
      </c>
      <c r="X9" s="51">
        <f>+'BASE DE DATOS '!CK187</f>
        <v>0</v>
      </c>
      <c r="Y9" s="51">
        <f>+'BASE DE DATOS '!CL187</f>
        <v>0</v>
      </c>
      <c r="Z9" s="51">
        <f>+'BASE DE DATOS '!CM187</f>
        <v>0</v>
      </c>
      <c r="AA9" s="54" t="str">
        <f>+'BASE DE DATOS '!CQ187</f>
        <v>NA</v>
      </c>
      <c r="AB9" s="135" t="str">
        <f>+'BASE DE DATOS '!CR187</f>
        <v>NA</v>
      </c>
      <c r="AC9" s="55" t="str">
        <f>+'BASE DE DATOS '!CU187</f>
        <v>AGUAS DE BOLIVAR</v>
      </c>
      <c r="AD9" s="134"/>
    </row>
    <row r="10" spans="1:31" ht="45">
      <c r="A10" s="48" t="s">
        <v>686</v>
      </c>
      <c r="B10" s="49" t="s">
        <v>95</v>
      </c>
      <c r="C10" s="48" t="s">
        <v>687</v>
      </c>
      <c r="D10" s="50">
        <v>21</v>
      </c>
      <c r="E10" s="50">
        <v>45</v>
      </c>
      <c r="F10" s="48" t="s">
        <v>97</v>
      </c>
      <c r="G10" s="48" t="s">
        <v>691</v>
      </c>
      <c r="H10" s="48" t="s">
        <v>692</v>
      </c>
      <c r="I10" s="51">
        <v>9</v>
      </c>
      <c r="J10" s="50">
        <v>3</v>
      </c>
      <c r="K10" s="50">
        <v>3</v>
      </c>
      <c r="L10" s="51">
        <v>6</v>
      </c>
      <c r="M10" s="51">
        <v>6</v>
      </c>
      <c r="N10" s="51">
        <v>25</v>
      </c>
      <c r="O10" s="51">
        <v>25</v>
      </c>
      <c r="P10" s="85">
        <v>12</v>
      </c>
      <c r="Q10" s="51">
        <f>+'BASE DE DATOS '!CD188</f>
        <v>36</v>
      </c>
      <c r="R10" s="51">
        <f>+'BASE DE DATOS '!CE188</f>
        <v>7767661120</v>
      </c>
      <c r="S10" s="51">
        <f>+'BASE DE DATOS '!CF188</f>
        <v>5437362784</v>
      </c>
      <c r="T10" s="51">
        <f>+'BASE DE DATOS '!CG188</f>
        <v>2330298336</v>
      </c>
      <c r="U10" s="51">
        <f>+'BASE DE DATOS '!CH188</f>
        <v>0</v>
      </c>
      <c r="V10" s="51">
        <f>+'BASE DE DATOS '!CI188</f>
        <v>0</v>
      </c>
      <c r="W10" s="51">
        <f>+'BASE DE DATOS '!CJ188</f>
        <v>0</v>
      </c>
      <c r="X10" s="51">
        <f>+'BASE DE DATOS '!CK188</f>
        <v>0</v>
      </c>
      <c r="Y10" s="51">
        <f>+'BASE DE DATOS '!CL188</f>
        <v>0</v>
      </c>
      <c r="Z10" s="51">
        <f>+'BASE DE DATOS '!CM188</f>
        <v>0</v>
      </c>
      <c r="AA10" s="54">
        <f>+'BASE DE DATOS '!CQ188</f>
        <v>70</v>
      </c>
      <c r="AB10" s="154">
        <f>+'BASE DE DATOS '!CR188</f>
        <v>1</v>
      </c>
      <c r="AC10" s="55" t="str">
        <f>+'BASE DE DATOS '!CU188</f>
        <v>AGUAS DE BOLIVAR</v>
      </c>
      <c r="AD10" s="157"/>
    </row>
    <row r="11" spans="1:31" customFormat="1" ht="45">
      <c r="A11" s="48" t="s">
        <v>686</v>
      </c>
      <c r="B11" s="49" t="s">
        <v>95</v>
      </c>
      <c r="C11" s="48" t="s">
        <v>687</v>
      </c>
      <c r="D11" s="50">
        <v>45</v>
      </c>
      <c r="E11" s="50" t="s">
        <v>81</v>
      </c>
      <c r="F11" s="48" t="s">
        <v>97</v>
      </c>
      <c r="G11" s="48" t="s">
        <v>694</v>
      </c>
      <c r="H11" s="48" t="s">
        <v>694</v>
      </c>
      <c r="I11" s="51">
        <v>12</v>
      </c>
      <c r="J11" s="50">
        <v>8</v>
      </c>
      <c r="K11" s="50">
        <v>8</v>
      </c>
      <c r="L11" s="51">
        <v>30</v>
      </c>
      <c r="M11" s="51">
        <v>18</v>
      </c>
      <c r="N11" s="51">
        <v>5</v>
      </c>
      <c r="O11" s="51">
        <v>5</v>
      </c>
      <c r="P11" s="51">
        <v>5</v>
      </c>
      <c r="Q11" s="51">
        <f>+'BASE DE DATOS '!CD189</f>
        <v>5</v>
      </c>
      <c r="R11" s="51">
        <f>+'BASE DE DATOS '!CE189</f>
        <v>0</v>
      </c>
      <c r="S11" s="51">
        <f>+'BASE DE DATOS '!CF189</f>
        <v>0</v>
      </c>
      <c r="T11" s="51">
        <f>+'BASE DE DATOS '!CG189</f>
        <v>0</v>
      </c>
      <c r="U11" s="51">
        <f>+'BASE DE DATOS '!CH189</f>
        <v>0</v>
      </c>
      <c r="V11" s="51">
        <f>+'BASE DE DATOS '!CI189</f>
        <v>0</v>
      </c>
      <c r="W11" s="51">
        <f>+'BASE DE DATOS '!CJ189</f>
        <v>0</v>
      </c>
      <c r="X11" s="51">
        <f>+'BASE DE DATOS '!CK189</f>
        <v>0</v>
      </c>
      <c r="Y11" s="51">
        <f>+'BASE DE DATOS '!CL189</f>
        <v>0</v>
      </c>
      <c r="Z11" s="51">
        <f>+'BASE DE DATOS '!CM189</f>
        <v>0</v>
      </c>
      <c r="AA11" s="54">
        <f>+'BASE DE DATOS '!CQ189</f>
        <v>36</v>
      </c>
      <c r="AB11" s="135">
        <f>+'BASE DE DATOS '!CR189</f>
        <v>0.8</v>
      </c>
      <c r="AC11" s="55" t="str">
        <f>+'BASE DE DATOS '!CU189</f>
        <v>AGUAS DE BOLIVAR</v>
      </c>
      <c r="AD11" s="134"/>
    </row>
    <row r="14" spans="1:31">
      <c r="C14" s="113" t="s">
        <v>1843</v>
      </c>
      <c r="D14" s="113">
        <v>6</v>
      </c>
      <c r="E14"/>
      <c r="G14" s="113">
        <v>6</v>
      </c>
    </row>
    <row r="15" spans="1:31">
      <c r="C15" s="113" t="s">
        <v>1844</v>
      </c>
      <c r="D15" s="113">
        <v>1</v>
      </c>
      <c r="E15"/>
      <c r="G15" s="113">
        <v>1</v>
      </c>
    </row>
    <row r="1047338" spans="31:31">
      <c r="AE1047338" s="4"/>
    </row>
    <row r="1047339" spans="31:31">
      <c r="AE1047339" s="50"/>
    </row>
    <row r="1047340" spans="31:31">
      <c r="AE1047340" s="50"/>
    </row>
    <row r="1047341" spans="31:31">
      <c r="AE1047341" s="50"/>
    </row>
    <row r="1047342" spans="31:31">
      <c r="AE1047342" s="50"/>
    </row>
    <row r="1047343" spans="31:31">
      <c r="AE1047343" s="50"/>
    </row>
    <row r="1047344" spans="31:31">
      <c r="AE1047344" s="50"/>
    </row>
    <row r="1047345" spans="31:31">
      <c r="AE1047345" s="50"/>
    </row>
    <row r="1047346" spans="31:31">
      <c r="AE1047346" s="50"/>
    </row>
    <row r="1047347" spans="31:31">
      <c r="AE1047347" s="50"/>
    </row>
    <row r="1047348" spans="31:31">
      <c r="AE1047348" s="50"/>
    </row>
  </sheetData>
  <autoFilter ref="A1:AC11">
    <filterColumn colId="4"/>
    <filterColumn colId="27">
      <filters>
        <filter val="100%"/>
        <filter val="75%"/>
        <filter val="79%"/>
        <filter val="80%"/>
        <filter val="89%"/>
        <filter val="96%"/>
      </filters>
    </filterColumn>
  </autoFilter>
  <conditionalFormatting sqref="AB2">
    <cfRule type="iconSet" priority="494">
      <iconSet iconSet="5Arrows">
        <cfvo type="percent" val="0"/>
        <cfvo type="num" val="0.2"/>
        <cfvo type="num" val="0.4"/>
        <cfvo type="num" val="0.6"/>
        <cfvo type="num" val="0.8"/>
      </iconSet>
    </cfRule>
  </conditionalFormatting>
  <conditionalFormatting sqref="AB2">
    <cfRule type="iconSet" priority="493">
      <iconSet iconSet="5Arrows">
        <cfvo type="percent" val="0"/>
        <cfvo type="num" val="0.25" gte="0"/>
        <cfvo type="num" val="0.4"/>
        <cfvo type="num" val="0.75"/>
        <cfvo type="num" val="0.75" gte="0"/>
      </iconSet>
    </cfRule>
  </conditionalFormatting>
  <conditionalFormatting sqref="AB3:AB6">
    <cfRule type="iconSet" priority="492">
      <iconSet iconSet="5Arrows">
        <cfvo type="percent" val="0"/>
        <cfvo type="num" val="0.2"/>
        <cfvo type="num" val="0.4"/>
        <cfvo type="num" val="0.6"/>
        <cfvo type="num" val="0.8"/>
      </iconSet>
    </cfRule>
  </conditionalFormatting>
  <conditionalFormatting sqref="AB3:AB6">
    <cfRule type="iconSet" priority="491">
      <iconSet iconSet="5Arrows">
        <cfvo type="percent" val="0"/>
        <cfvo type="num" val="0.25" gte="0"/>
        <cfvo type="num" val="0.4"/>
        <cfvo type="num" val="0.75"/>
        <cfvo type="num" val="0.75" gte="0"/>
      </iconSet>
    </cfRule>
  </conditionalFormatting>
  <conditionalFormatting sqref="AB10:AB11">
    <cfRule type="iconSet" priority="488">
      <iconSet iconSet="5Arrows">
        <cfvo type="percent" val="0"/>
        <cfvo type="num" val="0.2"/>
        <cfvo type="num" val="0.4"/>
        <cfvo type="num" val="0.6"/>
        <cfvo type="num" val="0.8"/>
      </iconSet>
    </cfRule>
  </conditionalFormatting>
  <conditionalFormatting sqref="AB10:AB11">
    <cfRule type="iconSet" priority="487">
      <iconSet iconSet="5Arrows">
        <cfvo type="percent" val="0"/>
        <cfvo type="num" val="0.25" gte="0"/>
        <cfvo type="num" val="0.4"/>
        <cfvo type="num" val="0.75"/>
        <cfvo type="num" val="0.75" gte="0"/>
      </iconSet>
    </cfRule>
  </conditionalFormatting>
  <conditionalFormatting sqref="AD2">
    <cfRule type="iconSet" priority="167">
      <iconSet iconSet="5Arrows">
        <cfvo type="percent" val="0"/>
        <cfvo type="num" val="0.2"/>
        <cfvo type="num" val="0.4"/>
        <cfvo type="num" val="0.6"/>
        <cfvo type="num" val="0.8"/>
      </iconSet>
    </cfRule>
  </conditionalFormatting>
  <conditionalFormatting sqref="AD2">
    <cfRule type="iconSet" priority="166">
      <iconSet iconSet="5Arrows">
        <cfvo type="percent" val="0"/>
        <cfvo type="num" val="0.25" gte="0"/>
        <cfvo type="num" val="0.4"/>
        <cfvo type="num" val="0.75"/>
        <cfvo type="num" val="0.75" gte="0"/>
      </iconSet>
    </cfRule>
  </conditionalFormatting>
  <conditionalFormatting sqref="AD3:AD6">
    <cfRule type="iconSet" priority="165">
      <iconSet iconSet="5Arrows">
        <cfvo type="percent" val="0"/>
        <cfvo type="num" val="0.2"/>
        <cfvo type="num" val="0.4"/>
        <cfvo type="num" val="0.6"/>
        <cfvo type="num" val="0.8"/>
      </iconSet>
    </cfRule>
  </conditionalFormatting>
  <conditionalFormatting sqref="AD3:AD6">
    <cfRule type="iconSet" priority="164">
      <iconSet iconSet="5Arrows">
        <cfvo type="percent" val="0"/>
        <cfvo type="num" val="0.25" gte="0"/>
        <cfvo type="num" val="0.4"/>
        <cfvo type="num" val="0.75"/>
        <cfvo type="num" val="0.75" gte="0"/>
      </iconSet>
    </cfRule>
  </conditionalFormatting>
  <conditionalFormatting sqref="AD10:AD11">
    <cfRule type="iconSet" priority="161">
      <iconSet iconSet="5Arrows">
        <cfvo type="percent" val="0"/>
        <cfvo type="num" val="0.2"/>
        <cfvo type="num" val="0.4"/>
        <cfvo type="num" val="0.6"/>
        <cfvo type="num" val="0.8"/>
      </iconSet>
    </cfRule>
  </conditionalFormatting>
  <conditionalFormatting sqref="AD10:AD11">
    <cfRule type="iconSet" priority="160">
      <iconSet iconSet="5Arrows">
        <cfvo type="percent" val="0"/>
        <cfvo type="num" val="0.25" gte="0"/>
        <cfvo type="num" val="0.4"/>
        <cfvo type="num" val="0.75"/>
        <cfvo type="num" val="0.75" gte="0"/>
      </iconSet>
    </cfRule>
  </conditionalFormatting>
  <conditionalFormatting sqref="AB2:AB11">
    <cfRule type="iconSet" priority="926">
      <iconSet iconSet="5Arrows">
        <cfvo type="percent" val="0"/>
        <cfvo type="num" val="0.2"/>
        <cfvo type="num" val="0.4"/>
        <cfvo type="num" val="0.6"/>
        <cfvo type="num" val="0.8"/>
      </iconSet>
    </cfRule>
  </conditionalFormatting>
  <conditionalFormatting sqref="AB2:AB11">
    <cfRule type="iconSet" priority="928">
      <iconSet iconSet="5Arrows">
        <cfvo type="percent" val="0"/>
        <cfvo type="num" val="0.25" gte="0"/>
        <cfvo type="num" val="0.4"/>
        <cfvo type="num" val="0.75"/>
        <cfvo type="num" val="0.75" gte="0"/>
      </iconSet>
    </cfRule>
  </conditionalFormatting>
  <conditionalFormatting sqref="AD2:AD11">
    <cfRule type="iconSet" priority="930">
      <iconSet iconSet="5Arrows">
        <cfvo type="percent" val="0"/>
        <cfvo type="num" val="0.2"/>
        <cfvo type="num" val="0.4"/>
        <cfvo type="num" val="0.6"/>
        <cfvo type="num" val="0.8"/>
      </iconSet>
    </cfRule>
  </conditionalFormatting>
  <conditionalFormatting sqref="AD2:AD11">
    <cfRule type="iconSet" priority="932">
      <iconSet iconSet="5Arrows">
        <cfvo type="percent" val="0"/>
        <cfvo type="num" val="0.25" gte="0"/>
        <cfvo type="num" val="0.4"/>
        <cfvo type="num" val="0.75"/>
        <cfvo type="num" val="0.75" gte="0"/>
      </iconSet>
    </cfRule>
  </conditionalFormatting>
  <pageMargins left="0.15748031496062992" right="0.27559055118110237" top="0.62992125984251968" bottom="0.74803149606299213" header="0.31496062992125984" footer="0.31496062992125984"/>
  <pageSetup paperSize="130" scale="60" orientation="landscape" r:id="rId1"/>
  <headerFooter>
    <oddHeader>&amp;A</oddHeader>
    <oddFooter>Página &amp;P</oddFooter>
  </headerFooter>
  <drawing r:id="rId2"/>
  <legacyDrawing r:id="rId3"/>
</worksheet>
</file>

<file path=xl/worksheets/sheet11.xml><?xml version="1.0" encoding="utf-8"?>
<worksheet xmlns="http://schemas.openxmlformats.org/spreadsheetml/2006/main" xmlns:r="http://schemas.openxmlformats.org/officeDocument/2006/relationships">
  <sheetPr filterMode="1"/>
  <dimension ref="A1:AE57"/>
  <sheetViews>
    <sheetView zoomScale="73" zoomScaleNormal="73" workbookViewId="0">
      <selection activeCell="AK7" sqref="AK7"/>
    </sheetView>
  </sheetViews>
  <sheetFormatPr baseColWidth="10" defaultRowHeight="15"/>
  <cols>
    <col min="1" max="2" width="11.42578125" style="113"/>
    <col min="3" max="3" width="15.42578125" style="113" customWidth="1"/>
    <col min="4" max="5" width="10.28515625" style="113" customWidth="1"/>
    <col min="6" max="6" width="0" hidden="1" customWidth="1"/>
    <col min="7" max="7" width="25" hidden="1" customWidth="1"/>
    <col min="8" max="8" width="25.5703125" style="113" customWidth="1"/>
    <col min="9" max="13" width="9.28515625" hidden="1" customWidth="1"/>
    <col min="14" max="14" width="9.42578125" hidden="1" customWidth="1"/>
    <col min="15" max="16" width="9.28515625" hidden="1" customWidth="1"/>
    <col min="17" max="17" width="9.42578125" hidden="1" customWidth="1"/>
    <col min="18" max="26" width="11.42578125" hidden="1" customWidth="1"/>
    <col min="27" max="27" width="11.42578125" style="113"/>
    <col min="28" max="28" width="10.28515625" style="113" customWidth="1"/>
    <col min="29" max="29" width="24.42578125" hidden="1" customWidth="1"/>
    <col min="30" max="30" width="11.42578125" style="113"/>
    <col min="31" max="31" width="9.7109375" style="113" customWidth="1"/>
    <col min="32" max="16384" width="11.42578125" style="113"/>
  </cols>
  <sheetData>
    <row r="1" spans="1:31" ht="66"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04"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0" t="s">
        <v>1802</v>
      </c>
      <c r="AE1" s="4" t="s">
        <v>1803</v>
      </c>
    </row>
    <row r="2" spans="1:31" ht="73.5" customHeight="1">
      <c r="A2" s="48" t="s">
        <v>94</v>
      </c>
      <c r="B2" s="49" t="s">
        <v>95</v>
      </c>
      <c r="C2" s="48" t="s">
        <v>96</v>
      </c>
      <c r="D2" s="50">
        <v>1</v>
      </c>
      <c r="E2" s="50">
        <v>1</v>
      </c>
      <c r="F2" s="48" t="s">
        <v>97</v>
      </c>
      <c r="G2" s="48" t="s">
        <v>98</v>
      </c>
      <c r="H2" s="48" t="s">
        <v>98</v>
      </c>
      <c r="I2" s="51">
        <v>0</v>
      </c>
      <c r="J2" s="50">
        <v>0</v>
      </c>
      <c r="K2" s="50">
        <v>0</v>
      </c>
      <c r="L2" s="51">
        <v>1</v>
      </c>
      <c r="M2" s="51">
        <v>1</v>
      </c>
      <c r="N2" s="51">
        <v>0</v>
      </c>
      <c r="O2" s="51">
        <v>0</v>
      </c>
      <c r="P2" s="51">
        <v>0</v>
      </c>
      <c r="Q2" s="51">
        <f>+'BASE DE DATOS '!CD6</f>
        <v>0</v>
      </c>
      <c r="R2" s="51">
        <f>+'BASE DE DATOS '!CE6</f>
        <v>0</v>
      </c>
      <c r="S2" s="51">
        <f>+'BASE DE DATOS '!CF6</f>
        <v>0</v>
      </c>
      <c r="T2" s="51">
        <f>+'BASE DE DATOS '!CG6</f>
        <v>0</v>
      </c>
      <c r="U2" s="51">
        <f>+'BASE DE DATOS '!CH6</f>
        <v>0</v>
      </c>
      <c r="V2" s="51">
        <f>+'BASE DE DATOS '!CI6</f>
        <v>0</v>
      </c>
      <c r="W2" s="51">
        <f>+'BASE DE DATOS '!CJ6</f>
        <v>0</v>
      </c>
      <c r="X2" s="51">
        <f>+'BASE DE DATOS '!CK6</f>
        <v>0</v>
      </c>
      <c r="Y2" s="51">
        <f>+'BASE DE DATOS '!CL6</f>
        <v>0</v>
      </c>
      <c r="Z2" s="51">
        <f>+'BASE DE DATOS '!CM6</f>
        <v>0</v>
      </c>
      <c r="AA2" s="54">
        <f>+'BASE DE DATOS '!CQ6</f>
        <v>1</v>
      </c>
      <c r="AB2" s="160">
        <f>+'BASE DE DATOS '!CR6</f>
        <v>1</v>
      </c>
      <c r="AC2" s="55" t="str">
        <f>+'BASE DE DATOS '!CU6</f>
        <v>DIRECCION DE DESARROLLO SOCIAL - SECRETARIA DE PLANEACION</v>
      </c>
      <c r="AD2" s="162">
        <f>SUM(AB2:AB57)/AE2</f>
        <v>0.71116666666666672</v>
      </c>
      <c r="AE2" s="146">
        <v>50</v>
      </c>
    </row>
    <row r="3" spans="1:31" ht="33.75">
      <c r="A3" s="48" t="s">
        <v>102</v>
      </c>
      <c r="B3" s="49" t="s">
        <v>95</v>
      </c>
      <c r="C3" s="48" t="s">
        <v>103</v>
      </c>
      <c r="D3" s="50">
        <v>10</v>
      </c>
      <c r="E3" s="50">
        <v>10</v>
      </c>
      <c r="F3" s="48" t="s">
        <v>97</v>
      </c>
      <c r="G3" s="48" t="s">
        <v>104</v>
      </c>
      <c r="H3" s="48" t="s">
        <v>81</v>
      </c>
      <c r="I3" s="51">
        <v>0</v>
      </c>
      <c r="J3" s="50">
        <v>2</v>
      </c>
      <c r="K3" s="50">
        <v>0</v>
      </c>
      <c r="L3" s="51">
        <v>10</v>
      </c>
      <c r="M3" s="51">
        <v>10</v>
      </c>
      <c r="N3" s="51">
        <v>0</v>
      </c>
      <c r="O3" s="51">
        <v>0</v>
      </c>
      <c r="P3" s="51">
        <v>0</v>
      </c>
      <c r="Q3" s="51">
        <f>+'BASE DE DATOS '!CD7</f>
        <v>0</v>
      </c>
      <c r="R3" s="51">
        <f>+'BASE DE DATOS '!CE7</f>
        <v>0</v>
      </c>
      <c r="S3" s="51">
        <f>+'BASE DE DATOS '!CF7</f>
        <v>0</v>
      </c>
      <c r="T3" s="51">
        <f>+'BASE DE DATOS '!CG7</f>
        <v>0</v>
      </c>
      <c r="U3" s="51">
        <f>+'BASE DE DATOS '!CH7</f>
        <v>0</v>
      </c>
      <c r="V3" s="51">
        <f>+'BASE DE DATOS '!CI7</f>
        <v>0</v>
      </c>
      <c r="W3" s="51">
        <f>+'BASE DE DATOS '!CJ7</f>
        <v>0</v>
      </c>
      <c r="X3" s="51">
        <f>+'BASE DE DATOS '!CK7</f>
        <v>0</v>
      </c>
      <c r="Y3" s="51">
        <f>+'BASE DE DATOS '!CL7</f>
        <v>0</v>
      </c>
      <c r="Z3" s="51">
        <f>+'BASE DE DATOS '!CM7</f>
        <v>0</v>
      </c>
      <c r="AA3" s="54">
        <f>+'BASE DE DATOS '!CQ7</f>
        <v>10</v>
      </c>
      <c r="AB3" s="161">
        <f>+'BASE DE DATOS '!CR7</f>
        <v>1</v>
      </c>
      <c r="AC3" s="140" t="str">
        <f>+'BASE DE DATOS '!CU7</f>
        <v xml:space="preserve">DIRECCION DE DESARROLLO SOCIAL </v>
      </c>
      <c r="AD3" s="163"/>
      <c r="AE3" s="138"/>
    </row>
    <row r="4" spans="1:31" ht="42.75" customHeight="1">
      <c r="A4" s="48" t="s">
        <v>102</v>
      </c>
      <c r="B4" s="49" t="s">
        <v>95</v>
      </c>
      <c r="C4" s="48" t="s">
        <v>103</v>
      </c>
      <c r="D4" s="50">
        <v>10000</v>
      </c>
      <c r="E4" s="50">
        <v>55000</v>
      </c>
      <c r="F4" s="48" t="s">
        <v>97</v>
      </c>
      <c r="G4" s="48" t="s">
        <v>110</v>
      </c>
      <c r="H4" s="48" t="s">
        <v>111</v>
      </c>
      <c r="I4" s="51">
        <v>0</v>
      </c>
      <c r="J4" s="50">
        <v>0</v>
      </c>
      <c r="K4" s="50">
        <v>0</v>
      </c>
      <c r="L4" s="51">
        <v>0</v>
      </c>
      <c r="M4" s="51">
        <v>0</v>
      </c>
      <c r="N4" s="51">
        <v>55000</v>
      </c>
      <c r="O4" s="51">
        <v>55000</v>
      </c>
      <c r="P4" s="51">
        <v>55000</v>
      </c>
      <c r="Q4" s="51">
        <f>+'BASE DE DATOS '!CD9</f>
        <v>55000</v>
      </c>
      <c r="R4" s="51">
        <f>+'BASE DE DATOS '!CE9</f>
        <v>0</v>
      </c>
      <c r="S4" s="51">
        <f>+'BASE DE DATOS '!CF9</f>
        <v>0</v>
      </c>
      <c r="T4" s="51">
        <f>+'BASE DE DATOS '!CG9</f>
        <v>0</v>
      </c>
      <c r="U4" s="51">
        <f>+'BASE DE DATOS '!CH9</f>
        <v>0</v>
      </c>
      <c r="V4" s="51">
        <f>+'BASE DE DATOS '!CI9</f>
        <v>0</v>
      </c>
      <c r="W4" s="51">
        <f>+'BASE DE DATOS '!CJ9</f>
        <v>0</v>
      </c>
      <c r="X4" s="51">
        <f>+'BASE DE DATOS '!CK9</f>
        <v>0</v>
      </c>
      <c r="Y4" s="51">
        <f>+'BASE DE DATOS '!CL9</f>
        <v>0</v>
      </c>
      <c r="Z4" s="51">
        <f>+'BASE DE DATOS '!CM9</f>
        <v>0</v>
      </c>
      <c r="AA4" s="54">
        <f>+'BASE DE DATOS '!CQ9</f>
        <v>110000</v>
      </c>
      <c r="AB4" s="161">
        <f>+'BASE DE DATOS '!CR9</f>
        <v>1</v>
      </c>
      <c r="AC4" s="55" t="str">
        <f>+'BASE DE DATOS '!CU9</f>
        <v xml:space="preserve">DIRECCION DE DESARROLLO SOCIAL </v>
      </c>
      <c r="AD4" s="163"/>
      <c r="AE4" s="138"/>
    </row>
    <row r="5" spans="1:31" ht="33.75">
      <c r="A5" s="48" t="s">
        <v>102</v>
      </c>
      <c r="B5" s="49" t="s">
        <v>95</v>
      </c>
      <c r="C5" s="48" t="s">
        <v>103</v>
      </c>
      <c r="D5" s="50">
        <v>12</v>
      </c>
      <c r="E5" s="50">
        <v>12</v>
      </c>
      <c r="F5" s="48" t="s">
        <v>97</v>
      </c>
      <c r="G5" s="48" t="s">
        <v>121</v>
      </c>
      <c r="H5" s="48" t="s">
        <v>121</v>
      </c>
      <c r="I5" s="51">
        <v>0</v>
      </c>
      <c r="J5" s="50">
        <v>4</v>
      </c>
      <c r="K5" s="50">
        <v>4</v>
      </c>
      <c r="L5" s="51">
        <v>4</v>
      </c>
      <c r="M5" s="51">
        <v>4</v>
      </c>
      <c r="N5" s="51">
        <v>9</v>
      </c>
      <c r="O5" s="51">
        <v>9</v>
      </c>
      <c r="P5" s="51">
        <v>0</v>
      </c>
      <c r="Q5" s="51">
        <f>+'BASE DE DATOS '!CD10</f>
        <v>9</v>
      </c>
      <c r="R5" s="51">
        <f>+'BASE DE DATOS '!CE10</f>
        <v>0</v>
      </c>
      <c r="S5" s="51">
        <f>+'BASE DE DATOS '!CF10</f>
        <v>0</v>
      </c>
      <c r="T5" s="51">
        <f>+'BASE DE DATOS '!CG10</f>
        <v>0</v>
      </c>
      <c r="U5" s="51">
        <f>+'BASE DE DATOS '!CH10</f>
        <v>0</v>
      </c>
      <c r="V5" s="51">
        <f>+'BASE DE DATOS '!CI10</f>
        <v>0</v>
      </c>
      <c r="W5" s="51">
        <f>+'BASE DE DATOS '!CJ10</f>
        <v>0</v>
      </c>
      <c r="X5" s="51">
        <f>+'BASE DE DATOS '!CK10</f>
        <v>0</v>
      </c>
      <c r="Y5" s="51">
        <f>+'BASE DE DATOS '!CL10</f>
        <v>0</v>
      </c>
      <c r="Z5" s="51">
        <f>+'BASE DE DATOS '!CM10</f>
        <v>0</v>
      </c>
      <c r="AA5" s="54">
        <f>+'BASE DE DATOS '!CQ10</f>
        <v>26</v>
      </c>
      <c r="AB5" s="161">
        <f>+'BASE DE DATOS '!CR10</f>
        <v>1</v>
      </c>
      <c r="AC5" s="55" t="str">
        <f>+'BASE DE DATOS '!CU10</f>
        <v xml:space="preserve">DIRECCION DE DESARROLLO SOCIAL </v>
      </c>
      <c r="AD5" s="163"/>
      <c r="AE5" s="138"/>
    </row>
    <row r="6" spans="1:31" ht="33.75">
      <c r="A6" s="48" t="s">
        <v>124</v>
      </c>
      <c r="B6" s="49" t="s">
        <v>95</v>
      </c>
      <c r="C6" s="48" t="s">
        <v>125</v>
      </c>
      <c r="D6" s="50">
        <v>1</v>
      </c>
      <c r="E6" s="50">
        <v>1</v>
      </c>
      <c r="F6" s="48" t="s">
        <v>97</v>
      </c>
      <c r="G6" s="48" t="s">
        <v>126</v>
      </c>
      <c r="H6" s="48" t="s">
        <v>127</v>
      </c>
      <c r="I6" s="51">
        <v>0</v>
      </c>
      <c r="J6" s="50">
        <v>0</v>
      </c>
      <c r="K6" s="50">
        <v>0</v>
      </c>
      <c r="L6" s="51">
        <v>0</v>
      </c>
      <c r="M6" s="51">
        <v>0</v>
      </c>
      <c r="N6" s="51">
        <v>0</v>
      </c>
      <c r="O6" s="51">
        <v>0</v>
      </c>
      <c r="P6" s="51">
        <v>1</v>
      </c>
      <c r="Q6" s="51">
        <f>+'BASE DE DATOS '!CD12</f>
        <v>0</v>
      </c>
      <c r="R6" s="51">
        <f>+'BASE DE DATOS '!CE12</f>
        <v>0</v>
      </c>
      <c r="S6" s="51">
        <f>+'BASE DE DATOS '!CF12</f>
        <v>0</v>
      </c>
      <c r="T6" s="51">
        <f>+'BASE DE DATOS '!CG12</f>
        <v>0</v>
      </c>
      <c r="U6" s="51">
        <f>+'BASE DE DATOS '!CH12</f>
        <v>0</v>
      </c>
      <c r="V6" s="51">
        <f>+'BASE DE DATOS '!CI12</f>
        <v>0</v>
      </c>
      <c r="W6" s="51">
        <f>+'BASE DE DATOS '!CJ12</f>
        <v>0</v>
      </c>
      <c r="X6" s="51">
        <f>+'BASE DE DATOS '!CK12</f>
        <v>0</v>
      </c>
      <c r="Y6" s="51">
        <f>+'BASE DE DATOS '!CL12</f>
        <v>0</v>
      </c>
      <c r="Z6" s="51">
        <f>+'BASE DE DATOS '!CM12</f>
        <v>0</v>
      </c>
      <c r="AA6" s="54">
        <f>+'BASE DE DATOS '!CQ12</f>
        <v>0</v>
      </c>
      <c r="AB6" s="161">
        <f>+'BASE DE DATOS '!CR12</f>
        <v>0</v>
      </c>
      <c r="AC6" s="55" t="str">
        <f>+'BASE DE DATOS '!CU12</f>
        <v xml:space="preserve">DIRECCION DE DESARROLLO SOCIAL </v>
      </c>
      <c r="AD6" s="157"/>
      <c r="AE6" s="138"/>
    </row>
    <row r="7" spans="1:31" ht="45">
      <c r="A7" s="48" t="s">
        <v>124</v>
      </c>
      <c r="B7" s="49" t="s">
        <v>95</v>
      </c>
      <c r="C7" s="48" t="s">
        <v>125</v>
      </c>
      <c r="D7" s="50">
        <v>200</v>
      </c>
      <c r="E7" s="50">
        <v>200</v>
      </c>
      <c r="F7" s="48" t="s">
        <v>97</v>
      </c>
      <c r="G7" s="48" t="s">
        <v>128</v>
      </c>
      <c r="H7" s="48" t="s">
        <v>128</v>
      </c>
      <c r="I7" s="51">
        <v>0</v>
      </c>
      <c r="J7" s="50">
        <v>50</v>
      </c>
      <c r="K7" s="50">
        <v>50</v>
      </c>
      <c r="L7" s="51">
        <v>0</v>
      </c>
      <c r="M7" s="51">
        <v>0</v>
      </c>
      <c r="N7" s="51">
        <v>0</v>
      </c>
      <c r="O7" s="51">
        <v>0</v>
      </c>
      <c r="P7" s="51">
        <v>150</v>
      </c>
      <c r="Q7" s="51">
        <f>+'BASE DE DATOS '!CD13</f>
        <v>0</v>
      </c>
      <c r="R7" s="51">
        <f>+'BASE DE DATOS '!CE13</f>
        <v>0</v>
      </c>
      <c r="S7" s="51">
        <f>+'BASE DE DATOS '!CF13</f>
        <v>0</v>
      </c>
      <c r="T7" s="51">
        <f>+'BASE DE DATOS '!CG13</f>
        <v>0</v>
      </c>
      <c r="U7" s="51">
        <f>+'BASE DE DATOS '!CH13</f>
        <v>0</v>
      </c>
      <c r="V7" s="51">
        <f>+'BASE DE DATOS '!CI13</f>
        <v>0</v>
      </c>
      <c r="W7" s="51">
        <f>+'BASE DE DATOS '!CJ13</f>
        <v>0</v>
      </c>
      <c r="X7" s="51">
        <f>+'BASE DE DATOS '!CK13</f>
        <v>0</v>
      </c>
      <c r="Y7" s="51">
        <f>+'BASE DE DATOS '!CL13</f>
        <v>0</v>
      </c>
      <c r="Z7" s="51">
        <f>+'BASE DE DATOS '!CM13</f>
        <v>0</v>
      </c>
      <c r="AA7" s="54">
        <f>+'BASE DE DATOS '!CQ13</f>
        <v>50</v>
      </c>
      <c r="AB7" s="161">
        <f>+'BASE DE DATOS '!CR13</f>
        <v>0.25</v>
      </c>
      <c r="AC7" s="55" t="str">
        <f>+'BASE DE DATOS '!CU13</f>
        <v xml:space="preserve">DIRECCION DE DESARROLLO SOCIAL </v>
      </c>
      <c r="AD7" s="157"/>
      <c r="AE7" s="138"/>
    </row>
    <row r="8" spans="1:31" ht="45">
      <c r="A8" s="48" t="s">
        <v>129</v>
      </c>
      <c r="B8" s="49" t="s">
        <v>95</v>
      </c>
      <c r="C8" s="48" t="s">
        <v>130</v>
      </c>
      <c r="D8" s="50">
        <v>40</v>
      </c>
      <c r="E8" s="50">
        <v>40</v>
      </c>
      <c r="F8" s="48" t="s">
        <v>97</v>
      </c>
      <c r="G8" s="48" t="s">
        <v>131</v>
      </c>
      <c r="H8" s="48" t="s">
        <v>131</v>
      </c>
      <c r="I8" s="51">
        <v>0</v>
      </c>
      <c r="J8" s="50">
        <v>10</v>
      </c>
      <c r="K8" s="50">
        <v>10</v>
      </c>
      <c r="L8" s="51">
        <v>0</v>
      </c>
      <c r="M8" s="51">
        <v>0</v>
      </c>
      <c r="N8" s="51">
        <v>0</v>
      </c>
      <c r="O8" s="51">
        <v>0</v>
      </c>
      <c r="P8" s="51">
        <v>30</v>
      </c>
      <c r="Q8" s="51">
        <f>+'BASE DE DATOS '!CD14</f>
        <v>0</v>
      </c>
      <c r="R8" s="51">
        <f>+'BASE DE DATOS '!CE14</f>
        <v>0</v>
      </c>
      <c r="S8" s="51">
        <f>+'BASE DE DATOS '!CF14</f>
        <v>0</v>
      </c>
      <c r="T8" s="51">
        <f>+'BASE DE DATOS '!CG14</f>
        <v>0</v>
      </c>
      <c r="U8" s="51">
        <f>+'BASE DE DATOS '!CH14</f>
        <v>0</v>
      </c>
      <c r="V8" s="51">
        <f>+'BASE DE DATOS '!CI14</f>
        <v>0</v>
      </c>
      <c r="W8" s="51">
        <f>+'BASE DE DATOS '!CJ14</f>
        <v>0</v>
      </c>
      <c r="X8" s="51">
        <f>+'BASE DE DATOS '!CK14</f>
        <v>0</v>
      </c>
      <c r="Y8" s="51">
        <f>+'BASE DE DATOS '!CL14</f>
        <v>0</v>
      </c>
      <c r="Z8" s="51">
        <f>+'BASE DE DATOS '!CM14</f>
        <v>0</v>
      </c>
      <c r="AA8" s="54">
        <f>+'BASE DE DATOS '!CQ14</f>
        <v>10</v>
      </c>
      <c r="AB8" s="161">
        <f>+'BASE DE DATOS '!CR14</f>
        <v>0.25</v>
      </c>
      <c r="AC8" s="55" t="str">
        <f>+'BASE DE DATOS '!CU14</f>
        <v xml:space="preserve">DIRECCION DE DESARROLLO SOCIAL </v>
      </c>
      <c r="AD8" s="157"/>
      <c r="AE8" s="138"/>
    </row>
    <row r="9" spans="1:31" ht="56.25">
      <c r="A9" s="48" t="s">
        <v>132</v>
      </c>
      <c r="B9" s="49" t="s">
        <v>95</v>
      </c>
      <c r="C9" s="48" t="s">
        <v>133</v>
      </c>
      <c r="D9" s="50">
        <v>4</v>
      </c>
      <c r="E9" s="50">
        <v>4</v>
      </c>
      <c r="F9" s="48" t="s">
        <v>97</v>
      </c>
      <c r="G9" s="48" t="s">
        <v>134</v>
      </c>
      <c r="H9" s="48" t="s">
        <v>134</v>
      </c>
      <c r="I9" s="51">
        <v>0</v>
      </c>
      <c r="J9" s="50">
        <v>1</v>
      </c>
      <c r="K9" s="50">
        <v>1</v>
      </c>
      <c r="L9" s="51">
        <v>0</v>
      </c>
      <c r="M9" s="51">
        <v>0</v>
      </c>
      <c r="N9" s="51">
        <v>0</v>
      </c>
      <c r="O9" s="51">
        <v>0</v>
      </c>
      <c r="P9" s="51">
        <v>3</v>
      </c>
      <c r="Q9" s="51">
        <f>+'BASE DE DATOS '!CD15</f>
        <v>0</v>
      </c>
      <c r="R9" s="51">
        <f>+'BASE DE DATOS '!CE15</f>
        <v>0</v>
      </c>
      <c r="S9" s="51">
        <f>+'BASE DE DATOS '!CF15</f>
        <v>0</v>
      </c>
      <c r="T9" s="51">
        <f>+'BASE DE DATOS '!CG15</f>
        <v>0</v>
      </c>
      <c r="U9" s="51">
        <f>+'BASE DE DATOS '!CH15</f>
        <v>0</v>
      </c>
      <c r="V9" s="51">
        <f>+'BASE DE DATOS '!CI15</f>
        <v>0</v>
      </c>
      <c r="W9" s="51">
        <f>+'BASE DE DATOS '!CJ15</f>
        <v>0</v>
      </c>
      <c r="X9" s="51">
        <f>+'BASE DE DATOS '!CK15</f>
        <v>0</v>
      </c>
      <c r="Y9" s="51">
        <f>+'BASE DE DATOS '!CL15</f>
        <v>0</v>
      </c>
      <c r="Z9" s="51">
        <f>+'BASE DE DATOS '!CM15</f>
        <v>0</v>
      </c>
      <c r="AA9" s="54">
        <f>+'BASE DE DATOS '!CQ15</f>
        <v>1</v>
      </c>
      <c r="AB9" s="161">
        <f>+'BASE DE DATOS '!CR15</f>
        <v>0.25</v>
      </c>
      <c r="AC9" s="55" t="str">
        <f>+'BASE DE DATOS '!CU15</f>
        <v xml:space="preserve">DIRECCION DE DESARROLLO SOCIAL </v>
      </c>
      <c r="AD9" s="157"/>
      <c r="AE9" s="138"/>
    </row>
    <row r="10" spans="1:31" ht="33.75">
      <c r="A10" s="48" t="s">
        <v>140</v>
      </c>
      <c r="B10" s="49" t="s">
        <v>95</v>
      </c>
      <c r="C10" s="48" t="s">
        <v>141</v>
      </c>
      <c r="D10" s="50">
        <v>1</v>
      </c>
      <c r="E10" s="50">
        <v>1</v>
      </c>
      <c r="F10" s="48" t="s">
        <v>97</v>
      </c>
      <c r="G10" s="48" t="s">
        <v>142</v>
      </c>
      <c r="H10" s="48" t="s">
        <v>142</v>
      </c>
      <c r="I10" s="51">
        <v>0</v>
      </c>
      <c r="J10" s="50">
        <v>0</v>
      </c>
      <c r="K10" s="50">
        <v>0</v>
      </c>
      <c r="L10" s="51">
        <v>0</v>
      </c>
      <c r="M10" s="51">
        <v>0</v>
      </c>
      <c r="N10" s="51">
        <v>0</v>
      </c>
      <c r="O10" s="52">
        <v>0</v>
      </c>
      <c r="P10" s="51">
        <v>1</v>
      </c>
      <c r="Q10" s="52">
        <f>+'BASE DE DATOS '!CD16</f>
        <v>0</v>
      </c>
      <c r="R10" s="51">
        <f>+'BASE DE DATOS '!CE16</f>
        <v>0</v>
      </c>
      <c r="S10" s="51">
        <f>+'BASE DE DATOS '!CF16</f>
        <v>0</v>
      </c>
      <c r="T10" s="51">
        <f>+'BASE DE DATOS '!CG16</f>
        <v>0</v>
      </c>
      <c r="U10" s="51">
        <f>+'BASE DE DATOS '!CH16</f>
        <v>0</v>
      </c>
      <c r="V10" s="51">
        <f>+'BASE DE DATOS '!CI16</f>
        <v>0</v>
      </c>
      <c r="W10" s="51">
        <f>+'BASE DE DATOS '!CJ16</f>
        <v>0</v>
      </c>
      <c r="X10" s="51">
        <f>+'BASE DE DATOS '!CK16</f>
        <v>0</v>
      </c>
      <c r="Y10" s="51">
        <f>+'BASE DE DATOS '!CL16</f>
        <v>0</v>
      </c>
      <c r="Z10" s="51">
        <f>+'BASE DE DATOS '!CM16</f>
        <v>0</v>
      </c>
      <c r="AA10" s="54">
        <f>+'BASE DE DATOS '!CQ16</f>
        <v>0</v>
      </c>
      <c r="AB10" s="161">
        <f>+'BASE DE DATOS '!CR16</f>
        <v>0</v>
      </c>
      <c r="AC10" s="55" t="str">
        <f>+'BASE DE DATOS '!CU16</f>
        <v xml:space="preserve">DIRECCION DE DESARROLLO SOCIAL </v>
      </c>
      <c r="AD10" s="157"/>
      <c r="AE10" s="138"/>
    </row>
    <row r="11" spans="1:31" ht="45">
      <c r="A11" s="48" t="s">
        <v>146</v>
      </c>
      <c r="B11" s="49" t="s">
        <v>95</v>
      </c>
      <c r="C11" s="48" t="s">
        <v>147</v>
      </c>
      <c r="D11" s="50">
        <v>1</v>
      </c>
      <c r="E11" s="50">
        <v>1</v>
      </c>
      <c r="F11" s="48" t="s">
        <v>97</v>
      </c>
      <c r="G11" s="48" t="s">
        <v>148</v>
      </c>
      <c r="H11" s="48" t="s">
        <v>149</v>
      </c>
      <c r="I11" s="51">
        <v>0</v>
      </c>
      <c r="J11" s="50">
        <v>0</v>
      </c>
      <c r="K11" s="50">
        <v>0</v>
      </c>
      <c r="L11" s="51">
        <v>0</v>
      </c>
      <c r="M11" s="51">
        <v>0</v>
      </c>
      <c r="N11" s="51">
        <v>0</v>
      </c>
      <c r="O11" s="51">
        <v>0</v>
      </c>
      <c r="P11" s="51">
        <v>1</v>
      </c>
      <c r="Q11" s="51">
        <f>+'BASE DE DATOS '!CD17</f>
        <v>0</v>
      </c>
      <c r="R11" s="51">
        <f>+'BASE DE DATOS '!CE17</f>
        <v>0</v>
      </c>
      <c r="S11" s="51">
        <f>+'BASE DE DATOS '!CF17</f>
        <v>0</v>
      </c>
      <c r="T11" s="51">
        <f>+'BASE DE DATOS '!CG17</f>
        <v>0</v>
      </c>
      <c r="U11" s="51">
        <f>+'BASE DE DATOS '!CH17</f>
        <v>0</v>
      </c>
      <c r="V11" s="51">
        <f>+'BASE DE DATOS '!CI17</f>
        <v>0</v>
      </c>
      <c r="W11" s="51">
        <f>+'BASE DE DATOS '!CJ17</f>
        <v>0</v>
      </c>
      <c r="X11" s="51">
        <f>+'BASE DE DATOS '!CK17</f>
        <v>0</v>
      </c>
      <c r="Y11" s="51">
        <f>+'BASE DE DATOS '!CL17</f>
        <v>0</v>
      </c>
      <c r="Z11" s="51">
        <f>+'BASE DE DATOS '!CM17</f>
        <v>0</v>
      </c>
      <c r="AA11" s="54">
        <f>+'BASE DE DATOS '!CQ17</f>
        <v>0</v>
      </c>
      <c r="AB11" s="161">
        <f>+'BASE DE DATOS '!CR17</f>
        <v>0</v>
      </c>
      <c r="AC11" s="55" t="str">
        <f>+'BASE DE DATOS '!CU17</f>
        <v xml:space="preserve">DIRECCION DE DESARROLLO SOCIAL </v>
      </c>
      <c r="AD11" s="157"/>
      <c r="AE11" s="164"/>
    </row>
    <row r="12" spans="1:31" ht="56.25">
      <c r="A12" s="48" t="s">
        <v>152</v>
      </c>
      <c r="B12" s="49" t="s">
        <v>95</v>
      </c>
      <c r="C12" s="48" t="s">
        <v>153</v>
      </c>
      <c r="D12" s="50">
        <v>10</v>
      </c>
      <c r="E12" s="50">
        <v>6</v>
      </c>
      <c r="F12" s="48" t="s">
        <v>97</v>
      </c>
      <c r="G12" s="48" t="s">
        <v>154</v>
      </c>
      <c r="H12" s="48" t="s">
        <v>154</v>
      </c>
      <c r="I12" s="51">
        <v>0</v>
      </c>
      <c r="J12" s="50">
        <v>0</v>
      </c>
      <c r="K12" s="50">
        <v>0</v>
      </c>
      <c r="L12" s="51">
        <v>0</v>
      </c>
      <c r="M12" s="51">
        <v>0</v>
      </c>
      <c r="N12" s="51">
        <v>0</v>
      </c>
      <c r="O12" s="51">
        <v>0</v>
      </c>
      <c r="P12" s="51">
        <v>6</v>
      </c>
      <c r="Q12" s="51">
        <f>+'BASE DE DATOS '!CD18</f>
        <v>0</v>
      </c>
      <c r="R12" s="51">
        <f>+'BASE DE DATOS '!CE18</f>
        <v>0</v>
      </c>
      <c r="S12" s="51">
        <f>+'BASE DE DATOS '!CF18</f>
        <v>0</v>
      </c>
      <c r="T12" s="51">
        <f>+'BASE DE DATOS '!CG18</f>
        <v>0</v>
      </c>
      <c r="U12" s="51">
        <f>+'BASE DE DATOS '!CH18</f>
        <v>0</v>
      </c>
      <c r="V12" s="51">
        <f>+'BASE DE DATOS '!CI18</f>
        <v>0</v>
      </c>
      <c r="W12" s="51">
        <f>+'BASE DE DATOS '!CJ18</f>
        <v>0</v>
      </c>
      <c r="X12" s="51">
        <f>+'BASE DE DATOS '!CK18</f>
        <v>0</v>
      </c>
      <c r="Y12" s="51">
        <f>+'BASE DE DATOS '!CL18</f>
        <v>0</v>
      </c>
      <c r="Z12" s="51">
        <f>+'BASE DE DATOS '!CM18</f>
        <v>0</v>
      </c>
      <c r="AA12" s="54">
        <f>+'BASE DE DATOS '!CQ18</f>
        <v>0</v>
      </c>
      <c r="AB12" s="161">
        <f>+'BASE DE DATOS '!CR18</f>
        <v>0</v>
      </c>
      <c r="AC12" s="55" t="str">
        <f>+'BASE DE DATOS '!CU18</f>
        <v xml:space="preserve">DIRECCION DE DESARROLLO SOCIAL </v>
      </c>
      <c r="AD12" s="157"/>
      <c r="AE12" s="164"/>
    </row>
    <row r="13" spans="1:31" ht="33.75">
      <c r="A13" s="48" t="s">
        <v>158</v>
      </c>
      <c r="B13" s="49" t="s">
        <v>95</v>
      </c>
      <c r="C13" s="48" t="s">
        <v>159</v>
      </c>
      <c r="D13" s="50">
        <v>6</v>
      </c>
      <c r="E13" s="50">
        <v>1</v>
      </c>
      <c r="F13" s="48" t="s">
        <v>97</v>
      </c>
      <c r="G13" s="48" t="s">
        <v>160</v>
      </c>
      <c r="H13" s="48" t="s">
        <v>1820</v>
      </c>
      <c r="I13" s="51">
        <v>0</v>
      </c>
      <c r="J13" s="50">
        <v>0</v>
      </c>
      <c r="K13" s="50">
        <v>0</v>
      </c>
      <c r="L13" s="51">
        <v>1</v>
      </c>
      <c r="M13" s="51">
        <v>1</v>
      </c>
      <c r="N13" s="51">
        <v>2</v>
      </c>
      <c r="O13" s="51">
        <v>2</v>
      </c>
      <c r="P13" s="51">
        <v>2</v>
      </c>
      <c r="Q13" s="51">
        <f>+'BASE DE DATOS '!CD19</f>
        <v>2</v>
      </c>
      <c r="R13" s="51">
        <f>+'BASE DE DATOS '!CE19</f>
        <v>0</v>
      </c>
      <c r="S13" s="51">
        <f>+'BASE DE DATOS '!CF19</f>
        <v>0</v>
      </c>
      <c r="T13" s="51">
        <f>+'BASE DE DATOS '!CG19</f>
        <v>0</v>
      </c>
      <c r="U13" s="51">
        <f>+'BASE DE DATOS '!CH19</f>
        <v>0</v>
      </c>
      <c r="V13" s="51">
        <f>+'BASE DE DATOS '!CI19</f>
        <v>0</v>
      </c>
      <c r="W13" s="51">
        <f>+'BASE DE DATOS '!CJ19</f>
        <v>0</v>
      </c>
      <c r="X13" s="51">
        <f>+'BASE DE DATOS '!CK19</f>
        <v>0</v>
      </c>
      <c r="Y13" s="51">
        <f>+'BASE DE DATOS '!CL19</f>
        <v>0</v>
      </c>
      <c r="Z13" s="51">
        <f>+'BASE DE DATOS '!CM19</f>
        <v>0</v>
      </c>
      <c r="AA13" s="54">
        <f>+'BASE DE DATOS '!CQ19</f>
        <v>5</v>
      </c>
      <c r="AB13" s="161">
        <f>+'BASE DE DATOS '!CR19</f>
        <v>1</v>
      </c>
      <c r="AC13" s="55" t="str">
        <f>+'BASE DE DATOS '!CU19</f>
        <v xml:space="preserve">DIRECCION DE DESARROLLO SOCIAL </v>
      </c>
      <c r="AD13" s="157"/>
      <c r="AE13" s="164"/>
    </row>
    <row r="14" spans="1:31" ht="33.75">
      <c r="A14" s="48" t="s">
        <v>158</v>
      </c>
      <c r="B14" s="49" t="s">
        <v>95</v>
      </c>
      <c r="C14" s="48" t="s">
        <v>159</v>
      </c>
      <c r="D14" s="50">
        <v>45</v>
      </c>
      <c r="E14" s="50">
        <v>45</v>
      </c>
      <c r="F14" s="48" t="s">
        <v>97</v>
      </c>
      <c r="G14" s="48" t="s">
        <v>162</v>
      </c>
      <c r="H14" s="48" t="s">
        <v>163</v>
      </c>
      <c r="I14" s="51">
        <v>0</v>
      </c>
      <c r="J14" s="50">
        <v>20</v>
      </c>
      <c r="K14" s="50">
        <v>20</v>
      </c>
      <c r="L14" s="51">
        <v>0</v>
      </c>
      <c r="M14" s="51">
        <v>0</v>
      </c>
      <c r="N14" s="51">
        <v>45</v>
      </c>
      <c r="O14" s="51">
        <v>45</v>
      </c>
      <c r="P14" s="51">
        <v>45</v>
      </c>
      <c r="Q14" s="51">
        <f>+'BASE DE DATOS '!CD20</f>
        <v>45</v>
      </c>
      <c r="R14" s="51">
        <f>+'BASE DE DATOS '!CE20</f>
        <v>0</v>
      </c>
      <c r="S14" s="51">
        <f>+'BASE DE DATOS '!CF20</f>
        <v>0</v>
      </c>
      <c r="T14" s="51">
        <f>+'BASE DE DATOS '!CG20</f>
        <v>0</v>
      </c>
      <c r="U14" s="51">
        <f>+'BASE DE DATOS '!CH20</f>
        <v>0</v>
      </c>
      <c r="V14" s="51">
        <f>+'BASE DE DATOS '!CI20</f>
        <v>0</v>
      </c>
      <c r="W14" s="51">
        <f>+'BASE DE DATOS '!CJ20</f>
        <v>0</v>
      </c>
      <c r="X14" s="51">
        <f>+'BASE DE DATOS '!CK20</f>
        <v>0</v>
      </c>
      <c r="Y14" s="51">
        <f>+'BASE DE DATOS '!CL20</f>
        <v>0</v>
      </c>
      <c r="Z14" s="51">
        <f>+'BASE DE DATOS '!CM20</f>
        <v>0</v>
      </c>
      <c r="AA14" s="54">
        <f>+'BASE DE DATOS '!CQ20</f>
        <v>110</v>
      </c>
      <c r="AB14" s="161">
        <f>+'BASE DE DATOS '!CR20</f>
        <v>1</v>
      </c>
      <c r="AC14" s="55" t="str">
        <f>+'BASE DE DATOS '!CU20</f>
        <v xml:space="preserve">DIRECCION DE DESARROLLO SOCIAL </v>
      </c>
      <c r="AD14" s="157"/>
      <c r="AE14" s="164"/>
    </row>
    <row r="15" spans="1:31" ht="45">
      <c r="A15" s="48">
        <v>0</v>
      </c>
      <c r="B15" s="49" t="s">
        <v>95</v>
      </c>
      <c r="C15" s="48" t="s">
        <v>159</v>
      </c>
      <c r="D15" s="50">
        <v>1</v>
      </c>
      <c r="E15" s="50">
        <v>30000</v>
      </c>
      <c r="F15" s="48" t="s">
        <v>97</v>
      </c>
      <c r="G15" s="48" t="s">
        <v>165</v>
      </c>
      <c r="H15" s="48" t="s">
        <v>166</v>
      </c>
      <c r="I15" s="51">
        <v>0</v>
      </c>
      <c r="J15" s="50">
        <v>0</v>
      </c>
      <c r="K15" s="50">
        <v>0</v>
      </c>
      <c r="L15" s="51">
        <v>0</v>
      </c>
      <c r="M15" s="51">
        <v>0</v>
      </c>
      <c r="N15" s="51">
        <v>0</v>
      </c>
      <c r="O15" s="51">
        <v>0</v>
      </c>
      <c r="P15" s="51">
        <v>30000</v>
      </c>
      <c r="Q15" s="51">
        <f>+'BASE DE DATOS '!CD21</f>
        <v>0</v>
      </c>
      <c r="R15" s="51">
        <f>+'BASE DE DATOS '!CE21</f>
        <v>0</v>
      </c>
      <c r="S15" s="51">
        <f>+'BASE DE DATOS '!CF21</f>
        <v>0</v>
      </c>
      <c r="T15" s="51">
        <f>+'BASE DE DATOS '!CG21</f>
        <v>0</v>
      </c>
      <c r="U15" s="51">
        <f>+'BASE DE DATOS '!CH21</f>
        <v>0</v>
      </c>
      <c r="V15" s="51">
        <f>+'BASE DE DATOS '!CI21</f>
        <v>0</v>
      </c>
      <c r="W15" s="51">
        <f>+'BASE DE DATOS '!CJ21</f>
        <v>0</v>
      </c>
      <c r="X15" s="51">
        <f>+'BASE DE DATOS '!CK21</f>
        <v>0</v>
      </c>
      <c r="Y15" s="51">
        <f>+'BASE DE DATOS '!CL21</f>
        <v>0</v>
      </c>
      <c r="Z15" s="51">
        <f>+'BASE DE DATOS '!CM21</f>
        <v>0</v>
      </c>
      <c r="AA15" s="54">
        <f>+'BASE DE DATOS '!CQ21</f>
        <v>0</v>
      </c>
      <c r="AB15" s="161">
        <f>+'BASE DE DATOS '!CR21</f>
        <v>0</v>
      </c>
      <c r="AC15" s="55" t="str">
        <f>+'BASE DE DATOS '!CU21</f>
        <v xml:space="preserve">DIRECCION DE DESARROLLO SOCIAL </v>
      </c>
      <c r="AD15" s="157"/>
      <c r="AE15" s="164"/>
    </row>
    <row r="16" spans="1:31" ht="101.25">
      <c r="A16" s="48" t="s">
        <v>158</v>
      </c>
      <c r="B16" s="49" t="s">
        <v>95</v>
      </c>
      <c r="C16" s="48" t="s">
        <v>159</v>
      </c>
      <c r="D16" s="50">
        <v>1</v>
      </c>
      <c r="E16" s="50">
        <v>1</v>
      </c>
      <c r="F16" s="48" t="s">
        <v>97</v>
      </c>
      <c r="G16" s="48" t="s">
        <v>167</v>
      </c>
      <c r="H16" s="62" t="s">
        <v>168</v>
      </c>
      <c r="I16" s="51">
        <v>0</v>
      </c>
      <c r="J16" s="50">
        <v>0</v>
      </c>
      <c r="K16" s="50">
        <v>0</v>
      </c>
      <c r="L16" s="51">
        <v>1</v>
      </c>
      <c r="M16" s="51">
        <v>1</v>
      </c>
      <c r="N16" s="51">
        <v>0</v>
      </c>
      <c r="O16" s="51">
        <v>0</v>
      </c>
      <c r="P16" s="51">
        <v>0</v>
      </c>
      <c r="Q16" s="51">
        <f>+'BASE DE DATOS '!CD22</f>
        <v>0</v>
      </c>
      <c r="R16" s="51">
        <f>+'BASE DE DATOS '!CE22</f>
        <v>0</v>
      </c>
      <c r="S16" s="51">
        <f>+'BASE DE DATOS '!CF22</f>
        <v>0</v>
      </c>
      <c r="T16" s="51">
        <f>+'BASE DE DATOS '!CG22</f>
        <v>0</v>
      </c>
      <c r="U16" s="51">
        <f>+'BASE DE DATOS '!CH22</f>
        <v>0</v>
      </c>
      <c r="V16" s="51">
        <f>+'BASE DE DATOS '!CI22</f>
        <v>0</v>
      </c>
      <c r="W16" s="51">
        <f>+'BASE DE DATOS '!CJ22</f>
        <v>0</v>
      </c>
      <c r="X16" s="51">
        <f>+'BASE DE DATOS '!CK22</f>
        <v>0</v>
      </c>
      <c r="Y16" s="51">
        <f>+'BASE DE DATOS '!CL22</f>
        <v>0</v>
      </c>
      <c r="Z16" s="51">
        <f>+'BASE DE DATOS '!CM22</f>
        <v>0</v>
      </c>
      <c r="AA16" s="54">
        <f>+'BASE DE DATOS '!CQ22</f>
        <v>1</v>
      </c>
      <c r="AB16" s="161">
        <f>+'BASE DE DATOS '!CR22</f>
        <v>1</v>
      </c>
      <c r="AC16" s="55" t="str">
        <f>+'BASE DE DATOS '!CU22</f>
        <v xml:space="preserve">DIRECCION DE DESARROLLO SOCIAL </v>
      </c>
      <c r="AD16" s="157"/>
      <c r="AE16" s="164"/>
    </row>
    <row r="17" spans="1:31" ht="45">
      <c r="A17" s="48" t="s">
        <v>171</v>
      </c>
      <c r="B17" s="49" t="s">
        <v>95</v>
      </c>
      <c r="C17" s="48" t="s">
        <v>172</v>
      </c>
      <c r="D17" s="50">
        <v>1</v>
      </c>
      <c r="E17" s="50">
        <v>1</v>
      </c>
      <c r="F17" s="48" t="s">
        <v>97</v>
      </c>
      <c r="G17" s="48" t="s">
        <v>173</v>
      </c>
      <c r="H17" s="48" t="s">
        <v>174</v>
      </c>
      <c r="I17" s="51">
        <v>0</v>
      </c>
      <c r="J17" s="50">
        <v>0</v>
      </c>
      <c r="K17" s="50">
        <v>0</v>
      </c>
      <c r="L17" s="51">
        <v>0</v>
      </c>
      <c r="M17" s="51">
        <v>0</v>
      </c>
      <c r="N17" s="51">
        <v>0</v>
      </c>
      <c r="O17" s="51">
        <v>0</v>
      </c>
      <c r="P17" s="51">
        <v>1</v>
      </c>
      <c r="Q17" s="51">
        <f>+'BASE DE DATOS '!CD24</f>
        <v>0</v>
      </c>
      <c r="R17" s="51">
        <f>+'BASE DE DATOS '!CE24</f>
        <v>0</v>
      </c>
      <c r="S17" s="51">
        <f>+'BASE DE DATOS '!CF24</f>
        <v>0</v>
      </c>
      <c r="T17" s="51">
        <f>+'BASE DE DATOS '!CG24</f>
        <v>0</v>
      </c>
      <c r="U17" s="51">
        <f>+'BASE DE DATOS '!CH24</f>
        <v>0</v>
      </c>
      <c r="V17" s="51">
        <f>+'BASE DE DATOS '!CI24</f>
        <v>0</v>
      </c>
      <c r="W17" s="51">
        <f>+'BASE DE DATOS '!CJ24</f>
        <v>0</v>
      </c>
      <c r="X17" s="51">
        <f>+'BASE DE DATOS '!CK24</f>
        <v>0</v>
      </c>
      <c r="Y17" s="51">
        <f>+'BASE DE DATOS '!CL24</f>
        <v>0</v>
      </c>
      <c r="Z17" s="51">
        <f>+'BASE DE DATOS '!CM24</f>
        <v>0</v>
      </c>
      <c r="AA17" s="54">
        <f>+'BASE DE DATOS '!CQ24</f>
        <v>0</v>
      </c>
      <c r="AB17" s="161">
        <f>+'BASE DE DATOS '!CR24</f>
        <v>0</v>
      </c>
      <c r="AC17" s="55" t="str">
        <f>+'BASE DE DATOS '!CU24</f>
        <v xml:space="preserve">DIRECCION DE DESARROLLO SOCIAL </v>
      </c>
      <c r="AD17" s="157"/>
      <c r="AE17" s="164"/>
    </row>
    <row r="18" spans="1:31" customFormat="1" ht="78.75" hidden="1">
      <c r="A18" s="48" t="s">
        <v>171</v>
      </c>
      <c r="B18" s="49" t="s">
        <v>95</v>
      </c>
      <c r="C18" s="48" t="s">
        <v>172</v>
      </c>
      <c r="D18" s="50">
        <v>24</v>
      </c>
      <c r="E18" s="50" t="s">
        <v>79</v>
      </c>
      <c r="F18" s="48" t="s">
        <v>97</v>
      </c>
      <c r="G18" s="48" t="s">
        <v>175</v>
      </c>
      <c r="H18" s="48" t="s">
        <v>175</v>
      </c>
      <c r="I18" s="51">
        <v>0</v>
      </c>
      <c r="J18" s="50">
        <v>6</v>
      </c>
      <c r="K18" s="50">
        <v>0</v>
      </c>
      <c r="L18" s="51">
        <v>0</v>
      </c>
      <c r="M18" s="51">
        <v>0</v>
      </c>
      <c r="N18" s="51">
        <v>6</v>
      </c>
      <c r="O18" s="51">
        <v>0</v>
      </c>
      <c r="P18" s="51" t="s">
        <v>81</v>
      </c>
      <c r="Q18" s="51" t="str">
        <f>+'BASE DE DATOS '!CD25</f>
        <v>NA</v>
      </c>
      <c r="R18" s="51">
        <f>+'BASE DE DATOS '!CE25</f>
        <v>0</v>
      </c>
      <c r="S18" s="51">
        <f>+'BASE DE DATOS '!CF25</f>
        <v>0</v>
      </c>
      <c r="T18" s="51">
        <f>+'BASE DE DATOS '!CG25</f>
        <v>0</v>
      </c>
      <c r="U18" s="51">
        <f>+'BASE DE DATOS '!CH25</f>
        <v>0</v>
      </c>
      <c r="V18" s="51">
        <f>+'BASE DE DATOS '!CI25</f>
        <v>0</v>
      </c>
      <c r="W18" s="51">
        <f>+'BASE DE DATOS '!CJ25</f>
        <v>0</v>
      </c>
      <c r="X18" s="51">
        <f>+'BASE DE DATOS '!CK25</f>
        <v>0</v>
      </c>
      <c r="Y18" s="51">
        <f>+'BASE DE DATOS '!CL25</f>
        <v>0</v>
      </c>
      <c r="Z18" s="51">
        <f>+'BASE DE DATOS '!CM25</f>
        <v>0</v>
      </c>
      <c r="AA18" s="54" t="str">
        <f>+'BASE DE DATOS '!CQ25</f>
        <v>NA</v>
      </c>
      <c r="AB18" s="135" t="str">
        <f>+'BASE DE DATOS '!CR25</f>
        <v>NA</v>
      </c>
      <c r="AC18" s="55" t="str">
        <f>+'BASE DE DATOS '!CU25</f>
        <v xml:space="preserve">DIRECCION DE DESARROLLO SOCIAL </v>
      </c>
      <c r="AD18" s="134"/>
      <c r="AE18" s="139"/>
    </row>
    <row r="19" spans="1:31" ht="90">
      <c r="A19" s="48" t="s">
        <v>171</v>
      </c>
      <c r="B19" s="49" t="s">
        <v>95</v>
      </c>
      <c r="C19" s="48" t="s">
        <v>172</v>
      </c>
      <c r="D19" s="50">
        <v>0</v>
      </c>
      <c r="E19" s="50">
        <v>2</v>
      </c>
      <c r="F19" s="48" t="s">
        <v>97</v>
      </c>
      <c r="G19" s="63" t="s">
        <v>81</v>
      </c>
      <c r="H19" s="48" t="s">
        <v>177</v>
      </c>
      <c r="I19" s="51" t="s">
        <v>107</v>
      </c>
      <c r="J19" s="50" t="s">
        <v>81</v>
      </c>
      <c r="K19" s="50" t="s">
        <v>81</v>
      </c>
      <c r="L19" s="50" t="s">
        <v>81</v>
      </c>
      <c r="M19" s="50" t="s">
        <v>81</v>
      </c>
      <c r="N19" s="50" t="s">
        <v>81</v>
      </c>
      <c r="O19" s="51">
        <v>0</v>
      </c>
      <c r="P19" s="51">
        <v>2</v>
      </c>
      <c r="Q19" s="51">
        <f>+'BASE DE DATOS '!CD26</f>
        <v>0</v>
      </c>
      <c r="R19" s="51">
        <f>+'BASE DE DATOS '!CE26</f>
        <v>0</v>
      </c>
      <c r="S19" s="51">
        <f>+'BASE DE DATOS '!CF26</f>
        <v>0</v>
      </c>
      <c r="T19" s="51">
        <f>+'BASE DE DATOS '!CG26</f>
        <v>0</v>
      </c>
      <c r="U19" s="51">
        <f>+'BASE DE DATOS '!CH26</f>
        <v>0</v>
      </c>
      <c r="V19" s="51">
        <f>+'BASE DE DATOS '!CI26</f>
        <v>0</v>
      </c>
      <c r="W19" s="51">
        <f>+'BASE DE DATOS '!CJ26</f>
        <v>0</v>
      </c>
      <c r="X19" s="51">
        <f>+'BASE DE DATOS '!CK26</f>
        <v>0</v>
      </c>
      <c r="Y19" s="51">
        <f>+'BASE DE DATOS '!CL26</f>
        <v>0</v>
      </c>
      <c r="Z19" s="51">
        <f>+'BASE DE DATOS '!CM26</f>
        <v>0</v>
      </c>
      <c r="AA19" s="54">
        <f>+'BASE DE DATOS '!CQ26</f>
        <v>0</v>
      </c>
      <c r="AB19" s="161">
        <f>+'BASE DE DATOS '!CR26</f>
        <v>0</v>
      </c>
      <c r="AC19" s="55" t="str">
        <f>+'BASE DE DATOS '!CU26</f>
        <v xml:space="preserve">DIRECCION DE DESARROLLO SOCIAL </v>
      </c>
      <c r="AD19" s="157"/>
      <c r="AE19" s="164"/>
    </row>
    <row r="20" spans="1:31" customFormat="1" ht="56.25" hidden="1">
      <c r="A20" s="48" t="s">
        <v>171</v>
      </c>
      <c r="B20" s="49" t="s">
        <v>95</v>
      </c>
      <c r="C20" s="48" t="s">
        <v>172</v>
      </c>
      <c r="D20" s="50">
        <v>25</v>
      </c>
      <c r="E20" s="50" t="s">
        <v>79</v>
      </c>
      <c r="F20" s="48" t="s">
        <v>97</v>
      </c>
      <c r="G20" s="48" t="s">
        <v>178</v>
      </c>
      <c r="H20" s="48" t="s">
        <v>178</v>
      </c>
      <c r="I20" s="51">
        <v>0</v>
      </c>
      <c r="J20" s="50">
        <v>0</v>
      </c>
      <c r="K20" s="50">
        <v>0</v>
      </c>
      <c r="L20" s="51">
        <v>0</v>
      </c>
      <c r="M20" s="51">
        <v>0</v>
      </c>
      <c r="N20" s="51">
        <v>10</v>
      </c>
      <c r="O20" s="51">
        <v>0</v>
      </c>
      <c r="P20" s="51" t="s">
        <v>81</v>
      </c>
      <c r="Q20" s="51" t="str">
        <f>+'BASE DE DATOS '!CD27</f>
        <v>NA</v>
      </c>
      <c r="R20" s="51">
        <f>+'BASE DE DATOS '!CE27</f>
        <v>0</v>
      </c>
      <c r="S20" s="51">
        <f>+'BASE DE DATOS '!CF27</f>
        <v>0</v>
      </c>
      <c r="T20" s="51">
        <f>+'BASE DE DATOS '!CG27</f>
        <v>0</v>
      </c>
      <c r="U20" s="51">
        <f>+'BASE DE DATOS '!CH27</f>
        <v>0</v>
      </c>
      <c r="V20" s="51">
        <f>+'BASE DE DATOS '!CI27</f>
        <v>0</v>
      </c>
      <c r="W20" s="51">
        <f>+'BASE DE DATOS '!CJ27</f>
        <v>0</v>
      </c>
      <c r="X20" s="51">
        <f>+'BASE DE DATOS '!CK27</f>
        <v>0</v>
      </c>
      <c r="Y20" s="51">
        <f>+'BASE DE DATOS '!CL27</f>
        <v>0</v>
      </c>
      <c r="Z20" s="51">
        <f>+'BASE DE DATOS '!CM27</f>
        <v>0</v>
      </c>
      <c r="AA20" s="54" t="str">
        <f>+'BASE DE DATOS '!CQ27</f>
        <v>NA</v>
      </c>
      <c r="AB20" s="135" t="str">
        <f>+'BASE DE DATOS '!CR27</f>
        <v>NA</v>
      </c>
      <c r="AC20" s="55" t="str">
        <f>+'BASE DE DATOS '!CU27</f>
        <v xml:space="preserve">DIRECCION DE DESARROLLO SOCIAL </v>
      </c>
      <c r="AD20" s="134"/>
      <c r="AE20" s="139"/>
    </row>
    <row r="21" spans="1:31" ht="33.75">
      <c r="A21" s="48" t="s">
        <v>179</v>
      </c>
      <c r="B21" s="49" t="s">
        <v>95</v>
      </c>
      <c r="C21" s="48" t="s">
        <v>180</v>
      </c>
      <c r="D21" s="50">
        <v>45</v>
      </c>
      <c r="E21" s="50">
        <v>45</v>
      </c>
      <c r="F21" s="48" t="s">
        <v>97</v>
      </c>
      <c r="G21" s="48" t="s">
        <v>181</v>
      </c>
      <c r="H21" s="48" t="s">
        <v>182</v>
      </c>
      <c r="I21" s="51">
        <v>37</v>
      </c>
      <c r="J21" s="50">
        <v>10</v>
      </c>
      <c r="K21" s="50">
        <v>46</v>
      </c>
      <c r="L21" s="51">
        <v>10</v>
      </c>
      <c r="M21" s="51">
        <v>10</v>
      </c>
      <c r="N21" s="51">
        <v>0</v>
      </c>
      <c r="O21" s="52">
        <v>0</v>
      </c>
      <c r="P21" s="51">
        <v>0</v>
      </c>
      <c r="Q21" s="52">
        <f>+'BASE DE DATOS '!CD28</f>
        <v>0</v>
      </c>
      <c r="R21" s="51">
        <f>+'BASE DE DATOS '!CE28</f>
        <v>0</v>
      </c>
      <c r="S21" s="50">
        <f>+'BASE DE DATOS '!CF28</f>
        <v>0</v>
      </c>
      <c r="T21" s="51">
        <f>+'BASE DE DATOS '!CG28</f>
        <v>0</v>
      </c>
      <c r="U21" s="51">
        <f>+'BASE DE DATOS '!CH28</f>
        <v>0</v>
      </c>
      <c r="V21" s="51">
        <f>+'BASE DE DATOS '!CI28</f>
        <v>0</v>
      </c>
      <c r="W21" s="51">
        <f>+'BASE DE DATOS '!CJ28</f>
        <v>0</v>
      </c>
      <c r="X21" s="51">
        <f>+'BASE DE DATOS '!CK28</f>
        <v>0</v>
      </c>
      <c r="Y21" s="51">
        <f>+'BASE DE DATOS '!CL28</f>
        <v>0</v>
      </c>
      <c r="Z21" s="51">
        <f>+'BASE DE DATOS '!CM28</f>
        <v>0</v>
      </c>
      <c r="AA21" s="54">
        <f>+'BASE DE DATOS '!CQ28</f>
        <v>56</v>
      </c>
      <c r="AB21" s="161">
        <f>+'BASE DE DATOS '!CR28</f>
        <v>1</v>
      </c>
      <c r="AC21" s="55" t="str">
        <f>+'BASE DE DATOS '!CU28</f>
        <v xml:space="preserve">DIRECCION DE DESARROLLO SOCIAL </v>
      </c>
      <c r="AD21" s="157"/>
      <c r="AE21" s="164"/>
    </row>
    <row r="22" spans="1:31" ht="45">
      <c r="A22" s="48" t="s">
        <v>179</v>
      </c>
      <c r="B22" s="49" t="s">
        <v>95</v>
      </c>
      <c r="C22" s="48" t="s">
        <v>180</v>
      </c>
      <c r="D22" s="50">
        <v>3</v>
      </c>
      <c r="E22" s="50">
        <v>3</v>
      </c>
      <c r="F22" s="48" t="s">
        <v>97</v>
      </c>
      <c r="G22" s="48" t="s">
        <v>183</v>
      </c>
      <c r="H22" s="48" t="s">
        <v>184</v>
      </c>
      <c r="I22" s="51">
        <v>0</v>
      </c>
      <c r="J22" s="50">
        <v>1</v>
      </c>
      <c r="K22" s="50">
        <v>2</v>
      </c>
      <c r="L22" s="51">
        <v>1</v>
      </c>
      <c r="M22" s="51">
        <v>1</v>
      </c>
      <c r="N22" s="51">
        <v>0</v>
      </c>
      <c r="O22" s="51">
        <v>0</v>
      </c>
      <c r="P22" s="51">
        <v>0</v>
      </c>
      <c r="Q22" s="51">
        <f>+'BASE DE DATOS '!CD29</f>
        <v>0</v>
      </c>
      <c r="R22" s="51">
        <f>+'BASE DE DATOS '!CE29</f>
        <v>0</v>
      </c>
      <c r="S22" s="51">
        <f>+'BASE DE DATOS '!CF29</f>
        <v>0</v>
      </c>
      <c r="T22" s="51">
        <f>+'BASE DE DATOS '!CG29</f>
        <v>0</v>
      </c>
      <c r="U22" s="51">
        <f>+'BASE DE DATOS '!CH29</f>
        <v>0</v>
      </c>
      <c r="V22" s="51">
        <f>+'BASE DE DATOS '!CI29</f>
        <v>0</v>
      </c>
      <c r="W22" s="51">
        <f>+'BASE DE DATOS '!CJ29</f>
        <v>0</v>
      </c>
      <c r="X22" s="51">
        <f>+'BASE DE DATOS '!CK29</f>
        <v>0</v>
      </c>
      <c r="Y22" s="51">
        <f>+'BASE DE DATOS '!CL29</f>
        <v>0</v>
      </c>
      <c r="Z22" s="51">
        <f>+'BASE DE DATOS '!CM29</f>
        <v>0</v>
      </c>
      <c r="AA22" s="54">
        <f>+'BASE DE DATOS '!CQ29</f>
        <v>3</v>
      </c>
      <c r="AB22" s="161">
        <f>+'BASE DE DATOS '!CR29</f>
        <v>1</v>
      </c>
      <c r="AC22" s="55" t="str">
        <f>+'BASE DE DATOS '!CU29</f>
        <v xml:space="preserve">DIRECCION DE DESARROLLO SOCIAL </v>
      </c>
      <c r="AD22" s="157"/>
      <c r="AE22" s="164"/>
    </row>
    <row r="23" spans="1:31" ht="33.75">
      <c r="A23" s="48" t="s">
        <v>179</v>
      </c>
      <c r="B23" s="49" t="s">
        <v>95</v>
      </c>
      <c r="C23" s="48" t="s">
        <v>180</v>
      </c>
      <c r="D23" s="50">
        <v>2</v>
      </c>
      <c r="E23" s="50">
        <v>2</v>
      </c>
      <c r="F23" s="48" t="s">
        <v>97</v>
      </c>
      <c r="G23" s="48" t="s">
        <v>185</v>
      </c>
      <c r="H23" s="48" t="s">
        <v>185</v>
      </c>
      <c r="I23" s="51">
        <v>0</v>
      </c>
      <c r="J23" s="50">
        <v>0</v>
      </c>
      <c r="K23" s="50">
        <v>0</v>
      </c>
      <c r="L23" s="51">
        <v>0</v>
      </c>
      <c r="M23" s="51">
        <v>0</v>
      </c>
      <c r="N23" s="51">
        <v>0</v>
      </c>
      <c r="O23" s="51">
        <v>0</v>
      </c>
      <c r="P23" s="51">
        <v>2</v>
      </c>
      <c r="Q23" s="51">
        <f>+'BASE DE DATOS '!CD30</f>
        <v>0</v>
      </c>
      <c r="R23" s="51">
        <f>+'BASE DE DATOS '!CE30</f>
        <v>0</v>
      </c>
      <c r="S23" s="51">
        <f>+'BASE DE DATOS '!CF30</f>
        <v>0</v>
      </c>
      <c r="T23" s="51">
        <f>+'BASE DE DATOS '!CG30</f>
        <v>0</v>
      </c>
      <c r="U23" s="51">
        <f>+'BASE DE DATOS '!CH30</f>
        <v>0</v>
      </c>
      <c r="V23" s="51">
        <f>+'BASE DE DATOS '!CI30</f>
        <v>0</v>
      </c>
      <c r="W23" s="51">
        <f>+'BASE DE DATOS '!CJ30</f>
        <v>0</v>
      </c>
      <c r="X23" s="51">
        <f>+'BASE DE DATOS '!CK30</f>
        <v>0</v>
      </c>
      <c r="Y23" s="51">
        <f>+'BASE DE DATOS '!CL30</f>
        <v>0</v>
      </c>
      <c r="Z23" s="51">
        <f>+'BASE DE DATOS '!CM30</f>
        <v>0</v>
      </c>
      <c r="AA23" s="54">
        <f>+'BASE DE DATOS '!CQ30</f>
        <v>0</v>
      </c>
      <c r="AB23" s="161">
        <f>+'BASE DE DATOS '!CR30</f>
        <v>0</v>
      </c>
      <c r="AC23" s="55" t="str">
        <f>+'BASE DE DATOS '!CU30</f>
        <v xml:space="preserve">DIRECCION DE DESARROLLO SOCIAL </v>
      </c>
      <c r="AD23" s="157"/>
      <c r="AE23" s="164"/>
    </row>
    <row r="24" spans="1:31" ht="33.75">
      <c r="A24" s="48" t="s">
        <v>188</v>
      </c>
      <c r="B24" s="49" t="s">
        <v>95</v>
      </c>
      <c r="C24" s="48" t="s">
        <v>189</v>
      </c>
      <c r="D24" s="50">
        <v>1</v>
      </c>
      <c r="E24" s="50">
        <v>1</v>
      </c>
      <c r="F24" s="48" t="s">
        <v>97</v>
      </c>
      <c r="G24" s="48" t="s">
        <v>190</v>
      </c>
      <c r="H24" s="48" t="s">
        <v>190</v>
      </c>
      <c r="I24" s="51">
        <v>1</v>
      </c>
      <c r="J24" s="50">
        <v>0</v>
      </c>
      <c r="K24" s="50">
        <v>0</v>
      </c>
      <c r="L24" s="51">
        <v>1</v>
      </c>
      <c r="M24" s="51">
        <v>1</v>
      </c>
      <c r="N24" s="51">
        <v>1</v>
      </c>
      <c r="O24" s="51">
        <v>1</v>
      </c>
      <c r="P24" s="51">
        <v>0</v>
      </c>
      <c r="Q24" s="61">
        <f>+'BASE DE DATOS '!CD32</f>
        <v>0</v>
      </c>
      <c r="R24" s="51">
        <f>+'BASE DE DATOS '!CE32</f>
        <v>0</v>
      </c>
      <c r="S24" s="51">
        <f>+'BASE DE DATOS '!CF32</f>
        <v>0</v>
      </c>
      <c r="T24" s="51">
        <f>+'BASE DE DATOS '!CG32</f>
        <v>0</v>
      </c>
      <c r="U24" s="51">
        <f>+'BASE DE DATOS '!CH32</f>
        <v>0</v>
      </c>
      <c r="V24" s="51">
        <f>+'BASE DE DATOS '!CI32</f>
        <v>0</v>
      </c>
      <c r="W24" s="51">
        <f>+'BASE DE DATOS '!CJ32</f>
        <v>0</v>
      </c>
      <c r="X24" s="51">
        <f>+'BASE DE DATOS '!CK32</f>
        <v>0</v>
      </c>
      <c r="Y24" s="51">
        <f>+'BASE DE DATOS '!CL32</f>
        <v>0</v>
      </c>
      <c r="Z24" s="51">
        <f>+'BASE DE DATOS '!CM32</f>
        <v>0</v>
      </c>
      <c r="AA24" s="54">
        <f>+'BASE DE DATOS '!CQ32</f>
        <v>2</v>
      </c>
      <c r="AB24" s="161">
        <f>+'BASE DE DATOS '!CR32</f>
        <v>1</v>
      </c>
      <c r="AC24" s="55" t="str">
        <f>+'BASE DE DATOS '!CU32</f>
        <v xml:space="preserve">SECRETARIA DE PLANEACION - DIRECCION DE DESARROLLO SOCIAL </v>
      </c>
      <c r="AD24" s="157"/>
      <c r="AE24" s="164"/>
    </row>
    <row r="25" spans="1:31" ht="56.25">
      <c r="A25" s="48" t="s">
        <v>188</v>
      </c>
      <c r="B25" s="49" t="s">
        <v>95</v>
      </c>
      <c r="C25" s="48" t="s">
        <v>189</v>
      </c>
      <c r="D25" s="50">
        <v>45</v>
      </c>
      <c r="E25" s="50">
        <v>3</v>
      </c>
      <c r="F25" s="48" t="s">
        <v>97</v>
      </c>
      <c r="G25" s="48" t="s">
        <v>192</v>
      </c>
      <c r="H25" s="48" t="s">
        <v>193</v>
      </c>
      <c r="I25" s="51">
        <v>0</v>
      </c>
      <c r="J25" s="50">
        <v>6</v>
      </c>
      <c r="K25" s="50">
        <v>6</v>
      </c>
      <c r="L25" s="51">
        <v>3</v>
      </c>
      <c r="M25" s="51">
        <v>3</v>
      </c>
      <c r="N25" s="51">
        <v>0</v>
      </c>
      <c r="O25" s="51">
        <v>0</v>
      </c>
      <c r="P25" s="51">
        <v>0</v>
      </c>
      <c r="Q25" s="51">
        <f>+'BASE DE DATOS '!CD33</f>
        <v>0</v>
      </c>
      <c r="R25" s="51">
        <f>+'BASE DE DATOS '!CE33</f>
        <v>0</v>
      </c>
      <c r="S25" s="51">
        <f>+'BASE DE DATOS '!CF33</f>
        <v>0</v>
      </c>
      <c r="T25" s="51">
        <f>+'BASE DE DATOS '!CG33</f>
        <v>0</v>
      </c>
      <c r="U25" s="51">
        <f>+'BASE DE DATOS '!CH33</f>
        <v>0</v>
      </c>
      <c r="V25" s="51">
        <f>+'BASE DE DATOS '!CI33</f>
        <v>0</v>
      </c>
      <c r="W25" s="51">
        <f>+'BASE DE DATOS '!CJ33</f>
        <v>0</v>
      </c>
      <c r="X25" s="51">
        <f>+'BASE DE DATOS '!CK33</f>
        <v>0</v>
      </c>
      <c r="Y25" s="51">
        <f>+'BASE DE DATOS '!CL33</f>
        <v>0</v>
      </c>
      <c r="Z25" s="51">
        <f>+'BASE DE DATOS '!CM33</f>
        <v>0</v>
      </c>
      <c r="AA25" s="54">
        <f>+'BASE DE DATOS '!CQ33</f>
        <v>9</v>
      </c>
      <c r="AB25" s="161">
        <f>+'BASE DE DATOS '!CR33</f>
        <v>1</v>
      </c>
      <c r="AC25" s="55" t="str">
        <f>+'BASE DE DATOS '!CU33</f>
        <v xml:space="preserve">DIRECCION DE DESARROLLO SOCIAL </v>
      </c>
      <c r="AD25" s="157"/>
      <c r="AE25" s="164"/>
    </row>
    <row r="26" spans="1:31" ht="33.75">
      <c r="A26" s="48" t="s">
        <v>188</v>
      </c>
      <c r="B26" s="49" t="s">
        <v>95</v>
      </c>
      <c r="C26" s="48" t="s">
        <v>189</v>
      </c>
      <c r="D26" s="50">
        <v>45</v>
      </c>
      <c r="E26" s="50">
        <v>10</v>
      </c>
      <c r="F26" s="48" t="s">
        <v>97</v>
      </c>
      <c r="G26" s="48" t="s">
        <v>200</v>
      </c>
      <c r="H26" s="48" t="s">
        <v>201</v>
      </c>
      <c r="I26" s="51">
        <v>0</v>
      </c>
      <c r="J26" s="50">
        <v>6</v>
      </c>
      <c r="K26" s="50">
        <v>2</v>
      </c>
      <c r="L26" s="51">
        <v>20</v>
      </c>
      <c r="M26" s="51">
        <v>4</v>
      </c>
      <c r="N26" s="51">
        <v>0</v>
      </c>
      <c r="O26" s="51">
        <v>0</v>
      </c>
      <c r="P26" s="51">
        <v>4</v>
      </c>
      <c r="Q26" s="51">
        <f>+'BASE DE DATOS '!CD34</f>
        <v>0</v>
      </c>
      <c r="R26" s="51">
        <f>+'BASE DE DATOS '!CE34</f>
        <v>0</v>
      </c>
      <c r="S26" s="51">
        <f>+'BASE DE DATOS '!CF34</f>
        <v>0</v>
      </c>
      <c r="T26" s="51">
        <f>+'BASE DE DATOS '!CG34</f>
        <v>0</v>
      </c>
      <c r="U26" s="51">
        <f>+'BASE DE DATOS '!CH34</f>
        <v>0</v>
      </c>
      <c r="V26" s="51">
        <f>+'BASE DE DATOS '!CI34</f>
        <v>0</v>
      </c>
      <c r="W26" s="51">
        <f>+'BASE DE DATOS '!CJ34</f>
        <v>0</v>
      </c>
      <c r="X26" s="51">
        <f>+'BASE DE DATOS '!CK34</f>
        <v>0</v>
      </c>
      <c r="Y26" s="51">
        <f>+'BASE DE DATOS '!CL34</f>
        <v>0</v>
      </c>
      <c r="Z26" s="51">
        <f>+'BASE DE DATOS '!CM34</f>
        <v>0</v>
      </c>
      <c r="AA26" s="54">
        <f>+'BASE DE DATOS '!CQ34</f>
        <v>6</v>
      </c>
      <c r="AB26" s="161">
        <f>+'BASE DE DATOS '!CR34</f>
        <v>0.6</v>
      </c>
      <c r="AC26" s="55" t="str">
        <f>+'BASE DE DATOS '!CU34</f>
        <v xml:space="preserve">DIRECCION DE DESARROLLO SOCIAL </v>
      </c>
      <c r="AD26" s="157"/>
      <c r="AE26" s="164"/>
    </row>
    <row r="27" spans="1:31" customFormat="1" ht="33.75" hidden="1">
      <c r="A27" s="48" t="s">
        <v>188</v>
      </c>
      <c r="B27" s="49" t="s">
        <v>95</v>
      </c>
      <c r="C27" s="48" t="s">
        <v>189</v>
      </c>
      <c r="D27" s="50">
        <v>1</v>
      </c>
      <c r="E27" s="50" t="s">
        <v>79</v>
      </c>
      <c r="F27" s="48" t="s">
        <v>97</v>
      </c>
      <c r="G27" s="48" t="s">
        <v>202</v>
      </c>
      <c r="H27" s="48" t="s">
        <v>202</v>
      </c>
      <c r="I27" s="51">
        <v>0</v>
      </c>
      <c r="J27" s="50">
        <v>0</v>
      </c>
      <c r="K27" s="50">
        <v>0</v>
      </c>
      <c r="L27" s="51">
        <v>0</v>
      </c>
      <c r="M27" s="51">
        <v>0</v>
      </c>
      <c r="N27" s="51">
        <v>0</v>
      </c>
      <c r="O27" s="51">
        <v>0</v>
      </c>
      <c r="P27" s="51" t="s">
        <v>81</v>
      </c>
      <c r="Q27" s="51" t="str">
        <f>+'BASE DE DATOS '!CD35</f>
        <v>NA</v>
      </c>
      <c r="R27" s="51">
        <f>+'BASE DE DATOS '!CE35</f>
        <v>0</v>
      </c>
      <c r="S27" s="51">
        <f>+'BASE DE DATOS '!CF35</f>
        <v>0</v>
      </c>
      <c r="T27" s="51">
        <f>+'BASE DE DATOS '!CG35</f>
        <v>0</v>
      </c>
      <c r="U27" s="51">
        <f>+'BASE DE DATOS '!CH35</f>
        <v>0</v>
      </c>
      <c r="V27" s="51">
        <f>+'BASE DE DATOS '!CI35</f>
        <v>0</v>
      </c>
      <c r="W27" s="51">
        <f>+'BASE DE DATOS '!CJ35</f>
        <v>0</v>
      </c>
      <c r="X27" s="51">
        <f>+'BASE DE DATOS '!CK35</f>
        <v>0</v>
      </c>
      <c r="Y27" s="51">
        <f>+'BASE DE DATOS '!CL35</f>
        <v>0</v>
      </c>
      <c r="Z27" s="51">
        <f>+'BASE DE DATOS '!CM35</f>
        <v>0</v>
      </c>
      <c r="AA27" s="54" t="str">
        <f>+'BASE DE DATOS '!CQ35</f>
        <v>NA</v>
      </c>
      <c r="AB27" s="135" t="str">
        <f>+'BASE DE DATOS '!CR35</f>
        <v>NA</v>
      </c>
      <c r="AC27" s="55" t="str">
        <f>+'BASE DE DATOS '!CU35</f>
        <v xml:space="preserve">DIRECCION DE DESARROLLO SOCIAL </v>
      </c>
      <c r="AD27" s="134"/>
      <c r="AE27" s="139"/>
    </row>
    <row r="28" spans="1:31" customFormat="1" ht="22.5" hidden="1">
      <c r="A28" s="48" t="s">
        <v>188</v>
      </c>
      <c r="B28" s="49" t="s">
        <v>95</v>
      </c>
      <c r="C28" s="48" t="s">
        <v>189</v>
      </c>
      <c r="D28" s="50">
        <v>1</v>
      </c>
      <c r="E28" s="50" t="s">
        <v>79</v>
      </c>
      <c r="F28" s="48" t="s">
        <v>97</v>
      </c>
      <c r="G28" s="48" t="s">
        <v>203</v>
      </c>
      <c r="H28" s="48" t="s">
        <v>203</v>
      </c>
      <c r="I28" s="51">
        <v>0</v>
      </c>
      <c r="J28" s="50">
        <v>0</v>
      </c>
      <c r="K28" s="50">
        <v>0</v>
      </c>
      <c r="L28" s="51">
        <v>1</v>
      </c>
      <c r="M28" s="51">
        <v>1</v>
      </c>
      <c r="N28" s="51">
        <v>0</v>
      </c>
      <c r="O28" s="51">
        <v>0</v>
      </c>
      <c r="P28" s="51" t="s">
        <v>81</v>
      </c>
      <c r="Q28" s="51" t="str">
        <f>+'BASE DE DATOS '!CD36</f>
        <v>NA</v>
      </c>
      <c r="R28" s="51">
        <f>+'BASE DE DATOS '!CE36</f>
        <v>0</v>
      </c>
      <c r="S28" s="51">
        <f>+'BASE DE DATOS '!CF36</f>
        <v>0</v>
      </c>
      <c r="T28" s="51">
        <f>+'BASE DE DATOS '!CG36</f>
        <v>0</v>
      </c>
      <c r="U28" s="51">
        <f>+'BASE DE DATOS '!CH36</f>
        <v>0</v>
      </c>
      <c r="V28" s="51">
        <f>+'BASE DE DATOS '!CI36</f>
        <v>0</v>
      </c>
      <c r="W28" s="51">
        <f>+'BASE DE DATOS '!CJ36</f>
        <v>0</v>
      </c>
      <c r="X28" s="51">
        <f>+'BASE DE DATOS '!CK36</f>
        <v>0</v>
      </c>
      <c r="Y28" s="51">
        <f>+'BASE DE DATOS '!CL36</f>
        <v>0</v>
      </c>
      <c r="Z28" s="51">
        <f>+'BASE DE DATOS '!CM36</f>
        <v>0</v>
      </c>
      <c r="AA28" s="54" t="str">
        <f>+'BASE DE DATOS '!CQ36</f>
        <v>NA</v>
      </c>
      <c r="AB28" s="135" t="str">
        <f>+'BASE DE DATOS '!CR36</f>
        <v>NA</v>
      </c>
      <c r="AC28" s="55" t="str">
        <f>+'BASE DE DATOS '!CU36</f>
        <v xml:space="preserve">DIRECCION DE DESARROLLO SOCIAL </v>
      </c>
      <c r="AD28" s="134"/>
      <c r="AE28" s="139"/>
    </row>
    <row r="29" spans="1:31" ht="33.75">
      <c r="A29" s="48" t="s">
        <v>204</v>
      </c>
      <c r="B29" s="49" t="s">
        <v>95</v>
      </c>
      <c r="C29" s="48" t="s">
        <v>205</v>
      </c>
      <c r="D29" s="50">
        <v>45</v>
      </c>
      <c r="E29" s="50">
        <v>6</v>
      </c>
      <c r="F29" s="48" t="s">
        <v>97</v>
      </c>
      <c r="G29" s="48" t="s">
        <v>206</v>
      </c>
      <c r="H29" s="48" t="s">
        <v>207</v>
      </c>
      <c r="I29" s="51">
        <v>0</v>
      </c>
      <c r="J29" s="50">
        <v>10</v>
      </c>
      <c r="K29" s="50">
        <v>10</v>
      </c>
      <c r="L29" s="51">
        <v>0</v>
      </c>
      <c r="M29" s="51">
        <v>0</v>
      </c>
      <c r="N29" s="51">
        <v>0</v>
      </c>
      <c r="O29" s="51">
        <v>0</v>
      </c>
      <c r="P29" s="51">
        <v>0</v>
      </c>
      <c r="Q29" s="51">
        <f>+'BASE DE DATOS '!CD37</f>
        <v>10</v>
      </c>
      <c r="R29" s="51">
        <f>+'BASE DE DATOS '!CE37</f>
        <v>0</v>
      </c>
      <c r="S29" s="51">
        <f>+'BASE DE DATOS '!CF37</f>
        <v>0</v>
      </c>
      <c r="T29" s="51">
        <f>+'BASE DE DATOS '!CG37</f>
        <v>0</v>
      </c>
      <c r="U29" s="51">
        <f>+'BASE DE DATOS '!CH37</f>
        <v>0</v>
      </c>
      <c r="V29" s="51">
        <f>+'BASE DE DATOS '!CI37</f>
        <v>0</v>
      </c>
      <c r="W29" s="51">
        <f>+'BASE DE DATOS '!CJ37</f>
        <v>0</v>
      </c>
      <c r="X29" s="51">
        <f>+'BASE DE DATOS '!CK37</f>
        <v>0</v>
      </c>
      <c r="Y29" s="51">
        <f>+'BASE DE DATOS '!CL37</f>
        <v>0</v>
      </c>
      <c r="Z29" s="51">
        <f>+'BASE DE DATOS '!CM37</f>
        <v>0</v>
      </c>
      <c r="AA29" s="54">
        <f>+'BASE DE DATOS '!CQ37</f>
        <v>20</v>
      </c>
      <c r="AB29" s="161">
        <f>+'BASE DE DATOS '!CR37</f>
        <v>1</v>
      </c>
      <c r="AC29" s="55" t="str">
        <f>+'BASE DE DATOS '!CU37</f>
        <v xml:space="preserve">DIRECCION DE DESARROLLO SOCIAL </v>
      </c>
      <c r="AD29" s="157"/>
      <c r="AE29" s="164"/>
    </row>
    <row r="30" spans="1:31" ht="45">
      <c r="A30" s="48" t="s">
        <v>214</v>
      </c>
      <c r="B30" s="49" t="s">
        <v>95</v>
      </c>
      <c r="C30" s="48" t="s">
        <v>215</v>
      </c>
      <c r="D30" s="50">
        <v>1</v>
      </c>
      <c r="E30" s="50">
        <v>1</v>
      </c>
      <c r="F30" s="48" t="s">
        <v>97</v>
      </c>
      <c r="G30" s="48" t="s">
        <v>216</v>
      </c>
      <c r="H30" s="48" t="s">
        <v>216</v>
      </c>
      <c r="I30" s="51">
        <v>0</v>
      </c>
      <c r="J30" s="50">
        <v>0</v>
      </c>
      <c r="K30" s="50">
        <v>0</v>
      </c>
      <c r="L30" s="51">
        <v>0</v>
      </c>
      <c r="M30" s="51">
        <v>0</v>
      </c>
      <c r="N30" s="51">
        <v>0</v>
      </c>
      <c r="O30" s="51">
        <v>0</v>
      </c>
      <c r="P30" s="51">
        <v>1</v>
      </c>
      <c r="Q30" s="53">
        <f>+'BASE DE DATOS '!CD39</f>
        <v>1</v>
      </c>
      <c r="R30" s="51">
        <f>+'BASE DE DATOS '!CE39</f>
        <v>0</v>
      </c>
      <c r="S30" s="51">
        <f>+'BASE DE DATOS '!CF39</f>
        <v>0</v>
      </c>
      <c r="T30" s="51">
        <f>+'BASE DE DATOS '!CG39</f>
        <v>0</v>
      </c>
      <c r="U30" s="51">
        <f>+'BASE DE DATOS '!CH39</f>
        <v>0</v>
      </c>
      <c r="V30" s="51">
        <f>+'BASE DE DATOS '!CI39</f>
        <v>0</v>
      </c>
      <c r="W30" s="51">
        <f>+'BASE DE DATOS '!CJ39</f>
        <v>0</v>
      </c>
      <c r="X30" s="51">
        <f>+'BASE DE DATOS '!CK39</f>
        <v>0</v>
      </c>
      <c r="Y30" s="51">
        <f>+'BASE DE DATOS '!CL39</f>
        <v>20000000</v>
      </c>
      <c r="Z30" s="51">
        <f>+'BASE DE DATOS '!CM39</f>
        <v>0</v>
      </c>
      <c r="AA30" s="54">
        <f>+'BASE DE DATOS '!CQ39</f>
        <v>1</v>
      </c>
      <c r="AB30" s="161">
        <f>+'BASE DE DATOS '!CR39</f>
        <v>1</v>
      </c>
      <c r="AC30" s="55" t="str">
        <f>+'BASE DE DATOS '!CU39</f>
        <v xml:space="preserve">SECRETARIA DE PLANEACION - DIRECCION DE DESARROLLO SOCIAL </v>
      </c>
      <c r="AD30" s="157"/>
      <c r="AE30" s="164"/>
    </row>
    <row r="31" spans="1:31" ht="63" customHeight="1">
      <c r="A31" s="48" t="s">
        <v>217</v>
      </c>
      <c r="B31" s="49" t="s">
        <v>95</v>
      </c>
      <c r="C31" s="48" t="s">
        <v>218</v>
      </c>
      <c r="D31" s="50">
        <v>10</v>
      </c>
      <c r="E31" s="50">
        <v>10</v>
      </c>
      <c r="F31" s="48" t="s">
        <v>97</v>
      </c>
      <c r="G31" s="48" t="s">
        <v>219</v>
      </c>
      <c r="H31" s="48" t="s">
        <v>219</v>
      </c>
      <c r="I31" s="51">
        <v>4</v>
      </c>
      <c r="J31" s="50">
        <v>4</v>
      </c>
      <c r="K31" s="50">
        <v>4</v>
      </c>
      <c r="L31" s="51">
        <v>4</v>
      </c>
      <c r="M31" s="51">
        <v>4</v>
      </c>
      <c r="N31" s="51">
        <v>4</v>
      </c>
      <c r="O31" s="51">
        <v>4</v>
      </c>
      <c r="P31" s="51">
        <v>4</v>
      </c>
      <c r="Q31" s="51">
        <f>+'BASE DE DATOS '!CD40</f>
        <v>4</v>
      </c>
      <c r="R31" s="51">
        <f>+'BASE DE DATOS '!CE40</f>
        <v>0</v>
      </c>
      <c r="S31" s="51">
        <f>+'BASE DE DATOS '!CF40</f>
        <v>0</v>
      </c>
      <c r="T31" s="51">
        <f>+'BASE DE DATOS '!CG40</f>
        <v>0</v>
      </c>
      <c r="U31" s="51">
        <f>+'BASE DE DATOS '!CH40</f>
        <v>0</v>
      </c>
      <c r="V31" s="51">
        <f>+'BASE DE DATOS '!CI40</f>
        <v>0</v>
      </c>
      <c r="W31" s="51">
        <f>+'BASE DE DATOS '!CJ40</f>
        <v>0</v>
      </c>
      <c r="X31" s="51">
        <f>+'BASE DE DATOS '!CK40</f>
        <v>0</v>
      </c>
      <c r="Y31" s="51">
        <f>+'BASE DE DATOS '!CL40</f>
        <v>0</v>
      </c>
      <c r="Z31" s="51">
        <f>+'BASE DE DATOS '!CM40</f>
        <v>0</v>
      </c>
      <c r="AA31" s="54">
        <f>+'BASE DE DATOS '!CQ40</f>
        <v>16</v>
      </c>
      <c r="AB31" s="161">
        <f>+'BASE DE DATOS '!CR40</f>
        <v>1</v>
      </c>
      <c r="AC31" s="55" t="str">
        <f>+'BASE DE DATOS '!CU40</f>
        <v xml:space="preserve">DIRECCION DE DESARROLLO SOCIAL </v>
      </c>
      <c r="AD31" s="157"/>
      <c r="AE31" s="164"/>
    </row>
    <row r="32" spans="1:31" ht="78.75" customHeight="1">
      <c r="A32" s="48" t="s">
        <v>217</v>
      </c>
      <c r="B32" s="49" t="s">
        <v>95</v>
      </c>
      <c r="C32" s="48" t="s">
        <v>218</v>
      </c>
      <c r="D32" s="50">
        <v>45</v>
      </c>
      <c r="E32" s="50">
        <v>24</v>
      </c>
      <c r="F32" s="48" t="s">
        <v>97</v>
      </c>
      <c r="G32" s="48" t="s">
        <v>220</v>
      </c>
      <c r="H32" s="48" t="s">
        <v>221</v>
      </c>
      <c r="I32" s="51">
        <v>0</v>
      </c>
      <c r="J32" s="50">
        <v>15</v>
      </c>
      <c r="K32" s="50">
        <v>20</v>
      </c>
      <c r="L32" s="51">
        <v>10</v>
      </c>
      <c r="M32" s="51">
        <v>5</v>
      </c>
      <c r="N32" s="51">
        <v>5</v>
      </c>
      <c r="O32" s="51">
        <v>5</v>
      </c>
      <c r="P32" s="51">
        <v>5</v>
      </c>
      <c r="Q32" s="51">
        <f>+'BASE DE DATOS '!CD41</f>
        <v>5</v>
      </c>
      <c r="R32" s="51">
        <f>+'BASE DE DATOS '!CE41</f>
        <v>0</v>
      </c>
      <c r="S32" s="51">
        <f>+'BASE DE DATOS '!CF41</f>
        <v>0</v>
      </c>
      <c r="T32" s="51">
        <f>+'BASE DE DATOS '!CG41</f>
        <v>0</v>
      </c>
      <c r="U32" s="51">
        <f>+'BASE DE DATOS '!CH41</f>
        <v>0</v>
      </c>
      <c r="V32" s="51">
        <f>+'BASE DE DATOS '!CI41</f>
        <v>0</v>
      </c>
      <c r="W32" s="51">
        <f>+'BASE DE DATOS '!CJ41</f>
        <v>0</v>
      </c>
      <c r="X32" s="51">
        <f>+'BASE DE DATOS '!CK41</f>
        <v>0</v>
      </c>
      <c r="Y32" s="51">
        <f>+'BASE DE DATOS '!CL41</f>
        <v>0</v>
      </c>
      <c r="Z32" s="51">
        <f>+'BASE DE DATOS '!CM41</f>
        <v>0</v>
      </c>
      <c r="AA32" s="54">
        <f>+'BASE DE DATOS '!CQ41</f>
        <v>35</v>
      </c>
      <c r="AB32" s="161">
        <f>+'BASE DE DATOS '!CR41</f>
        <v>1</v>
      </c>
      <c r="AC32" s="55" t="str">
        <f>+'BASE DE DATOS '!CU41</f>
        <v xml:space="preserve">DIRECCION DE DESARROLLO SOCIAL </v>
      </c>
      <c r="AD32" s="157"/>
      <c r="AE32" s="164"/>
    </row>
    <row r="33" spans="1:31" ht="75.75" customHeight="1">
      <c r="A33" s="48" t="s">
        <v>217</v>
      </c>
      <c r="B33" s="49" t="s">
        <v>95</v>
      </c>
      <c r="C33" s="48" t="s">
        <v>218</v>
      </c>
      <c r="D33" s="50">
        <v>10</v>
      </c>
      <c r="E33" s="50">
        <v>6</v>
      </c>
      <c r="F33" s="48" t="s">
        <v>97</v>
      </c>
      <c r="G33" s="48" t="s">
        <v>222</v>
      </c>
      <c r="H33" s="48" t="s">
        <v>223</v>
      </c>
      <c r="I33" s="51">
        <v>4</v>
      </c>
      <c r="J33" s="50">
        <v>3</v>
      </c>
      <c r="K33" s="50">
        <v>0</v>
      </c>
      <c r="L33" s="51">
        <v>10</v>
      </c>
      <c r="M33" s="51">
        <v>0</v>
      </c>
      <c r="N33" s="51">
        <v>6</v>
      </c>
      <c r="O33" s="51">
        <v>4</v>
      </c>
      <c r="P33" s="51">
        <v>2</v>
      </c>
      <c r="Q33" s="51">
        <f>+'BASE DE DATOS '!CD42</f>
        <v>4</v>
      </c>
      <c r="R33" s="51">
        <f>+'BASE DE DATOS '!CE42</f>
        <v>0</v>
      </c>
      <c r="S33" s="51">
        <f>+'BASE DE DATOS '!CF42</f>
        <v>0</v>
      </c>
      <c r="T33" s="51">
        <f>+'BASE DE DATOS '!CG42</f>
        <v>0</v>
      </c>
      <c r="U33" s="51">
        <f>+'BASE DE DATOS '!CH42</f>
        <v>0</v>
      </c>
      <c r="V33" s="51">
        <f>+'BASE DE DATOS '!CI42</f>
        <v>0</v>
      </c>
      <c r="W33" s="51">
        <f>+'BASE DE DATOS '!CJ42</f>
        <v>0</v>
      </c>
      <c r="X33" s="51">
        <f>+'BASE DE DATOS '!CK42</f>
        <v>0</v>
      </c>
      <c r="Y33" s="51">
        <f>+'BASE DE DATOS '!CL42</f>
        <v>0</v>
      </c>
      <c r="Z33" s="51">
        <f>+'BASE DE DATOS '!CM42</f>
        <v>0</v>
      </c>
      <c r="AA33" s="54">
        <f>+'BASE DE DATOS '!CQ42</f>
        <v>8</v>
      </c>
      <c r="AB33" s="161">
        <f>+'BASE DE DATOS '!CR42</f>
        <v>1</v>
      </c>
      <c r="AC33" s="55" t="str">
        <f>+'BASE DE DATOS '!CU42</f>
        <v xml:space="preserve">DIRECCION DE DESARROLLO SOCIAL </v>
      </c>
      <c r="AD33" s="157"/>
      <c r="AE33" s="164"/>
    </row>
    <row r="34" spans="1:31" ht="33.75">
      <c r="A34" s="48" t="s">
        <v>224</v>
      </c>
      <c r="B34" s="49" t="s">
        <v>95</v>
      </c>
      <c r="C34" s="48" t="s">
        <v>225</v>
      </c>
      <c r="D34" s="50">
        <v>1</v>
      </c>
      <c r="E34" s="50">
        <v>1</v>
      </c>
      <c r="F34" s="48" t="s">
        <v>97</v>
      </c>
      <c r="G34" s="48" t="s">
        <v>226</v>
      </c>
      <c r="H34" s="48" t="s">
        <v>227</v>
      </c>
      <c r="I34" s="51">
        <v>1</v>
      </c>
      <c r="J34" s="50">
        <v>0</v>
      </c>
      <c r="K34" s="50">
        <v>0</v>
      </c>
      <c r="L34" s="51">
        <v>1</v>
      </c>
      <c r="M34" s="51">
        <v>1</v>
      </c>
      <c r="N34" s="51">
        <v>0</v>
      </c>
      <c r="O34" s="52">
        <v>0</v>
      </c>
      <c r="P34" s="51">
        <v>0</v>
      </c>
      <c r="Q34" s="61">
        <f>+'BASE DE DATOS '!CD43</f>
        <v>0</v>
      </c>
      <c r="R34" s="51">
        <f>+'BASE DE DATOS '!CE43</f>
        <v>0</v>
      </c>
      <c r="S34" s="51">
        <f>+'BASE DE DATOS '!CF43</f>
        <v>0</v>
      </c>
      <c r="T34" s="51">
        <f>+'BASE DE DATOS '!CG43</f>
        <v>0</v>
      </c>
      <c r="U34" s="51">
        <f>+'BASE DE DATOS '!CH43</f>
        <v>0</v>
      </c>
      <c r="V34" s="51">
        <f>+'BASE DE DATOS '!CI43</f>
        <v>0</v>
      </c>
      <c r="W34" s="51">
        <f>+'BASE DE DATOS '!CJ43</f>
        <v>0</v>
      </c>
      <c r="X34" s="51">
        <f>+'BASE DE DATOS '!CK43</f>
        <v>0</v>
      </c>
      <c r="Y34" s="51">
        <f>+'BASE DE DATOS '!CL43</f>
        <v>0</v>
      </c>
      <c r="Z34" s="51">
        <f>+'BASE DE DATOS '!CM43</f>
        <v>0</v>
      </c>
      <c r="AA34" s="54">
        <f>+'BASE DE DATOS '!CQ43</f>
        <v>1</v>
      </c>
      <c r="AB34" s="161">
        <f>+'BASE DE DATOS '!CR43</f>
        <v>1</v>
      </c>
      <c r="AC34" s="55" t="str">
        <f>+'BASE DE DATOS '!CU43</f>
        <v xml:space="preserve">SECRETARIA DE PLANEACION - DIRECCION DE DESARROLLO SOCIAL </v>
      </c>
      <c r="AD34" s="157"/>
      <c r="AE34" s="164"/>
    </row>
    <row r="35" spans="1:31" ht="22.5">
      <c r="A35" s="48" t="s">
        <v>224</v>
      </c>
      <c r="B35" s="49" t="s">
        <v>95</v>
      </c>
      <c r="C35" s="48" t="s">
        <v>225</v>
      </c>
      <c r="D35" s="50">
        <v>45</v>
      </c>
      <c r="E35" s="50">
        <v>1</v>
      </c>
      <c r="F35" s="48" t="s">
        <v>97</v>
      </c>
      <c r="G35" s="48" t="s">
        <v>228</v>
      </c>
      <c r="H35" s="48" t="s">
        <v>228</v>
      </c>
      <c r="I35" s="51">
        <v>22</v>
      </c>
      <c r="J35" s="50">
        <v>8</v>
      </c>
      <c r="K35" s="50">
        <v>30</v>
      </c>
      <c r="L35" s="51">
        <v>27</v>
      </c>
      <c r="M35" s="51">
        <v>27</v>
      </c>
      <c r="N35" s="51">
        <v>0</v>
      </c>
      <c r="O35" s="51">
        <v>0</v>
      </c>
      <c r="P35" s="51">
        <v>0</v>
      </c>
      <c r="Q35" s="51">
        <f>+'BASE DE DATOS '!CD44</f>
        <v>0</v>
      </c>
      <c r="R35" s="51">
        <f>+'BASE DE DATOS '!CE44</f>
        <v>0</v>
      </c>
      <c r="S35" s="51">
        <f>+'BASE DE DATOS '!CF44</f>
        <v>0</v>
      </c>
      <c r="T35" s="51">
        <f>+'BASE DE DATOS '!CG44</f>
        <v>0</v>
      </c>
      <c r="U35" s="51">
        <f>+'BASE DE DATOS '!CH44</f>
        <v>0</v>
      </c>
      <c r="V35" s="51">
        <f>+'BASE DE DATOS '!CI44</f>
        <v>0</v>
      </c>
      <c r="W35" s="51">
        <f>+'BASE DE DATOS '!CJ44</f>
        <v>0</v>
      </c>
      <c r="X35" s="51">
        <f>+'BASE DE DATOS '!CK44</f>
        <v>0</v>
      </c>
      <c r="Y35" s="51">
        <f>+'BASE DE DATOS '!CL44</f>
        <v>0</v>
      </c>
      <c r="Z35" s="51">
        <f>+'BASE DE DATOS '!CM44</f>
        <v>0</v>
      </c>
      <c r="AA35" s="54">
        <f>+'BASE DE DATOS '!CQ44</f>
        <v>57</v>
      </c>
      <c r="AB35" s="161">
        <f>+'BASE DE DATOS '!CR44</f>
        <v>1</v>
      </c>
      <c r="AC35" s="55" t="str">
        <f>+'BASE DE DATOS '!CU44</f>
        <v xml:space="preserve">DIRECCION DE DESARROLLO SOCIAL </v>
      </c>
      <c r="AD35" s="157"/>
      <c r="AE35" s="164"/>
    </row>
    <row r="36" spans="1:31" ht="90.75" customHeight="1">
      <c r="A36" s="48" t="s">
        <v>229</v>
      </c>
      <c r="B36" s="49" t="s">
        <v>95</v>
      </c>
      <c r="C36" s="48" t="s">
        <v>230</v>
      </c>
      <c r="D36" s="50">
        <v>10</v>
      </c>
      <c r="E36" s="50">
        <v>5</v>
      </c>
      <c r="F36" s="48" t="s">
        <v>97</v>
      </c>
      <c r="G36" s="48" t="s">
        <v>231</v>
      </c>
      <c r="H36" s="48" t="s">
        <v>232</v>
      </c>
      <c r="I36" s="51">
        <v>0</v>
      </c>
      <c r="J36" s="50">
        <v>25</v>
      </c>
      <c r="K36" s="50">
        <v>40</v>
      </c>
      <c r="L36" s="51">
        <v>0</v>
      </c>
      <c r="M36" s="51">
        <v>0</v>
      </c>
      <c r="N36" s="51">
        <v>0</v>
      </c>
      <c r="O36" s="51">
        <v>0</v>
      </c>
      <c r="P36" s="51">
        <v>0</v>
      </c>
      <c r="Q36" s="51">
        <f>+'BASE DE DATOS '!CD45</f>
        <v>0</v>
      </c>
      <c r="R36" s="51">
        <f>+'BASE DE DATOS '!CE45</f>
        <v>0</v>
      </c>
      <c r="S36" s="51">
        <f>+'BASE DE DATOS '!CF45</f>
        <v>0</v>
      </c>
      <c r="T36" s="51">
        <f>+'BASE DE DATOS '!CG45</f>
        <v>0</v>
      </c>
      <c r="U36" s="51">
        <f>+'BASE DE DATOS '!CH45</f>
        <v>0</v>
      </c>
      <c r="V36" s="51">
        <f>+'BASE DE DATOS '!CI45</f>
        <v>0</v>
      </c>
      <c r="W36" s="51">
        <f>+'BASE DE DATOS '!CJ45</f>
        <v>0</v>
      </c>
      <c r="X36" s="51">
        <f>+'BASE DE DATOS '!CK45</f>
        <v>0</v>
      </c>
      <c r="Y36" s="51">
        <f>+'BASE DE DATOS '!CL45</f>
        <v>0</v>
      </c>
      <c r="Z36" s="51">
        <f>+'BASE DE DATOS '!CM45</f>
        <v>0</v>
      </c>
      <c r="AA36" s="54">
        <f>+'BASE DE DATOS '!CQ45</f>
        <v>40</v>
      </c>
      <c r="AB36" s="161">
        <f>+'BASE DE DATOS '!CR45</f>
        <v>1</v>
      </c>
      <c r="AC36" s="55" t="str">
        <f>+'BASE DE DATOS '!CU45</f>
        <v xml:space="preserve">DIRECCION DE DESARROLLO SOCIAL </v>
      </c>
      <c r="AD36" s="157"/>
      <c r="AE36" s="164"/>
    </row>
    <row r="37" spans="1:31" ht="95.25" customHeight="1">
      <c r="A37" s="48" t="s">
        <v>229</v>
      </c>
      <c r="B37" s="49" t="s">
        <v>95</v>
      </c>
      <c r="C37" s="48" t="s">
        <v>230</v>
      </c>
      <c r="D37" s="50">
        <v>100</v>
      </c>
      <c r="E37" s="50">
        <v>1900</v>
      </c>
      <c r="F37" s="48" t="s">
        <v>97</v>
      </c>
      <c r="G37" s="48" t="s">
        <v>233</v>
      </c>
      <c r="H37" s="48" t="s">
        <v>234</v>
      </c>
      <c r="I37" s="51">
        <v>23</v>
      </c>
      <c r="J37" s="50">
        <v>20</v>
      </c>
      <c r="K37" s="50">
        <v>89</v>
      </c>
      <c r="L37" s="51">
        <v>2</v>
      </c>
      <c r="M37" s="51">
        <v>2</v>
      </c>
      <c r="N37" s="51">
        <v>1700</v>
      </c>
      <c r="O37" s="51">
        <v>1700</v>
      </c>
      <c r="P37" s="51">
        <v>1700</v>
      </c>
      <c r="Q37" s="51">
        <f>+'BASE DE DATOS '!CD46</f>
        <v>0</v>
      </c>
      <c r="R37" s="51">
        <f>+'BASE DE DATOS '!CE46</f>
        <v>0</v>
      </c>
      <c r="S37" s="51">
        <f>+'BASE DE DATOS '!CF46</f>
        <v>0</v>
      </c>
      <c r="T37" s="51">
        <f>+'BASE DE DATOS '!CG46</f>
        <v>0</v>
      </c>
      <c r="U37" s="51">
        <f>+'BASE DE DATOS '!CH46</f>
        <v>0</v>
      </c>
      <c r="V37" s="51">
        <f>+'BASE DE DATOS '!CI46</f>
        <v>0</v>
      </c>
      <c r="W37" s="51">
        <f>+'BASE DE DATOS '!CJ46</f>
        <v>0</v>
      </c>
      <c r="X37" s="51">
        <f>+'BASE DE DATOS '!CK46</f>
        <v>0</v>
      </c>
      <c r="Y37" s="51">
        <f>+'BASE DE DATOS '!CL46</f>
        <v>0</v>
      </c>
      <c r="Z37" s="51">
        <f>+'BASE DE DATOS '!CM46</f>
        <v>0</v>
      </c>
      <c r="AA37" s="54">
        <f>+'BASE DE DATOS '!CQ46</f>
        <v>1791</v>
      </c>
      <c r="AB37" s="161">
        <f>+'BASE DE DATOS '!CR46</f>
        <v>1</v>
      </c>
      <c r="AC37" s="55" t="str">
        <f>+'BASE DE DATOS '!CU46</f>
        <v xml:space="preserve">DIRECCION DE DESARROLLO SOCIAL </v>
      </c>
      <c r="AD37" s="157"/>
      <c r="AE37" s="164"/>
    </row>
    <row r="38" spans="1:31" customFormat="1" ht="78.75" hidden="1">
      <c r="A38" s="48" t="s">
        <v>229</v>
      </c>
      <c r="B38" s="49" t="s">
        <v>95</v>
      </c>
      <c r="C38" s="48" t="s">
        <v>230</v>
      </c>
      <c r="D38" s="50">
        <v>50</v>
      </c>
      <c r="E38" s="50" t="s">
        <v>79</v>
      </c>
      <c r="F38" s="48" t="s">
        <v>97</v>
      </c>
      <c r="G38" s="48" t="s">
        <v>244</v>
      </c>
      <c r="H38" s="48" t="s">
        <v>244</v>
      </c>
      <c r="I38" s="51">
        <v>0</v>
      </c>
      <c r="J38" s="50">
        <v>10</v>
      </c>
      <c r="K38" s="50">
        <v>33</v>
      </c>
      <c r="L38" s="51">
        <v>27</v>
      </c>
      <c r="M38" s="51">
        <v>27</v>
      </c>
      <c r="N38" s="51">
        <v>0</v>
      </c>
      <c r="O38" s="51">
        <v>0</v>
      </c>
      <c r="P38" s="51" t="s">
        <v>81</v>
      </c>
      <c r="Q38" s="51" t="str">
        <f>+'BASE DE DATOS '!CD47</f>
        <v>NA</v>
      </c>
      <c r="R38" s="51">
        <f>+'BASE DE DATOS '!CE47</f>
        <v>0</v>
      </c>
      <c r="S38" s="51">
        <f>+'BASE DE DATOS '!CF47</f>
        <v>0</v>
      </c>
      <c r="T38" s="51">
        <f>+'BASE DE DATOS '!CG47</f>
        <v>0</v>
      </c>
      <c r="U38" s="51">
        <f>+'BASE DE DATOS '!CH47</f>
        <v>0</v>
      </c>
      <c r="V38" s="51">
        <f>+'BASE DE DATOS '!CI47</f>
        <v>0</v>
      </c>
      <c r="W38" s="51">
        <f>+'BASE DE DATOS '!CJ47</f>
        <v>0</v>
      </c>
      <c r="X38" s="51">
        <f>+'BASE DE DATOS '!CK47</f>
        <v>0</v>
      </c>
      <c r="Y38" s="51">
        <f>+'BASE DE DATOS '!CL47</f>
        <v>0</v>
      </c>
      <c r="Z38" s="51">
        <f>+'BASE DE DATOS '!CM47</f>
        <v>0</v>
      </c>
      <c r="AA38" s="54" t="str">
        <f>+'BASE DE DATOS '!CQ47</f>
        <v>NA</v>
      </c>
      <c r="AB38" s="135" t="str">
        <f>+'BASE DE DATOS '!CR47</f>
        <v>NA</v>
      </c>
      <c r="AC38" s="55" t="str">
        <f>+'BASE DE DATOS '!CU47</f>
        <v xml:space="preserve">DIRECCION DE DESARROLLO SOCIAL </v>
      </c>
      <c r="AD38" s="134"/>
      <c r="AE38" s="139"/>
    </row>
    <row r="39" spans="1:31" customFormat="1" ht="78.75" hidden="1">
      <c r="A39" s="48" t="s">
        <v>229</v>
      </c>
      <c r="B39" s="49" t="s">
        <v>95</v>
      </c>
      <c r="C39" s="48" t="s">
        <v>230</v>
      </c>
      <c r="D39" s="50">
        <v>10</v>
      </c>
      <c r="E39" s="50" t="s">
        <v>79</v>
      </c>
      <c r="F39" s="48" t="s">
        <v>97</v>
      </c>
      <c r="G39" s="48" t="s">
        <v>245</v>
      </c>
      <c r="H39" s="48" t="s">
        <v>245</v>
      </c>
      <c r="I39" s="51">
        <v>0</v>
      </c>
      <c r="J39" s="50">
        <v>3</v>
      </c>
      <c r="K39" s="50">
        <v>10</v>
      </c>
      <c r="L39" s="51">
        <v>7</v>
      </c>
      <c r="M39" s="51">
        <v>7</v>
      </c>
      <c r="N39" s="51">
        <v>0</v>
      </c>
      <c r="O39" s="51">
        <v>0</v>
      </c>
      <c r="P39" s="51" t="s">
        <v>81</v>
      </c>
      <c r="Q39" s="51" t="str">
        <f>+'BASE DE DATOS '!CD48</f>
        <v>NA</v>
      </c>
      <c r="R39" s="51">
        <f>+'BASE DE DATOS '!CE48</f>
        <v>0</v>
      </c>
      <c r="S39" s="51">
        <f>+'BASE DE DATOS '!CF48</f>
        <v>0</v>
      </c>
      <c r="T39" s="51">
        <f>+'BASE DE DATOS '!CG48</f>
        <v>0</v>
      </c>
      <c r="U39" s="51">
        <f>+'BASE DE DATOS '!CH48</f>
        <v>0</v>
      </c>
      <c r="V39" s="51">
        <f>+'BASE DE DATOS '!CI48</f>
        <v>0</v>
      </c>
      <c r="W39" s="51">
        <f>+'BASE DE DATOS '!CJ48</f>
        <v>0</v>
      </c>
      <c r="X39" s="51">
        <f>+'BASE DE DATOS '!CK48</f>
        <v>0</v>
      </c>
      <c r="Y39" s="51">
        <f>+'BASE DE DATOS '!CL48</f>
        <v>0</v>
      </c>
      <c r="Z39" s="51">
        <f>+'BASE DE DATOS '!CM48</f>
        <v>0</v>
      </c>
      <c r="AA39" s="54" t="str">
        <f>+'BASE DE DATOS '!CQ48</f>
        <v>NA</v>
      </c>
      <c r="AB39" s="135" t="str">
        <f>+'BASE DE DATOS '!CR48</f>
        <v>NA</v>
      </c>
      <c r="AC39" s="55" t="str">
        <f>+'BASE DE DATOS '!CU48</f>
        <v xml:space="preserve">DIRECCION DE DESARROLLO SOCIAL </v>
      </c>
      <c r="AD39" s="134"/>
      <c r="AE39" s="139"/>
    </row>
    <row r="40" spans="1:31" ht="45">
      <c r="A40" s="48" t="s">
        <v>248</v>
      </c>
      <c r="B40" s="49" t="s">
        <v>95</v>
      </c>
      <c r="C40" s="48" t="s">
        <v>249</v>
      </c>
      <c r="D40" s="50">
        <v>1</v>
      </c>
      <c r="E40" s="50">
        <v>1</v>
      </c>
      <c r="F40" s="48" t="s">
        <v>97</v>
      </c>
      <c r="G40" s="48" t="s">
        <v>250</v>
      </c>
      <c r="H40" s="48" t="s">
        <v>250</v>
      </c>
      <c r="I40" s="51">
        <v>0</v>
      </c>
      <c r="J40" s="50">
        <v>0</v>
      </c>
      <c r="K40" s="50">
        <v>0</v>
      </c>
      <c r="L40" s="51">
        <v>0</v>
      </c>
      <c r="M40" s="51">
        <v>0</v>
      </c>
      <c r="N40" s="51">
        <v>0</v>
      </c>
      <c r="O40" s="51">
        <v>0</v>
      </c>
      <c r="P40" s="51">
        <v>1</v>
      </c>
      <c r="Q40" s="53">
        <f>+'BASE DE DATOS '!CD50</f>
        <v>1</v>
      </c>
      <c r="R40" s="51">
        <f>+'BASE DE DATOS '!CE50</f>
        <v>0</v>
      </c>
      <c r="S40" s="51">
        <f>+'BASE DE DATOS '!CF50</f>
        <v>0</v>
      </c>
      <c r="T40" s="51">
        <f>+'BASE DE DATOS '!CG50</f>
        <v>0</v>
      </c>
      <c r="U40" s="51">
        <f>+'BASE DE DATOS '!CH50</f>
        <v>0</v>
      </c>
      <c r="V40" s="51">
        <f>+'BASE DE DATOS '!CI50</f>
        <v>0</v>
      </c>
      <c r="W40" s="51">
        <f>+'BASE DE DATOS '!CJ50</f>
        <v>0</v>
      </c>
      <c r="X40" s="51">
        <f>+'BASE DE DATOS '!CK50</f>
        <v>0</v>
      </c>
      <c r="Y40" s="51">
        <f>+'BASE DE DATOS '!CL50</f>
        <v>20000000</v>
      </c>
      <c r="Z40" s="51">
        <f>+'BASE DE DATOS '!CM50</f>
        <v>0</v>
      </c>
      <c r="AA40" s="54">
        <f>+'BASE DE DATOS '!CQ50</f>
        <v>1</v>
      </c>
      <c r="AB40" s="161">
        <f>+'BASE DE DATOS '!CR50</f>
        <v>1</v>
      </c>
      <c r="AC40" s="55" t="str">
        <f>+'BASE DE DATOS '!CU50</f>
        <v xml:space="preserve">SECRETARIA DE PLANEACION - DIRECCION DE DESARROLLO SOCIAL </v>
      </c>
      <c r="AD40" s="157"/>
      <c r="AE40" s="164"/>
    </row>
    <row r="41" spans="1:31" ht="67.5">
      <c r="A41" s="48" t="s">
        <v>248</v>
      </c>
      <c r="B41" s="49" t="s">
        <v>95</v>
      </c>
      <c r="C41" s="48" t="s">
        <v>249</v>
      </c>
      <c r="D41" s="50">
        <v>50</v>
      </c>
      <c r="E41" s="50">
        <v>50</v>
      </c>
      <c r="F41" s="48" t="s">
        <v>97</v>
      </c>
      <c r="G41" s="48" t="s">
        <v>251</v>
      </c>
      <c r="H41" s="48" t="s">
        <v>252</v>
      </c>
      <c r="I41" s="51">
        <v>0</v>
      </c>
      <c r="J41" s="50">
        <v>15</v>
      </c>
      <c r="K41" s="50">
        <v>15</v>
      </c>
      <c r="L41" s="51">
        <v>0</v>
      </c>
      <c r="M41" s="51">
        <v>0</v>
      </c>
      <c r="N41" s="51">
        <v>40</v>
      </c>
      <c r="O41" s="51">
        <v>40</v>
      </c>
      <c r="P41" s="51">
        <v>40</v>
      </c>
      <c r="Q41" s="51">
        <f>+'BASE DE DATOS '!CD51</f>
        <v>40</v>
      </c>
      <c r="R41" s="51">
        <f>+'BASE DE DATOS '!CE51</f>
        <v>0</v>
      </c>
      <c r="S41" s="51">
        <f>+'BASE DE DATOS '!CF51</f>
        <v>0</v>
      </c>
      <c r="T41" s="51">
        <f>+'BASE DE DATOS '!CG51</f>
        <v>0</v>
      </c>
      <c r="U41" s="51">
        <f>+'BASE DE DATOS '!CH51</f>
        <v>0</v>
      </c>
      <c r="V41" s="51">
        <f>+'BASE DE DATOS '!CI51</f>
        <v>0</v>
      </c>
      <c r="W41" s="51">
        <f>+'BASE DE DATOS '!CJ51</f>
        <v>0</v>
      </c>
      <c r="X41" s="51">
        <f>+'BASE DE DATOS '!CK51</f>
        <v>0</v>
      </c>
      <c r="Y41" s="51">
        <f>+'BASE DE DATOS '!CL51</f>
        <v>0</v>
      </c>
      <c r="Z41" s="51">
        <f>+'BASE DE DATOS '!CM51</f>
        <v>0</v>
      </c>
      <c r="AA41" s="54">
        <f>+'BASE DE DATOS '!CQ51</f>
        <v>95</v>
      </c>
      <c r="AB41" s="161">
        <f>+'BASE DE DATOS '!CR51</f>
        <v>1</v>
      </c>
      <c r="AC41" s="55" t="str">
        <f>+'BASE DE DATOS '!CU51</f>
        <v xml:space="preserve">DIRECCION DE DESARROLLO SOCIAL </v>
      </c>
      <c r="AD41" s="157"/>
      <c r="AE41" s="164"/>
    </row>
    <row r="42" spans="1:31" ht="45">
      <c r="A42" s="48" t="s">
        <v>248</v>
      </c>
      <c r="B42" s="49" t="s">
        <v>95</v>
      </c>
      <c r="C42" s="48" t="s">
        <v>249</v>
      </c>
      <c r="D42" s="50">
        <v>1</v>
      </c>
      <c r="E42" s="50">
        <v>1</v>
      </c>
      <c r="F42" s="48" t="s">
        <v>97</v>
      </c>
      <c r="G42" s="48" t="s">
        <v>254</v>
      </c>
      <c r="H42" s="48" t="s">
        <v>255</v>
      </c>
      <c r="I42" s="51">
        <v>0</v>
      </c>
      <c r="J42" s="50">
        <v>0</v>
      </c>
      <c r="K42" s="50">
        <v>0</v>
      </c>
      <c r="L42" s="51">
        <v>0</v>
      </c>
      <c r="M42" s="51">
        <v>0</v>
      </c>
      <c r="N42" s="51">
        <v>1</v>
      </c>
      <c r="O42" s="51">
        <v>1</v>
      </c>
      <c r="P42" s="51">
        <v>1</v>
      </c>
      <c r="Q42" s="51">
        <f>+'BASE DE DATOS '!CD52</f>
        <v>1</v>
      </c>
      <c r="R42" s="51">
        <f>+'BASE DE DATOS '!CE52</f>
        <v>0</v>
      </c>
      <c r="S42" s="51">
        <f>+'BASE DE DATOS '!CF52</f>
        <v>0</v>
      </c>
      <c r="T42" s="51">
        <f>+'BASE DE DATOS '!CG52</f>
        <v>0</v>
      </c>
      <c r="U42" s="51">
        <f>+'BASE DE DATOS '!CH52</f>
        <v>0</v>
      </c>
      <c r="V42" s="51">
        <f>+'BASE DE DATOS '!CI52</f>
        <v>0</v>
      </c>
      <c r="W42" s="51">
        <f>+'BASE DE DATOS '!CJ52</f>
        <v>0</v>
      </c>
      <c r="X42" s="51">
        <f>+'BASE DE DATOS '!CK52</f>
        <v>0</v>
      </c>
      <c r="Y42" s="51">
        <f>+'BASE DE DATOS '!CL52</f>
        <v>0</v>
      </c>
      <c r="Z42" s="51">
        <f>+'BASE DE DATOS '!CM52</f>
        <v>0</v>
      </c>
      <c r="AA42" s="54">
        <f>+'BASE DE DATOS '!CQ52</f>
        <v>2</v>
      </c>
      <c r="AB42" s="161">
        <f>+'BASE DE DATOS '!CR52</f>
        <v>1</v>
      </c>
      <c r="AC42" s="55" t="str">
        <f>+'BASE DE DATOS '!CU52</f>
        <v xml:space="preserve">DIRECCION DE DESARROLLO SOCIAL </v>
      </c>
      <c r="AD42" s="157"/>
      <c r="AE42" s="164"/>
    </row>
    <row r="43" spans="1:31" ht="33.75">
      <c r="A43" s="48" t="s">
        <v>248</v>
      </c>
      <c r="B43" s="49" t="s">
        <v>95</v>
      </c>
      <c r="C43" s="48" t="s">
        <v>249</v>
      </c>
      <c r="D43" s="50">
        <v>1</v>
      </c>
      <c r="E43" s="50">
        <v>1</v>
      </c>
      <c r="F43" s="48" t="s">
        <v>97</v>
      </c>
      <c r="G43" s="48" t="s">
        <v>256</v>
      </c>
      <c r="H43" s="48" t="s">
        <v>257</v>
      </c>
      <c r="I43" s="51">
        <v>0</v>
      </c>
      <c r="J43" s="50">
        <v>0</v>
      </c>
      <c r="K43" s="50">
        <v>0</v>
      </c>
      <c r="L43" s="51">
        <v>0</v>
      </c>
      <c r="M43" s="51">
        <v>0</v>
      </c>
      <c r="N43" s="51">
        <v>0</v>
      </c>
      <c r="O43" s="51">
        <v>0</v>
      </c>
      <c r="P43" s="51">
        <v>1</v>
      </c>
      <c r="Q43" s="51">
        <f>+'BASE DE DATOS '!CD53</f>
        <v>0</v>
      </c>
      <c r="R43" s="51">
        <f>+'BASE DE DATOS '!CE53</f>
        <v>0</v>
      </c>
      <c r="S43" s="51">
        <f>+'BASE DE DATOS '!CF53</f>
        <v>0</v>
      </c>
      <c r="T43" s="51">
        <f>+'BASE DE DATOS '!CG53</f>
        <v>0</v>
      </c>
      <c r="U43" s="51">
        <f>+'BASE DE DATOS '!CH53</f>
        <v>0</v>
      </c>
      <c r="V43" s="51">
        <f>+'BASE DE DATOS '!CI53</f>
        <v>0</v>
      </c>
      <c r="W43" s="51">
        <f>+'BASE DE DATOS '!CJ53</f>
        <v>0</v>
      </c>
      <c r="X43" s="51">
        <f>+'BASE DE DATOS '!CK53</f>
        <v>0</v>
      </c>
      <c r="Y43" s="51">
        <f>+'BASE DE DATOS '!CL53</f>
        <v>0</v>
      </c>
      <c r="Z43" s="51">
        <f>+'BASE DE DATOS '!CM53</f>
        <v>0</v>
      </c>
      <c r="AA43" s="54">
        <f>+'BASE DE DATOS '!CQ53</f>
        <v>0</v>
      </c>
      <c r="AB43" s="161">
        <f>+'BASE DE DATOS '!CR53</f>
        <v>0</v>
      </c>
      <c r="AC43" s="55" t="str">
        <f>+'BASE DE DATOS '!CU53</f>
        <v xml:space="preserve">DIRECCION DE DESARROLLO SOCIAL </v>
      </c>
      <c r="AD43" s="157"/>
      <c r="AE43" s="164"/>
    </row>
    <row r="44" spans="1:31" ht="112.5">
      <c r="A44" s="48" t="s">
        <v>258</v>
      </c>
      <c r="B44" s="49" t="s">
        <v>95</v>
      </c>
      <c r="C44" s="48" t="s">
        <v>259</v>
      </c>
      <c r="D44" s="50">
        <v>100</v>
      </c>
      <c r="E44" s="50">
        <v>100</v>
      </c>
      <c r="F44" s="48" t="s">
        <v>97</v>
      </c>
      <c r="G44" s="48" t="s">
        <v>260</v>
      </c>
      <c r="H44" s="48" t="s">
        <v>261</v>
      </c>
      <c r="I44" s="51">
        <v>0</v>
      </c>
      <c r="J44" s="50">
        <v>25</v>
      </c>
      <c r="K44" s="50">
        <v>0</v>
      </c>
      <c r="L44" s="51">
        <v>0</v>
      </c>
      <c r="M44" s="51">
        <v>0</v>
      </c>
      <c r="N44" s="51">
        <v>50</v>
      </c>
      <c r="O44" s="51">
        <v>50</v>
      </c>
      <c r="P44" s="51">
        <v>50</v>
      </c>
      <c r="Q44" s="51">
        <f>+'BASE DE DATOS '!CD54</f>
        <v>50</v>
      </c>
      <c r="R44" s="51">
        <f>+'BASE DE DATOS '!CE54</f>
        <v>0</v>
      </c>
      <c r="S44" s="51">
        <f>+'BASE DE DATOS '!CF54</f>
        <v>0</v>
      </c>
      <c r="T44" s="51">
        <f>+'BASE DE DATOS '!CG54</f>
        <v>0</v>
      </c>
      <c r="U44" s="51">
        <f>+'BASE DE DATOS '!CH54</f>
        <v>0</v>
      </c>
      <c r="V44" s="51">
        <f>+'BASE DE DATOS '!CI54</f>
        <v>0</v>
      </c>
      <c r="W44" s="51">
        <f>+'BASE DE DATOS '!CJ54</f>
        <v>0</v>
      </c>
      <c r="X44" s="51">
        <f>+'BASE DE DATOS '!CK54</f>
        <v>0</v>
      </c>
      <c r="Y44" s="51">
        <f>+'BASE DE DATOS '!CL54</f>
        <v>0</v>
      </c>
      <c r="Z44" s="51">
        <f>+'BASE DE DATOS '!CM54</f>
        <v>0</v>
      </c>
      <c r="AA44" s="54">
        <f>+'BASE DE DATOS '!CQ54</f>
        <v>100</v>
      </c>
      <c r="AB44" s="161">
        <f>+'BASE DE DATOS '!CR54</f>
        <v>1</v>
      </c>
      <c r="AC44" s="55" t="str">
        <f>+'BASE DE DATOS '!CU54</f>
        <v xml:space="preserve">DIRECCION DE DESARROLLO SOCIAL </v>
      </c>
      <c r="AD44" s="157"/>
      <c r="AE44" s="164"/>
    </row>
    <row r="45" spans="1:31" ht="33.75">
      <c r="A45" s="48" t="s">
        <v>258</v>
      </c>
      <c r="B45" s="49" t="s">
        <v>95</v>
      </c>
      <c r="C45" s="48" t="s">
        <v>259</v>
      </c>
      <c r="D45" s="50">
        <v>16</v>
      </c>
      <c r="E45" s="50">
        <v>16</v>
      </c>
      <c r="F45" s="48" t="s">
        <v>97</v>
      </c>
      <c r="G45" s="48" t="s">
        <v>262</v>
      </c>
      <c r="H45" s="48" t="s">
        <v>263</v>
      </c>
      <c r="I45" s="51">
        <v>0</v>
      </c>
      <c r="J45" s="50">
        <v>4</v>
      </c>
      <c r="K45" s="50">
        <v>0</v>
      </c>
      <c r="L45" s="51">
        <v>0</v>
      </c>
      <c r="M45" s="51">
        <v>0</v>
      </c>
      <c r="N45" s="51">
        <v>6</v>
      </c>
      <c r="O45" s="51">
        <v>6</v>
      </c>
      <c r="P45" s="51">
        <v>10</v>
      </c>
      <c r="Q45" s="51">
        <f>+'BASE DE DATOS '!CD55</f>
        <v>6</v>
      </c>
      <c r="R45" s="51">
        <f>+'BASE DE DATOS '!CE55</f>
        <v>0</v>
      </c>
      <c r="S45" s="51">
        <f>+'BASE DE DATOS '!CF55</f>
        <v>0</v>
      </c>
      <c r="T45" s="51">
        <f>+'BASE DE DATOS '!CG55</f>
        <v>0</v>
      </c>
      <c r="U45" s="51">
        <f>+'BASE DE DATOS '!CH55</f>
        <v>0</v>
      </c>
      <c r="V45" s="51">
        <f>+'BASE DE DATOS '!CI55</f>
        <v>0</v>
      </c>
      <c r="W45" s="51">
        <f>+'BASE DE DATOS '!CJ55</f>
        <v>0</v>
      </c>
      <c r="X45" s="51">
        <f>+'BASE DE DATOS '!CK55</f>
        <v>0</v>
      </c>
      <c r="Y45" s="51">
        <f>+'BASE DE DATOS '!CL55</f>
        <v>0</v>
      </c>
      <c r="Z45" s="51">
        <f>+'BASE DE DATOS '!CM55</f>
        <v>0</v>
      </c>
      <c r="AA45" s="54">
        <f>+'BASE DE DATOS '!CQ55</f>
        <v>12</v>
      </c>
      <c r="AB45" s="161">
        <f>+'BASE DE DATOS '!CR55</f>
        <v>1</v>
      </c>
      <c r="AC45" s="55" t="str">
        <f>+'BASE DE DATOS '!CU55</f>
        <v xml:space="preserve">DIRECCION DE DESARROLLO SOCIAL </v>
      </c>
      <c r="AD45" s="157"/>
      <c r="AE45" s="164"/>
    </row>
    <row r="46" spans="1:31" ht="56.25">
      <c r="A46" s="48" t="s">
        <v>264</v>
      </c>
      <c r="B46" s="49" t="s">
        <v>95</v>
      </c>
      <c r="C46" s="48" t="s">
        <v>265</v>
      </c>
      <c r="D46" s="50">
        <v>1</v>
      </c>
      <c r="E46" s="50">
        <v>1</v>
      </c>
      <c r="F46" s="48" t="s">
        <v>97</v>
      </c>
      <c r="G46" s="48" t="s">
        <v>266</v>
      </c>
      <c r="H46" s="48" t="s">
        <v>266</v>
      </c>
      <c r="I46" s="51">
        <v>0</v>
      </c>
      <c r="J46" s="50">
        <v>0</v>
      </c>
      <c r="K46" s="50">
        <v>0</v>
      </c>
      <c r="L46" s="51">
        <v>0</v>
      </c>
      <c r="M46" s="51">
        <v>0</v>
      </c>
      <c r="N46" s="51">
        <v>1</v>
      </c>
      <c r="O46" s="51">
        <v>1</v>
      </c>
      <c r="P46" s="51">
        <v>0</v>
      </c>
      <c r="Q46" s="51">
        <f>+'BASE DE DATOS '!CD56</f>
        <v>0</v>
      </c>
      <c r="R46" s="51">
        <f>+'BASE DE DATOS '!CE56</f>
        <v>0</v>
      </c>
      <c r="S46" s="51">
        <f>+'BASE DE DATOS '!CF56</f>
        <v>0</v>
      </c>
      <c r="T46" s="51">
        <f>+'BASE DE DATOS '!CG56</f>
        <v>0</v>
      </c>
      <c r="U46" s="51">
        <f>+'BASE DE DATOS '!CH56</f>
        <v>0</v>
      </c>
      <c r="V46" s="51">
        <f>+'BASE DE DATOS '!CI56</f>
        <v>0</v>
      </c>
      <c r="W46" s="51">
        <f>+'BASE DE DATOS '!CJ56</f>
        <v>0</v>
      </c>
      <c r="X46" s="51">
        <f>+'BASE DE DATOS '!CK56</f>
        <v>0</v>
      </c>
      <c r="Y46" s="51">
        <f>+'BASE DE DATOS '!CL56</f>
        <v>0</v>
      </c>
      <c r="Z46" s="51">
        <f>+'BASE DE DATOS '!CM56</f>
        <v>0</v>
      </c>
      <c r="AA46" s="54">
        <f>+'BASE DE DATOS '!CQ56</f>
        <v>1</v>
      </c>
      <c r="AB46" s="161">
        <f>+'BASE DE DATOS '!CR56</f>
        <v>1</v>
      </c>
      <c r="AC46" s="55" t="str">
        <f>+'BASE DE DATOS '!CU56</f>
        <v xml:space="preserve">DIRECCION DE DESARROLLO SOCIAL </v>
      </c>
      <c r="AD46" s="157"/>
      <c r="AE46" s="164"/>
    </row>
    <row r="47" spans="1:31" ht="90">
      <c r="A47" s="48" t="s">
        <v>264</v>
      </c>
      <c r="B47" s="49" t="s">
        <v>95</v>
      </c>
      <c r="C47" s="48" t="s">
        <v>265</v>
      </c>
      <c r="D47" s="50">
        <v>100</v>
      </c>
      <c r="E47" s="50">
        <v>45</v>
      </c>
      <c r="F47" s="48" t="s">
        <v>97</v>
      </c>
      <c r="G47" s="48" t="s">
        <v>267</v>
      </c>
      <c r="H47" s="48" t="s">
        <v>267</v>
      </c>
      <c r="I47" s="51">
        <v>0</v>
      </c>
      <c r="J47" s="50">
        <v>25</v>
      </c>
      <c r="K47" s="50">
        <v>0</v>
      </c>
      <c r="L47" s="51">
        <v>0</v>
      </c>
      <c r="M47" s="51">
        <v>0</v>
      </c>
      <c r="N47" s="51">
        <v>45</v>
      </c>
      <c r="O47" s="51">
        <v>45</v>
      </c>
      <c r="P47" s="51">
        <v>45</v>
      </c>
      <c r="Q47" s="51">
        <f>+'BASE DE DATOS '!CD57</f>
        <v>45</v>
      </c>
      <c r="R47" s="51">
        <f>+'BASE DE DATOS '!CE57</f>
        <v>0</v>
      </c>
      <c r="S47" s="51">
        <f>+'BASE DE DATOS '!CF57</f>
        <v>0</v>
      </c>
      <c r="T47" s="51">
        <f>+'BASE DE DATOS '!CG57</f>
        <v>0</v>
      </c>
      <c r="U47" s="51">
        <f>+'BASE DE DATOS '!CH57</f>
        <v>0</v>
      </c>
      <c r="V47" s="51">
        <f>+'BASE DE DATOS '!CI57</f>
        <v>0</v>
      </c>
      <c r="W47" s="51">
        <f>+'BASE DE DATOS '!CJ57</f>
        <v>0</v>
      </c>
      <c r="X47" s="51">
        <f>+'BASE DE DATOS '!CK57</f>
        <v>0</v>
      </c>
      <c r="Y47" s="51">
        <f>+'BASE DE DATOS '!CL57</f>
        <v>0</v>
      </c>
      <c r="Z47" s="51">
        <f>+'BASE DE DATOS '!CM57</f>
        <v>0</v>
      </c>
      <c r="AA47" s="54">
        <f>+'BASE DE DATOS '!CQ57</f>
        <v>90</v>
      </c>
      <c r="AB47" s="161">
        <f>+'BASE DE DATOS '!CR57</f>
        <v>1</v>
      </c>
      <c r="AC47" s="55" t="str">
        <f>+'BASE DE DATOS '!CU57</f>
        <v xml:space="preserve">DIRECCION DE DESARROLLO SOCIAL </v>
      </c>
      <c r="AD47" s="157"/>
      <c r="AE47" s="164"/>
    </row>
    <row r="48" spans="1:31" ht="78.75">
      <c r="A48" s="48" t="s">
        <v>264</v>
      </c>
      <c r="B48" s="49" t="s">
        <v>95</v>
      </c>
      <c r="C48" s="48" t="s">
        <v>265</v>
      </c>
      <c r="D48" s="50">
        <v>4</v>
      </c>
      <c r="E48" s="50">
        <v>2</v>
      </c>
      <c r="F48" s="48" t="s">
        <v>97</v>
      </c>
      <c r="G48" s="48" t="s">
        <v>269</v>
      </c>
      <c r="H48" s="48" t="s">
        <v>269</v>
      </c>
      <c r="I48" s="51">
        <v>0</v>
      </c>
      <c r="J48" s="50">
        <v>1</v>
      </c>
      <c r="K48" s="50">
        <v>0</v>
      </c>
      <c r="L48" s="51">
        <v>0</v>
      </c>
      <c r="M48" s="51">
        <v>0</v>
      </c>
      <c r="N48" s="51">
        <v>0</v>
      </c>
      <c r="O48" s="51">
        <v>0</v>
      </c>
      <c r="P48" s="51">
        <v>2</v>
      </c>
      <c r="Q48" s="51">
        <f>+'BASE DE DATOS '!CD58</f>
        <v>0</v>
      </c>
      <c r="R48" s="51">
        <f>+'BASE DE DATOS '!CE58</f>
        <v>0</v>
      </c>
      <c r="S48" s="51">
        <f>+'BASE DE DATOS '!CF58</f>
        <v>0</v>
      </c>
      <c r="T48" s="51">
        <f>+'BASE DE DATOS '!CG58</f>
        <v>0</v>
      </c>
      <c r="U48" s="51">
        <f>+'BASE DE DATOS '!CH58</f>
        <v>0</v>
      </c>
      <c r="V48" s="51">
        <f>+'BASE DE DATOS '!CI58</f>
        <v>0</v>
      </c>
      <c r="W48" s="51">
        <f>+'BASE DE DATOS '!CJ58</f>
        <v>0</v>
      </c>
      <c r="X48" s="51">
        <f>+'BASE DE DATOS '!CK58</f>
        <v>0</v>
      </c>
      <c r="Y48" s="51">
        <f>+'BASE DE DATOS '!CL58</f>
        <v>0</v>
      </c>
      <c r="Z48" s="51">
        <f>+'BASE DE DATOS '!CM58</f>
        <v>0</v>
      </c>
      <c r="AA48" s="54">
        <f>+'BASE DE DATOS '!CQ58</f>
        <v>0</v>
      </c>
      <c r="AB48" s="161">
        <f>+'BASE DE DATOS '!CR58</f>
        <v>1</v>
      </c>
      <c r="AC48" s="55" t="str">
        <f>+'BASE DE DATOS '!CU58</f>
        <v xml:space="preserve">DIRECCION DE DESARROLLO SOCIAL </v>
      </c>
      <c r="AD48" s="157"/>
      <c r="AE48" s="164"/>
    </row>
    <row r="49" spans="1:31" ht="56.25">
      <c r="A49" s="48" t="s">
        <v>264</v>
      </c>
      <c r="B49" s="49" t="s">
        <v>95</v>
      </c>
      <c r="C49" s="48" t="s">
        <v>265</v>
      </c>
      <c r="D49" s="50">
        <v>4</v>
      </c>
      <c r="E49" s="50">
        <v>2</v>
      </c>
      <c r="F49" s="48" t="s">
        <v>97</v>
      </c>
      <c r="G49" s="48" t="s">
        <v>270</v>
      </c>
      <c r="H49" s="48" t="s">
        <v>270</v>
      </c>
      <c r="I49" s="51">
        <v>0</v>
      </c>
      <c r="J49" s="50">
        <v>1</v>
      </c>
      <c r="K49" s="50">
        <v>0</v>
      </c>
      <c r="L49" s="51">
        <v>0</v>
      </c>
      <c r="M49" s="51">
        <v>0</v>
      </c>
      <c r="N49" s="51">
        <v>2</v>
      </c>
      <c r="O49" s="51">
        <v>1</v>
      </c>
      <c r="P49" s="51">
        <v>1</v>
      </c>
      <c r="Q49" s="51">
        <f>+'BASE DE DATOS '!CD59</f>
        <v>1</v>
      </c>
      <c r="R49" s="51">
        <f>+'BASE DE DATOS '!CE59</f>
        <v>0</v>
      </c>
      <c r="S49" s="51">
        <f>+'BASE DE DATOS '!CF59</f>
        <v>0</v>
      </c>
      <c r="T49" s="51">
        <f>+'BASE DE DATOS '!CG59</f>
        <v>0</v>
      </c>
      <c r="U49" s="51">
        <f>+'BASE DE DATOS '!CH59</f>
        <v>0</v>
      </c>
      <c r="V49" s="51">
        <f>+'BASE DE DATOS '!CI59</f>
        <v>0</v>
      </c>
      <c r="W49" s="51">
        <f>+'BASE DE DATOS '!CJ59</f>
        <v>0</v>
      </c>
      <c r="X49" s="51">
        <f>+'BASE DE DATOS '!CK59</f>
        <v>0</v>
      </c>
      <c r="Y49" s="51">
        <f>+'BASE DE DATOS '!CL59</f>
        <v>0</v>
      </c>
      <c r="Z49" s="51">
        <f>+'BASE DE DATOS '!CM59</f>
        <v>0</v>
      </c>
      <c r="AA49" s="54">
        <f>+'BASE DE DATOS '!CQ59</f>
        <v>2</v>
      </c>
      <c r="AB49" s="161">
        <f>+'BASE DE DATOS '!CR59</f>
        <v>1</v>
      </c>
      <c r="AC49" s="55" t="str">
        <f>+'BASE DE DATOS '!CU59</f>
        <v xml:space="preserve">DIRECCION DE DESARROLLO SOCIAL </v>
      </c>
      <c r="AD49" s="157"/>
      <c r="AE49" s="164"/>
    </row>
    <row r="50" spans="1:31" ht="22.5">
      <c r="A50" s="48" t="s">
        <v>1106</v>
      </c>
      <c r="B50" s="49" t="s">
        <v>95</v>
      </c>
      <c r="C50" s="48" t="s">
        <v>1107</v>
      </c>
      <c r="D50" s="50">
        <v>1</v>
      </c>
      <c r="E50" s="50">
        <v>1</v>
      </c>
      <c r="F50" s="48" t="s">
        <v>97</v>
      </c>
      <c r="G50" s="48" t="s">
        <v>1108</v>
      </c>
      <c r="H50" s="48" t="s">
        <v>1108</v>
      </c>
      <c r="I50" s="51">
        <v>0</v>
      </c>
      <c r="J50" s="50">
        <v>0</v>
      </c>
      <c r="K50" s="50">
        <v>0</v>
      </c>
      <c r="L50" s="51">
        <v>0</v>
      </c>
      <c r="M50" s="51">
        <v>0</v>
      </c>
      <c r="N50" s="51">
        <v>0</v>
      </c>
      <c r="O50" s="51">
        <v>0</v>
      </c>
      <c r="P50" s="51">
        <v>1</v>
      </c>
      <c r="Q50" s="51">
        <f>+'BASE DE DATOS '!CD366</f>
        <v>0</v>
      </c>
      <c r="R50" s="51">
        <f>+'BASE DE DATOS '!CE366</f>
        <v>0</v>
      </c>
      <c r="S50" s="51">
        <f>+'BASE DE DATOS '!CF366</f>
        <v>0</v>
      </c>
      <c r="T50" s="51">
        <f>+'BASE DE DATOS '!CG366</f>
        <v>0</v>
      </c>
      <c r="U50" s="51">
        <f>+'BASE DE DATOS '!CH366</f>
        <v>0</v>
      </c>
      <c r="V50" s="51">
        <f>+'BASE DE DATOS '!CI366</f>
        <v>0</v>
      </c>
      <c r="W50" s="51">
        <f>+'BASE DE DATOS '!CJ366</f>
        <v>0</v>
      </c>
      <c r="X50" s="51">
        <f>+'BASE DE DATOS '!CK366</f>
        <v>0</v>
      </c>
      <c r="Y50" s="51">
        <f>+'BASE DE DATOS '!CL366</f>
        <v>0</v>
      </c>
      <c r="Z50" s="51">
        <f>+'BASE DE DATOS '!CM366</f>
        <v>0</v>
      </c>
      <c r="AA50" s="54">
        <f>+'BASE DE DATOS '!CQ366</f>
        <v>0</v>
      </c>
      <c r="AB50" s="161">
        <f>+'BASE DE DATOS '!CR366</f>
        <v>0</v>
      </c>
      <c r="AC50" s="55" t="str">
        <f>+'BASE DE DATOS '!CU366</f>
        <v xml:space="preserve">DIRECCION DE DESARROLLO SOCIAL </v>
      </c>
      <c r="AD50" s="157"/>
      <c r="AE50" s="164"/>
    </row>
    <row r="51" spans="1:31" ht="22.5">
      <c r="A51" s="48" t="s">
        <v>1106</v>
      </c>
      <c r="B51" s="49" t="s">
        <v>95</v>
      </c>
      <c r="C51" s="48" t="s">
        <v>1107</v>
      </c>
      <c r="D51" s="50">
        <v>9</v>
      </c>
      <c r="E51" s="50">
        <v>9</v>
      </c>
      <c r="F51" s="48" t="s">
        <v>97</v>
      </c>
      <c r="G51" s="48" t="s">
        <v>1109</v>
      </c>
      <c r="H51" s="48" t="s">
        <v>1109</v>
      </c>
      <c r="I51" s="51">
        <v>0</v>
      </c>
      <c r="J51" s="50">
        <v>2</v>
      </c>
      <c r="K51" s="51">
        <v>0</v>
      </c>
      <c r="L51" s="51">
        <v>3</v>
      </c>
      <c r="M51" s="51">
        <v>3</v>
      </c>
      <c r="N51" s="51">
        <v>0</v>
      </c>
      <c r="O51" s="51">
        <v>0</v>
      </c>
      <c r="P51" s="51">
        <v>6</v>
      </c>
      <c r="Q51" s="51">
        <f>+'BASE DE DATOS '!CD367</f>
        <v>0</v>
      </c>
      <c r="R51" s="51">
        <f>+'BASE DE DATOS '!CE367</f>
        <v>0</v>
      </c>
      <c r="S51" s="51">
        <f>+'BASE DE DATOS '!CF367</f>
        <v>0</v>
      </c>
      <c r="T51" s="51">
        <f>+'BASE DE DATOS '!CG367</f>
        <v>0</v>
      </c>
      <c r="U51" s="51">
        <f>+'BASE DE DATOS '!CH367</f>
        <v>0</v>
      </c>
      <c r="V51" s="51">
        <f>+'BASE DE DATOS '!CI367</f>
        <v>0</v>
      </c>
      <c r="W51" s="51">
        <f>+'BASE DE DATOS '!CJ367</f>
        <v>0</v>
      </c>
      <c r="X51" s="51">
        <f>+'BASE DE DATOS '!CK367</f>
        <v>0</v>
      </c>
      <c r="Y51" s="51">
        <f>+'BASE DE DATOS '!CL367</f>
        <v>0</v>
      </c>
      <c r="Z51" s="51">
        <f>+'BASE DE DATOS '!CM367</f>
        <v>0</v>
      </c>
      <c r="AA51" s="54">
        <f>+'BASE DE DATOS '!CQ367</f>
        <v>3</v>
      </c>
      <c r="AB51" s="161">
        <f>+'BASE DE DATOS '!CR367</f>
        <v>0.33333333333333331</v>
      </c>
      <c r="AC51" s="55" t="str">
        <f>+'BASE DE DATOS '!CU367</f>
        <v xml:space="preserve">DIRECCION DE DESARROLLO SOCIAL </v>
      </c>
      <c r="AD51" s="157"/>
      <c r="AE51" s="164"/>
    </row>
    <row r="52" spans="1:31" ht="22.5">
      <c r="A52" s="48" t="s">
        <v>1106</v>
      </c>
      <c r="B52" s="49" t="s">
        <v>95</v>
      </c>
      <c r="C52" s="48" t="s">
        <v>1107</v>
      </c>
      <c r="D52" s="50">
        <v>6</v>
      </c>
      <c r="E52" s="50">
        <v>6</v>
      </c>
      <c r="F52" s="48" t="s">
        <v>97</v>
      </c>
      <c r="G52" s="48" t="s">
        <v>1110</v>
      </c>
      <c r="H52" s="48" t="s">
        <v>1110</v>
      </c>
      <c r="I52" s="51">
        <v>0</v>
      </c>
      <c r="J52" s="50">
        <v>1</v>
      </c>
      <c r="K52" s="51">
        <v>0</v>
      </c>
      <c r="L52" s="51">
        <v>2</v>
      </c>
      <c r="M52" s="51">
        <v>36</v>
      </c>
      <c r="N52" s="51">
        <v>32</v>
      </c>
      <c r="O52" s="51">
        <v>32</v>
      </c>
      <c r="P52" s="51">
        <v>32</v>
      </c>
      <c r="Q52" s="51">
        <f>+'BASE DE DATOS '!CD368</f>
        <v>32</v>
      </c>
      <c r="R52" s="51">
        <f>+'BASE DE DATOS '!CE368</f>
        <v>0</v>
      </c>
      <c r="S52" s="51">
        <f>+'BASE DE DATOS '!CF368</f>
        <v>0</v>
      </c>
      <c r="T52" s="51">
        <f>+'BASE DE DATOS '!CG368</f>
        <v>0</v>
      </c>
      <c r="U52" s="51">
        <f>+'BASE DE DATOS '!CH368</f>
        <v>0</v>
      </c>
      <c r="V52" s="51">
        <f>+'BASE DE DATOS '!CI368</f>
        <v>0</v>
      </c>
      <c r="W52" s="51">
        <f>+'BASE DE DATOS '!CJ368</f>
        <v>0</v>
      </c>
      <c r="X52" s="51">
        <f>+'BASE DE DATOS '!CK368</f>
        <v>0</v>
      </c>
      <c r="Y52" s="51">
        <f>+'BASE DE DATOS '!CL368</f>
        <v>0</v>
      </c>
      <c r="Z52" s="51">
        <f>+'BASE DE DATOS '!CM368</f>
        <v>0</v>
      </c>
      <c r="AA52" s="54">
        <f>+'BASE DE DATOS '!CQ368</f>
        <v>100</v>
      </c>
      <c r="AB52" s="161">
        <f>+'BASE DE DATOS '!CR368</f>
        <v>1</v>
      </c>
      <c r="AC52" s="55" t="str">
        <f>+'BASE DE DATOS '!CU368</f>
        <v xml:space="preserve">DIRECCION DE DESARROLLO SOCIAL </v>
      </c>
      <c r="AD52" s="157"/>
      <c r="AE52" s="164"/>
    </row>
    <row r="53" spans="1:31" ht="33.75">
      <c r="A53" s="48" t="s">
        <v>1106</v>
      </c>
      <c r="B53" s="49" t="s">
        <v>95</v>
      </c>
      <c r="C53" s="48" t="s">
        <v>1107</v>
      </c>
      <c r="D53" s="50">
        <v>7</v>
      </c>
      <c r="E53" s="50">
        <v>7</v>
      </c>
      <c r="F53" s="48" t="s">
        <v>97</v>
      </c>
      <c r="G53" s="48" t="s">
        <v>1111</v>
      </c>
      <c r="H53" s="48" t="s">
        <v>1111</v>
      </c>
      <c r="I53" s="51">
        <v>0</v>
      </c>
      <c r="J53" s="50">
        <v>1</v>
      </c>
      <c r="K53" s="51">
        <v>0</v>
      </c>
      <c r="L53" s="51">
        <v>2</v>
      </c>
      <c r="M53" s="51">
        <v>2</v>
      </c>
      <c r="N53" s="51">
        <v>67</v>
      </c>
      <c r="O53" s="51">
        <v>67</v>
      </c>
      <c r="P53" s="51">
        <v>67</v>
      </c>
      <c r="Q53" s="51">
        <f>+'BASE DE DATOS '!CD369</f>
        <v>67</v>
      </c>
      <c r="R53" s="51">
        <f>+'BASE DE DATOS '!CE369</f>
        <v>0</v>
      </c>
      <c r="S53" s="51">
        <f>+'BASE DE DATOS '!CF369</f>
        <v>0</v>
      </c>
      <c r="T53" s="51">
        <f>+'BASE DE DATOS '!CG369</f>
        <v>0</v>
      </c>
      <c r="U53" s="51">
        <f>+'BASE DE DATOS '!CH369</f>
        <v>0</v>
      </c>
      <c r="V53" s="51">
        <f>+'BASE DE DATOS '!CI369</f>
        <v>0</v>
      </c>
      <c r="W53" s="51">
        <f>+'BASE DE DATOS '!CJ369</f>
        <v>0</v>
      </c>
      <c r="X53" s="51">
        <f>+'BASE DE DATOS '!CK369</f>
        <v>0</v>
      </c>
      <c r="Y53" s="51">
        <f>+'BASE DE DATOS '!CL369</f>
        <v>0</v>
      </c>
      <c r="Z53" s="51">
        <f>+'BASE DE DATOS '!CM369</f>
        <v>0</v>
      </c>
      <c r="AA53" s="54">
        <f>+'BASE DE DATOS '!CQ369</f>
        <v>136</v>
      </c>
      <c r="AB53" s="161">
        <f>+'BASE DE DATOS '!CR369</f>
        <v>1</v>
      </c>
      <c r="AC53" s="55" t="str">
        <f>+'BASE DE DATOS '!CU369</f>
        <v xml:space="preserve">DIRECCION DE DESARROLLO SOCIAL </v>
      </c>
      <c r="AD53" s="157"/>
      <c r="AE53" s="164"/>
    </row>
    <row r="54" spans="1:31" ht="45">
      <c r="A54" s="48" t="s">
        <v>1112</v>
      </c>
      <c r="B54" s="49" t="s">
        <v>95</v>
      </c>
      <c r="C54" s="48" t="s">
        <v>1113</v>
      </c>
      <c r="D54" s="50">
        <v>1</v>
      </c>
      <c r="E54" s="50">
        <v>1</v>
      </c>
      <c r="F54" s="48" t="s">
        <v>97</v>
      </c>
      <c r="G54" s="48" t="s">
        <v>1114</v>
      </c>
      <c r="H54" s="48" t="s">
        <v>1114</v>
      </c>
      <c r="I54" s="51">
        <v>0</v>
      </c>
      <c r="J54" s="50">
        <v>0</v>
      </c>
      <c r="K54" s="51">
        <v>0</v>
      </c>
      <c r="L54" s="51">
        <v>1</v>
      </c>
      <c r="M54" s="51">
        <v>1</v>
      </c>
      <c r="N54" s="51">
        <v>0</v>
      </c>
      <c r="O54" s="51">
        <v>0</v>
      </c>
      <c r="P54" s="51">
        <v>0</v>
      </c>
      <c r="Q54" s="51">
        <f>+'BASE DE DATOS '!CD370</f>
        <v>0</v>
      </c>
      <c r="R54" s="51">
        <f>+'BASE DE DATOS '!CE370</f>
        <v>0</v>
      </c>
      <c r="S54" s="51">
        <f>+'BASE DE DATOS '!CF370</f>
        <v>0</v>
      </c>
      <c r="T54" s="51">
        <f>+'BASE DE DATOS '!CG370</f>
        <v>0</v>
      </c>
      <c r="U54" s="51">
        <f>+'BASE DE DATOS '!CH370</f>
        <v>0</v>
      </c>
      <c r="V54" s="51">
        <f>+'BASE DE DATOS '!CI370</f>
        <v>0</v>
      </c>
      <c r="W54" s="51">
        <f>+'BASE DE DATOS '!CJ370</f>
        <v>0</v>
      </c>
      <c r="X54" s="51">
        <f>+'BASE DE DATOS '!CK370</f>
        <v>0</v>
      </c>
      <c r="Y54" s="51">
        <f>+'BASE DE DATOS '!CL370</f>
        <v>0</v>
      </c>
      <c r="Z54" s="51">
        <f>+'BASE DE DATOS '!CM370</f>
        <v>0</v>
      </c>
      <c r="AA54" s="54">
        <f>+'BASE DE DATOS '!CQ370</f>
        <v>1</v>
      </c>
      <c r="AB54" s="161">
        <f>+'BASE DE DATOS '!CR370</f>
        <v>1</v>
      </c>
      <c r="AC54" s="55" t="str">
        <f>+'BASE DE DATOS '!CU370</f>
        <v xml:space="preserve">DIRECCION DE DESARROLLO SOCIAL </v>
      </c>
      <c r="AD54" s="157"/>
      <c r="AE54" s="164"/>
    </row>
    <row r="55" spans="1:31" ht="45">
      <c r="A55" s="48" t="s">
        <v>1112</v>
      </c>
      <c r="B55" s="49" t="s">
        <v>95</v>
      </c>
      <c r="C55" s="48" t="s">
        <v>1113</v>
      </c>
      <c r="D55" s="50">
        <v>1</v>
      </c>
      <c r="E55" s="50">
        <v>1</v>
      </c>
      <c r="F55" s="48" t="s">
        <v>97</v>
      </c>
      <c r="G55" s="48" t="s">
        <v>1115</v>
      </c>
      <c r="H55" s="48" t="s">
        <v>1115</v>
      </c>
      <c r="I55" s="51">
        <v>0</v>
      </c>
      <c r="J55" s="50">
        <v>0</v>
      </c>
      <c r="K55" s="51">
        <v>0</v>
      </c>
      <c r="L55" s="51">
        <v>0</v>
      </c>
      <c r="M55" s="51">
        <v>0</v>
      </c>
      <c r="N55" s="51">
        <v>1</v>
      </c>
      <c r="O55" s="51">
        <v>1</v>
      </c>
      <c r="P55" s="51">
        <v>1</v>
      </c>
      <c r="Q55" s="51">
        <f>+'BASE DE DATOS '!CD371</f>
        <v>1</v>
      </c>
      <c r="R55" s="51">
        <f>+'BASE DE DATOS '!CE371</f>
        <v>0</v>
      </c>
      <c r="S55" s="51">
        <f>+'BASE DE DATOS '!CF371</f>
        <v>0</v>
      </c>
      <c r="T55" s="51">
        <f>+'BASE DE DATOS '!CG371</f>
        <v>0</v>
      </c>
      <c r="U55" s="51">
        <f>+'BASE DE DATOS '!CH371</f>
        <v>0</v>
      </c>
      <c r="V55" s="51">
        <f>+'BASE DE DATOS '!CI371</f>
        <v>0</v>
      </c>
      <c r="W55" s="51">
        <f>+'BASE DE DATOS '!CJ371</f>
        <v>0</v>
      </c>
      <c r="X55" s="51">
        <f>+'BASE DE DATOS '!CK371</f>
        <v>0</v>
      </c>
      <c r="Y55" s="51">
        <f>+'BASE DE DATOS '!CL371</f>
        <v>0</v>
      </c>
      <c r="Z55" s="51">
        <f>+'BASE DE DATOS '!CM371</f>
        <v>0</v>
      </c>
      <c r="AA55" s="54">
        <f>+'BASE DE DATOS '!CQ371</f>
        <v>2</v>
      </c>
      <c r="AB55" s="161">
        <f>+'BASE DE DATOS '!CR371</f>
        <v>1</v>
      </c>
      <c r="AC55" s="55" t="str">
        <f>+'BASE DE DATOS '!CU371</f>
        <v xml:space="preserve">DIRECCION DE DESARROLLO SOCIAL </v>
      </c>
      <c r="AD55" s="157"/>
      <c r="AE55" s="164"/>
    </row>
    <row r="56" spans="1:31" ht="45">
      <c r="A56" s="48" t="s">
        <v>1116</v>
      </c>
      <c r="B56" s="49" t="s">
        <v>95</v>
      </c>
      <c r="C56" s="48" t="s">
        <v>1117</v>
      </c>
      <c r="D56" s="50">
        <v>8</v>
      </c>
      <c r="E56" s="50">
        <v>8</v>
      </c>
      <c r="F56" s="48" t="s">
        <v>97</v>
      </c>
      <c r="G56" s="48" t="s">
        <v>1118</v>
      </c>
      <c r="H56" s="48" t="s">
        <v>1119</v>
      </c>
      <c r="I56" s="51">
        <v>0</v>
      </c>
      <c r="J56" s="50">
        <v>2</v>
      </c>
      <c r="K56" s="50">
        <v>0</v>
      </c>
      <c r="L56" s="51">
        <v>3</v>
      </c>
      <c r="M56" s="51">
        <v>3</v>
      </c>
      <c r="N56" s="51">
        <v>3</v>
      </c>
      <c r="O56" s="51">
        <v>2</v>
      </c>
      <c r="P56" s="51">
        <v>45</v>
      </c>
      <c r="Q56" s="51">
        <f>+'BASE DE DATOS '!CD372</f>
        <v>2</v>
      </c>
      <c r="R56" s="51">
        <f>+'BASE DE DATOS '!CE372</f>
        <v>0</v>
      </c>
      <c r="S56" s="51">
        <f>+'BASE DE DATOS '!CF372</f>
        <v>0</v>
      </c>
      <c r="T56" s="51">
        <f>+'BASE DE DATOS '!CG372</f>
        <v>0</v>
      </c>
      <c r="U56" s="51">
        <f>+'BASE DE DATOS '!CH372</f>
        <v>0</v>
      </c>
      <c r="V56" s="51">
        <f>+'BASE DE DATOS '!CI372</f>
        <v>0</v>
      </c>
      <c r="W56" s="51">
        <f>+'BASE DE DATOS '!CJ372</f>
        <v>0</v>
      </c>
      <c r="X56" s="51">
        <f>+'BASE DE DATOS '!CK372</f>
        <v>0</v>
      </c>
      <c r="Y56" s="51">
        <f>+'BASE DE DATOS '!CL372</f>
        <v>0</v>
      </c>
      <c r="Z56" s="51">
        <f>+'BASE DE DATOS '!CM372</f>
        <v>0</v>
      </c>
      <c r="AA56" s="54">
        <f>+'BASE DE DATOS '!CQ372</f>
        <v>7</v>
      </c>
      <c r="AB56" s="161">
        <f>+'BASE DE DATOS '!CR372</f>
        <v>0.875</v>
      </c>
      <c r="AC56" s="55" t="str">
        <f>+'BASE DE DATOS '!CU372</f>
        <v xml:space="preserve">DIRECCION DE DESARROLLO SOCIAL </v>
      </c>
      <c r="AD56" s="157"/>
      <c r="AE56" s="164"/>
    </row>
    <row r="57" spans="1:31" ht="45">
      <c r="A57" s="48" t="s">
        <v>1116</v>
      </c>
      <c r="B57" s="49" t="s">
        <v>95</v>
      </c>
      <c r="C57" s="48" t="s">
        <v>1117</v>
      </c>
      <c r="D57" s="50">
        <v>4</v>
      </c>
      <c r="E57" s="50">
        <v>45</v>
      </c>
      <c r="F57" s="48" t="s">
        <v>97</v>
      </c>
      <c r="G57" s="48" t="s">
        <v>1120</v>
      </c>
      <c r="H57" s="48" t="s">
        <v>1121</v>
      </c>
      <c r="I57" s="51">
        <v>0</v>
      </c>
      <c r="J57" s="50">
        <v>1</v>
      </c>
      <c r="K57" s="50">
        <v>0</v>
      </c>
      <c r="L57" s="51">
        <v>1</v>
      </c>
      <c r="M57" s="51">
        <v>0</v>
      </c>
      <c r="N57" s="51">
        <v>1</v>
      </c>
      <c r="O57" s="51">
        <v>0</v>
      </c>
      <c r="P57" s="51">
        <v>45</v>
      </c>
      <c r="Q57" s="51">
        <f>+'BASE DE DATOS '!CD373</f>
        <v>0</v>
      </c>
      <c r="R57" s="51">
        <f>+'BASE DE DATOS '!CE373</f>
        <v>0</v>
      </c>
      <c r="S57" s="51">
        <f>+'BASE DE DATOS '!CF373</f>
        <v>0</v>
      </c>
      <c r="T57" s="51">
        <f>+'BASE DE DATOS '!CG373</f>
        <v>0</v>
      </c>
      <c r="U57" s="51">
        <f>+'BASE DE DATOS '!CH373</f>
        <v>0</v>
      </c>
      <c r="V57" s="51">
        <f>+'BASE DE DATOS '!CI373</f>
        <v>0</v>
      </c>
      <c r="W57" s="51">
        <f>+'BASE DE DATOS '!CJ373</f>
        <v>0</v>
      </c>
      <c r="X57" s="51">
        <f>+'BASE DE DATOS '!CK373</f>
        <v>0</v>
      </c>
      <c r="Y57" s="51">
        <f>+'BASE DE DATOS '!CL373</f>
        <v>0</v>
      </c>
      <c r="Z57" s="51">
        <f>+'BASE DE DATOS '!CM373</f>
        <v>0</v>
      </c>
      <c r="AA57" s="54">
        <f>+'BASE DE DATOS '!CQ373</f>
        <v>0</v>
      </c>
      <c r="AB57" s="161">
        <f>+'BASE DE DATOS '!CR373</f>
        <v>0</v>
      </c>
      <c r="AC57" s="55" t="str">
        <f>+'BASE DE DATOS '!CU373</f>
        <v xml:space="preserve">DIRECCION DE DESARROLLO SOCIAL </v>
      </c>
      <c r="AD57" s="157"/>
      <c r="AE57" s="164"/>
    </row>
  </sheetData>
  <autoFilter ref="A1:AE57">
    <filterColumn colId="4"/>
    <filterColumn colId="27">
      <filters>
        <filter val="0%"/>
        <filter val="100%"/>
        <filter val="25%"/>
        <filter val="33%"/>
        <filter val="60%"/>
        <filter val="88%"/>
      </filters>
    </filterColumn>
  </autoFilter>
  <conditionalFormatting sqref="AB3:AB5">
    <cfRule type="iconSet" priority="626">
      <iconSet iconSet="5Arrows">
        <cfvo type="percent" val="0"/>
        <cfvo type="num" val="0.2"/>
        <cfvo type="num" val="0.4"/>
        <cfvo type="num" val="0.6"/>
        <cfvo type="num" val="0.8"/>
      </iconSet>
    </cfRule>
  </conditionalFormatting>
  <conditionalFormatting sqref="AB6:AB16">
    <cfRule type="iconSet" priority="625">
      <iconSet iconSet="5Arrows">
        <cfvo type="percent" val="0"/>
        <cfvo type="num" val="0.2"/>
        <cfvo type="num" val="0.4"/>
        <cfvo type="num" val="0.6"/>
        <cfvo type="num" val="0.8"/>
      </iconSet>
    </cfRule>
  </conditionalFormatting>
  <conditionalFormatting sqref="AB17:AB18 AB20:AB23">
    <cfRule type="iconSet" priority="624">
      <iconSet iconSet="5Arrows">
        <cfvo type="percent" val="0"/>
        <cfvo type="num" val="0.2"/>
        <cfvo type="num" val="0.4"/>
        <cfvo type="num" val="0.6"/>
        <cfvo type="num" val="0.8"/>
      </iconSet>
    </cfRule>
  </conditionalFormatting>
  <conditionalFormatting sqref="AB24:AB29">
    <cfRule type="iconSet" priority="623">
      <iconSet iconSet="5Arrows">
        <cfvo type="percent" val="0"/>
        <cfvo type="num" val="0.2"/>
        <cfvo type="num" val="0.4"/>
        <cfvo type="num" val="0.6"/>
        <cfvo type="num" val="0.8"/>
      </iconSet>
    </cfRule>
  </conditionalFormatting>
  <conditionalFormatting sqref="AB30:AB39">
    <cfRule type="iconSet" priority="622">
      <iconSet iconSet="5Arrows">
        <cfvo type="percent" val="0"/>
        <cfvo type="num" val="0.2"/>
        <cfvo type="num" val="0.4"/>
        <cfvo type="num" val="0.6"/>
        <cfvo type="num" val="0.8"/>
      </iconSet>
    </cfRule>
  </conditionalFormatting>
  <conditionalFormatting sqref="AB40:AB49">
    <cfRule type="iconSet" priority="621">
      <iconSet iconSet="5Arrows">
        <cfvo type="percent" val="0"/>
        <cfvo type="num" val="0.2"/>
        <cfvo type="num" val="0.4"/>
        <cfvo type="num" val="0.6"/>
        <cfvo type="num" val="0.8"/>
      </iconSet>
    </cfRule>
  </conditionalFormatting>
  <conditionalFormatting sqref="AB50:AB57">
    <cfRule type="iconSet" priority="601">
      <iconSet iconSet="5Arrows">
        <cfvo type="percent" val="0"/>
        <cfvo type="num" val="0.2"/>
        <cfvo type="num" val="0.4"/>
        <cfvo type="num" val="0.6"/>
        <cfvo type="num" val="0.8"/>
      </iconSet>
    </cfRule>
  </conditionalFormatting>
  <conditionalFormatting sqref="AB6:AB16">
    <cfRule type="iconSet" priority="566">
      <iconSet iconSet="5Arrows">
        <cfvo type="percent" val="0"/>
        <cfvo type="num" val="0.25" gte="0"/>
        <cfvo type="num" val="0.4"/>
        <cfvo type="num" val="0.75"/>
        <cfvo type="num" val="0.75" gte="0"/>
      </iconSet>
    </cfRule>
  </conditionalFormatting>
  <conditionalFormatting sqref="AB14:AB16">
    <cfRule type="iconSet" priority="565">
      <iconSet iconSet="5Arrows">
        <cfvo type="percent" val="0"/>
        <cfvo type="num" val="0.2"/>
        <cfvo type="num" val="0.4"/>
        <cfvo type="num" val="0.6"/>
        <cfvo type="num" val="0.8"/>
      </iconSet>
    </cfRule>
  </conditionalFormatting>
  <conditionalFormatting sqref="AB14:AB16">
    <cfRule type="iconSet" priority="564">
      <iconSet iconSet="5Arrows">
        <cfvo type="percent" val="0"/>
        <cfvo type="num" val="0.25" gte="0"/>
        <cfvo type="num" val="0.4"/>
        <cfvo type="num" val="0.75"/>
        <cfvo type="num" val="0.75" gte="0"/>
      </iconSet>
    </cfRule>
  </conditionalFormatting>
  <conditionalFormatting sqref="AB17:AB23">
    <cfRule type="iconSet" priority="563">
      <iconSet iconSet="5Arrows">
        <cfvo type="percent" val="0"/>
        <cfvo type="num" val="0.2"/>
        <cfvo type="num" val="0.4"/>
        <cfvo type="num" val="0.6"/>
        <cfvo type="num" val="0.8"/>
      </iconSet>
    </cfRule>
  </conditionalFormatting>
  <conditionalFormatting sqref="AB17:AB23">
    <cfRule type="iconSet" priority="562">
      <iconSet iconSet="5Arrows">
        <cfvo type="percent" val="0"/>
        <cfvo type="num" val="0.25" gte="0"/>
        <cfvo type="num" val="0.4"/>
        <cfvo type="num" val="0.75"/>
        <cfvo type="num" val="0.75" gte="0"/>
      </iconSet>
    </cfRule>
  </conditionalFormatting>
  <conditionalFormatting sqref="AB24:AB25 AB27:AB29">
    <cfRule type="iconSet" priority="561">
      <iconSet iconSet="5Arrows">
        <cfvo type="percent" val="0"/>
        <cfvo type="num" val="0.2"/>
        <cfvo type="num" val="0.4"/>
        <cfvo type="num" val="0.6"/>
        <cfvo type="num" val="0.8"/>
      </iconSet>
    </cfRule>
  </conditionalFormatting>
  <conditionalFormatting sqref="AB24:AB29">
    <cfRule type="iconSet" priority="560">
      <iconSet iconSet="5Arrows">
        <cfvo type="percent" val="0"/>
        <cfvo type="num" val="0.25" gte="0"/>
        <cfvo type="num" val="0.4"/>
        <cfvo type="num" val="0.75"/>
        <cfvo type="num" val="0.75" gte="0"/>
      </iconSet>
    </cfRule>
  </conditionalFormatting>
  <conditionalFormatting sqref="AB30:AB39">
    <cfRule type="iconSet" priority="559">
      <iconSet iconSet="5Arrows">
        <cfvo type="percent" val="0"/>
        <cfvo type="num" val="0.25" gte="0"/>
        <cfvo type="num" val="0.4"/>
        <cfvo type="num" val="0.75"/>
        <cfvo type="num" val="0.75" gte="0"/>
      </iconSet>
    </cfRule>
  </conditionalFormatting>
  <conditionalFormatting sqref="AB40:AB49">
    <cfRule type="iconSet" priority="558">
      <iconSet iconSet="5Arrows">
        <cfvo type="percent" val="0"/>
        <cfvo type="num" val="0.25" gte="0"/>
        <cfvo type="num" val="0.4"/>
        <cfvo type="num" val="0.75"/>
        <cfvo type="num" val="0.75" gte="0"/>
      </iconSet>
    </cfRule>
  </conditionalFormatting>
  <conditionalFormatting sqref="AB50:AB57">
    <cfRule type="iconSet" priority="535">
      <iconSet iconSet="5Arrows">
        <cfvo type="percent" val="0"/>
        <cfvo type="num" val="0.25" gte="0"/>
        <cfvo type="num" val="0.4"/>
        <cfvo type="num" val="0.75"/>
        <cfvo type="num" val="0.75" gte="0"/>
      </iconSet>
    </cfRule>
  </conditionalFormatting>
  <conditionalFormatting sqref="AB2">
    <cfRule type="iconSet" priority="512">
      <iconSet iconSet="5Arrows">
        <cfvo type="percent" val="0"/>
        <cfvo type="num" val="0.2"/>
        <cfvo type="num" val="0.4"/>
        <cfvo type="num" val="0.6"/>
        <cfvo type="num" val="0.8"/>
      </iconSet>
    </cfRule>
  </conditionalFormatting>
  <conditionalFormatting sqref="AB2">
    <cfRule type="iconSet" priority="511">
      <iconSet iconSet="5Arrows">
        <cfvo type="percent" val="0"/>
        <cfvo type="num" val="0.25" gte="0"/>
        <cfvo type="num" val="0.4"/>
        <cfvo type="num" val="0.75"/>
        <cfvo type="num" val="0.75" gte="0"/>
      </iconSet>
    </cfRule>
  </conditionalFormatting>
  <conditionalFormatting sqref="AB19">
    <cfRule type="iconSet" priority="510">
      <iconSet iconSet="5Arrows">
        <cfvo type="percent" val="0"/>
        <cfvo type="num" val="0.2"/>
        <cfvo type="num" val="0.4"/>
        <cfvo type="num" val="0.6"/>
        <cfvo type="num" val="0.8"/>
      </iconSet>
    </cfRule>
  </conditionalFormatting>
  <conditionalFormatting sqref="AB50:AB54">
    <cfRule type="iconSet" priority="406">
      <iconSet iconSet="5Arrows">
        <cfvo type="percent" val="0"/>
        <cfvo type="num" val="0.2"/>
        <cfvo type="num" val="0.4"/>
        <cfvo type="num" val="0.6"/>
        <cfvo type="num" val="0.8"/>
      </iconSet>
    </cfRule>
  </conditionalFormatting>
  <conditionalFormatting sqref="AB50:AB54">
    <cfRule type="iconSet" priority="405">
      <iconSet iconSet="5Arrows">
        <cfvo type="percent" val="0"/>
        <cfvo type="num" val="0.25" gte="0"/>
        <cfvo type="num" val="0.4"/>
        <cfvo type="num" val="0.75"/>
        <cfvo type="num" val="0.75" gte="0"/>
      </iconSet>
    </cfRule>
  </conditionalFormatting>
  <conditionalFormatting sqref="AD3:AD5">
    <cfRule type="iconSet" priority="313">
      <iconSet iconSet="5Arrows">
        <cfvo type="percent" val="0"/>
        <cfvo type="num" val="0.2"/>
        <cfvo type="num" val="0.4"/>
        <cfvo type="num" val="0.6"/>
        <cfvo type="num" val="0.8"/>
      </iconSet>
    </cfRule>
  </conditionalFormatting>
  <conditionalFormatting sqref="AD6:AD16">
    <cfRule type="iconSet" priority="312">
      <iconSet iconSet="5Arrows">
        <cfvo type="percent" val="0"/>
        <cfvo type="num" val="0.2"/>
        <cfvo type="num" val="0.4"/>
        <cfvo type="num" val="0.6"/>
        <cfvo type="num" val="0.8"/>
      </iconSet>
    </cfRule>
  </conditionalFormatting>
  <conditionalFormatting sqref="AD17:AD18 AD20:AD23">
    <cfRule type="iconSet" priority="311">
      <iconSet iconSet="5Arrows">
        <cfvo type="percent" val="0"/>
        <cfvo type="num" val="0.2"/>
        <cfvo type="num" val="0.4"/>
        <cfvo type="num" val="0.6"/>
        <cfvo type="num" val="0.8"/>
      </iconSet>
    </cfRule>
  </conditionalFormatting>
  <conditionalFormatting sqref="AD24:AD29">
    <cfRule type="iconSet" priority="310">
      <iconSet iconSet="5Arrows">
        <cfvo type="percent" val="0"/>
        <cfvo type="num" val="0.2"/>
        <cfvo type="num" val="0.4"/>
        <cfvo type="num" val="0.6"/>
        <cfvo type="num" val="0.8"/>
      </iconSet>
    </cfRule>
  </conditionalFormatting>
  <conditionalFormatting sqref="AD30:AD39">
    <cfRule type="iconSet" priority="309">
      <iconSet iconSet="5Arrows">
        <cfvo type="percent" val="0"/>
        <cfvo type="num" val="0.2"/>
        <cfvo type="num" val="0.4"/>
        <cfvo type="num" val="0.6"/>
        <cfvo type="num" val="0.8"/>
      </iconSet>
    </cfRule>
  </conditionalFormatting>
  <conditionalFormatting sqref="AD40:AD49">
    <cfRule type="iconSet" priority="308">
      <iconSet iconSet="5Arrows">
        <cfvo type="percent" val="0"/>
        <cfvo type="num" val="0.2"/>
        <cfvo type="num" val="0.4"/>
        <cfvo type="num" val="0.6"/>
        <cfvo type="num" val="0.8"/>
      </iconSet>
    </cfRule>
  </conditionalFormatting>
  <conditionalFormatting sqref="AD50:AD57">
    <cfRule type="iconSet" priority="288">
      <iconSet iconSet="5Arrows">
        <cfvo type="percent" val="0"/>
        <cfvo type="num" val="0.2"/>
        <cfvo type="num" val="0.4"/>
        <cfvo type="num" val="0.6"/>
        <cfvo type="num" val="0.8"/>
      </iconSet>
    </cfRule>
  </conditionalFormatting>
  <conditionalFormatting sqref="AD6:AD16">
    <cfRule type="iconSet" priority="253">
      <iconSet iconSet="5Arrows">
        <cfvo type="percent" val="0"/>
        <cfvo type="num" val="0.25" gte="0"/>
        <cfvo type="num" val="0.4"/>
        <cfvo type="num" val="0.75"/>
        <cfvo type="num" val="0.75" gte="0"/>
      </iconSet>
    </cfRule>
  </conditionalFormatting>
  <conditionalFormatting sqref="AD14:AD16">
    <cfRule type="iconSet" priority="252">
      <iconSet iconSet="5Arrows">
        <cfvo type="percent" val="0"/>
        <cfvo type="num" val="0.2"/>
        <cfvo type="num" val="0.4"/>
        <cfvo type="num" val="0.6"/>
        <cfvo type="num" val="0.8"/>
      </iconSet>
    </cfRule>
  </conditionalFormatting>
  <conditionalFormatting sqref="AD14:AD16">
    <cfRule type="iconSet" priority="251">
      <iconSet iconSet="5Arrows">
        <cfvo type="percent" val="0"/>
        <cfvo type="num" val="0.25" gte="0"/>
        <cfvo type="num" val="0.4"/>
        <cfvo type="num" val="0.75"/>
        <cfvo type="num" val="0.75" gte="0"/>
      </iconSet>
    </cfRule>
  </conditionalFormatting>
  <conditionalFormatting sqref="AD17:AD23">
    <cfRule type="iconSet" priority="250">
      <iconSet iconSet="5Arrows">
        <cfvo type="percent" val="0"/>
        <cfvo type="num" val="0.2"/>
        <cfvo type="num" val="0.4"/>
        <cfvo type="num" val="0.6"/>
        <cfvo type="num" val="0.8"/>
      </iconSet>
    </cfRule>
  </conditionalFormatting>
  <conditionalFormatting sqref="AD17:AD23">
    <cfRule type="iconSet" priority="249">
      <iconSet iconSet="5Arrows">
        <cfvo type="percent" val="0"/>
        <cfvo type="num" val="0.25" gte="0"/>
        <cfvo type="num" val="0.4"/>
        <cfvo type="num" val="0.75"/>
        <cfvo type="num" val="0.75" gte="0"/>
      </iconSet>
    </cfRule>
  </conditionalFormatting>
  <conditionalFormatting sqref="AD24:AD25 AD27:AD29">
    <cfRule type="iconSet" priority="248">
      <iconSet iconSet="5Arrows">
        <cfvo type="percent" val="0"/>
        <cfvo type="num" val="0.2"/>
        <cfvo type="num" val="0.4"/>
        <cfvo type="num" val="0.6"/>
        <cfvo type="num" val="0.8"/>
      </iconSet>
    </cfRule>
  </conditionalFormatting>
  <conditionalFormatting sqref="AD24:AD29">
    <cfRule type="iconSet" priority="247">
      <iconSet iconSet="5Arrows">
        <cfvo type="percent" val="0"/>
        <cfvo type="num" val="0.25" gte="0"/>
        <cfvo type="num" val="0.4"/>
        <cfvo type="num" val="0.75"/>
        <cfvo type="num" val="0.75" gte="0"/>
      </iconSet>
    </cfRule>
  </conditionalFormatting>
  <conditionalFormatting sqref="AD30:AD39">
    <cfRule type="iconSet" priority="246">
      <iconSet iconSet="5Arrows">
        <cfvo type="percent" val="0"/>
        <cfvo type="num" val="0.25" gte="0"/>
        <cfvo type="num" val="0.4"/>
        <cfvo type="num" val="0.75"/>
        <cfvo type="num" val="0.75" gte="0"/>
      </iconSet>
    </cfRule>
  </conditionalFormatting>
  <conditionalFormatting sqref="AD40:AD49">
    <cfRule type="iconSet" priority="245">
      <iconSet iconSet="5Arrows">
        <cfvo type="percent" val="0"/>
        <cfvo type="num" val="0.25" gte="0"/>
        <cfvo type="num" val="0.4"/>
        <cfvo type="num" val="0.75"/>
        <cfvo type="num" val="0.75" gte="0"/>
      </iconSet>
    </cfRule>
  </conditionalFormatting>
  <conditionalFormatting sqref="AD50:AD57">
    <cfRule type="iconSet" priority="222">
      <iconSet iconSet="5Arrows">
        <cfvo type="percent" val="0"/>
        <cfvo type="num" val="0.25" gte="0"/>
        <cfvo type="num" val="0.4"/>
        <cfvo type="num" val="0.75"/>
        <cfvo type="num" val="0.75" gte="0"/>
      </iconSet>
    </cfRule>
  </conditionalFormatting>
  <conditionalFormatting sqref="AD2">
    <cfRule type="iconSet" priority="199">
      <iconSet iconSet="5Arrows">
        <cfvo type="percent" val="0"/>
        <cfvo type="num" val="0.2"/>
        <cfvo type="num" val="0.4"/>
        <cfvo type="num" val="0.6"/>
        <cfvo type="num" val="0.8"/>
      </iconSet>
    </cfRule>
  </conditionalFormatting>
  <conditionalFormatting sqref="AD2">
    <cfRule type="iconSet" priority="198">
      <iconSet iconSet="5Arrows">
        <cfvo type="percent" val="0"/>
        <cfvo type="num" val="0.25" gte="0"/>
        <cfvo type="num" val="0.4"/>
        <cfvo type="num" val="0.75"/>
        <cfvo type="num" val="0.75" gte="0"/>
      </iconSet>
    </cfRule>
  </conditionalFormatting>
  <conditionalFormatting sqref="AD19">
    <cfRule type="iconSet" priority="197">
      <iconSet iconSet="5Arrows">
        <cfvo type="percent" val="0"/>
        <cfvo type="num" val="0.2"/>
        <cfvo type="num" val="0.4"/>
        <cfvo type="num" val="0.6"/>
        <cfvo type="num" val="0.8"/>
      </iconSet>
    </cfRule>
  </conditionalFormatting>
  <conditionalFormatting sqref="AD50:AD54">
    <cfRule type="iconSet" priority="93">
      <iconSet iconSet="5Arrows">
        <cfvo type="percent" val="0"/>
        <cfvo type="num" val="0.2"/>
        <cfvo type="num" val="0.4"/>
        <cfvo type="num" val="0.6"/>
        <cfvo type="num" val="0.8"/>
      </iconSet>
    </cfRule>
  </conditionalFormatting>
  <conditionalFormatting sqref="AD50:AD54">
    <cfRule type="iconSet" priority="92">
      <iconSet iconSet="5Arrows">
        <cfvo type="percent" val="0"/>
        <cfvo type="num" val="0.25" gte="0"/>
        <cfvo type="num" val="0.4"/>
        <cfvo type="num" val="0.75"/>
        <cfvo type="num" val="0.75" gte="0"/>
      </iconSet>
    </cfRule>
  </conditionalFormatting>
  <conditionalFormatting sqref="AB3:AB5">
    <cfRule type="iconSet" priority="629">
      <iconSet iconSet="5Arrows">
        <cfvo type="percent" val="0"/>
        <cfvo type="num" val="0.25" gte="0"/>
        <cfvo type="num" val="0.4"/>
        <cfvo type="num" val="0.75"/>
        <cfvo type="num" val="0.75" gte="0"/>
      </iconSet>
    </cfRule>
  </conditionalFormatting>
  <conditionalFormatting sqref="AD3:AD5">
    <cfRule type="iconSet" priority="636">
      <iconSet iconSet="5Arrows">
        <cfvo type="percent" val="0"/>
        <cfvo type="num" val="0.25" gte="0"/>
        <cfvo type="num" val="0.4"/>
        <cfvo type="num" val="0.75"/>
        <cfvo type="num" val="0.75" gte="0"/>
      </iconSet>
    </cfRule>
  </conditionalFormatting>
  <pageMargins left="0.15748031496062992" right="0.19685039370078741" top="0.51181102362204722" bottom="0.35433070866141736" header="0.31496062992125984" footer="0.15748031496062992"/>
  <pageSetup scale="60" orientation="landscape" r:id="rId1"/>
  <headerFooter>
    <oddHeader>&amp;A</oddHeader>
    <oddFooter>Página &amp;P de &amp;F</oddFooter>
  </headerFooter>
  <legacyDrawing r:id="rId2"/>
</worksheet>
</file>

<file path=xl/worksheets/sheet12.xml><?xml version="1.0" encoding="utf-8"?>
<worksheet xmlns="http://schemas.openxmlformats.org/spreadsheetml/2006/main" xmlns:r="http://schemas.openxmlformats.org/officeDocument/2006/relationships">
  <sheetPr filterMode="1"/>
  <dimension ref="A1:AE23"/>
  <sheetViews>
    <sheetView topLeftCell="C1" zoomScale="72" zoomScaleNormal="72" workbookViewId="0">
      <selection activeCell="AB2" sqref="AB2:AB15"/>
    </sheetView>
  </sheetViews>
  <sheetFormatPr baseColWidth="10" defaultRowHeight="15"/>
  <cols>
    <col min="1" max="1" width="6.5703125" style="113" customWidth="1"/>
    <col min="2" max="2" width="14.140625" style="113" customWidth="1"/>
    <col min="3" max="3" width="21.140625" style="113" customWidth="1"/>
    <col min="4" max="5" width="9.7109375" style="113" customWidth="1"/>
    <col min="6" max="6" width="12.5703125" hidden="1" customWidth="1"/>
    <col min="7" max="7" width="26.5703125" hidden="1" customWidth="1"/>
    <col min="8" max="8" width="28.140625" style="113" customWidth="1"/>
    <col min="9" max="9" width="8.28515625" hidden="1" customWidth="1"/>
    <col min="10" max="10" width="9.85546875" hidden="1" customWidth="1"/>
    <col min="11" max="12" width="10" hidden="1" customWidth="1"/>
    <col min="13" max="13" width="9.28515625" hidden="1" customWidth="1"/>
    <col min="14" max="14" width="9" hidden="1" customWidth="1"/>
    <col min="15" max="15" width="10" hidden="1" customWidth="1"/>
    <col min="16" max="16" width="9.42578125" hidden="1" customWidth="1"/>
    <col min="17" max="17" width="9.28515625" hidden="1" customWidth="1"/>
    <col min="18" max="26" width="11.42578125" hidden="1" customWidth="1"/>
    <col min="27" max="28" width="11.42578125" style="113"/>
    <col min="29" max="29" width="16.28515625" hidden="1" customWidth="1"/>
    <col min="30" max="30" width="16.28515625" style="164" customWidth="1"/>
    <col min="31" max="31" width="14" style="113" customWidth="1"/>
    <col min="32" max="16384" width="11.42578125" style="113"/>
  </cols>
  <sheetData>
    <row r="1" spans="1:31" ht="66.7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04"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72.75" customHeight="1">
      <c r="A2" s="48" t="s">
        <v>429</v>
      </c>
      <c r="B2" s="49" t="s">
        <v>95</v>
      </c>
      <c r="C2" s="48" t="s">
        <v>430</v>
      </c>
      <c r="D2" s="50">
        <v>1</v>
      </c>
      <c r="E2" s="50">
        <v>1</v>
      </c>
      <c r="F2" s="48" t="s">
        <v>97</v>
      </c>
      <c r="G2" s="48" t="s">
        <v>431</v>
      </c>
      <c r="H2" s="48" t="s">
        <v>431</v>
      </c>
      <c r="I2" s="51">
        <v>0</v>
      </c>
      <c r="J2" s="50">
        <v>0</v>
      </c>
      <c r="K2" s="50">
        <v>0</v>
      </c>
      <c r="L2" s="51">
        <v>1</v>
      </c>
      <c r="M2" s="51">
        <v>1</v>
      </c>
      <c r="N2" s="51">
        <v>1</v>
      </c>
      <c r="O2" s="51">
        <v>1</v>
      </c>
      <c r="P2" s="51">
        <v>0</v>
      </c>
      <c r="Q2" s="96">
        <f>+'BASE DE DATOS '!CD115</f>
        <v>0</v>
      </c>
      <c r="R2" s="51">
        <f>+'BASE DE DATOS '!CE115</f>
        <v>0</v>
      </c>
      <c r="S2" s="51">
        <f>+'BASE DE DATOS '!CF115</f>
        <v>0</v>
      </c>
      <c r="T2" s="51">
        <f>+'BASE DE DATOS '!CG115</f>
        <v>0</v>
      </c>
      <c r="U2" s="51">
        <f>+'BASE DE DATOS '!CH115</f>
        <v>0</v>
      </c>
      <c r="V2" s="51">
        <f>+'BASE DE DATOS '!CI115</f>
        <v>0</v>
      </c>
      <c r="W2" s="51">
        <f>+'BASE DE DATOS '!CJ115</f>
        <v>0</v>
      </c>
      <c r="X2" s="51">
        <f>+'BASE DE DATOS '!CK115</f>
        <v>0</v>
      </c>
      <c r="Y2" s="51">
        <f>+'BASE DE DATOS '!CL115</f>
        <v>0</v>
      </c>
      <c r="Z2" s="51">
        <f>+'BASE DE DATOS '!CM115</f>
        <v>0</v>
      </c>
      <c r="AA2" s="54">
        <f>+'BASE DE DATOS '!CQ115</f>
        <v>1</v>
      </c>
      <c r="AB2" s="154">
        <f>+'BASE DE DATOS '!CR115</f>
        <v>1</v>
      </c>
      <c r="AC2" s="55" t="str">
        <f>+'BASE DE DATOS '!CU115</f>
        <v xml:space="preserve">DIRECCION DE SEGURIDAD Y CONVIVENCIA CIUDADANA </v>
      </c>
      <c r="AD2" s="165">
        <f>SUM(AB2:AB17)/AE2</f>
        <v>0.9</v>
      </c>
      <c r="AE2" s="156">
        <v>10</v>
      </c>
    </row>
    <row r="3" spans="1:31" ht="56.25">
      <c r="A3" s="48" t="s">
        <v>439</v>
      </c>
      <c r="B3" s="49" t="s">
        <v>95</v>
      </c>
      <c r="C3" s="48" t="s">
        <v>440</v>
      </c>
      <c r="D3" s="50">
        <v>5</v>
      </c>
      <c r="E3" s="50">
        <v>3</v>
      </c>
      <c r="F3" s="48" t="s">
        <v>97</v>
      </c>
      <c r="G3" s="48" t="s">
        <v>441</v>
      </c>
      <c r="H3" s="48" t="s">
        <v>442</v>
      </c>
      <c r="I3" s="51">
        <v>0</v>
      </c>
      <c r="J3" s="50">
        <v>1</v>
      </c>
      <c r="K3" s="50">
        <v>0</v>
      </c>
      <c r="L3" s="51">
        <v>3</v>
      </c>
      <c r="M3" s="51">
        <v>3</v>
      </c>
      <c r="N3" s="51">
        <v>2</v>
      </c>
      <c r="O3" s="51">
        <v>2</v>
      </c>
      <c r="P3" s="51">
        <v>2</v>
      </c>
      <c r="Q3" s="96">
        <f>+'BASE DE DATOS '!CD116</f>
        <v>2</v>
      </c>
      <c r="R3" s="51">
        <f>+'BASE DE DATOS '!CE116</f>
        <v>0</v>
      </c>
      <c r="S3" s="51">
        <f>+'BASE DE DATOS '!CF116</f>
        <v>0</v>
      </c>
      <c r="T3" s="51">
        <f>+'BASE DE DATOS '!CG116</f>
        <v>0</v>
      </c>
      <c r="U3" s="51">
        <f>+'BASE DE DATOS '!CH116</f>
        <v>0</v>
      </c>
      <c r="V3" s="51">
        <f>+'BASE DE DATOS '!CI116</f>
        <v>0</v>
      </c>
      <c r="W3" s="51">
        <f>+'BASE DE DATOS '!CJ116</f>
        <v>0</v>
      </c>
      <c r="X3" s="51">
        <f>+'BASE DE DATOS '!CK116</f>
        <v>0</v>
      </c>
      <c r="Y3" s="51">
        <f>+'BASE DE DATOS '!CL116</f>
        <v>0</v>
      </c>
      <c r="Z3" s="51">
        <f>+'BASE DE DATOS '!CM116</f>
        <v>0</v>
      </c>
      <c r="AA3" s="54">
        <f>+'BASE DE DATOS '!CQ116</f>
        <v>7</v>
      </c>
      <c r="AB3" s="154">
        <f>+'BASE DE DATOS '!CR116</f>
        <v>1</v>
      </c>
      <c r="AC3" s="55" t="str">
        <f>+'BASE DE DATOS '!CU116</f>
        <v xml:space="preserve">DIRECCION DE SEGURIDAD Y CONVIVENCIA CIUDADANA </v>
      </c>
      <c r="AD3" s="157"/>
    </row>
    <row r="4" spans="1:31" customFormat="1" ht="45" hidden="1">
      <c r="A4" s="48" t="s">
        <v>450</v>
      </c>
      <c r="B4" s="49" t="s">
        <v>95</v>
      </c>
      <c r="C4" s="48" t="s">
        <v>451</v>
      </c>
      <c r="D4" s="50">
        <v>1</v>
      </c>
      <c r="E4" s="50" t="s">
        <v>79</v>
      </c>
      <c r="F4" s="48" t="s">
        <v>97</v>
      </c>
      <c r="G4" s="48" t="s">
        <v>452</v>
      </c>
      <c r="H4" s="56" t="s">
        <v>453</v>
      </c>
      <c r="I4" s="51">
        <v>0</v>
      </c>
      <c r="J4" s="50">
        <v>0</v>
      </c>
      <c r="K4" s="50">
        <v>0</v>
      </c>
      <c r="L4" s="51">
        <v>1</v>
      </c>
      <c r="M4" s="51">
        <v>1</v>
      </c>
      <c r="N4" s="51">
        <v>0</v>
      </c>
      <c r="O4" s="51">
        <v>0</v>
      </c>
      <c r="P4" s="51">
        <v>0</v>
      </c>
      <c r="Q4" s="96">
        <f>+'BASE DE DATOS '!CD117</f>
        <v>0</v>
      </c>
      <c r="R4" s="51">
        <f>+'BASE DE DATOS '!CE117</f>
        <v>0</v>
      </c>
      <c r="S4" s="51">
        <f>+'BASE DE DATOS '!CF117</f>
        <v>0</v>
      </c>
      <c r="T4" s="51">
        <f>+'BASE DE DATOS '!CG117</f>
        <v>0</v>
      </c>
      <c r="U4" s="51">
        <f>+'BASE DE DATOS '!CH117</f>
        <v>0</v>
      </c>
      <c r="V4" s="51">
        <f>+'BASE DE DATOS '!CI117</f>
        <v>0</v>
      </c>
      <c r="W4" s="51">
        <f>+'BASE DE DATOS '!CJ117</f>
        <v>0</v>
      </c>
      <c r="X4" s="51">
        <f>+'BASE DE DATOS '!CK117</f>
        <v>0</v>
      </c>
      <c r="Y4" s="51">
        <f>+'BASE DE DATOS '!CL117</f>
        <v>0</v>
      </c>
      <c r="Z4" s="51">
        <f>+'BASE DE DATOS '!CM117</f>
        <v>0</v>
      </c>
      <c r="AA4" s="54" t="str">
        <f>+'BASE DE DATOS '!CQ117</f>
        <v>NA</v>
      </c>
      <c r="AB4" s="135" t="str">
        <f>+'BASE DE DATOS '!CR117</f>
        <v>NA</v>
      </c>
      <c r="AC4" s="55" t="str">
        <f>+'BASE DE DATOS '!CU117</f>
        <v xml:space="preserve">DIRECCION DE SEGURIDAD Y CONVIVENCIA CIUDADANA </v>
      </c>
      <c r="AD4" s="134"/>
    </row>
    <row r="5" spans="1:31" ht="45">
      <c r="A5" s="48" t="s">
        <v>455</v>
      </c>
      <c r="B5" s="49" t="s">
        <v>95</v>
      </c>
      <c r="C5" s="48" t="s">
        <v>456</v>
      </c>
      <c r="D5" s="50">
        <v>5</v>
      </c>
      <c r="E5" s="50">
        <v>12</v>
      </c>
      <c r="F5" s="48" t="s">
        <v>97</v>
      </c>
      <c r="G5" s="48" t="s">
        <v>457</v>
      </c>
      <c r="H5" s="48" t="s">
        <v>458</v>
      </c>
      <c r="I5" s="51">
        <v>0</v>
      </c>
      <c r="J5" s="50">
        <v>1</v>
      </c>
      <c r="K5" s="50">
        <v>1</v>
      </c>
      <c r="L5" s="51">
        <v>8</v>
      </c>
      <c r="M5" s="51">
        <v>8</v>
      </c>
      <c r="N5" s="51">
        <v>0</v>
      </c>
      <c r="O5" s="51">
        <v>0</v>
      </c>
      <c r="P5" s="51">
        <v>3</v>
      </c>
      <c r="Q5" s="96">
        <f>+'BASE DE DATOS '!CD118</f>
        <v>0</v>
      </c>
      <c r="R5" s="51">
        <f>+'BASE DE DATOS '!CE118</f>
        <v>0</v>
      </c>
      <c r="S5" s="51">
        <f>+'BASE DE DATOS '!CF118</f>
        <v>0</v>
      </c>
      <c r="T5" s="51">
        <f>+'BASE DE DATOS '!CG118</f>
        <v>0</v>
      </c>
      <c r="U5" s="51">
        <f>+'BASE DE DATOS '!CH118</f>
        <v>0</v>
      </c>
      <c r="V5" s="51">
        <f>+'BASE DE DATOS '!CI118</f>
        <v>0</v>
      </c>
      <c r="W5" s="51">
        <f>+'BASE DE DATOS '!CJ118</f>
        <v>0</v>
      </c>
      <c r="X5" s="51">
        <f>+'BASE DE DATOS '!CK118</f>
        <v>0</v>
      </c>
      <c r="Y5" s="51">
        <f>+'BASE DE DATOS '!CL118</f>
        <v>0</v>
      </c>
      <c r="Z5" s="51">
        <f>+'BASE DE DATOS '!CM118</f>
        <v>0</v>
      </c>
      <c r="AA5" s="54">
        <f>+'BASE DE DATOS '!CQ118</f>
        <v>9</v>
      </c>
      <c r="AB5" s="154">
        <f>+'BASE DE DATOS '!CR118</f>
        <v>1</v>
      </c>
      <c r="AC5" s="55" t="str">
        <f>+'BASE DE DATOS '!CU118</f>
        <v xml:space="preserve">DIRECCION DE SEGURIDAD Y CONVIVENCIA CIUDADANA </v>
      </c>
      <c r="AD5" s="157"/>
    </row>
    <row r="6" spans="1:31" customFormat="1" ht="53.25" hidden="1" customHeight="1">
      <c r="A6" s="48" t="s">
        <v>455</v>
      </c>
      <c r="B6" s="49" t="s">
        <v>95</v>
      </c>
      <c r="C6" s="48" t="s">
        <v>456</v>
      </c>
      <c r="D6" s="50">
        <v>5</v>
      </c>
      <c r="E6" s="50" t="s">
        <v>79</v>
      </c>
      <c r="F6" s="48" t="s">
        <v>97</v>
      </c>
      <c r="G6" s="48" t="s">
        <v>459</v>
      </c>
      <c r="H6" s="48" t="s">
        <v>459</v>
      </c>
      <c r="I6" s="51">
        <v>0</v>
      </c>
      <c r="J6" s="50">
        <v>1</v>
      </c>
      <c r="K6" s="50">
        <v>1</v>
      </c>
      <c r="L6" s="51">
        <v>3</v>
      </c>
      <c r="M6" s="51">
        <v>3</v>
      </c>
      <c r="N6" s="51">
        <v>4</v>
      </c>
      <c r="O6" s="51">
        <v>4</v>
      </c>
      <c r="P6" s="51">
        <v>0</v>
      </c>
      <c r="Q6" s="96">
        <f>+'BASE DE DATOS '!CD119</f>
        <v>0</v>
      </c>
      <c r="R6" s="51">
        <f>+'BASE DE DATOS '!CE119</f>
        <v>0</v>
      </c>
      <c r="S6" s="51">
        <f>+'BASE DE DATOS '!CF119</f>
        <v>0</v>
      </c>
      <c r="T6" s="51">
        <f>+'BASE DE DATOS '!CG119</f>
        <v>0</v>
      </c>
      <c r="U6" s="51">
        <f>+'BASE DE DATOS '!CH119</f>
        <v>0</v>
      </c>
      <c r="V6" s="51">
        <f>+'BASE DE DATOS '!CI119</f>
        <v>0</v>
      </c>
      <c r="W6" s="51">
        <f>+'BASE DE DATOS '!CJ119</f>
        <v>0</v>
      </c>
      <c r="X6" s="51">
        <f>+'BASE DE DATOS '!CK119</f>
        <v>0</v>
      </c>
      <c r="Y6" s="51">
        <f>+'BASE DE DATOS '!CL119</f>
        <v>0</v>
      </c>
      <c r="Z6" s="51">
        <f>+'BASE DE DATOS '!CM119</f>
        <v>0</v>
      </c>
      <c r="AA6" s="54" t="str">
        <f>+'BASE DE DATOS '!CQ119</f>
        <v>NA</v>
      </c>
      <c r="AB6" s="135" t="str">
        <f>+'BASE DE DATOS '!CR119</f>
        <v>NA</v>
      </c>
      <c r="AC6" s="55" t="str">
        <f>+'BASE DE DATOS '!CU119</f>
        <v xml:space="preserve">DIRECCION DE SEGURIDAD Y CONVIVENCIA CIUDADANA </v>
      </c>
      <c r="AD6" s="134"/>
    </row>
    <row r="7" spans="1:31" ht="50.25" customHeight="1">
      <c r="A7" s="48" t="s">
        <v>455</v>
      </c>
      <c r="B7" s="49" t="s">
        <v>95</v>
      </c>
      <c r="C7" s="48" t="s">
        <v>456</v>
      </c>
      <c r="D7" s="50" t="s">
        <v>79</v>
      </c>
      <c r="E7" s="50">
        <v>1</v>
      </c>
      <c r="F7" s="48" t="s">
        <v>97</v>
      </c>
      <c r="G7" s="63" t="s">
        <v>81</v>
      </c>
      <c r="H7" s="48" t="s">
        <v>466</v>
      </c>
      <c r="I7" s="51" t="s">
        <v>107</v>
      </c>
      <c r="J7" s="130" t="s">
        <v>81</v>
      </c>
      <c r="K7" s="130" t="s">
        <v>81</v>
      </c>
      <c r="L7" s="130" t="s">
        <v>81</v>
      </c>
      <c r="M7" s="130" t="s">
        <v>81</v>
      </c>
      <c r="N7" s="130" t="s">
        <v>81</v>
      </c>
      <c r="O7" s="130" t="s">
        <v>81</v>
      </c>
      <c r="P7" s="51">
        <v>1</v>
      </c>
      <c r="Q7" s="96">
        <f>+'BASE DE DATOS '!CD120</f>
        <v>0</v>
      </c>
      <c r="R7" s="51">
        <f>+'BASE DE DATOS '!CE120</f>
        <v>0</v>
      </c>
      <c r="S7" s="51">
        <f>+'BASE DE DATOS '!CF120</f>
        <v>0</v>
      </c>
      <c r="T7" s="51">
        <f>+'BASE DE DATOS '!CG120</f>
        <v>0</v>
      </c>
      <c r="U7" s="51">
        <f>+'BASE DE DATOS '!CH120</f>
        <v>0</v>
      </c>
      <c r="V7" s="51">
        <f>+'BASE DE DATOS '!CI120</f>
        <v>0</v>
      </c>
      <c r="W7" s="51">
        <f>+'BASE DE DATOS '!CJ120</f>
        <v>0</v>
      </c>
      <c r="X7" s="51">
        <f>+'BASE DE DATOS '!CK120</f>
        <v>0</v>
      </c>
      <c r="Y7" s="51">
        <f>+'BASE DE DATOS '!CL120</f>
        <v>0</v>
      </c>
      <c r="Z7" s="51" t="str">
        <f>+'BASE DE DATOS '!CM120</f>
        <v>NA</v>
      </c>
      <c r="AA7" s="54">
        <f>+'BASE DE DATOS '!CQ120</f>
        <v>0</v>
      </c>
      <c r="AB7" s="154">
        <f>+'BASE DE DATOS '!CR120</f>
        <v>0</v>
      </c>
      <c r="AC7" s="55" t="str">
        <f>+'BASE DE DATOS '!CU120</f>
        <v xml:space="preserve">DIRECCION DE SEGURIDAD Y CONVIVENCIA CIUDADANA </v>
      </c>
      <c r="AD7" s="157"/>
    </row>
    <row r="8" spans="1:31" ht="39.75" customHeight="1">
      <c r="A8" s="48" t="s">
        <v>467</v>
      </c>
      <c r="B8" s="49" t="s">
        <v>95</v>
      </c>
      <c r="C8" s="48" t="s">
        <v>468</v>
      </c>
      <c r="D8" s="50">
        <v>46</v>
      </c>
      <c r="E8" s="50">
        <v>46</v>
      </c>
      <c r="F8" s="48" t="s">
        <v>97</v>
      </c>
      <c r="G8" s="48" t="s">
        <v>469</v>
      </c>
      <c r="H8" s="48" t="s">
        <v>469</v>
      </c>
      <c r="I8" s="51">
        <v>0</v>
      </c>
      <c r="J8" s="50">
        <v>12</v>
      </c>
      <c r="K8" s="50">
        <v>12</v>
      </c>
      <c r="L8" s="51">
        <v>12</v>
      </c>
      <c r="M8" s="51">
        <v>12</v>
      </c>
      <c r="N8" s="51">
        <v>27</v>
      </c>
      <c r="O8" s="51">
        <v>27</v>
      </c>
      <c r="P8" s="51">
        <v>0</v>
      </c>
      <c r="Q8" s="96">
        <f>+'BASE DE DATOS '!CD121</f>
        <v>0</v>
      </c>
      <c r="R8" s="51">
        <f>+'BASE DE DATOS '!CE121</f>
        <v>0</v>
      </c>
      <c r="S8" s="51">
        <f>+'BASE DE DATOS '!CF121</f>
        <v>0</v>
      </c>
      <c r="T8" s="51">
        <f>+'BASE DE DATOS '!CG121</f>
        <v>0</v>
      </c>
      <c r="U8" s="51">
        <f>+'BASE DE DATOS '!CH121</f>
        <v>0</v>
      </c>
      <c r="V8" s="51">
        <f>+'BASE DE DATOS '!CI121</f>
        <v>0</v>
      </c>
      <c r="W8" s="51">
        <f>+'BASE DE DATOS '!CJ121</f>
        <v>0</v>
      </c>
      <c r="X8" s="51">
        <f>+'BASE DE DATOS '!CK121</f>
        <v>0</v>
      </c>
      <c r="Y8" s="51">
        <f>+'BASE DE DATOS '!CL121</f>
        <v>2500000</v>
      </c>
      <c r="Z8" s="51">
        <f>+'BASE DE DATOS '!CM121</f>
        <v>0</v>
      </c>
      <c r="AA8" s="54">
        <f>+'BASE DE DATOS '!CQ121</f>
        <v>51</v>
      </c>
      <c r="AB8" s="154">
        <f>+'BASE DE DATOS '!CR121</f>
        <v>1</v>
      </c>
      <c r="AC8" s="55" t="str">
        <f>+'BASE DE DATOS '!CU121</f>
        <v xml:space="preserve">DIRECCION DE SEGURIDAD Y CONVIVENCIA CIUDADANA </v>
      </c>
      <c r="AD8" s="157"/>
    </row>
    <row r="9" spans="1:31" customFormat="1" ht="43.5" hidden="1" customHeight="1">
      <c r="A9" s="48" t="s">
        <v>471</v>
      </c>
      <c r="B9" s="49" t="s">
        <v>95</v>
      </c>
      <c r="C9" s="48" t="s">
        <v>472</v>
      </c>
      <c r="D9" s="50">
        <v>10</v>
      </c>
      <c r="E9" s="50" t="s">
        <v>79</v>
      </c>
      <c r="F9" s="48" t="s">
        <v>97</v>
      </c>
      <c r="G9" s="48" t="s">
        <v>473</v>
      </c>
      <c r="H9" s="48" t="s">
        <v>473</v>
      </c>
      <c r="I9" s="51">
        <v>0</v>
      </c>
      <c r="J9" s="50">
        <v>12</v>
      </c>
      <c r="K9" s="50">
        <v>12</v>
      </c>
      <c r="L9" s="51">
        <v>12</v>
      </c>
      <c r="M9" s="51">
        <v>12</v>
      </c>
      <c r="N9" s="51">
        <v>0</v>
      </c>
      <c r="O9" s="51">
        <v>0</v>
      </c>
      <c r="P9" s="51" t="s">
        <v>81</v>
      </c>
      <c r="Q9" s="96" t="str">
        <f>+'BASE DE DATOS '!CD122</f>
        <v>NA</v>
      </c>
      <c r="R9" s="51">
        <f>+'BASE DE DATOS '!CE122</f>
        <v>0</v>
      </c>
      <c r="S9" s="51">
        <f>+'BASE DE DATOS '!CF122</f>
        <v>0</v>
      </c>
      <c r="T9" s="51">
        <f>+'BASE DE DATOS '!CG122</f>
        <v>0</v>
      </c>
      <c r="U9" s="51">
        <f>+'BASE DE DATOS '!CH122</f>
        <v>0</v>
      </c>
      <c r="V9" s="51">
        <f>+'BASE DE DATOS '!CI122</f>
        <v>0</v>
      </c>
      <c r="W9" s="51">
        <f>+'BASE DE DATOS '!CJ122</f>
        <v>0</v>
      </c>
      <c r="X9" s="51">
        <f>+'BASE DE DATOS '!CK122</f>
        <v>0</v>
      </c>
      <c r="Y9" s="51">
        <f>+'BASE DE DATOS '!CL122</f>
        <v>0</v>
      </c>
      <c r="Z9" s="51">
        <f>+'BASE DE DATOS '!CM122</f>
        <v>0</v>
      </c>
      <c r="AA9" s="54" t="str">
        <f>+'BASE DE DATOS '!CQ122</f>
        <v>NA</v>
      </c>
      <c r="AB9" s="135" t="str">
        <f>+'BASE DE DATOS '!CR122</f>
        <v>NA</v>
      </c>
      <c r="AC9" s="55" t="str">
        <f>+'BASE DE DATOS '!CU122</f>
        <v xml:space="preserve">DIRECCION DE SEGURIDAD Y CONVIVENCIA CIUDADANA </v>
      </c>
      <c r="AD9" s="134"/>
    </row>
    <row r="10" spans="1:31" ht="61.5" customHeight="1">
      <c r="A10" s="48" t="s">
        <v>467</v>
      </c>
      <c r="B10" s="49" t="s">
        <v>95</v>
      </c>
      <c r="C10" s="48" t="s">
        <v>490</v>
      </c>
      <c r="D10" s="50" t="s">
        <v>79</v>
      </c>
      <c r="E10" s="50">
        <v>1</v>
      </c>
      <c r="F10" s="48" t="s">
        <v>97</v>
      </c>
      <c r="G10" s="63" t="s">
        <v>81</v>
      </c>
      <c r="H10" s="48" t="s">
        <v>491</v>
      </c>
      <c r="I10" s="51" t="s">
        <v>107</v>
      </c>
      <c r="J10" s="130" t="s">
        <v>81</v>
      </c>
      <c r="K10" s="130" t="s">
        <v>81</v>
      </c>
      <c r="L10" s="130" t="s">
        <v>81</v>
      </c>
      <c r="M10" s="130" t="s">
        <v>81</v>
      </c>
      <c r="N10" s="51">
        <v>1</v>
      </c>
      <c r="O10" s="51">
        <v>1</v>
      </c>
      <c r="P10" s="51">
        <v>1</v>
      </c>
      <c r="Q10" s="96">
        <f>+'BASE DE DATOS '!CD129</f>
        <v>1</v>
      </c>
      <c r="R10" s="50">
        <f>+'BASE DE DATOS '!CE129</f>
        <v>0</v>
      </c>
      <c r="S10" s="50">
        <f>+'BASE DE DATOS '!CF129</f>
        <v>0</v>
      </c>
      <c r="T10" s="51">
        <f>+'BASE DE DATOS '!CG129</f>
        <v>0</v>
      </c>
      <c r="U10" s="51">
        <f>+'BASE DE DATOS '!CH129</f>
        <v>0</v>
      </c>
      <c r="V10" s="51">
        <f>+'BASE DE DATOS '!CI129</f>
        <v>0</v>
      </c>
      <c r="W10" s="51">
        <f>+'BASE DE DATOS '!CJ129</f>
        <v>0</v>
      </c>
      <c r="X10" s="51">
        <f>+'BASE DE DATOS '!CK129</f>
        <v>0</v>
      </c>
      <c r="Y10" s="51">
        <f>+'BASE DE DATOS '!CL129</f>
        <v>0</v>
      </c>
      <c r="Z10" s="51">
        <f>+'BASE DE DATOS '!CM129</f>
        <v>0</v>
      </c>
      <c r="AA10" s="54">
        <f>+'BASE DE DATOS '!CQ129</f>
        <v>1</v>
      </c>
      <c r="AB10" s="154">
        <f>+'BASE DE DATOS '!CR129</f>
        <v>1</v>
      </c>
      <c r="AC10" s="55" t="str">
        <f>+'BASE DE DATOS '!CU129</f>
        <v xml:space="preserve">DIRECCION DE SEGURIDAD Y CONVIVENCIA CIUDADANA </v>
      </c>
      <c r="AD10" s="157"/>
    </row>
    <row r="11" spans="1:31" ht="69" customHeight="1">
      <c r="A11" s="48" t="s">
        <v>467</v>
      </c>
      <c r="B11" s="49" t="s">
        <v>95</v>
      </c>
      <c r="C11" s="48" t="s">
        <v>490</v>
      </c>
      <c r="D11" s="50" t="s">
        <v>79</v>
      </c>
      <c r="E11" s="50">
        <v>10</v>
      </c>
      <c r="F11" s="48" t="s">
        <v>97</v>
      </c>
      <c r="G11" s="63" t="s">
        <v>81</v>
      </c>
      <c r="H11" s="48" t="s">
        <v>496</v>
      </c>
      <c r="I11" s="51" t="s">
        <v>107</v>
      </c>
      <c r="J11" s="130" t="s">
        <v>81</v>
      </c>
      <c r="K11" s="130" t="s">
        <v>81</v>
      </c>
      <c r="L11" s="130" t="s">
        <v>81</v>
      </c>
      <c r="M11" s="130" t="s">
        <v>81</v>
      </c>
      <c r="N11" s="51">
        <v>10</v>
      </c>
      <c r="O11" s="51">
        <v>10</v>
      </c>
      <c r="P11" s="51">
        <v>10</v>
      </c>
      <c r="Q11" s="96">
        <f>+'BASE DE DATOS '!CD130</f>
        <v>10</v>
      </c>
      <c r="R11" s="50">
        <f>+'BASE DE DATOS '!CE130</f>
        <v>2578997168</v>
      </c>
      <c r="S11" s="51">
        <f>+'BASE DE DATOS '!CF130</f>
        <v>0</v>
      </c>
      <c r="T11" s="51">
        <f>+'BASE DE DATOS '!CG130</f>
        <v>0</v>
      </c>
      <c r="U11" s="51">
        <f>+'BASE DE DATOS '!CH130</f>
        <v>0</v>
      </c>
      <c r="V11" s="51">
        <f>+'BASE DE DATOS '!CI130</f>
        <v>0</v>
      </c>
      <c r="W11" s="50">
        <f>+'BASE DE DATOS '!CJ130</f>
        <v>2578997168</v>
      </c>
      <c r="X11" s="51">
        <f>+'BASE DE DATOS '!CK130</f>
        <v>0</v>
      </c>
      <c r="Y11" s="51">
        <f>+'BASE DE DATOS '!CL130</f>
        <v>0</v>
      </c>
      <c r="Z11" s="51">
        <f>+'BASE DE DATOS '!CM130</f>
        <v>0</v>
      </c>
      <c r="AA11" s="54">
        <f>+'BASE DE DATOS '!CQ130</f>
        <v>10</v>
      </c>
      <c r="AB11" s="154">
        <f>+'BASE DE DATOS '!CR130</f>
        <v>1</v>
      </c>
      <c r="AC11" s="55" t="str">
        <f>+'BASE DE DATOS '!CU130</f>
        <v xml:space="preserve">DIRECCION DE SEGURIDAD Y CONVIVENCIA CIUDADANA </v>
      </c>
      <c r="AD11" s="157"/>
    </row>
    <row r="12" spans="1:31" ht="90">
      <c r="A12" s="48" t="s">
        <v>503</v>
      </c>
      <c r="B12" s="49" t="s">
        <v>95</v>
      </c>
      <c r="C12" s="48" t="s">
        <v>504</v>
      </c>
      <c r="D12" s="50">
        <v>2</v>
      </c>
      <c r="E12" s="50">
        <v>10</v>
      </c>
      <c r="F12" s="48" t="s">
        <v>97</v>
      </c>
      <c r="G12" s="48" t="s">
        <v>505</v>
      </c>
      <c r="H12" s="48" t="s">
        <v>506</v>
      </c>
      <c r="I12" s="51">
        <v>0</v>
      </c>
      <c r="J12" s="50">
        <v>1</v>
      </c>
      <c r="K12" s="50">
        <v>1</v>
      </c>
      <c r="L12" s="51">
        <v>1</v>
      </c>
      <c r="M12" s="51">
        <v>1</v>
      </c>
      <c r="N12" s="51">
        <v>3</v>
      </c>
      <c r="O12" s="51">
        <v>3</v>
      </c>
      <c r="P12" s="51">
        <v>5</v>
      </c>
      <c r="Q12" s="96">
        <f>+'BASE DE DATOS '!CD132</f>
        <v>3</v>
      </c>
      <c r="R12" s="51">
        <f>+'BASE DE DATOS '!CE132</f>
        <v>249949152</v>
      </c>
      <c r="S12" s="50">
        <f>+'BASE DE DATOS '!CF132</f>
        <v>249949152</v>
      </c>
      <c r="T12" s="51">
        <f>+'BASE DE DATOS '!CG132</f>
        <v>0</v>
      </c>
      <c r="U12" s="51">
        <f>+'BASE DE DATOS '!CH132</f>
        <v>0</v>
      </c>
      <c r="V12" s="51">
        <f>+'BASE DE DATOS '!CI132</f>
        <v>0</v>
      </c>
      <c r="W12" s="51">
        <f>+'BASE DE DATOS '!CJ132</f>
        <v>0</v>
      </c>
      <c r="X12" s="51">
        <f>+'BASE DE DATOS '!CK132</f>
        <v>0</v>
      </c>
      <c r="Y12" s="51">
        <f>+'BASE DE DATOS '!CL132</f>
        <v>0</v>
      </c>
      <c r="Z12" s="51">
        <f>+'BASE DE DATOS '!CM132</f>
        <v>400000000</v>
      </c>
      <c r="AA12" s="54">
        <f>+'BASE DE DATOS '!CQ132</f>
        <v>2</v>
      </c>
      <c r="AB12" s="154">
        <f>+'BASE DE DATOS '!CR132</f>
        <v>1</v>
      </c>
      <c r="AC12" s="55" t="str">
        <f>+'BASE DE DATOS '!CU132</f>
        <v xml:space="preserve">DIRECCION DE SEGURIDAD Y CONVIVENCIA CIUDADANA </v>
      </c>
      <c r="AD12" s="157"/>
    </row>
    <row r="13" spans="1:31" ht="56.25">
      <c r="A13" s="48" t="s">
        <v>503</v>
      </c>
      <c r="B13" s="49" t="s">
        <v>95</v>
      </c>
      <c r="C13" s="48" t="s">
        <v>504</v>
      </c>
      <c r="D13" s="50">
        <v>10</v>
      </c>
      <c r="E13" s="50">
        <v>10</v>
      </c>
      <c r="F13" s="48" t="s">
        <v>97</v>
      </c>
      <c r="G13" s="48" t="s">
        <v>508</v>
      </c>
      <c r="H13" s="48" t="s">
        <v>509</v>
      </c>
      <c r="I13" s="51">
        <v>0</v>
      </c>
      <c r="J13" s="50">
        <v>2</v>
      </c>
      <c r="K13" s="50">
        <v>15</v>
      </c>
      <c r="L13" s="51">
        <v>5</v>
      </c>
      <c r="M13" s="51">
        <v>18</v>
      </c>
      <c r="N13" s="51">
        <v>8</v>
      </c>
      <c r="O13" s="51">
        <v>8</v>
      </c>
      <c r="P13" s="51">
        <v>0</v>
      </c>
      <c r="Q13" s="96">
        <f>+'BASE DE DATOS '!CD133</f>
        <v>0</v>
      </c>
      <c r="R13" s="51">
        <f>+'BASE DE DATOS '!CE133</f>
        <v>0</v>
      </c>
      <c r="S13" s="51">
        <f>+'BASE DE DATOS '!CF133</f>
        <v>0</v>
      </c>
      <c r="T13" s="51">
        <f>+'BASE DE DATOS '!CG133</f>
        <v>0</v>
      </c>
      <c r="U13" s="51">
        <f>+'BASE DE DATOS '!CH133</f>
        <v>0</v>
      </c>
      <c r="V13" s="51">
        <f>+'BASE DE DATOS '!CI133</f>
        <v>0</v>
      </c>
      <c r="W13" s="51">
        <f>+'BASE DE DATOS '!CJ133</f>
        <v>0</v>
      </c>
      <c r="X13" s="51">
        <f>+'BASE DE DATOS '!CK133</f>
        <v>0</v>
      </c>
      <c r="Y13" s="51">
        <f>+'BASE DE DATOS '!CL133</f>
        <v>12000000</v>
      </c>
      <c r="Z13" s="51">
        <f>+'BASE DE DATOS '!CM133</f>
        <v>0</v>
      </c>
      <c r="AA13" s="54">
        <f>+'BASE DE DATOS '!CQ133</f>
        <v>10.25</v>
      </c>
      <c r="AB13" s="154">
        <f>+'BASE DE DATOS '!CR133</f>
        <v>1</v>
      </c>
      <c r="AC13" s="55" t="str">
        <f>+'BASE DE DATOS '!CU133</f>
        <v xml:space="preserve">DIRECCION DE SEGURIDAD Y CONVIVENCIA CIUDADANA </v>
      </c>
      <c r="AD13" s="157"/>
    </row>
    <row r="14" spans="1:31" customFormat="1" ht="45" hidden="1">
      <c r="A14" s="48" t="s">
        <v>503</v>
      </c>
      <c r="B14" s="49" t="s">
        <v>95</v>
      </c>
      <c r="C14" s="48" t="s">
        <v>504</v>
      </c>
      <c r="D14" s="50">
        <v>10</v>
      </c>
      <c r="E14" s="50" t="s">
        <v>79</v>
      </c>
      <c r="F14" s="48" t="s">
        <v>97</v>
      </c>
      <c r="G14" s="48" t="s">
        <v>510</v>
      </c>
      <c r="H14" s="75" t="s">
        <v>510</v>
      </c>
      <c r="I14" s="51">
        <v>0</v>
      </c>
      <c r="J14" s="50">
        <v>2</v>
      </c>
      <c r="K14" s="50">
        <v>0</v>
      </c>
      <c r="L14" s="51">
        <v>4</v>
      </c>
      <c r="M14" s="51">
        <v>0</v>
      </c>
      <c r="N14" s="51">
        <v>0</v>
      </c>
      <c r="O14" s="51">
        <v>0</v>
      </c>
      <c r="P14" s="51" t="s">
        <v>81</v>
      </c>
      <c r="Q14" s="96" t="str">
        <f>+'BASE DE DATOS '!CD134</f>
        <v>NA</v>
      </c>
      <c r="R14" s="51">
        <f>+'BASE DE DATOS '!CE134</f>
        <v>0</v>
      </c>
      <c r="S14" s="51">
        <f>+'BASE DE DATOS '!CF134</f>
        <v>0</v>
      </c>
      <c r="T14" s="51">
        <f>+'BASE DE DATOS '!CG134</f>
        <v>0</v>
      </c>
      <c r="U14" s="51">
        <f>+'BASE DE DATOS '!CH134</f>
        <v>0</v>
      </c>
      <c r="V14" s="51">
        <f>+'BASE DE DATOS '!CI134</f>
        <v>0</v>
      </c>
      <c r="W14" s="51">
        <f>+'BASE DE DATOS '!CJ134</f>
        <v>0</v>
      </c>
      <c r="X14" s="51">
        <f>+'BASE DE DATOS '!CK134</f>
        <v>0</v>
      </c>
      <c r="Y14" s="51">
        <f>+'BASE DE DATOS '!CL134</f>
        <v>0</v>
      </c>
      <c r="Z14" s="51">
        <f>+'BASE DE DATOS '!CM134</f>
        <v>0</v>
      </c>
      <c r="AA14" s="54" t="str">
        <f>+'BASE DE DATOS '!CQ134</f>
        <v>NA</v>
      </c>
      <c r="AB14" s="135" t="str">
        <f>+'BASE DE DATOS '!CR134</f>
        <v>NA</v>
      </c>
      <c r="AC14" s="55" t="str">
        <f>+'BASE DE DATOS '!CU134</f>
        <v xml:space="preserve">DIRECCION DE SEGURIDAD Y CONVIVENCIA CIUDADANA </v>
      </c>
      <c r="AD14" s="134"/>
    </row>
    <row r="15" spans="1:31" ht="90">
      <c r="A15" s="48" t="s">
        <v>503</v>
      </c>
      <c r="B15" s="49" t="s">
        <v>95</v>
      </c>
      <c r="C15" s="48" t="s">
        <v>504</v>
      </c>
      <c r="D15" s="50">
        <v>20</v>
      </c>
      <c r="E15" s="50">
        <v>20</v>
      </c>
      <c r="F15" s="48" t="s">
        <v>97</v>
      </c>
      <c r="G15" s="48" t="s">
        <v>511</v>
      </c>
      <c r="H15" s="48" t="s">
        <v>512</v>
      </c>
      <c r="I15" s="51">
        <v>0</v>
      </c>
      <c r="J15" s="50">
        <v>5</v>
      </c>
      <c r="K15" s="50">
        <v>20</v>
      </c>
      <c r="L15" s="51">
        <v>7</v>
      </c>
      <c r="M15" s="51">
        <v>7</v>
      </c>
      <c r="N15" s="51">
        <v>6</v>
      </c>
      <c r="O15" s="51">
        <v>6</v>
      </c>
      <c r="P15" s="51">
        <v>6</v>
      </c>
      <c r="Q15" s="96">
        <f>+'BASE DE DATOS '!CD135</f>
        <v>6</v>
      </c>
      <c r="R15" s="51">
        <f>+'BASE DE DATOS '!CE135</f>
        <v>0</v>
      </c>
      <c r="S15" s="51">
        <f>+'BASE DE DATOS '!CF135</f>
        <v>0</v>
      </c>
      <c r="T15" s="51">
        <f>+'BASE DE DATOS '!CG135</f>
        <v>0</v>
      </c>
      <c r="U15" s="51">
        <f>+'BASE DE DATOS '!CH135</f>
        <v>0</v>
      </c>
      <c r="V15" s="51">
        <f>+'BASE DE DATOS '!CI135</f>
        <v>0</v>
      </c>
      <c r="W15" s="51">
        <f>+'BASE DE DATOS '!CJ135</f>
        <v>0</v>
      </c>
      <c r="X15" s="51">
        <f>+'BASE DE DATOS '!CK135</f>
        <v>0</v>
      </c>
      <c r="Y15" s="51">
        <f>+'BASE DE DATOS '!CL135</f>
        <v>12000000</v>
      </c>
      <c r="Z15" s="51">
        <f>+'BASE DE DATOS '!CM135</f>
        <v>0</v>
      </c>
      <c r="AA15" s="54">
        <f>+'BASE DE DATOS '!CQ135</f>
        <v>39</v>
      </c>
      <c r="AB15" s="154">
        <f>+'BASE DE DATOS '!CR135</f>
        <v>1</v>
      </c>
      <c r="AC15" s="55" t="str">
        <f>+'BASE DE DATOS '!CU135</f>
        <v xml:space="preserve">DIRECCION DE SEGURIDAD Y CONVIVENCIA CIUDADANA </v>
      </c>
      <c r="AD15" s="157"/>
    </row>
    <row r="16" spans="1:31" customFormat="1" ht="43.5" hidden="1" customHeight="1">
      <c r="A16" s="48" t="s">
        <v>1666</v>
      </c>
      <c r="B16" s="49" t="s">
        <v>95</v>
      </c>
      <c r="C16" s="48" t="s">
        <v>1667</v>
      </c>
      <c r="D16" s="50">
        <v>20</v>
      </c>
      <c r="E16" s="50" t="s">
        <v>81</v>
      </c>
      <c r="F16" s="48" t="s">
        <v>97</v>
      </c>
      <c r="G16" s="48" t="s">
        <v>1672</v>
      </c>
      <c r="H16" s="48" t="s">
        <v>1672</v>
      </c>
      <c r="I16" s="51">
        <v>0</v>
      </c>
      <c r="J16" s="50">
        <v>10</v>
      </c>
      <c r="K16" s="50">
        <v>20</v>
      </c>
      <c r="L16" s="51">
        <v>0</v>
      </c>
      <c r="M16" s="51">
        <v>0</v>
      </c>
      <c r="N16" s="51">
        <v>0</v>
      </c>
      <c r="O16" s="51">
        <v>0</v>
      </c>
      <c r="P16" s="51" t="s">
        <v>81</v>
      </c>
      <c r="Q16" s="96" t="str">
        <f>+'BASE DE DATOS '!CD627</f>
        <v>NA</v>
      </c>
      <c r="R16" s="51">
        <f>+'BASE DE DATOS '!CE627</f>
        <v>0</v>
      </c>
      <c r="S16" s="51">
        <f>+'BASE DE DATOS '!CF627</f>
        <v>0</v>
      </c>
      <c r="T16" s="51">
        <f>+'BASE DE DATOS '!CG627</f>
        <v>0</v>
      </c>
      <c r="U16" s="51">
        <f>+'BASE DE DATOS '!CH627</f>
        <v>0</v>
      </c>
      <c r="V16" s="51">
        <f>+'BASE DE DATOS '!CI627</f>
        <v>0</v>
      </c>
      <c r="W16" s="51">
        <f>+'BASE DE DATOS '!CJ627</f>
        <v>0</v>
      </c>
      <c r="X16" s="51">
        <f>+'BASE DE DATOS '!CK627</f>
        <v>0</v>
      </c>
      <c r="Y16" s="51">
        <f>+'BASE DE DATOS '!CL627</f>
        <v>0</v>
      </c>
      <c r="Z16" s="51">
        <f>+'BASE DE DATOS '!CM627</f>
        <v>0</v>
      </c>
      <c r="AA16" s="54" t="str">
        <f>+'BASE DE DATOS '!CQ627</f>
        <v>NA</v>
      </c>
      <c r="AB16" s="135" t="str">
        <f>+'BASE DE DATOS '!CR627</f>
        <v>NA</v>
      </c>
      <c r="AC16" s="55" t="str">
        <f>+'BASE DE DATOS '!CU627</f>
        <v xml:space="preserve">DIRECCION DE SEGURIDAD Y CONVIVENCIA CIUDADANA </v>
      </c>
      <c r="AD16" s="134"/>
    </row>
    <row r="17" spans="1:30" customFormat="1" ht="45" hidden="1">
      <c r="A17" s="48" t="s">
        <v>1673</v>
      </c>
      <c r="B17" s="49" t="s">
        <v>95</v>
      </c>
      <c r="C17" s="48" t="s">
        <v>1674</v>
      </c>
      <c r="D17" s="50">
        <v>1</v>
      </c>
      <c r="E17" s="50" t="s">
        <v>81</v>
      </c>
      <c r="F17" s="48" t="s">
        <v>97</v>
      </c>
      <c r="G17" s="48" t="s">
        <v>1685</v>
      </c>
      <c r="H17" s="48" t="s">
        <v>1685</v>
      </c>
      <c r="I17" s="51">
        <v>0</v>
      </c>
      <c r="J17" s="50">
        <v>0</v>
      </c>
      <c r="K17" s="50">
        <v>0</v>
      </c>
      <c r="L17" s="51">
        <v>0</v>
      </c>
      <c r="M17" s="51">
        <v>0</v>
      </c>
      <c r="N17" s="51">
        <v>1</v>
      </c>
      <c r="O17" s="51">
        <v>1</v>
      </c>
      <c r="P17" s="51" t="s">
        <v>81</v>
      </c>
      <c r="Q17" s="96" t="str">
        <f>+'BASE DE DATOS '!CD632</f>
        <v>NA</v>
      </c>
      <c r="R17" s="51">
        <f>+'BASE DE DATOS '!CE632</f>
        <v>0</v>
      </c>
      <c r="S17" s="51">
        <f>+'BASE DE DATOS '!CF632</f>
        <v>0</v>
      </c>
      <c r="T17" s="51">
        <f>+'BASE DE DATOS '!CG632</f>
        <v>0</v>
      </c>
      <c r="U17" s="51">
        <f>+'BASE DE DATOS '!CH632</f>
        <v>0</v>
      </c>
      <c r="V17" s="51">
        <f>+'BASE DE DATOS '!CI632</f>
        <v>0</v>
      </c>
      <c r="W17" s="51">
        <f>+'BASE DE DATOS '!CJ632</f>
        <v>0</v>
      </c>
      <c r="X17" s="51">
        <f>+'BASE DE DATOS '!CK632</f>
        <v>0</v>
      </c>
      <c r="Y17" s="51">
        <f>+'BASE DE DATOS '!CL632</f>
        <v>0</v>
      </c>
      <c r="Z17" s="51">
        <f>+'BASE DE DATOS '!CM632</f>
        <v>0</v>
      </c>
      <c r="AA17" s="54" t="str">
        <f>+'BASE DE DATOS '!CQ632</f>
        <v>NA</v>
      </c>
      <c r="AB17" s="135" t="str">
        <f>+'BASE DE DATOS '!CR632</f>
        <v>NA</v>
      </c>
      <c r="AC17" s="55" t="str">
        <f>+'BASE DE DATOS '!CU632</f>
        <v xml:space="preserve">DIRECCION DE SEGURIDAD Y CONVIVENCIA CIUDADANA </v>
      </c>
      <c r="AD17" s="134"/>
    </row>
    <row r="22" spans="1:30">
      <c r="C22" s="113" t="s">
        <v>1826</v>
      </c>
      <c r="D22" s="113">
        <v>9</v>
      </c>
    </row>
    <row r="23" spans="1:30">
      <c r="C23" s="113" t="s">
        <v>1825</v>
      </c>
      <c r="D23" s="113">
        <v>1</v>
      </c>
    </row>
  </sheetData>
  <autoFilter ref="A1:AE17">
    <filterColumn colId="4">
      <filters>
        <filter val="1"/>
        <filter val="10"/>
        <filter val="12"/>
        <filter val="20"/>
        <filter val="3"/>
        <filter val="46"/>
      </filters>
    </filterColumn>
  </autoFilter>
  <conditionalFormatting sqref="AB12:AB15">
    <cfRule type="iconSet" priority="617">
      <iconSet iconSet="5Arrows">
        <cfvo type="percent" val="0"/>
        <cfvo type="num" val="0.2"/>
        <cfvo type="num" val="0.4"/>
        <cfvo type="num" val="0.6"/>
        <cfvo type="num" val="0.8"/>
      </iconSet>
    </cfRule>
  </conditionalFormatting>
  <conditionalFormatting sqref="AB10:AB11">
    <cfRule type="iconSet" priority="574">
      <iconSet iconSet="5Arrows">
        <cfvo type="percent" val="0"/>
        <cfvo type="num" val="0.2"/>
        <cfvo type="num" val="0.4"/>
        <cfvo type="num" val="0.6"/>
        <cfvo type="num" val="0.8"/>
      </iconSet>
    </cfRule>
  </conditionalFormatting>
  <conditionalFormatting sqref="AB12:AB15">
    <cfRule type="iconSet" priority="552">
      <iconSet iconSet="5Arrows">
        <cfvo type="percent" val="0"/>
        <cfvo type="num" val="0.25" gte="0"/>
        <cfvo type="num" val="0.4"/>
        <cfvo type="num" val="0.75"/>
        <cfvo type="num" val="0.75" gte="0"/>
      </iconSet>
    </cfRule>
  </conditionalFormatting>
  <conditionalFormatting sqref="AB10">
    <cfRule type="iconSet" priority="499">
      <iconSet iconSet="5Arrows">
        <cfvo type="percent" val="0"/>
        <cfvo type="num" val="0.2"/>
        <cfvo type="num" val="0.4"/>
        <cfvo type="num" val="0.6"/>
        <cfvo type="num" val="0.8"/>
      </iconSet>
    </cfRule>
  </conditionalFormatting>
  <conditionalFormatting sqref="AB12:AB13">
    <cfRule type="iconSet" priority="498">
      <iconSet iconSet="5Arrows">
        <cfvo type="percent" val="0"/>
        <cfvo type="num" val="0.2"/>
        <cfvo type="num" val="0.4"/>
        <cfvo type="num" val="0.6"/>
        <cfvo type="num" val="0.8"/>
      </iconSet>
    </cfRule>
  </conditionalFormatting>
  <conditionalFormatting sqref="AB12:AB13">
    <cfRule type="iconSet" priority="497">
      <iconSet iconSet="5Arrows">
        <cfvo type="percent" val="0"/>
        <cfvo type="num" val="0.25" gte="0"/>
        <cfvo type="num" val="0.4"/>
        <cfvo type="num" val="0.75"/>
        <cfvo type="num" val="0.75" gte="0"/>
      </iconSet>
    </cfRule>
  </conditionalFormatting>
  <conditionalFormatting sqref="AD12:AD15">
    <cfRule type="iconSet" priority="304">
      <iconSet iconSet="5Arrows">
        <cfvo type="percent" val="0"/>
        <cfvo type="num" val="0.2"/>
        <cfvo type="num" val="0.4"/>
        <cfvo type="num" val="0.6"/>
        <cfvo type="num" val="0.8"/>
      </iconSet>
    </cfRule>
  </conditionalFormatting>
  <conditionalFormatting sqref="AD10:AD11">
    <cfRule type="iconSet" priority="261">
      <iconSet iconSet="5Arrows">
        <cfvo type="percent" val="0"/>
        <cfvo type="num" val="0.2"/>
        <cfvo type="num" val="0.4"/>
        <cfvo type="num" val="0.6"/>
        <cfvo type="num" val="0.8"/>
      </iconSet>
    </cfRule>
  </conditionalFormatting>
  <conditionalFormatting sqref="AD12:AD15">
    <cfRule type="iconSet" priority="239">
      <iconSet iconSet="5Arrows">
        <cfvo type="percent" val="0"/>
        <cfvo type="num" val="0.25" gte="0"/>
        <cfvo type="num" val="0.4"/>
        <cfvo type="num" val="0.75"/>
        <cfvo type="num" val="0.75" gte="0"/>
      </iconSet>
    </cfRule>
  </conditionalFormatting>
  <conditionalFormatting sqref="AD10">
    <cfRule type="iconSet" priority="186">
      <iconSet iconSet="5Arrows">
        <cfvo type="percent" val="0"/>
        <cfvo type="num" val="0.2"/>
        <cfvo type="num" val="0.4"/>
        <cfvo type="num" val="0.6"/>
        <cfvo type="num" val="0.8"/>
      </iconSet>
    </cfRule>
  </conditionalFormatting>
  <conditionalFormatting sqref="AD12:AD13">
    <cfRule type="iconSet" priority="185">
      <iconSet iconSet="5Arrows">
        <cfvo type="percent" val="0"/>
        <cfvo type="num" val="0.2"/>
        <cfvo type="num" val="0.4"/>
        <cfvo type="num" val="0.6"/>
        <cfvo type="num" val="0.8"/>
      </iconSet>
    </cfRule>
  </conditionalFormatting>
  <conditionalFormatting sqref="AD12:AD13">
    <cfRule type="iconSet" priority="184">
      <iconSet iconSet="5Arrows">
        <cfvo type="percent" val="0"/>
        <cfvo type="num" val="0.25" gte="0"/>
        <cfvo type="num" val="0.4"/>
        <cfvo type="num" val="0.75"/>
        <cfvo type="num" val="0.75" gte="0"/>
      </iconSet>
    </cfRule>
  </conditionalFormatting>
  <conditionalFormatting sqref="AB16:AB17">
    <cfRule type="iconSet" priority="1817">
      <iconSet iconSet="5Arrows">
        <cfvo type="percent" val="0"/>
        <cfvo type="num" val="0.2"/>
        <cfvo type="num" val="0.4"/>
        <cfvo type="num" val="0.6"/>
        <cfvo type="num" val="0.8"/>
      </iconSet>
    </cfRule>
  </conditionalFormatting>
  <conditionalFormatting sqref="AB16:AB17">
    <cfRule type="iconSet" priority="1818">
      <iconSet iconSet="5Arrows">
        <cfvo type="percent" val="0"/>
        <cfvo type="num" val="0.25" gte="0"/>
        <cfvo type="num" val="0.4"/>
        <cfvo type="num" val="0.75"/>
        <cfvo type="num" val="0.75" gte="0"/>
      </iconSet>
    </cfRule>
  </conditionalFormatting>
  <conditionalFormatting sqref="AD16:AD17">
    <cfRule type="iconSet" priority="1819">
      <iconSet iconSet="5Arrows">
        <cfvo type="percent" val="0"/>
        <cfvo type="num" val="0.2"/>
        <cfvo type="num" val="0.4"/>
        <cfvo type="num" val="0.6"/>
        <cfvo type="num" val="0.8"/>
      </iconSet>
    </cfRule>
  </conditionalFormatting>
  <conditionalFormatting sqref="AD16:AD17">
    <cfRule type="iconSet" priority="1820">
      <iconSet iconSet="5Arrows">
        <cfvo type="percent" val="0"/>
        <cfvo type="num" val="0.25" gte="0"/>
        <cfvo type="num" val="0.4"/>
        <cfvo type="num" val="0.75"/>
        <cfvo type="num" val="0.75" gte="0"/>
      </iconSet>
    </cfRule>
  </conditionalFormatting>
  <conditionalFormatting sqref="AB8:AB9 AB2:AB6">
    <cfRule type="iconSet" priority="1832">
      <iconSet iconSet="5Arrows">
        <cfvo type="percent" val="0"/>
        <cfvo type="num" val="0.2"/>
        <cfvo type="num" val="0.4"/>
        <cfvo type="num" val="0.6"/>
        <cfvo type="num" val="0.8"/>
      </iconSet>
    </cfRule>
  </conditionalFormatting>
  <conditionalFormatting sqref="AD8:AD9 AD2:AD6">
    <cfRule type="iconSet" priority="1877">
      <iconSet iconSet="5Arrows">
        <cfvo type="percent" val="0"/>
        <cfvo type="num" val="0.2"/>
        <cfvo type="num" val="0.4"/>
        <cfvo type="num" val="0.6"/>
        <cfvo type="num" val="0.8"/>
      </iconSet>
    </cfRule>
  </conditionalFormatting>
  <conditionalFormatting sqref="AB2:AB11">
    <cfRule type="iconSet" priority="1898">
      <iconSet iconSet="5Arrows">
        <cfvo type="percent" val="0"/>
        <cfvo type="num" val="0.2"/>
        <cfvo type="num" val="0.4"/>
        <cfvo type="num" val="0.6"/>
        <cfvo type="num" val="0.8"/>
      </iconSet>
    </cfRule>
  </conditionalFormatting>
  <conditionalFormatting sqref="AB2:AB11">
    <cfRule type="iconSet" priority="1899">
      <iconSet iconSet="5Arrows">
        <cfvo type="percent" val="0"/>
        <cfvo type="num" val="0.25" gte="0"/>
        <cfvo type="num" val="0.4"/>
        <cfvo type="num" val="0.75"/>
        <cfvo type="num" val="0.75" gte="0"/>
      </iconSet>
    </cfRule>
  </conditionalFormatting>
  <conditionalFormatting sqref="AD2:AD11">
    <cfRule type="iconSet" priority="1901">
      <iconSet iconSet="5Arrows">
        <cfvo type="percent" val="0"/>
        <cfvo type="num" val="0.2"/>
        <cfvo type="num" val="0.4"/>
        <cfvo type="num" val="0.6"/>
        <cfvo type="num" val="0.8"/>
      </iconSet>
    </cfRule>
  </conditionalFormatting>
  <conditionalFormatting sqref="AD2:AD11">
    <cfRule type="iconSet" priority="1902">
      <iconSet iconSet="5Arrows">
        <cfvo type="percent" val="0"/>
        <cfvo type="num" val="0.25" gte="0"/>
        <cfvo type="num" val="0.4"/>
        <cfvo type="num" val="0.75"/>
        <cfvo type="num" val="0.75" gte="0"/>
      </iconSet>
    </cfRule>
  </conditionalFormatting>
  <pageMargins left="0.27559055118110237" right="0.23622047244094491" top="0.47244094488188981" bottom="0.35433070866141736" header="0.19685039370078741" footer="0.15748031496062992"/>
  <pageSetup paperSize="130" scale="60" orientation="landscape" r:id="rId1"/>
  <headerFooter>
    <oddHeader>&amp;A</oddHeader>
    <oddFooter>Página &amp;P&amp;R&amp;F</oddFooter>
  </headerFooter>
  <drawing r:id="rId2"/>
  <legacyDrawing r:id="rId3"/>
</worksheet>
</file>

<file path=xl/worksheets/sheet13.xml><?xml version="1.0" encoding="utf-8"?>
<worksheet xmlns="http://schemas.openxmlformats.org/spreadsheetml/2006/main" xmlns:r="http://schemas.openxmlformats.org/officeDocument/2006/relationships">
  <dimension ref="A1:AE15"/>
  <sheetViews>
    <sheetView zoomScale="75" zoomScaleNormal="75" workbookViewId="0">
      <selection activeCell="AB2" sqref="AB2:AB9"/>
    </sheetView>
  </sheetViews>
  <sheetFormatPr baseColWidth="10" defaultRowHeight="15"/>
  <cols>
    <col min="1" max="1" width="6.7109375" style="113" customWidth="1"/>
    <col min="2" max="2" width="15" style="113" customWidth="1"/>
    <col min="3" max="3" width="15.28515625" style="113" customWidth="1"/>
    <col min="4" max="5" width="8.5703125" style="113" customWidth="1"/>
    <col min="6" max="6" width="0" style="113" hidden="1" customWidth="1"/>
    <col min="7" max="7" width="26.42578125" style="113" hidden="1" customWidth="1"/>
    <col min="8" max="8" width="23.7109375" style="113" customWidth="1"/>
    <col min="9" max="17" width="8.42578125" style="113" hidden="1" customWidth="1"/>
    <col min="18" max="25" width="11.42578125" style="113" hidden="1" customWidth="1"/>
    <col min="26" max="26" width="15.28515625" style="113" hidden="1" customWidth="1"/>
    <col min="27" max="27" width="9" style="113" customWidth="1"/>
    <col min="28" max="28" width="9.5703125" style="113" customWidth="1"/>
    <col min="29" max="29" width="9.140625" style="113" customWidth="1"/>
    <col min="30" max="30" width="12" style="113" customWidth="1"/>
    <col min="31" max="31" width="10.140625" style="113" customWidth="1"/>
    <col min="32" max="16384" width="11.42578125" style="113"/>
  </cols>
  <sheetData>
    <row r="1" spans="1:31" ht="63.7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53.25" customHeight="1">
      <c r="A2" s="48" t="s">
        <v>518</v>
      </c>
      <c r="B2" s="49" t="s">
        <v>95</v>
      </c>
      <c r="C2" s="48" t="s">
        <v>519</v>
      </c>
      <c r="D2" s="50">
        <v>350</v>
      </c>
      <c r="E2" s="50">
        <v>350</v>
      </c>
      <c r="F2" s="48" t="s">
        <v>486</v>
      </c>
      <c r="G2" s="48" t="s">
        <v>520</v>
      </c>
      <c r="H2" s="48" t="s">
        <v>521</v>
      </c>
      <c r="I2" s="51">
        <v>208</v>
      </c>
      <c r="J2" s="50">
        <v>350</v>
      </c>
      <c r="K2" s="51">
        <v>350</v>
      </c>
      <c r="L2" s="51">
        <v>350</v>
      </c>
      <c r="M2" s="51">
        <v>350</v>
      </c>
      <c r="N2" s="51">
        <v>180</v>
      </c>
      <c r="O2" s="51">
        <v>180</v>
      </c>
      <c r="P2" s="51">
        <v>350</v>
      </c>
      <c r="Q2" s="51">
        <f>+'BASE DE DATOS '!CD138</f>
        <v>350</v>
      </c>
      <c r="R2" s="51">
        <f>+'BASE DE DATOS '!CE138</f>
        <v>2757210578</v>
      </c>
      <c r="S2" s="51">
        <f>+'BASE DE DATOS '!CF138</f>
        <v>2757210578</v>
      </c>
      <c r="T2" s="51">
        <f>+'BASE DE DATOS '!CG138</f>
        <v>0</v>
      </c>
      <c r="U2" s="51">
        <f>+'BASE DE DATOS '!CH138</f>
        <v>0</v>
      </c>
      <c r="V2" s="51">
        <f>+'BASE DE DATOS '!CI138</f>
        <v>0</v>
      </c>
      <c r="W2" s="51">
        <f>+'BASE DE DATOS '!CJ138</f>
        <v>0</v>
      </c>
      <c r="X2" s="51">
        <f>+'BASE DE DATOS '!CK138</f>
        <v>0</v>
      </c>
      <c r="Y2" s="51">
        <f>+'BASE DE DATOS '!CL138</f>
        <v>0</v>
      </c>
      <c r="Z2" s="51">
        <f>+'BASE DE DATOS '!CM138</f>
        <v>8000000000</v>
      </c>
      <c r="AA2" s="54">
        <f>+'BASE DE DATOS '!CQ138</f>
        <v>351.42857142857144</v>
      </c>
      <c r="AB2" s="160">
        <f>+'BASE DE DATOS '!CR138</f>
        <v>1.0040816326530613</v>
      </c>
      <c r="AC2" s="55" t="str">
        <f>+'BASE DE DATOS '!CU138</f>
        <v>IDERBOL</v>
      </c>
      <c r="AD2" s="162">
        <f>SUM(AB2:AB9)/AE2</f>
        <v>0.87811437074829934</v>
      </c>
      <c r="AE2" s="156">
        <v>8</v>
      </c>
    </row>
    <row r="3" spans="1:31" ht="56.25" customHeight="1">
      <c r="A3" s="48" t="s">
        <v>530</v>
      </c>
      <c r="B3" s="49" t="s">
        <v>95</v>
      </c>
      <c r="C3" s="48" t="s">
        <v>531</v>
      </c>
      <c r="D3" s="50">
        <v>43</v>
      </c>
      <c r="E3" s="50">
        <v>43</v>
      </c>
      <c r="F3" s="48" t="s">
        <v>97</v>
      </c>
      <c r="G3" s="48" t="s">
        <v>532</v>
      </c>
      <c r="H3" s="48" t="s">
        <v>532</v>
      </c>
      <c r="I3" s="51">
        <v>120</v>
      </c>
      <c r="J3" s="50">
        <v>1</v>
      </c>
      <c r="K3" s="51">
        <v>1</v>
      </c>
      <c r="L3" s="51">
        <v>17</v>
      </c>
      <c r="M3" s="51">
        <v>17</v>
      </c>
      <c r="N3" s="51">
        <v>24</v>
      </c>
      <c r="O3" s="51">
        <v>16</v>
      </c>
      <c r="P3" s="51">
        <v>9</v>
      </c>
      <c r="Q3" s="51">
        <f>+'BASE DE DATOS '!CD139</f>
        <v>12</v>
      </c>
      <c r="R3" s="51">
        <f>+'BASE DE DATOS '!CE139</f>
        <v>4059117298</v>
      </c>
      <c r="S3" s="51">
        <f>+'BASE DE DATOS '!CF139</f>
        <v>4059117298</v>
      </c>
      <c r="T3" s="51">
        <f>+'BASE DE DATOS '!CG139</f>
        <v>0</v>
      </c>
      <c r="U3" s="51">
        <f>+'BASE DE DATOS '!CH139</f>
        <v>0</v>
      </c>
      <c r="V3" s="51">
        <f>+'BASE DE DATOS '!CI139</f>
        <v>0</v>
      </c>
      <c r="W3" s="51">
        <f>+'BASE DE DATOS '!CJ139</f>
        <v>0</v>
      </c>
      <c r="X3" s="51">
        <f>+'BASE DE DATOS '!CK139</f>
        <v>0</v>
      </c>
      <c r="Y3" s="51">
        <f>+'BASE DE DATOS '!CL139</f>
        <v>0</v>
      </c>
      <c r="Z3" s="51">
        <f>+'BASE DE DATOS '!CM139</f>
        <v>0</v>
      </c>
      <c r="AA3" s="54">
        <f>+'BASE DE DATOS '!CQ139</f>
        <v>46</v>
      </c>
      <c r="AB3" s="160">
        <f>+'BASE DE DATOS '!CR139</f>
        <v>1</v>
      </c>
      <c r="AC3" s="55" t="str">
        <f>+'BASE DE DATOS '!CU139</f>
        <v>IDERBOL</v>
      </c>
      <c r="AD3" s="157"/>
    </row>
    <row r="4" spans="1:31" ht="78.75">
      <c r="A4" s="48" t="s">
        <v>542</v>
      </c>
      <c r="B4" s="49" t="s">
        <v>95</v>
      </c>
      <c r="C4" s="48" t="s">
        <v>543</v>
      </c>
      <c r="D4" s="50">
        <v>3000</v>
      </c>
      <c r="E4" s="50">
        <v>3000</v>
      </c>
      <c r="F4" s="48" t="s">
        <v>97</v>
      </c>
      <c r="G4" s="48" t="s">
        <v>544</v>
      </c>
      <c r="H4" s="48" t="s">
        <v>544</v>
      </c>
      <c r="I4" s="51">
        <v>1450</v>
      </c>
      <c r="J4" s="50">
        <v>500</v>
      </c>
      <c r="K4" s="50">
        <v>500</v>
      </c>
      <c r="L4" s="51">
        <v>700</v>
      </c>
      <c r="M4" s="51">
        <v>7000</v>
      </c>
      <c r="N4" s="51">
        <v>13326</v>
      </c>
      <c r="O4" s="51">
        <v>13326</v>
      </c>
      <c r="P4" s="51">
        <v>12200</v>
      </c>
      <c r="Q4" s="51">
        <f>+'BASE DE DATOS '!CD140</f>
        <v>22000</v>
      </c>
      <c r="R4" s="51">
        <f>+'BASE DE DATOS '!CE140</f>
        <v>1231672708</v>
      </c>
      <c r="S4" s="51">
        <f>+'BASE DE DATOS '!CF140</f>
        <v>120000000</v>
      </c>
      <c r="T4" s="51">
        <f>+'BASE DE DATOS '!CG140</f>
        <v>0</v>
      </c>
      <c r="U4" s="51">
        <f>+'BASE DE DATOS '!CH140</f>
        <v>555836354</v>
      </c>
      <c r="V4" s="51">
        <f>+'BASE DE DATOS '!CI140</f>
        <v>0</v>
      </c>
      <c r="W4" s="51">
        <f>+'BASE DE DATOS '!CJ140</f>
        <v>0</v>
      </c>
      <c r="X4" s="51">
        <f>+'BASE DE DATOS '!CK140</f>
        <v>0</v>
      </c>
      <c r="Y4" s="51">
        <f>+'BASE DE DATOS '!CL140</f>
        <v>0</v>
      </c>
      <c r="Z4" s="51">
        <f>+'BASE DE DATOS '!CM140</f>
        <v>555836354</v>
      </c>
      <c r="AA4" s="54">
        <f>+'BASE DE DATOS '!CQ140</f>
        <v>42826</v>
      </c>
      <c r="AB4" s="160">
        <f>+'BASE DE DATOS '!CR140</f>
        <v>1</v>
      </c>
      <c r="AC4" s="55" t="str">
        <f>+'BASE DE DATOS '!CU140</f>
        <v>IDERBOL</v>
      </c>
      <c r="AD4" s="157"/>
    </row>
    <row r="5" spans="1:31" ht="117" customHeight="1">
      <c r="A5" s="48" t="s">
        <v>556</v>
      </c>
      <c r="B5" s="49" t="s">
        <v>95</v>
      </c>
      <c r="C5" s="48" t="s">
        <v>557</v>
      </c>
      <c r="D5" s="50">
        <v>45000</v>
      </c>
      <c r="E5" s="50">
        <v>45000</v>
      </c>
      <c r="F5" s="48" t="s">
        <v>97</v>
      </c>
      <c r="G5" s="48" t="s">
        <v>558</v>
      </c>
      <c r="H5" s="48" t="s">
        <v>559</v>
      </c>
      <c r="I5" s="51">
        <v>35424</v>
      </c>
      <c r="J5" s="50">
        <v>15000</v>
      </c>
      <c r="K5" s="50">
        <v>15000</v>
      </c>
      <c r="L5" s="50">
        <v>15000</v>
      </c>
      <c r="M5" s="51">
        <v>15000</v>
      </c>
      <c r="N5" s="50">
        <v>1500</v>
      </c>
      <c r="O5" s="51">
        <v>1500</v>
      </c>
      <c r="P5" s="51">
        <v>13500</v>
      </c>
      <c r="Q5" s="51">
        <f>+'BASE DE DATOS '!CD142</f>
        <v>10500</v>
      </c>
      <c r="R5" s="51">
        <f>+'BASE DE DATOS '!CE142</f>
        <v>0</v>
      </c>
      <c r="S5" s="51">
        <f>+'BASE DE DATOS '!CF142</f>
        <v>0</v>
      </c>
      <c r="T5" s="51">
        <f>+'BASE DE DATOS '!CG142</f>
        <v>0</v>
      </c>
      <c r="U5" s="51">
        <f>+'BASE DE DATOS '!CH142</f>
        <v>0</v>
      </c>
      <c r="V5" s="51">
        <f>+'BASE DE DATOS '!CI142</f>
        <v>0</v>
      </c>
      <c r="W5" s="51">
        <f>+'BASE DE DATOS '!CJ142</f>
        <v>0</v>
      </c>
      <c r="X5" s="51">
        <f>+'BASE DE DATOS '!CK142</f>
        <v>0</v>
      </c>
      <c r="Y5" s="51">
        <f>+'BASE DE DATOS '!CL142</f>
        <v>0</v>
      </c>
      <c r="Z5" s="51">
        <f>+'BASE DE DATOS '!CM142</f>
        <v>0</v>
      </c>
      <c r="AA5" s="54">
        <f>+'BASE DE DATOS '!CQ142</f>
        <v>42000</v>
      </c>
      <c r="AB5" s="160">
        <f>+'BASE DE DATOS '!CR142</f>
        <v>0.93333333333333335</v>
      </c>
      <c r="AC5" s="55" t="str">
        <f>+'BASE DE DATOS '!CU142</f>
        <v>IDERBOL</v>
      </c>
      <c r="AD5" s="157"/>
    </row>
    <row r="6" spans="1:31" ht="93" customHeight="1">
      <c r="A6" s="48" t="s">
        <v>568</v>
      </c>
      <c r="B6" s="49" t="s">
        <v>95</v>
      </c>
      <c r="C6" s="48" t="s">
        <v>569</v>
      </c>
      <c r="D6" s="50">
        <v>200000</v>
      </c>
      <c r="E6" s="50">
        <v>200000</v>
      </c>
      <c r="F6" s="48" t="s">
        <v>97</v>
      </c>
      <c r="G6" s="48" t="s">
        <v>570</v>
      </c>
      <c r="H6" s="48" t="s">
        <v>570</v>
      </c>
      <c r="I6" s="51">
        <v>150000</v>
      </c>
      <c r="J6" s="50">
        <v>50000</v>
      </c>
      <c r="K6" s="51">
        <v>50000</v>
      </c>
      <c r="L6" s="51">
        <v>50000</v>
      </c>
      <c r="M6" s="51">
        <v>15000</v>
      </c>
      <c r="N6" s="50">
        <v>67500</v>
      </c>
      <c r="O6" s="51">
        <v>0</v>
      </c>
      <c r="P6" s="51">
        <v>135000</v>
      </c>
      <c r="Q6" s="51">
        <f>+'BASE DE DATOS '!CD143</f>
        <v>0</v>
      </c>
      <c r="R6" s="51">
        <f>+'BASE DE DATOS '!CE143</f>
        <v>0</v>
      </c>
      <c r="S6" s="51">
        <f>+'BASE DE DATOS '!CF143</f>
        <v>0</v>
      </c>
      <c r="T6" s="51">
        <f>+'BASE DE DATOS '!CG143</f>
        <v>0</v>
      </c>
      <c r="U6" s="51">
        <f>+'BASE DE DATOS '!CH143</f>
        <v>0</v>
      </c>
      <c r="V6" s="51">
        <f>+'BASE DE DATOS '!CI143</f>
        <v>0</v>
      </c>
      <c r="W6" s="51">
        <f>+'BASE DE DATOS '!CJ143</f>
        <v>0</v>
      </c>
      <c r="X6" s="51">
        <f>+'BASE DE DATOS '!CK143</f>
        <v>0</v>
      </c>
      <c r="Y6" s="51">
        <f>+'BASE DE DATOS '!CL143</f>
        <v>0</v>
      </c>
      <c r="Z6" s="51">
        <f>+'BASE DE DATOS '!CM143</f>
        <v>0</v>
      </c>
      <c r="AA6" s="54">
        <f>+'BASE DE DATOS '!CQ143</f>
        <v>65000</v>
      </c>
      <c r="AB6" s="160">
        <f>+'BASE DE DATOS '!CR143</f>
        <v>0.32500000000000001</v>
      </c>
      <c r="AC6" s="55" t="str">
        <f>+'BASE DE DATOS '!CU143</f>
        <v>IDERBOL</v>
      </c>
      <c r="AD6" s="157"/>
    </row>
    <row r="7" spans="1:31" ht="46.5" customHeight="1">
      <c r="A7" s="48" t="s">
        <v>577</v>
      </c>
      <c r="B7" s="49" t="s">
        <v>95</v>
      </c>
      <c r="C7" s="48" t="s">
        <v>578</v>
      </c>
      <c r="D7" s="50">
        <v>45</v>
      </c>
      <c r="E7" s="50">
        <v>45</v>
      </c>
      <c r="F7" s="48" t="s">
        <v>97</v>
      </c>
      <c r="G7" s="48" t="s">
        <v>579</v>
      </c>
      <c r="H7" s="48" t="s">
        <v>579</v>
      </c>
      <c r="I7" s="51">
        <v>10</v>
      </c>
      <c r="J7" s="50">
        <v>10</v>
      </c>
      <c r="K7" s="51">
        <v>10</v>
      </c>
      <c r="L7" s="51">
        <v>21</v>
      </c>
      <c r="M7" s="51">
        <v>21</v>
      </c>
      <c r="N7" s="50">
        <v>15</v>
      </c>
      <c r="O7" s="51">
        <v>15</v>
      </c>
      <c r="P7" s="51">
        <v>12</v>
      </c>
      <c r="Q7" s="51">
        <f>+'BASE DE DATOS '!CD145</f>
        <v>12</v>
      </c>
      <c r="R7" s="51">
        <f>+'BASE DE DATOS '!CE145</f>
        <v>649138228</v>
      </c>
      <c r="S7" s="51">
        <f>+'BASE DE DATOS '!CF145</f>
        <v>324569114</v>
      </c>
      <c r="T7" s="51">
        <f>+'BASE DE DATOS '!CG145</f>
        <v>0</v>
      </c>
      <c r="U7" s="51">
        <f>+'BASE DE DATOS '!CH145</f>
        <v>324569114</v>
      </c>
      <c r="V7" s="51">
        <f>+'BASE DE DATOS '!CI145</f>
        <v>0</v>
      </c>
      <c r="W7" s="51">
        <f>+'BASE DE DATOS '!CJ145</f>
        <v>0</v>
      </c>
      <c r="X7" s="51">
        <f>+'BASE DE DATOS '!CK145</f>
        <v>0</v>
      </c>
      <c r="Y7" s="51">
        <f>+'BASE DE DATOS '!CL145</f>
        <v>0</v>
      </c>
      <c r="Z7" s="51">
        <f>+'BASE DE DATOS '!CM145</f>
        <v>0</v>
      </c>
      <c r="AA7" s="54">
        <f>+'BASE DE DATOS '!CQ145</f>
        <v>58</v>
      </c>
      <c r="AB7" s="160">
        <f>+'BASE DE DATOS '!CR145</f>
        <v>1</v>
      </c>
      <c r="AC7" s="55" t="str">
        <f>+'BASE DE DATOS '!CU145</f>
        <v>IDERBOL</v>
      </c>
      <c r="AD7" s="157"/>
    </row>
    <row r="8" spans="1:31" ht="57.75" customHeight="1">
      <c r="A8" s="48" t="s">
        <v>577</v>
      </c>
      <c r="B8" s="49" t="s">
        <v>95</v>
      </c>
      <c r="C8" s="48" t="s">
        <v>578</v>
      </c>
      <c r="D8" s="50">
        <v>160</v>
      </c>
      <c r="E8" s="50">
        <v>160</v>
      </c>
      <c r="F8" s="48" t="s">
        <v>97</v>
      </c>
      <c r="G8" s="48" t="s">
        <v>587</v>
      </c>
      <c r="H8" s="48" t="s">
        <v>587</v>
      </c>
      <c r="I8" s="51">
        <v>40</v>
      </c>
      <c r="J8" s="50">
        <v>40</v>
      </c>
      <c r="K8" s="51">
        <v>28</v>
      </c>
      <c r="L8" s="51">
        <v>40</v>
      </c>
      <c r="M8" s="50">
        <v>63</v>
      </c>
      <c r="N8" s="50">
        <v>34</v>
      </c>
      <c r="O8" s="51">
        <v>0</v>
      </c>
      <c r="P8" s="51">
        <v>69</v>
      </c>
      <c r="Q8" s="51">
        <f>+'BASE DE DATOS '!CD146</f>
        <v>43</v>
      </c>
      <c r="R8" s="51">
        <f>+'BASE DE DATOS '!CE146</f>
        <v>150000000</v>
      </c>
      <c r="S8" s="51">
        <f>+'BASE DE DATOS '!CF146</f>
        <v>50000000</v>
      </c>
      <c r="T8" s="51">
        <f>+'BASE DE DATOS '!CG146</f>
        <v>0</v>
      </c>
      <c r="U8" s="51">
        <f>+'BASE DE DATOS '!CH146</f>
        <v>50000000</v>
      </c>
      <c r="V8" s="51">
        <f>+'BASE DE DATOS '!CI146</f>
        <v>0</v>
      </c>
      <c r="W8" s="51">
        <f>+'BASE DE DATOS '!CJ146</f>
        <v>0</v>
      </c>
      <c r="X8" s="51">
        <f>+'BASE DE DATOS '!CK146</f>
        <v>0</v>
      </c>
      <c r="Y8" s="51">
        <f>+'BASE DE DATOS '!CL146</f>
        <v>0</v>
      </c>
      <c r="Z8" s="51">
        <f>+'BASE DE DATOS '!CM146</f>
        <v>50000000</v>
      </c>
      <c r="AA8" s="54">
        <f>+'BASE DE DATOS '!CQ146</f>
        <v>134</v>
      </c>
      <c r="AB8" s="160">
        <f>+'BASE DE DATOS '!CR146</f>
        <v>0.83750000000000002</v>
      </c>
      <c r="AC8" s="55" t="str">
        <f>+'BASE DE DATOS '!CU146</f>
        <v>IDERBOL</v>
      </c>
      <c r="AD8" s="157"/>
    </row>
    <row r="9" spans="1:31" ht="64.5" customHeight="1">
      <c r="A9" s="48" t="s">
        <v>577</v>
      </c>
      <c r="B9" s="49" t="s">
        <v>95</v>
      </c>
      <c r="C9" s="48" t="s">
        <v>578</v>
      </c>
      <c r="D9" s="50">
        <v>100000</v>
      </c>
      <c r="E9" s="50">
        <v>100000</v>
      </c>
      <c r="F9" s="48" t="s">
        <v>97</v>
      </c>
      <c r="G9" s="48" t="s">
        <v>593</v>
      </c>
      <c r="H9" s="48" t="s">
        <v>593</v>
      </c>
      <c r="I9" s="51">
        <v>50000</v>
      </c>
      <c r="J9" s="50">
        <v>50000</v>
      </c>
      <c r="K9" s="51">
        <v>50000</v>
      </c>
      <c r="L9" s="51">
        <v>60000</v>
      </c>
      <c r="M9" s="51">
        <v>18500</v>
      </c>
      <c r="N9" s="50">
        <v>31500</v>
      </c>
      <c r="O9" s="51">
        <v>12000</v>
      </c>
      <c r="P9" s="51">
        <v>19500</v>
      </c>
      <c r="Q9" s="51">
        <f>+'BASE DE DATOS '!CD147</f>
        <v>12000</v>
      </c>
      <c r="R9" s="51">
        <f>+'BASE DE DATOS '!CE147</f>
        <v>273125839</v>
      </c>
      <c r="S9" s="51">
        <f>+'BASE DE DATOS '!CF147</f>
        <v>103125839</v>
      </c>
      <c r="T9" s="51">
        <f>+'BASE DE DATOS '!CG147</f>
        <v>0</v>
      </c>
      <c r="U9" s="51">
        <f>+'BASE DE DATOS '!CH147</f>
        <v>85000000</v>
      </c>
      <c r="V9" s="51">
        <f>+'BASE DE DATOS '!CI147</f>
        <v>0</v>
      </c>
      <c r="W9" s="51">
        <f>+'BASE DE DATOS '!CJ147</f>
        <v>0</v>
      </c>
      <c r="X9" s="51">
        <f>+'BASE DE DATOS '!CK147</f>
        <v>0</v>
      </c>
      <c r="Y9" s="51">
        <f>+'BASE DE DATOS '!CL147</f>
        <v>0</v>
      </c>
      <c r="Z9" s="51">
        <f>+'BASE DE DATOS '!CM147</f>
        <v>85000000</v>
      </c>
      <c r="AA9" s="54">
        <f>+'BASE DE DATOS '!CQ147</f>
        <v>92500</v>
      </c>
      <c r="AB9" s="160">
        <f>+'BASE DE DATOS '!CR147</f>
        <v>0.92500000000000004</v>
      </c>
      <c r="AC9" s="55" t="str">
        <f>+'BASE DE DATOS '!CU147</f>
        <v>IDERBOL</v>
      </c>
      <c r="AD9" s="157"/>
    </row>
    <row r="14" spans="1:31">
      <c r="C14" s="113" t="s">
        <v>1823</v>
      </c>
      <c r="D14" s="113">
        <v>5</v>
      </c>
    </row>
    <row r="15" spans="1:31">
      <c r="C15" s="113" t="s">
        <v>1824</v>
      </c>
      <c r="D15" s="113">
        <v>3</v>
      </c>
    </row>
  </sheetData>
  <autoFilter ref="A1:AE9"/>
  <conditionalFormatting sqref="AB2:AB4">
    <cfRule type="iconSet" priority="616">
      <iconSet iconSet="5Arrows">
        <cfvo type="percent" val="0"/>
        <cfvo type="num" val="0.2"/>
        <cfvo type="num" val="0.4"/>
        <cfvo type="num" val="0.6"/>
        <cfvo type="num" val="0.8"/>
      </iconSet>
    </cfRule>
  </conditionalFormatting>
  <conditionalFormatting sqref="AB5:AB6">
    <cfRule type="iconSet" priority="615">
      <iconSet iconSet="5Arrows">
        <cfvo type="percent" val="0"/>
        <cfvo type="num" val="0.2"/>
        <cfvo type="num" val="0.4"/>
        <cfvo type="num" val="0.6"/>
        <cfvo type="num" val="0.8"/>
      </iconSet>
    </cfRule>
  </conditionalFormatting>
  <conditionalFormatting sqref="AB7:AB9">
    <cfRule type="iconSet" priority="614">
      <iconSet iconSet="5Arrows">
        <cfvo type="percent" val="0"/>
        <cfvo type="num" val="0.2"/>
        <cfvo type="num" val="0.4"/>
        <cfvo type="num" val="0.6"/>
        <cfvo type="num" val="0.8"/>
      </iconSet>
    </cfRule>
  </conditionalFormatting>
  <conditionalFormatting sqref="AB2:AB4">
    <cfRule type="iconSet" priority="551">
      <iconSet iconSet="5Arrows">
        <cfvo type="percent" val="0"/>
        <cfvo type="num" val="0.25" gte="0"/>
        <cfvo type="num" val="0.4"/>
        <cfvo type="num" val="0.75"/>
        <cfvo type="num" val="0.75" gte="0"/>
      </iconSet>
    </cfRule>
  </conditionalFormatting>
  <conditionalFormatting sqref="AB5:AB6">
    <cfRule type="iconSet" priority="550">
      <iconSet iconSet="5Arrows">
        <cfvo type="percent" val="0"/>
        <cfvo type="num" val="0.25" gte="0"/>
        <cfvo type="num" val="0.4"/>
        <cfvo type="num" val="0.75"/>
        <cfvo type="num" val="0.75" gte="0"/>
      </iconSet>
    </cfRule>
  </conditionalFormatting>
  <conditionalFormatting sqref="AB7:AB9">
    <cfRule type="iconSet" priority="549">
      <iconSet iconSet="5Arrows">
        <cfvo type="percent" val="0"/>
        <cfvo type="num" val="0.25" gte="0"/>
        <cfvo type="num" val="0.4"/>
        <cfvo type="num" val="0.75"/>
        <cfvo type="num" val="0.75" gte="0"/>
      </iconSet>
    </cfRule>
  </conditionalFormatting>
  <conditionalFormatting sqref="AD2:AD4">
    <cfRule type="iconSet" priority="303">
      <iconSet iconSet="5Arrows">
        <cfvo type="percent" val="0"/>
        <cfvo type="num" val="0.2"/>
        <cfvo type="num" val="0.4"/>
        <cfvo type="num" val="0.6"/>
        <cfvo type="num" val="0.8"/>
      </iconSet>
    </cfRule>
  </conditionalFormatting>
  <conditionalFormatting sqref="AD5:AD6">
    <cfRule type="iconSet" priority="302">
      <iconSet iconSet="5Arrows">
        <cfvo type="percent" val="0"/>
        <cfvo type="num" val="0.2"/>
        <cfvo type="num" val="0.4"/>
        <cfvo type="num" val="0.6"/>
        <cfvo type="num" val="0.8"/>
      </iconSet>
    </cfRule>
  </conditionalFormatting>
  <conditionalFormatting sqref="AD7:AD9">
    <cfRule type="iconSet" priority="301">
      <iconSet iconSet="5Arrows">
        <cfvo type="percent" val="0"/>
        <cfvo type="num" val="0.2"/>
        <cfvo type="num" val="0.4"/>
        <cfvo type="num" val="0.6"/>
        <cfvo type="num" val="0.8"/>
      </iconSet>
    </cfRule>
  </conditionalFormatting>
  <conditionalFormatting sqref="AD2:AD4">
    <cfRule type="iconSet" priority="238">
      <iconSet iconSet="5Arrows">
        <cfvo type="percent" val="0"/>
        <cfvo type="num" val="0.25" gte="0"/>
        <cfvo type="num" val="0.4"/>
        <cfvo type="num" val="0.75"/>
        <cfvo type="num" val="0.75" gte="0"/>
      </iconSet>
    </cfRule>
  </conditionalFormatting>
  <conditionalFormatting sqref="AD5:AD6">
    <cfRule type="iconSet" priority="237">
      <iconSet iconSet="5Arrows">
        <cfvo type="percent" val="0"/>
        <cfvo type="num" val="0.25" gte="0"/>
        <cfvo type="num" val="0.4"/>
        <cfvo type="num" val="0.75"/>
        <cfvo type="num" val="0.75" gte="0"/>
      </iconSet>
    </cfRule>
  </conditionalFormatting>
  <conditionalFormatting sqref="AD7:AD9">
    <cfRule type="iconSet" priority="236">
      <iconSet iconSet="5Arrows">
        <cfvo type="percent" val="0"/>
        <cfvo type="num" val="0.25" gte="0"/>
        <cfvo type="num" val="0.4"/>
        <cfvo type="num" val="0.75"/>
        <cfvo type="num" val="0.75" gte="0"/>
      </iconSet>
    </cfRule>
  </conditionalFormatting>
  <pageMargins left="0.27559055118110237" right="0.31496062992125984" top="0.59055118110236227" bottom="0.51181102362204722" header="0.31496062992125984" footer="0.23622047244094491"/>
  <pageSetup scale="60" orientation="landscape" r:id="rId1"/>
  <headerFooter>
    <oddHeader>&amp;A</oddHeader>
    <oddFooter>Página &amp;P&amp;R&amp;F</oddFooter>
  </headerFooter>
  <drawing r:id="rId2"/>
  <legacyDrawing r:id="rId3"/>
</worksheet>
</file>

<file path=xl/worksheets/sheet14.xml><?xml version="1.0" encoding="utf-8"?>
<worksheet xmlns="http://schemas.openxmlformats.org/spreadsheetml/2006/main" xmlns:r="http://schemas.openxmlformats.org/officeDocument/2006/relationships">
  <sheetPr filterMode="1"/>
  <dimension ref="A1:AE76"/>
  <sheetViews>
    <sheetView zoomScale="80" zoomScaleNormal="80" workbookViewId="0">
      <pane xSplit="8" ySplit="1" topLeftCell="AA2" activePane="bottomRight" state="frozen"/>
      <selection pane="topRight" activeCell="I1" sqref="I1"/>
      <selection pane="bottomLeft" activeCell="A2" sqref="A2"/>
      <selection pane="bottomRight" activeCell="AB2" sqref="AB2:AB76"/>
    </sheetView>
  </sheetViews>
  <sheetFormatPr baseColWidth="10" defaultRowHeight="15"/>
  <cols>
    <col min="1" max="1" width="7.7109375" style="113" customWidth="1"/>
    <col min="2" max="2" width="16.140625" style="113" customWidth="1"/>
    <col min="3" max="3" width="17.42578125" style="113" customWidth="1"/>
    <col min="4" max="4" width="9.140625" style="113" customWidth="1"/>
    <col min="5" max="5" width="8.85546875" style="113" customWidth="1"/>
    <col min="6" max="6" width="15.140625" style="113" hidden="1" customWidth="1"/>
    <col min="7" max="7" width="24.28515625" style="113" hidden="1" customWidth="1"/>
    <col min="8" max="8" width="23.42578125" style="113" customWidth="1"/>
    <col min="9" max="17" width="7.85546875" style="113" hidden="1" customWidth="1"/>
    <col min="18" max="26" width="11.42578125" style="113" hidden="1" customWidth="1"/>
    <col min="27" max="27" width="10" style="113" customWidth="1"/>
    <col min="28" max="28" width="10.28515625" style="113" customWidth="1"/>
    <col min="29" max="29" width="12.42578125" style="113" customWidth="1"/>
    <col min="30" max="30" width="10.28515625" style="113" customWidth="1"/>
    <col min="31" max="31" width="10.140625" style="113" customWidth="1"/>
    <col min="32" max="16384" width="11.42578125" style="113"/>
  </cols>
  <sheetData>
    <row r="1" spans="1:31" ht="63.7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60" customHeight="1">
      <c r="A2" s="48" t="s">
        <v>901</v>
      </c>
      <c r="B2" s="49" t="s">
        <v>95</v>
      </c>
      <c r="C2" s="48" t="s">
        <v>902</v>
      </c>
      <c r="D2" s="50">
        <v>1</v>
      </c>
      <c r="E2" s="50">
        <v>1</v>
      </c>
      <c r="F2" s="48" t="s">
        <v>486</v>
      </c>
      <c r="G2" s="48" t="s">
        <v>903</v>
      </c>
      <c r="H2" s="48" t="s">
        <v>903</v>
      </c>
      <c r="I2" s="51">
        <v>0</v>
      </c>
      <c r="J2" s="50">
        <v>1</v>
      </c>
      <c r="K2" s="50">
        <v>0</v>
      </c>
      <c r="L2" s="51">
        <v>1</v>
      </c>
      <c r="M2" s="51">
        <v>1</v>
      </c>
      <c r="N2" s="51">
        <v>0</v>
      </c>
      <c r="O2" s="51">
        <v>0</v>
      </c>
      <c r="P2" s="51">
        <v>0</v>
      </c>
      <c r="Q2" s="51">
        <f>+'BASE DE DATOS '!CD249</f>
        <v>0</v>
      </c>
      <c r="R2" s="51">
        <f>+'BASE DE DATOS '!CE249</f>
        <v>0</v>
      </c>
      <c r="S2" s="51">
        <f>+'BASE DE DATOS '!CF249</f>
        <v>0</v>
      </c>
      <c r="T2" s="51">
        <f>+'BASE DE DATOS '!CG249</f>
        <v>0</v>
      </c>
      <c r="U2" s="51">
        <f>+'BASE DE DATOS '!CH249</f>
        <v>0</v>
      </c>
      <c r="V2" s="51">
        <f>+'BASE DE DATOS '!CI249</f>
        <v>0</v>
      </c>
      <c r="W2" s="51">
        <f>+'BASE DE DATOS '!CJ249</f>
        <v>0</v>
      </c>
      <c r="X2" s="51">
        <f>+'BASE DE DATOS '!CK249</f>
        <v>0</v>
      </c>
      <c r="Y2" s="51">
        <f>+'BASE DE DATOS '!CL249</f>
        <v>0</v>
      </c>
      <c r="Z2" s="51">
        <f>+'BASE DE DATOS '!CM249</f>
        <v>0</v>
      </c>
      <c r="AA2" s="54">
        <f>+'BASE DE DATOS '!CQ249</f>
        <v>1</v>
      </c>
      <c r="AB2" s="160">
        <f>+'BASE DE DATOS '!CR249</f>
        <v>1</v>
      </c>
      <c r="AC2" s="55" t="str">
        <f>+'BASE DE DATOS '!CU249</f>
        <v xml:space="preserve"> INSTITUTO DE CULTURA Y TURISMO </v>
      </c>
      <c r="AD2" s="162">
        <f>SUBTOTAL(9,AB2:AB76)/AE2</f>
        <v>0.77556818181818177</v>
      </c>
      <c r="AE2" s="156">
        <v>44</v>
      </c>
    </row>
    <row r="3" spans="1:31" ht="45.75" customHeight="1">
      <c r="A3" s="48" t="s">
        <v>901</v>
      </c>
      <c r="B3" s="49" t="s">
        <v>95</v>
      </c>
      <c r="C3" s="48" t="s">
        <v>902</v>
      </c>
      <c r="D3" s="50">
        <v>24</v>
      </c>
      <c r="E3" s="50">
        <v>8</v>
      </c>
      <c r="F3" s="48" t="s">
        <v>97</v>
      </c>
      <c r="G3" s="48" t="s">
        <v>904</v>
      </c>
      <c r="H3" s="48" t="s">
        <v>905</v>
      </c>
      <c r="I3" s="51">
        <v>3</v>
      </c>
      <c r="J3" s="50">
        <v>6</v>
      </c>
      <c r="K3" s="50">
        <v>0</v>
      </c>
      <c r="L3" s="51">
        <v>6</v>
      </c>
      <c r="M3" s="51">
        <v>4</v>
      </c>
      <c r="N3" s="51">
        <v>10</v>
      </c>
      <c r="O3" s="51">
        <v>7</v>
      </c>
      <c r="P3" s="51">
        <v>4</v>
      </c>
      <c r="Q3" s="51">
        <f>+'BASE DE DATOS '!CD250</f>
        <v>2</v>
      </c>
      <c r="R3" s="51">
        <f>+'BASE DE DATOS '!CE250</f>
        <v>0</v>
      </c>
      <c r="S3" s="51">
        <f>+'BASE DE DATOS '!CF250</f>
        <v>0</v>
      </c>
      <c r="T3" s="51">
        <f>+'BASE DE DATOS '!CG250</f>
        <v>0</v>
      </c>
      <c r="U3" s="51">
        <f>+'BASE DE DATOS '!CH250</f>
        <v>0</v>
      </c>
      <c r="V3" s="51">
        <f>+'BASE DE DATOS '!CI250</f>
        <v>0</v>
      </c>
      <c r="W3" s="51">
        <f>+'BASE DE DATOS '!CJ250</f>
        <v>0</v>
      </c>
      <c r="X3" s="51">
        <f>+'BASE DE DATOS '!CK250</f>
        <v>0</v>
      </c>
      <c r="Y3" s="51">
        <f>+'BASE DE DATOS '!CL250</f>
        <v>12168355</v>
      </c>
      <c r="Z3" s="51">
        <f>+'BASE DE DATOS '!CM250</f>
        <v>0</v>
      </c>
      <c r="AA3" s="54">
        <f>+'BASE DE DATOS '!CQ250</f>
        <v>13</v>
      </c>
      <c r="AB3" s="160">
        <f>+'BASE DE DATOS '!CR250</f>
        <v>1</v>
      </c>
      <c r="AC3" s="55" t="str">
        <f>+'BASE DE DATOS '!CU250</f>
        <v xml:space="preserve"> INSTITUTO DE CULTURA Y TURISMO </v>
      </c>
      <c r="AD3" s="157"/>
    </row>
    <row r="4" spans="1:31" ht="46.5" customHeight="1">
      <c r="A4" s="48" t="s">
        <v>901</v>
      </c>
      <c r="B4" s="49" t="s">
        <v>95</v>
      </c>
      <c r="C4" s="48" t="s">
        <v>902</v>
      </c>
      <c r="D4" s="50">
        <v>40</v>
      </c>
      <c r="E4" s="50">
        <v>40</v>
      </c>
      <c r="F4" s="48" t="s">
        <v>97</v>
      </c>
      <c r="G4" s="48" t="s">
        <v>906</v>
      </c>
      <c r="H4" s="48" t="s">
        <v>906</v>
      </c>
      <c r="I4" s="51">
        <v>25</v>
      </c>
      <c r="J4" s="50">
        <v>10</v>
      </c>
      <c r="K4" s="50">
        <v>10</v>
      </c>
      <c r="L4" s="51">
        <v>5</v>
      </c>
      <c r="M4" s="51">
        <v>0</v>
      </c>
      <c r="N4" s="51">
        <v>16</v>
      </c>
      <c r="O4" s="51">
        <v>16</v>
      </c>
      <c r="P4" s="51">
        <v>14</v>
      </c>
      <c r="Q4" s="51">
        <f>+'BASE DE DATOS '!CD251</f>
        <v>2</v>
      </c>
      <c r="R4" s="51">
        <f>+'BASE DE DATOS '!CE251</f>
        <v>0</v>
      </c>
      <c r="S4" s="51">
        <f>+'BASE DE DATOS '!CF251</f>
        <v>0</v>
      </c>
      <c r="T4" s="51">
        <f>+'BASE DE DATOS '!CG251</f>
        <v>0</v>
      </c>
      <c r="U4" s="51">
        <f>+'BASE DE DATOS '!CH251</f>
        <v>0</v>
      </c>
      <c r="V4" s="51">
        <f>+'BASE DE DATOS '!CI251</f>
        <v>0</v>
      </c>
      <c r="W4" s="51">
        <f>+'BASE DE DATOS '!CJ251</f>
        <v>0</v>
      </c>
      <c r="X4" s="51">
        <f>+'BASE DE DATOS '!CK251</f>
        <v>0</v>
      </c>
      <c r="Y4" s="51">
        <f>+'BASE DE DATOS '!CL251</f>
        <v>0</v>
      </c>
      <c r="Z4" s="51">
        <f>+'BASE DE DATOS '!CM251</f>
        <v>0</v>
      </c>
      <c r="AA4" s="54">
        <f>+'BASE DE DATOS '!CQ251</f>
        <v>28</v>
      </c>
      <c r="AB4" s="160">
        <f>+'BASE DE DATOS '!CR251</f>
        <v>1</v>
      </c>
      <c r="AC4" s="55" t="str">
        <f>+'BASE DE DATOS '!CU251</f>
        <v xml:space="preserve"> INSTITUTO DE CULTURA Y TURISMO </v>
      </c>
      <c r="AD4" s="157"/>
    </row>
    <row r="5" spans="1:31" ht="56.25" customHeight="1">
      <c r="A5" s="48" t="s">
        <v>901</v>
      </c>
      <c r="B5" s="49" t="s">
        <v>95</v>
      </c>
      <c r="C5" s="48" t="s">
        <v>902</v>
      </c>
      <c r="D5" s="50">
        <v>45</v>
      </c>
      <c r="E5" s="50">
        <v>45</v>
      </c>
      <c r="F5" s="48" t="s">
        <v>97</v>
      </c>
      <c r="G5" s="48" t="s">
        <v>907</v>
      </c>
      <c r="H5" s="48" t="s">
        <v>907</v>
      </c>
      <c r="I5" s="51">
        <v>10</v>
      </c>
      <c r="J5" s="50">
        <v>10</v>
      </c>
      <c r="K5" s="50">
        <v>10</v>
      </c>
      <c r="L5" s="51">
        <v>12</v>
      </c>
      <c r="M5" s="51">
        <v>2</v>
      </c>
      <c r="N5" s="51">
        <v>20</v>
      </c>
      <c r="O5" s="51">
        <v>3</v>
      </c>
      <c r="P5" s="51">
        <v>30</v>
      </c>
      <c r="Q5" s="51">
        <f>+'BASE DE DATOS '!CD252</f>
        <v>46</v>
      </c>
      <c r="R5" s="51">
        <f>+'BASE DE DATOS '!CE252</f>
        <v>0</v>
      </c>
      <c r="S5" s="51">
        <f>+'BASE DE DATOS '!CF252</f>
        <v>0</v>
      </c>
      <c r="T5" s="51">
        <f>+'BASE DE DATOS '!CG252</f>
        <v>0</v>
      </c>
      <c r="U5" s="51">
        <f>+'BASE DE DATOS '!CH252</f>
        <v>0</v>
      </c>
      <c r="V5" s="51">
        <f>+'BASE DE DATOS '!CI252</f>
        <v>0</v>
      </c>
      <c r="W5" s="51">
        <f>+'BASE DE DATOS '!CJ252</f>
        <v>0</v>
      </c>
      <c r="X5" s="51">
        <f>+'BASE DE DATOS '!CK252</f>
        <v>0</v>
      </c>
      <c r="Y5" s="51">
        <f>+'BASE DE DATOS '!CL252</f>
        <v>0</v>
      </c>
      <c r="Z5" s="51">
        <f>+'BASE DE DATOS '!CM252</f>
        <v>0</v>
      </c>
      <c r="AA5" s="54">
        <f>+'BASE DE DATOS '!CQ252</f>
        <v>61</v>
      </c>
      <c r="AB5" s="160">
        <f>+'BASE DE DATOS '!CR252</f>
        <v>1</v>
      </c>
      <c r="AC5" s="55" t="str">
        <f>+'BASE DE DATOS '!CU252</f>
        <v xml:space="preserve"> INSTITUTO DE CULTURA Y TURISMO </v>
      </c>
      <c r="AD5" s="157"/>
    </row>
    <row r="6" spans="1:31" ht="56.25" customHeight="1">
      <c r="A6" s="48" t="s">
        <v>901</v>
      </c>
      <c r="B6" s="49" t="s">
        <v>95</v>
      </c>
      <c r="C6" s="48" t="s">
        <v>902</v>
      </c>
      <c r="D6" s="50">
        <v>4</v>
      </c>
      <c r="E6" s="50">
        <v>2</v>
      </c>
      <c r="F6" s="48" t="s">
        <v>97</v>
      </c>
      <c r="G6" s="48" t="s">
        <v>908</v>
      </c>
      <c r="H6" s="48" t="s">
        <v>908</v>
      </c>
      <c r="I6" s="51">
        <v>1</v>
      </c>
      <c r="J6" s="50">
        <v>1</v>
      </c>
      <c r="K6" s="50">
        <v>0</v>
      </c>
      <c r="L6" s="51">
        <v>1</v>
      </c>
      <c r="M6" s="51">
        <v>0</v>
      </c>
      <c r="N6" s="51">
        <v>0</v>
      </c>
      <c r="O6" s="51">
        <v>0</v>
      </c>
      <c r="P6" s="51">
        <v>2</v>
      </c>
      <c r="Q6" s="51">
        <f>+'BASE DE DATOS '!CD253</f>
        <v>2</v>
      </c>
      <c r="R6" s="51">
        <f>+'BASE DE DATOS '!CE253</f>
        <v>0</v>
      </c>
      <c r="S6" s="51">
        <f>+'BASE DE DATOS '!CF253</f>
        <v>0</v>
      </c>
      <c r="T6" s="51">
        <f>+'BASE DE DATOS '!CG253</f>
        <v>0</v>
      </c>
      <c r="U6" s="51">
        <f>+'BASE DE DATOS '!CH253</f>
        <v>0</v>
      </c>
      <c r="V6" s="51">
        <f>+'BASE DE DATOS '!CI253</f>
        <v>0</v>
      </c>
      <c r="W6" s="51">
        <f>+'BASE DE DATOS '!CJ253</f>
        <v>0</v>
      </c>
      <c r="X6" s="51">
        <f>+'BASE DE DATOS '!CK253</f>
        <v>0</v>
      </c>
      <c r="Y6" s="51">
        <f>+'BASE DE DATOS '!CL253</f>
        <v>0</v>
      </c>
      <c r="Z6" s="51">
        <f>+'BASE DE DATOS '!CM253</f>
        <v>0</v>
      </c>
      <c r="AA6" s="54">
        <f>+'BASE DE DATOS '!CQ253</f>
        <v>2</v>
      </c>
      <c r="AB6" s="160">
        <f>+'BASE DE DATOS '!CR253</f>
        <v>1</v>
      </c>
      <c r="AC6" s="55" t="str">
        <f>+'BASE DE DATOS '!CU253</f>
        <v xml:space="preserve"> INSTITUTO DE CULTURA Y TURISMO </v>
      </c>
      <c r="AD6" s="157"/>
    </row>
    <row r="7" spans="1:31" ht="56.25" customHeight="1">
      <c r="A7" s="48" t="s">
        <v>901</v>
      </c>
      <c r="B7" s="49" t="s">
        <v>95</v>
      </c>
      <c r="C7" s="48" t="s">
        <v>902</v>
      </c>
      <c r="D7" s="50">
        <v>45</v>
      </c>
      <c r="E7" s="50">
        <v>8</v>
      </c>
      <c r="F7" s="48" t="s">
        <v>97</v>
      </c>
      <c r="G7" s="48" t="s">
        <v>909</v>
      </c>
      <c r="H7" s="48" t="s">
        <v>909</v>
      </c>
      <c r="I7" s="51">
        <v>45</v>
      </c>
      <c r="J7" s="50">
        <v>10</v>
      </c>
      <c r="K7" s="50">
        <v>0</v>
      </c>
      <c r="L7" s="51">
        <v>15</v>
      </c>
      <c r="M7" s="51">
        <v>0</v>
      </c>
      <c r="N7" s="51">
        <v>4</v>
      </c>
      <c r="O7" s="51">
        <v>1</v>
      </c>
      <c r="P7" s="51">
        <v>8</v>
      </c>
      <c r="Q7" s="51">
        <f>+'BASE DE DATOS '!CD254</f>
        <v>0</v>
      </c>
      <c r="R7" s="51">
        <f>+'BASE DE DATOS '!CE254</f>
        <v>0</v>
      </c>
      <c r="S7" s="51">
        <f>+'BASE DE DATOS '!CF254</f>
        <v>0</v>
      </c>
      <c r="T7" s="51">
        <f>+'BASE DE DATOS '!CG254</f>
        <v>0</v>
      </c>
      <c r="U7" s="51">
        <f>+'BASE DE DATOS '!CH254</f>
        <v>0</v>
      </c>
      <c r="V7" s="51">
        <f>+'BASE DE DATOS '!CI254</f>
        <v>0</v>
      </c>
      <c r="W7" s="51">
        <f>+'BASE DE DATOS '!CJ254</f>
        <v>0</v>
      </c>
      <c r="X7" s="51">
        <f>+'BASE DE DATOS '!CK254</f>
        <v>0</v>
      </c>
      <c r="Y7" s="51">
        <f>+'BASE DE DATOS '!CL254</f>
        <v>37200000</v>
      </c>
      <c r="Z7" s="51">
        <f>+'BASE DE DATOS '!CM254</f>
        <v>0</v>
      </c>
      <c r="AA7" s="54">
        <f>+'BASE DE DATOS '!CQ254</f>
        <v>1</v>
      </c>
      <c r="AB7" s="160">
        <f>+'BASE DE DATOS '!CR254</f>
        <v>0.125</v>
      </c>
      <c r="AC7" s="55" t="str">
        <f>+'BASE DE DATOS '!CU254</f>
        <v xml:space="preserve"> INSTITUTO DE CULTURA Y TURISMO </v>
      </c>
      <c r="AD7" s="157"/>
    </row>
    <row r="8" spans="1:31" ht="56.25" customHeight="1">
      <c r="A8" s="48" t="s">
        <v>901</v>
      </c>
      <c r="B8" s="49" t="s">
        <v>95</v>
      </c>
      <c r="C8" s="48" t="s">
        <v>902</v>
      </c>
      <c r="D8" s="50">
        <v>4</v>
      </c>
      <c r="E8" s="50">
        <v>2</v>
      </c>
      <c r="F8" s="48" t="s">
        <v>97</v>
      </c>
      <c r="G8" s="48" t="s">
        <v>910</v>
      </c>
      <c r="H8" s="48" t="s">
        <v>910</v>
      </c>
      <c r="I8" s="51">
        <v>0</v>
      </c>
      <c r="J8" s="50">
        <v>1</v>
      </c>
      <c r="K8" s="50">
        <v>1</v>
      </c>
      <c r="L8" s="51">
        <v>1</v>
      </c>
      <c r="M8" s="51">
        <v>0</v>
      </c>
      <c r="N8" s="51">
        <v>1</v>
      </c>
      <c r="O8" s="51">
        <v>1</v>
      </c>
      <c r="P8" s="51">
        <v>1</v>
      </c>
      <c r="Q8" s="51">
        <f>+'BASE DE DATOS '!CD255</f>
        <v>1</v>
      </c>
      <c r="R8" s="51">
        <f>+'BASE DE DATOS '!CE255</f>
        <v>0</v>
      </c>
      <c r="S8" s="51">
        <f>+'BASE DE DATOS '!CF255</f>
        <v>0</v>
      </c>
      <c r="T8" s="51">
        <f>+'BASE DE DATOS '!CG255</f>
        <v>0</v>
      </c>
      <c r="U8" s="51">
        <f>+'BASE DE DATOS '!CH255</f>
        <v>0</v>
      </c>
      <c r="V8" s="51">
        <f>+'BASE DE DATOS '!CI255</f>
        <v>0</v>
      </c>
      <c r="W8" s="126">
        <f>+'BASE DE DATOS '!CJ255</f>
        <v>1003917881</v>
      </c>
      <c r="X8" s="51">
        <f>+'BASE DE DATOS '!CK255</f>
        <v>0</v>
      </c>
      <c r="Y8" s="51">
        <f>+'BASE DE DATOS '!CL255</f>
        <v>0</v>
      </c>
      <c r="Z8" s="51">
        <f>+'BASE DE DATOS '!CM255</f>
        <v>0</v>
      </c>
      <c r="AA8" s="54">
        <f>+'BASE DE DATOS '!CQ255</f>
        <v>3</v>
      </c>
      <c r="AB8" s="160">
        <f>+'BASE DE DATOS '!CR255</f>
        <v>1</v>
      </c>
      <c r="AC8" s="55" t="str">
        <f>+'BASE DE DATOS '!CU255</f>
        <v xml:space="preserve"> INSTITUTO DE CULTURA Y TURISMO </v>
      </c>
      <c r="AD8" s="157"/>
    </row>
    <row r="9" spans="1:31" ht="56.25" customHeight="1">
      <c r="A9" s="48" t="s">
        <v>901</v>
      </c>
      <c r="B9" s="49" t="s">
        <v>95</v>
      </c>
      <c r="C9" s="48" t="s">
        <v>902</v>
      </c>
      <c r="D9" s="50">
        <v>100</v>
      </c>
      <c r="E9" s="50">
        <v>30</v>
      </c>
      <c r="F9" s="48" t="s">
        <v>97</v>
      </c>
      <c r="G9" s="48" t="s">
        <v>911</v>
      </c>
      <c r="H9" s="48" t="s">
        <v>911</v>
      </c>
      <c r="I9" s="51">
        <v>0</v>
      </c>
      <c r="J9" s="50">
        <v>5</v>
      </c>
      <c r="K9" s="50">
        <v>3</v>
      </c>
      <c r="L9" s="51">
        <v>5</v>
      </c>
      <c r="M9" s="51">
        <v>5</v>
      </c>
      <c r="N9" s="51">
        <v>54</v>
      </c>
      <c r="O9" s="51">
        <v>54</v>
      </c>
      <c r="P9" s="51">
        <v>0</v>
      </c>
      <c r="Q9" s="51">
        <f>+'BASE DE DATOS '!CD256</f>
        <v>14</v>
      </c>
      <c r="R9" s="51">
        <f>+'BASE DE DATOS '!CE256</f>
        <v>0</v>
      </c>
      <c r="S9" s="51">
        <f>+'BASE DE DATOS '!CF256</f>
        <v>0</v>
      </c>
      <c r="T9" s="51">
        <f>+'BASE DE DATOS '!CG256</f>
        <v>0</v>
      </c>
      <c r="U9" s="51">
        <f>+'BASE DE DATOS '!CH256</f>
        <v>0</v>
      </c>
      <c r="V9" s="51">
        <f>+'BASE DE DATOS '!CI256</f>
        <v>0</v>
      </c>
      <c r="W9" s="51">
        <f>+'BASE DE DATOS '!CJ256</f>
        <v>0</v>
      </c>
      <c r="X9" s="51">
        <f>+'BASE DE DATOS '!CK256</f>
        <v>0</v>
      </c>
      <c r="Y9" s="51">
        <f>+'BASE DE DATOS '!CL256</f>
        <v>0</v>
      </c>
      <c r="Z9" s="51">
        <f>+'BASE DE DATOS '!CM256</f>
        <v>0</v>
      </c>
      <c r="AA9" s="54">
        <f>+'BASE DE DATOS '!CQ256</f>
        <v>76</v>
      </c>
      <c r="AB9" s="160">
        <f>+'BASE DE DATOS '!CR256</f>
        <v>1</v>
      </c>
      <c r="AC9" s="55" t="str">
        <f>+'BASE DE DATOS '!CU256</f>
        <v xml:space="preserve"> INSTITUTO DE CULTURA Y TURISMO </v>
      </c>
      <c r="AD9" s="157"/>
    </row>
    <row r="10" spans="1:31" ht="56.25" customHeight="1">
      <c r="A10" s="48" t="s">
        <v>901</v>
      </c>
      <c r="B10" s="49" t="s">
        <v>95</v>
      </c>
      <c r="C10" s="48" t="s">
        <v>902</v>
      </c>
      <c r="D10" s="50">
        <v>30</v>
      </c>
      <c r="E10" s="50">
        <v>8</v>
      </c>
      <c r="F10" s="48" t="s">
        <v>97</v>
      </c>
      <c r="G10" s="48" t="s">
        <v>912</v>
      </c>
      <c r="H10" s="48" t="s">
        <v>912</v>
      </c>
      <c r="I10" s="51">
        <v>0</v>
      </c>
      <c r="J10" s="50">
        <v>5</v>
      </c>
      <c r="K10" s="50">
        <v>0</v>
      </c>
      <c r="L10" s="51">
        <v>5</v>
      </c>
      <c r="M10" s="51">
        <v>5</v>
      </c>
      <c r="N10" s="51">
        <v>36</v>
      </c>
      <c r="O10" s="51">
        <v>36</v>
      </c>
      <c r="P10" s="51">
        <v>43</v>
      </c>
      <c r="Q10" s="51">
        <f>+'BASE DE DATOS '!CD257</f>
        <v>52</v>
      </c>
      <c r="R10" s="126">
        <f>+'BASE DE DATOS '!CE257</f>
        <v>0</v>
      </c>
      <c r="S10" s="51">
        <f>+'BASE DE DATOS '!CF257</f>
        <v>0</v>
      </c>
      <c r="T10" s="51">
        <f>+'BASE DE DATOS '!CG257</f>
        <v>0</v>
      </c>
      <c r="U10" s="51">
        <f>+'BASE DE DATOS '!CH257</f>
        <v>0</v>
      </c>
      <c r="V10" s="51">
        <f>+'BASE DE DATOS '!CI257</f>
        <v>0</v>
      </c>
      <c r="W10" s="126">
        <f>+'BASE DE DATOS '!CJ257</f>
        <v>845000000</v>
      </c>
      <c r="X10" s="51">
        <f>+'BASE DE DATOS '!CK257</f>
        <v>0</v>
      </c>
      <c r="Y10" s="51">
        <f>+'BASE DE DATOS '!CL257</f>
        <v>0</v>
      </c>
      <c r="Z10" s="51">
        <f>+'BASE DE DATOS '!CM257</f>
        <v>0</v>
      </c>
      <c r="AA10" s="54">
        <f>+'BASE DE DATOS '!CQ257</f>
        <v>93</v>
      </c>
      <c r="AB10" s="160">
        <f>+'BASE DE DATOS '!CR257</f>
        <v>1</v>
      </c>
      <c r="AC10" s="55" t="str">
        <f>+'BASE DE DATOS '!CU257</f>
        <v xml:space="preserve"> INSTITUTO DE CULTURA Y TURISMO </v>
      </c>
      <c r="AD10" s="157"/>
    </row>
    <row r="11" spans="1:31" ht="57" customHeight="1">
      <c r="A11" s="48" t="s">
        <v>901</v>
      </c>
      <c r="B11" s="49" t="s">
        <v>95</v>
      </c>
      <c r="C11" s="48" t="s">
        <v>902</v>
      </c>
      <c r="D11" s="50">
        <v>1</v>
      </c>
      <c r="E11" s="50">
        <v>1</v>
      </c>
      <c r="F11" s="48" t="s">
        <v>97</v>
      </c>
      <c r="G11" s="48" t="s">
        <v>913</v>
      </c>
      <c r="H11" s="48" t="s">
        <v>913</v>
      </c>
      <c r="I11" s="51">
        <v>0</v>
      </c>
      <c r="J11" s="50">
        <v>0</v>
      </c>
      <c r="K11" s="50">
        <v>0</v>
      </c>
      <c r="L11" s="51">
        <v>1</v>
      </c>
      <c r="M11" s="51">
        <v>0</v>
      </c>
      <c r="N11" s="51">
        <v>0</v>
      </c>
      <c r="O11" s="51">
        <v>0</v>
      </c>
      <c r="P11" s="51">
        <v>1</v>
      </c>
      <c r="Q11" s="51">
        <f>+'BASE DE DATOS '!CD258</f>
        <v>0</v>
      </c>
      <c r="R11" s="126">
        <f>+'BASE DE DATOS '!CE258</f>
        <v>0</v>
      </c>
      <c r="S11" s="126">
        <f>+'BASE DE DATOS '!CF258</f>
        <v>0</v>
      </c>
      <c r="T11" s="51">
        <f>+'BASE DE DATOS '!CG258</f>
        <v>0</v>
      </c>
      <c r="U11" s="51">
        <f>+'BASE DE DATOS '!CH258</f>
        <v>0</v>
      </c>
      <c r="V11" s="51">
        <f>+'BASE DE DATOS '!CI258</f>
        <v>0</v>
      </c>
      <c r="W11" s="51">
        <f>+'BASE DE DATOS '!CJ258</f>
        <v>0</v>
      </c>
      <c r="X11" s="51">
        <f>+'BASE DE DATOS '!CK258</f>
        <v>0</v>
      </c>
      <c r="Y11" s="51">
        <f>+'BASE DE DATOS '!CL258</f>
        <v>0</v>
      </c>
      <c r="Z11" s="51">
        <f>+'BASE DE DATOS '!CM258</f>
        <v>0</v>
      </c>
      <c r="AA11" s="54">
        <f>+'BASE DE DATOS '!CQ258</f>
        <v>0</v>
      </c>
      <c r="AB11" s="160">
        <f>+'BASE DE DATOS '!CR258</f>
        <v>0</v>
      </c>
      <c r="AC11" s="55" t="str">
        <f>+'BASE DE DATOS '!CU258</f>
        <v xml:space="preserve"> INSTITUTO DE CULTURA Y TURISMO </v>
      </c>
      <c r="AD11" s="157"/>
    </row>
    <row r="12" spans="1:31" ht="54" customHeight="1">
      <c r="A12" s="48" t="s">
        <v>901</v>
      </c>
      <c r="B12" s="49" t="s">
        <v>95</v>
      </c>
      <c r="C12" s="48" t="s">
        <v>902</v>
      </c>
      <c r="D12" s="50">
        <v>12</v>
      </c>
      <c r="E12" s="50">
        <v>6</v>
      </c>
      <c r="F12" s="48" t="s">
        <v>97</v>
      </c>
      <c r="G12" s="48" t="s">
        <v>914</v>
      </c>
      <c r="H12" s="48" t="s">
        <v>914</v>
      </c>
      <c r="I12" s="51">
        <v>6</v>
      </c>
      <c r="J12" s="50">
        <v>3</v>
      </c>
      <c r="K12" s="50">
        <v>0</v>
      </c>
      <c r="L12" s="51">
        <v>3</v>
      </c>
      <c r="M12" s="51">
        <v>2</v>
      </c>
      <c r="N12" s="51">
        <v>8</v>
      </c>
      <c r="O12" s="51">
        <v>8</v>
      </c>
      <c r="P12" s="51">
        <v>0</v>
      </c>
      <c r="Q12" s="51">
        <f>+'BASE DE DATOS '!CD259</f>
        <v>4</v>
      </c>
      <c r="R12" s="51">
        <f>+'BASE DE DATOS '!CE259</f>
        <v>0</v>
      </c>
      <c r="S12" s="50">
        <f>+'BASE DE DATOS '!CF259</f>
        <v>0</v>
      </c>
      <c r="T12" s="51">
        <f>+'BASE DE DATOS '!CG259</f>
        <v>0</v>
      </c>
      <c r="U12" s="51">
        <f>+'BASE DE DATOS '!CH259</f>
        <v>0</v>
      </c>
      <c r="V12" s="51">
        <f>+'BASE DE DATOS '!CI259</f>
        <v>0</v>
      </c>
      <c r="W12" s="51">
        <f>+'BASE DE DATOS '!CJ259</f>
        <v>0</v>
      </c>
      <c r="X12" s="51">
        <f>+'BASE DE DATOS '!CK259</f>
        <v>0</v>
      </c>
      <c r="Y12" s="126">
        <f>+'BASE DE DATOS '!CL259</f>
        <v>10000000</v>
      </c>
      <c r="Z12" s="51">
        <f>+'BASE DE DATOS '!CM259</f>
        <v>0</v>
      </c>
      <c r="AA12" s="54">
        <f>+'BASE DE DATOS '!CQ259</f>
        <v>14</v>
      </c>
      <c r="AB12" s="160">
        <f>+'BASE DE DATOS '!CR259</f>
        <v>1</v>
      </c>
      <c r="AC12" s="55" t="str">
        <f>+'BASE DE DATOS '!CU259</f>
        <v xml:space="preserve"> INSTITUTO DE CULTURA Y TURISMO </v>
      </c>
      <c r="AD12" s="157"/>
    </row>
    <row r="13" spans="1:31" ht="90" hidden="1">
      <c r="A13" s="48" t="s">
        <v>901</v>
      </c>
      <c r="B13" s="49" t="s">
        <v>95</v>
      </c>
      <c r="C13" s="48" t="s">
        <v>902</v>
      </c>
      <c r="D13" s="50">
        <v>200</v>
      </c>
      <c r="E13" s="50" t="s">
        <v>81</v>
      </c>
      <c r="F13" s="48" t="s">
        <v>97</v>
      </c>
      <c r="G13" s="48" t="s">
        <v>915</v>
      </c>
      <c r="H13" s="48" t="s">
        <v>915</v>
      </c>
      <c r="I13" s="51">
        <v>187</v>
      </c>
      <c r="J13" s="50">
        <v>50</v>
      </c>
      <c r="K13" s="50">
        <v>0</v>
      </c>
      <c r="L13" s="51">
        <v>50</v>
      </c>
      <c r="M13" s="51">
        <v>17</v>
      </c>
      <c r="N13" s="51">
        <v>3</v>
      </c>
      <c r="O13" s="51">
        <v>3</v>
      </c>
      <c r="P13" s="51" t="s">
        <v>81</v>
      </c>
      <c r="Q13" s="51" t="str">
        <f>+'BASE DE DATOS '!CD260</f>
        <v>NA</v>
      </c>
      <c r="R13" s="51">
        <f>+'BASE DE DATOS '!CE260</f>
        <v>0</v>
      </c>
      <c r="S13" s="126">
        <f>+'BASE DE DATOS '!CF260</f>
        <v>0</v>
      </c>
      <c r="T13" s="51">
        <f>+'BASE DE DATOS '!CG260</f>
        <v>0</v>
      </c>
      <c r="U13" s="51">
        <f>+'BASE DE DATOS '!CH260</f>
        <v>0</v>
      </c>
      <c r="V13" s="51">
        <f>+'BASE DE DATOS '!CI260</f>
        <v>0</v>
      </c>
      <c r="W13" s="51">
        <f>+'BASE DE DATOS '!CJ260</f>
        <v>0</v>
      </c>
      <c r="X13" s="51">
        <f>+'BASE DE DATOS '!CK260</f>
        <v>0</v>
      </c>
      <c r="Y13" s="51">
        <f>+'BASE DE DATOS '!CL260</f>
        <v>0</v>
      </c>
      <c r="Z13" s="51">
        <f>+'BASE DE DATOS '!CM260</f>
        <v>0</v>
      </c>
      <c r="AA13" s="54" t="str">
        <f>+'BASE DE DATOS '!CQ260</f>
        <v>NA</v>
      </c>
      <c r="AB13" s="160" t="str">
        <f>+'BASE DE DATOS '!CR260</f>
        <v>NA</v>
      </c>
      <c r="AC13" s="55" t="str">
        <f>+'BASE DE DATOS '!CU260</f>
        <v xml:space="preserve"> INSTITUTO DE CULTURA Y TURISMO </v>
      </c>
      <c r="AD13" s="157"/>
    </row>
    <row r="14" spans="1:31" ht="78.75" hidden="1" customHeight="1">
      <c r="A14" s="48" t="s">
        <v>901</v>
      </c>
      <c r="B14" s="49" t="s">
        <v>95</v>
      </c>
      <c r="C14" s="48" t="s">
        <v>902</v>
      </c>
      <c r="D14" s="50">
        <v>130</v>
      </c>
      <c r="E14" s="50" t="s">
        <v>81</v>
      </c>
      <c r="F14" s="48" t="s">
        <v>97</v>
      </c>
      <c r="G14" s="48" t="s">
        <v>916</v>
      </c>
      <c r="H14" s="48" t="s">
        <v>916</v>
      </c>
      <c r="I14" s="51">
        <v>121</v>
      </c>
      <c r="J14" s="50">
        <v>30</v>
      </c>
      <c r="K14" s="50">
        <v>0</v>
      </c>
      <c r="L14" s="51">
        <v>30</v>
      </c>
      <c r="M14" s="51">
        <v>17</v>
      </c>
      <c r="N14" s="51">
        <v>0</v>
      </c>
      <c r="O14" s="51">
        <v>0</v>
      </c>
      <c r="P14" s="51" t="s">
        <v>81</v>
      </c>
      <c r="Q14" s="51" t="str">
        <f>+'BASE DE DATOS '!CD261</f>
        <v>NA</v>
      </c>
      <c r="R14" s="51">
        <f>+'BASE DE DATOS '!CE261</f>
        <v>0</v>
      </c>
      <c r="S14" s="51">
        <f>+'BASE DE DATOS '!CF261</f>
        <v>0</v>
      </c>
      <c r="T14" s="51">
        <f>+'BASE DE DATOS '!CG261</f>
        <v>0</v>
      </c>
      <c r="U14" s="51">
        <f>+'BASE DE DATOS '!CH261</f>
        <v>0</v>
      </c>
      <c r="V14" s="51">
        <f>+'BASE DE DATOS '!CI261</f>
        <v>0</v>
      </c>
      <c r="W14" s="51">
        <f>+'BASE DE DATOS '!CJ261</f>
        <v>0</v>
      </c>
      <c r="X14" s="51">
        <f>+'BASE DE DATOS '!CK261</f>
        <v>0</v>
      </c>
      <c r="Y14" s="51">
        <f>+'BASE DE DATOS '!CL261</f>
        <v>0</v>
      </c>
      <c r="Z14" s="51">
        <f>+'BASE DE DATOS '!CM261</f>
        <v>0</v>
      </c>
      <c r="AA14" s="54" t="str">
        <f>+'BASE DE DATOS '!CQ261</f>
        <v>NA</v>
      </c>
      <c r="AB14" s="160" t="str">
        <f>+'BASE DE DATOS '!CR261</f>
        <v>NA</v>
      </c>
      <c r="AC14" s="55" t="str">
        <f>+'BASE DE DATOS '!CU261</f>
        <v xml:space="preserve"> INSTITUTO DE CULTURA Y TURISMO </v>
      </c>
      <c r="AD14" s="157"/>
    </row>
    <row r="15" spans="1:31" ht="75.75" customHeight="1">
      <c r="A15" s="48" t="s">
        <v>901</v>
      </c>
      <c r="B15" s="49" t="s">
        <v>95</v>
      </c>
      <c r="C15" s="48" t="s">
        <v>902</v>
      </c>
      <c r="D15" s="50">
        <v>18</v>
      </c>
      <c r="E15" s="50">
        <v>4</v>
      </c>
      <c r="F15" s="48" t="s">
        <v>97</v>
      </c>
      <c r="G15" s="48" t="s">
        <v>917</v>
      </c>
      <c r="H15" s="48" t="s">
        <v>917</v>
      </c>
      <c r="I15" s="51">
        <v>7</v>
      </c>
      <c r="J15" s="50">
        <v>3</v>
      </c>
      <c r="K15" s="50">
        <v>1</v>
      </c>
      <c r="L15" s="51">
        <v>3</v>
      </c>
      <c r="M15" s="51">
        <v>3</v>
      </c>
      <c r="N15" s="51">
        <v>6</v>
      </c>
      <c r="O15" s="51">
        <v>3</v>
      </c>
      <c r="P15" s="51">
        <v>0</v>
      </c>
      <c r="Q15" s="51">
        <f>+'BASE DE DATOS '!CD262</f>
        <v>7</v>
      </c>
      <c r="R15" s="51">
        <f>+'BASE DE DATOS '!CE262</f>
        <v>0</v>
      </c>
      <c r="S15" s="51">
        <f>+'BASE DE DATOS '!CF262</f>
        <v>0</v>
      </c>
      <c r="T15" s="51">
        <f>+'BASE DE DATOS '!CG262</f>
        <v>0</v>
      </c>
      <c r="U15" s="51">
        <f>+'BASE DE DATOS '!CH262</f>
        <v>0</v>
      </c>
      <c r="V15" s="51">
        <f>+'BASE DE DATOS '!CI262</f>
        <v>0</v>
      </c>
      <c r="W15" s="51">
        <f>+'BASE DE DATOS '!CJ262</f>
        <v>0</v>
      </c>
      <c r="X15" s="51">
        <f>+'BASE DE DATOS '!CK262</f>
        <v>0</v>
      </c>
      <c r="Y15" s="51">
        <f>+'BASE DE DATOS '!CL262</f>
        <v>0</v>
      </c>
      <c r="Z15" s="51">
        <f>+'BASE DE DATOS '!CM262</f>
        <v>0</v>
      </c>
      <c r="AA15" s="54">
        <f>+'BASE DE DATOS '!CQ262</f>
        <v>14</v>
      </c>
      <c r="AB15" s="160">
        <f>+'BASE DE DATOS '!CR262</f>
        <v>1</v>
      </c>
      <c r="AC15" s="55" t="str">
        <f>+'BASE DE DATOS '!CU262</f>
        <v xml:space="preserve"> INSTITUTO DE CULTURA Y TURISMO </v>
      </c>
      <c r="AD15" s="157"/>
    </row>
    <row r="16" spans="1:31" ht="45" hidden="1">
      <c r="A16" s="48" t="s">
        <v>901</v>
      </c>
      <c r="B16" s="49" t="s">
        <v>95</v>
      </c>
      <c r="C16" s="48" t="s">
        <v>902</v>
      </c>
      <c r="D16" s="50">
        <v>40</v>
      </c>
      <c r="E16" s="50" t="s">
        <v>81</v>
      </c>
      <c r="F16" s="48" t="s">
        <v>97</v>
      </c>
      <c r="G16" s="48" t="s">
        <v>918</v>
      </c>
      <c r="H16" s="48" t="s">
        <v>918</v>
      </c>
      <c r="I16" s="51">
        <v>0</v>
      </c>
      <c r="J16" s="50">
        <v>10</v>
      </c>
      <c r="K16" s="50">
        <v>1</v>
      </c>
      <c r="L16" s="51">
        <v>10</v>
      </c>
      <c r="M16" s="51">
        <v>20</v>
      </c>
      <c r="N16" s="51">
        <v>10</v>
      </c>
      <c r="O16" s="51">
        <v>10</v>
      </c>
      <c r="P16" s="51" t="s">
        <v>81</v>
      </c>
      <c r="Q16" s="51" t="str">
        <f>+'BASE DE DATOS '!CD263</f>
        <v>NA</v>
      </c>
      <c r="R16" s="51">
        <f>+'BASE DE DATOS '!CE263</f>
        <v>0</v>
      </c>
      <c r="S16" s="51">
        <f>+'BASE DE DATOS '!CF263</f>
        <v>0</v>
      </c>
      <c r="T16" s="51">
        <f>+'BASE DE DATOS '!CG263</f>
        <v>0</v>
      </c>
      <c r="U16" s="51">
        <f>+'BASE DE DATOS '!CH263</f>
        <v>0</v>
      </c>
      <c r="V16" s="51">
        <f>+'BASE DE DATOS '!CI263</f>
        <v>0</v>
      </c>
      <c r="W16" s="51">
        <f>+'BASE DE DATOS '!CJ263</f>
        <v>0</v>
      </c>
      <c r="X16" s="51">
        <f>+'BASE DE DATOS '!CK263</f>
        <v>0</v>
      </c>
      <c r="Y16" s="51">
        <f>+'BASE DE DATOS '!CL263</f>
        <v>0</v>
      </c>
      <c r="Z16" s="51">
        <f>+'BASE DE DATOS '!CM263</f>
        <v>0</v>
      </c>
      <c r="AA16" s="54" t="str">
        <f>+'BASE DE DATOS '!CQ263</f>
        <v>NA</v>
      </c>
      <c r="AB16" s="160" t="str">
        <f>+'BASE DE DATOS '!CR263</f>
        <v>NA</v>
      </c>
      <c r="AC16" s="55" t="str">
        <f>+'BASE DE DATOS '!CU263</f>
        <v xml:space="preserve"> INSTITUTO DE CULTURA Y TURISMO </v>
      </c>
      <c r="AD16" s="157"/>
    </row>
    <row r="17" spans="1:30" ht="61.5" hidden="1" customHeight="1">
      <c r="A17" s="48" t="s">
        <v>901</v>
      </c>
      <c r="B17" s="49" t="s">
        <v>95</v>
      </c>
      <c r="C17" s="48" t="s">
        <v>902</v>
      </c>
      <c r="D17" s="50">
        <v>50</v>
      </c>
      <c r="E17" s="50" t="s">
        <v>81</v>
      </c>
      <c r="F17" s="48" t="s">
        <v>97</v>
      </c>
      <c r="G17" s="48" t="s">
        <v>920</v>
      </c>
      <c r="H17" s="48" t="s">
        <v>920</v>
      </c>
      <c r="I17" s="51">
        <v>5</v>
      </c>
      <c r="J17" s="50">
        <v>5</v>
      </c>
      <c r="K17" s="50">
        <v>0</v>
      </c>
      <c r="L17" s="51">
        <v>5</v>
      </c>
      <c r="M17" s="51">
        <v>0</v>
      </c>
      <c r="N17" s="51">
        <v>16</v>
      </c>
      <c r="O17" s="51">
        <v>16</v>
      </c>
      <c r="P17" s="51" t="s">
        <v>81</v>
      </c>
      <c r="Q17" s="51" t="str">
        <f>+'BASE DE DATOS '!CD264</f>
        <v>NA</v>
      </c>
      <c r="R17" s="51">
        <f>+'BASE DE DATOS '!CE264</f>
        <v>0</v>
      </c>
      <c r="S17" s="51">
        <f>+'BASE DE DATOS '!CF264</f>
        <v>0</v>
      </c>
      <c r="T17" s="51">
        <f>+'BASE DE DATOS '!CG264</f>
        <v>0</v>
      </c>
      <c r="U17" s="51">
        <f>+'BASE DE DATOS '!CH264</f>
        <v>0</v>
      </c>
      <c r="V17" s="51">
        <f>+'BASE DE DATOS '!CI264</f>
        <v>0</v>
      </c>
      <c r="W17" s="51">
        <f>+'BASE DE DATOS '!CJ264</f>
        <v>180595350</v>
      </c>
      <c r="X17" s="51">
        <f>+'BASE DE DATOS '!CK264</f>
        <v>0</v>
      </c>
      <c r="Y17" s="51">
        <f>+'BASE DE DATOS '!CL264</f>
        <v>115000000</v>
      </c>
      <c r="Z17" s="51">
        <f>+'BASE DE DATOS '!CM264</f>
        <v>0</v>
      </c>
      <c r="AA17" s="54" t="str">
        <f>+'BASE DE DATOS '!CQ264</f>
        <v>NA</v>
      </c>
      <c r="AB17" s="160" t="str">
        <f>+'BASE DE DATOS '!CR264</f>
        <v>NA</v>
      </c>
      <c r="AC17" s="55" t="str">
        <f>+'BASE DE DATOS '!CU264</f>
        <v xml:space="preserve"> INSTITUTO DE CULTURA Y TURISMO </v>
      </c>
      <c r="AD17" s="157"/>
    </row>
    <row r="18" spans="1:30" ht="51.75" hidden="1" customHeight="1">
      <c r="A18" s="48" t="s">
        <v>901</v>
      </c>
      <c r="B18" s="49" t="s">
        <v>95</v>
      </c>
      <c r="C18" s="48" t="s">
        <v>902</v>
      </c>
      <c r="D18" s="50">
        <v>45</v>
      </c>
      <c r="E18" s="50" t="s">
        <v>81</v>
      </c>
      <c r="F18" s="48" t="s">
        <v>97</v>
      </c>
      <c r="G18" s="48" t="s">
        <v>921</v>
      </c>
      <c r="H18" s="48" t="s">
        <v>921</v>
      </c>
      <c r="I18" s="51">
        <v>33</v>
      </c>
      <c r="J18" s="50">
        <v>5</v>
      </c>
      <c r="K18" s="50">
        <v>0</v>
      </c>
      <c r="L18" s="51">
        <v>5</v>
      </c>
      <c r="M18" s="51">
        <v>0</v>
      </c>
      <c r="N18" s="51">
        <v>0</v>
      </c>
      <c r="O18" s="51">
        <v>0</v>
      </c>
      <c r="P18" s="51" t="s">
        <v>81</v>
      </c>
      <c r="Q18" s="51" t="str">
        <f>+'BASE DE DATOS '!CD265</f>
        <v>NA</v>
      </c>
      <c r="R18" s="51">
        <f>+'BASE DE DATOS '!CE265</f>
        <v>0</v>
      </c>
      <c r="S18" s="51">
        <f>+'BASE DE DATOS '!CF265</f>
        <v>0</v>
      </c>
      <c r="T18" s="51">
        <f>+'BASE DE DATOS '!CG265</f>
        <v>0</v>
      </c>
      <c r="U18" s="51">
        <f>+'BASE DE DATOS '!CH265</f>
        <v>0</v>
      </c>
      <c r="V18" s="51">
        <f>+'BASE DE DATOS '!CI265</f>
        <v>0</v>
      </c>
      <c r="W18" s="51">
        <f>+'BASE DE DATOS '!CJ265</f>
        <v>0</v>
      </c>
      <c r="X18" s="51">
        <f>+'BASE DE DATOS '!CK265</f>
        <v>0</v>
      </c>
      <c r="Y18" s="51">
        <f>+'BASE DE DATOS '!CL265</f>
        <v>0</v>
      </c>
      <c r="Z18" s="51">
        <f>+'BASE DE DATOS '!CM265</f>
        <v>0</v>
      </c>
      <c r="AA18" s="54" t="str">
        <f>+'BASE DE DATOS '!CQ265</f>
        <v>NA</v>
      </c>
      <c r="AB18" s="160" t="str">
        <f>+'BASE DE DATOS '!CR265</f>
        <v>NA</v>
      </c>
      <c r="AC18" s="55" t="str">
        <f>+'BASE DE DATOS '!CU265</f>
        <v xml:space="preserve"> INSTITUTO DE CULTURA Y TURISMO </v>
      </c>
      <c r="AD18" s="157"/>
    </row>
    <row r="19" spans="1:30" ht="51.75" hidden="1" customHeight="1">
      <c r="A19" s="48" t="s">
        <v>901</v>
      </c>
      <c r="B19" s="49" t="s">
        <v>95</v>
      </c>
      <c r="C19" s="48" t="s">
        <v>902</v>
      </c>
      <c r="D19" s="50">
        <v>45</v>
      </c>
      <c r="E19" s="50" t="s">
        <v>81</v>
      </c>
      <c r="F19" s="48" t="s">
        <v>97</v>
      </c>
      <c r="G19" s="48" t="s">
        <v>922</v>
      </c>
      <c r="H19" s="48" t="s">
        <v>922</v>
      </c>
      <c r="I19" s="51">
        <v>33</v>
      </c>
      <c r="J19" s="50">
        <v>5</v>
      </c>
      <c r="K19" s="50">
        <v>0</v>
      </c>
      <c r="L19" s="51">
        <v>5</v>
      </c>
      <c r="M19" s="51">
        <v>0</v>
      </c>
      <c r="N19" s="51">
        <v>0</v>
      </c>
      <c r="O19" s="51">
        <v>0</v>
      </c>
      <c r="P19" s="51" t="s">
        <v>81</v>
      </c>
      <c r="Q19" s="51" t="str">
        <f>+'BASE DE DATOS '!CD266</f>
        <v>NA</v>
      </c>
      <c r="R19" s="51">
        <f>+'BASE DE DATOS '!CE266</f>
        <v>0</v>
      </c>
      <c r="S19" s="51">
        <f>+'BASE DE DATOS '!CF266</f>
        <v>0</v>
      </c>
      <c r="T19" s="51">
        <f>+'BASE DE DATOS '!CG266</f>
        <v>0</v>
      </c>
      <c r="U19" s="51">
        <f>+'BASE DE DATOS '!CH266</f>
        <v>0</v>
      </c>
      <c r="V19" s="51">
        <f>+'BASE DE DATOS '!CI266</f>
        <v>0</v>
      </c>
      <c r="W19" s="51">
        <f>+'BASE DE DATOS '!CJ266</f>
        <v>0</v>
      </c>
      <c r="X19" s="51">
        <f>+'BASE DE DATOS '!CK266</f>
        <v>0</v>
      </c>
      <c r="Y19" s="51">
        <f>+'BASE DE DATOS '!CL266</f>
        <v>0</v>
      </c>
      <c r="Z19" s="51">
        <f>+'BASE DE DATOS '!CM266</f>
        <v>0</v>
      </c>
      <c r="AA19" s="54" t="str">
        <f>+'BASE DE DATOS '!CQ266</f>
        <v>NA</v>
      </c>
      <c r="AB19" s="160" t="str">
        <f>+'BASE DE DATOS '!CR266</f>
        <v>NA</v>
      </c>
      <c r="AC19" s="55" t="str">
        <f>+'BASE DE DATOS '!CU266</f>
        <v xml:space="preserve"> INSTITUTO DE CULTURA Y TURISMO </v>
      </c>
      <c r="AD19" s="157"/>
    </row>
    <row r="20" spans="1:30" ht="51.75" hidden="1" customHeight="1">
      <c r="A20" s="48" t="s">
        <v>901</v>
      </c>
      <c r="B20" s="49" t="s">
        <v>95</v>
      </c>
      <c r="C20" s="48" t="s">
        <v>902</v>
      </c>
      <c r="D20" s="50">
        <v>6</v>
      </c>
      <c r="E20" s="50" t="s">
        <v>81</v>
      </c>
      <c r="F20" s="48" t="s">
        <v>97</v>
      </c>
      <c r="G20" s="48" t="s">
        <v>923</v>
      </c>
      <c r="H20" s="48" t="s">
        <v>923</v>
      </c>
      <c r="I20" s="51">
        <v>0</v>
      </c>
      <c r="J20" s="50">
        <v>1</v>
      </c>
      <c r="K20" s="50">
        <v>0</v>
      </c>
      <c r="L20" s="51">
        <v>1</v>
      </c>
      <c r="M20" s="51">
        <v>0</v>
      </c>
      <c r="N20" s="51">
        <v>0</v>
      </c>
      <c r="O20" s="51">
        <v>0</v>
      </c>
      <c r="P20" s="51" t="s">
        <v>81</v>
      </c>
      <c r="Q20" s="51" t="str">
        <f>+'BASE DE DATOS '!CD267</f>
        <v>NA</v>
      </c>
      <c r="R20" s="51">
        <f>+'BASE DE DATOS '!CE267</f>
        <v>0</v>
      </c>
      <c r="S20" s="51">
        <f>+'BASE DE DATOS '!CF267</f>
        <v>0</v>
      </c>
      <c r="T20" s="51">
        <f>+'BASE DE DATOS '!CG267</f>
        <v>0</v>
      </c>
      <c r="U20" s="51">
        <f>+'BASE DE DATOS '!CH267</f>
        <v>0</v>
      </c>
      <c r="V20" s="51">
        <f>+'BASE DE DATOS '!CI267</f>
        <v>0</v>
      </c>
      <c r="W20" s="51">
        <f>+'BASE DE DATOS '!CJ267</f>
        <v>0</v>
      </c>
      <c r="X20" s="51">
        <f>+'BASE DE DATOS '!CK267</f>
        <v>0</v>
      </c>
      <c r="Y20" s="51">
        <f>+'BASE DE DATOS '!CL267</f>
        <v>0</v>
      </c>
      <c r="Z20" s="51">
        <f>+'BASE DE DATOS '!CM267</f>
        <v>0</v>
      </c>
      <c r="AA20" s="54" t="str">
        <f>+'BASE DE DATOS '!CQ267</f>
        <v>NA</v>
      </c>
      <c r="AB20" s="160" t="str">
        <f>+'BASE DE DATOS '!CR267</f>
        <v>NA</v>
      </c>
      <c r="AC20" s="55" t="str">
        <f>+'BASE DE DATOS '!CU267</f>
        <v xml:space="preserve"> INSTITUTO DE CULTURA Y TURISMO </v>
      </c>
      <c r="AD20" s="157"/>
    </row>
    <row r="21" spans="1:30" ht="53.25" hidden="1" customHeight="1">
      <c r="A21" s="48" t="s">
        <v>901</v>
      </c>
      <c r="B21" s="49" t="s">
        <v>95</v>
      </c>
      <c r="C21" s="48" t="s">
        <v>902</v>
      </c>
      <c r="D21" s="50">
        <v>33</v>
      </c>
      <c r="E21" s="50" t="s">
        <v>81</v>
      </c>
      <c r="F21" s="48" t="s">
        <v>97</v>
      </c>
      <c r="G21" s="48" t="s">
        <v>924</v>
      </c>
      <c r="H21" s="48" t="s">
        <v>924</v>
      </c>
      <c r="I21" s="51">
        <v>5</v>
      </c>
      <c r="J21" s="50">
        <v>5</v>
      </c>
      <c r="K21" s="50">
        <v>0</v>
      </c>
      <c r="L21" s="51">
        <v>5</v>
      </c>
      <c r="M21" s="51">
        <v>0</v>
      </c>
      <c r="N21" s="51">
        <v>0</v>
      </c>
      <c r="O21" s="51">
        <v>0</v>
      </c>
      <c r="P21" s="51" t="s">
        <v>81</v>
      </c>
      <c r="Q21" s="51" t="str">
        <f>+'BASE DE DATOS '!CD268</f>
        <v>NA</v>
      </c>
      <c r="R21" s="51">
        <f>+'BASE DE DATOS '!CE268</f>
        <v>0</v>
      </c>
      <c r="S21" s="51">
        <f>+'BASE DE DATOS '!CF268</f>
        <v>0</v>
      </c>
      <c r="T21" s="51">
        <f>+'BASE DE DATOS '!CG268</f>
        <v>0</v>
      </c>
      <c r="U21" s="51">
        <f>+'BASE DE DATOS '!CH268</f>
        <v>0</v>
      </c>
      <c r="V21" s="51">
        <f>+'BASE DE DATOS '!CI268</f>
        <v>0</v>
      </c>
      <c r="W21" s="126">
        <f>+'BASE DE DATOS '!CJ268</f>
        <v>0</v>
      </c>
      <c r="X21" s="51">
        <f>+'BASE DE DATOS '!CK268</f>
        <v>0</v>
      </c>
      <c r="Y21" s="51">
        <f>+'BASE DE DATOS '!CL268</f>
        <v>0</v>
      </c>
      <c r="Z21" s="51">
        <f>+'BASE DE DATOS '!CM268</f>
        <v>0</v>
      </c>
      <c r="AA21" s="54" t="str">
        <f>+'BASE DE DATOS '!CQ268</f>
        <v>NA</v>
      </c>
      <c r="AB21" s="160" t="str">
        <f>+'BASE DE DATOS '!CR268</f>
        <v>NA</v>
      </c>
      <c r="AC21" s="55" t="str">
        <f>+'BASE DE DATOS '!CU268</f>
        <v xml:space="preserve"> INSTITUTO DE CULTURA Y TURISMO </v>
      </c>
      <c r="AD21" s="157"/>
    </row>
    <row r="22" spans="1:30" ht="47.25" hidden="1" customHeight="1">
      <c r="A22" s="48" t="s">
        <v>901</v>
      </c>
      <c r="B22" s="49" t="s">
        <v>95</v>
      </c>
      <c r="C22" s="48" t="s">
        <v>902</v>
      </c>
      <c r="D22" s="50">
        <v>80</v>
      </c>
      <c r="E22" s="50" t="s">
        <v>81</v>
      </c>
      <c r="F22" s="48" t="s">
        <v>97</v>
      </c>
      <c r="G22" s="48" t="s">
        <v>925</v>
      </c>
      <c r="H22" s="48" t="s">
        <v>925</v>
      </c>
      <c r="I22" s="51">
        <v>50</v>
      </c>
      <c r="J22" s="50">
        <v>10</v>
      </c>
      <c r="K22" s="50">
        <v>3</v>
      </c>
      <c r="L22" s="51">
        <v>10</v>
      </c>
      <c r="M22" s="51">
        <v>0</v>
      </c>
      <c r="N22" s="51">
        <v>286</v>
      </c>
      <c r="O22" s="51">
        <v>286</v>
      </c>
      <c r="P22" s="51" t="s">
        <v>81</v>
      </c>
      <c r="Q22" s="51" t="str">
        <f>+'BASE DE DATOS '!CD269</f>
        <v>NA</v>
      </c>
      <c r="R22" s="51">
        <f>+'BASE DE DATOS '!CE269</f>
        <v>0</v>
      </c>
      <c r="S22" s="51">
        <f>+'BASE DE DATOS '!CF269</f>
        <v>0</v>
      </c>
      <c r="T22" s="51">
        <f>+'BASE DE DATOS '!CG269</f>
        <v>0</v>
      </c>
      <c r="U22" s="51">
        <f>+'BASE DE DATOS '!CH269</f>
        <v>0</v>
      </c>
      <c r="V22" s="51">
        <f>+'BASE DE DATOS '!CI269</f>
        <v>0</v>
      </c>
      <c r="W22" s="51">
        <f>+'BASE DE DATOS '!CJ269</f>
        <v>97834000</v>
      </c>
      <c r="X22" s="51">
        <f>+'BASE DE DATOS '!CK269</f>
        <v>0</v>
      </c>
      <c r="Y22" s="126">
        <f>+'BASE DE DATOS '!CL269</f>
        <v>0</v>
      </c>
      <c r="Z22" s="51">
        <f>+'BASE DE DATOS '!CM269</f>
        <v>0</v>
      </c>
      <c r="AA22" s="54" t="str">
        <f>+'BASE DE DATOS '!CQ269</f>
        <v>NA</v>
      </c>
      <c r="AB22" s="160" t="str">
        <f>+'BASE DE DATOS '!CR269</f>
        <v>NA</v>
      </c>
      <c r="AC22" s="55" t="str">
        <f>+'BASE DE DATOS '!CU269</f>
        <v xml:space="preserve"> INSTITUTO DE CULTURA Y TURISMO </v>
      </c>
      <c r="AD22" s="157"/>
    </row>
    <row r="23" spans="1:30" ht="46.5" hidden="1" customHeight="1">
      <c r="A23" s="48" t="s">
        <v>901</v>
      </c>
      <c r="B23" s="49" t="s">
        <v>95</v>
      </c>
      <c r="C23" s="48" t="s">
        <v>902</v>
      </c>
      <c r="D23" s="50">
        <v>10</v>
      </c>
      <c r="E23" s="50" t="s">
        <v>81</v>
      </c>
      <c r="F23" s="48" t="s">
        <v>97</v>
      </c>
      <c r="G23" s="48" t="s">
        <v>926</v>
      </c>
      <c r="H23" s="48" t="s">
        <v>926</v>
      </c>
      <c r="I23" s="51">
        <v>2</v>
      </c>
      <c r="J23" s="50">
        <v>2</v>
      </c>
      <c r="K23" s="50">
        <v>0</v>
      </c>
      <c r="L23" s="51">
        <v>2</v>
      </c>
      <c r="M23" s="51">
        <v>10</v>
      </c>
      <c r="N23" s="51">
        <v>43</v>
      </c>
      <c r="O23" s="51">
        <v>43</v>
      </c>
      <c r="P23" s="51" t="s">
        <v>81</v>
      </c>
      <c r="Q23" s="51" t="str">
        <f>+'BASE DE DATOS '!CD270</f>
        <v>NA</v>
      </c>
      <c r="R23" s="51">
        <f>+'BASE DE DATOS '!CE270</f>
        <v>0</v>
      </c>
      <c r="S23" s="51">
        <f>+'BASE DE DATOS '!CF270</f>
        <v>0</v>
      </c>
      <c r="T23" s="51">
        <f>+'BASE DE DATOS '!CG270</f>
        <v>0</v>
      </c>
      <c r="U23" s="51">
        <f>+'BASE DE DATOS '!CH270</f>
        <v>0</v>
      </c>
      <c r="V23" s="51">
        <f>+'BASE DE DATOS '!CI270</f>
        <v>0</v>
      </c>
      <c r="W23" s="51">
        <f>+'BASE DE DATOS '!CJ270</f>
        <v>0</v>
      </c>
      <c r="X23" s="51">
        <f>+'BASE DE DATOS '!CK270</f>
        <v>0</v>
      </c>
      <c r="Y23" s="51">
        <f>+'BASE DE DATOS '!CL270</f>
        <v>98020260</v>
      </c>
      <c r="Z23" s="51">
        <f>+'BASE DE DATOS '!CM270</f>
        <v>0</v>
      </c>
      <c r="AA23" s="54" t="str">
        <f>+'BASE DE DATOS '!CQ270</f>
        <v>NA</v>
      </c>
      <c r="AB23" s="160" t="str">
        <f>+'BASE DE DATOS '!CR270</f>
        <v>NA</v>
      </c>
      <c r="AC23" s="55" t="str">
        <f>+'BASE DE DATOS '!CU270</f>
        <v xml:space="preserve"> INSTITUTO DE CULTURA Y TURISMO </v>
      </c>
      <c r="AD23" s="157"/>
    </row>
    <row r="24" spans="1:30" ht="51" hidden="1" customHeight="1">
      <c r="A24" s="48" t="s">
        <v>901</v>
      </c>
      <c r="B24" s="49" t="s">
        <v>95</v>
      </c>
      <c r="C24" s="48" t="s">
        <v>902</v>
      </c>
      <c r="D24" s="50">
        <v>4</v>
      </c>
      <c r="E24" s="50" t="s">
        <v>81</v>
      </c>
      <c r="F24" s="48" t="s">
        <v>97</v>
      </c>
      <c r="G24" s="48" t="s">
        <v>927</v>
      </c>
      <c r="H24" s="48" t="s">
        <v>927</v>
      </c>
      <c r="I24" s="51">
        <v>0</v>
      </c>
      <c r="J24" s="50">
        <v>1</v>
      </c>
      <c r="K24" s="50">
        <v>0</v>
      </c>
      <c r="L24" s="51">
        <v>1</v>
      </c>
      <c r="M24" s="51">
        <v>7</v>
      </c>
      <c r="N24" s="51">
        <v>0</v>
      </c>
      <c r="O24" s="51">
        <v>0</v>
      </c>
      <c r="P24" s="51" t="s">
        <v>81</v>
      </c>
      <c r="Q24" s="51" t="str">
        <f>+'BASE DE DATOS '!CD271</f>
        <v>NA</v>
      </c>
      <c r="R24" s="51">
        <f>+'BASE DE DATOS '!CE271</f>
        <v>0</v>
      </c>
      <c r="S24" s="51">
        <f>+'BASE DE DATOS '!CF271</f>
        <v>0</v>
      </c>
      <c r="T24" s="51">
        <f>+'BASE DE DATOS '!CG271</f>
        <v>0</v>
      </c>
      <c r="U24" s="51">
        <f>+'BASE DE DATOS '!CH271</f>
        <v>0</v>
      </c>
      <c r="V24" s="51">
        <f>+'BASE DE DATOS '!CI271</f>
        <v>0</v>
      </c>
      <c r="W24" s="51">
        <f>+'BASE DE DATOS '!CJ271</f>
        <v>0</v>
      </c>
      <c r="X24" s="51">
        <f>+'BASE DE DATOS '!CK271</f>
        <v>0</v>
      </c>
      <c r="Y24" s="51">
        <f>+'BASE DE DATOS '!CL271</f>
        <v>0</v>
      </c>
      <c r="Z24" s="51">
        <f>+'BASE DE DATOS '!CM271</f>
        <v>0</v>
      </c>
      <c r="AA24" s="54" t="str">
        <f>+'BASE DE DATOS '!CQ271</f>
        <v>NA</v>
      </c>
      <c r="AB24" s="160" t="str">
        <f>+'BASE DE DATOS '!CR271</f>
        <v>NA</v>
      </c>
      <c r="AC24" s="55" t="str">
        <f>+'BASE DE DATOS '!CU271</f>
        <v xml:space="preserve"> INSTITUTO DE CULTURA Y TURISMO </v>
      </c>
      <c r="AD24" s="157"/>
    </row>
    <row r="25" spans="1:30" ht="47.25" hidden="1" customHeight="1">
      <c r="A25" s="48" t="s">
        <v>901</v>
      </c>
      <c r="B25" s="49" t="s">
        <v>95</v>
      </c>
      <c r="C25" s="48" t="s">
        <v>902</v>
      </c>
      <c r="D25" s="50">
        <v>6</v>
      </c>
      <c r="E25" s="50" t="s">
        <v>81</v>
      </c>
      <c r="F25" s="48" t="s">
        <v>97</v>
      </c>
      <c r="G25" s="48" t="s">
        <v>928</v>
      </c>
      <c r="H25" s="48" t="s">
        <v>928</v>
      </c>
      <c r="I25" s="51">
        <v>0</v>
      </c>
      <c r="J25" s="50">
        <v>1</v>
      </c>
      <c r="K25" s="50">
        <v>0</v>
      </c>
      <c r="L25" s="51">
        <v>1</v>
      </c>
      <c r="M25" s="51">
        <v>10</v>
      </c>
      <c r="N25" s="51">
        <v>90</v>
      </c>
      <c r="O25" s="51">
        <v>90</v>
      </c>
      <c r="P25" s="51" t="s">
        <v>81</v>
      </c>
      <c r="Q25" s="51" t="str">
        <f>+'BASE DE DATOS '!CD272</f>
        <v>NA</v>
      </c>
      <c r="R25" s="51">
        <f>+'BASE DE DATOS '!CE272</f>
        <v>0</v>
      </c>
      <c r="S25" s="51">
        <f>+'BASE DE DATOS '!CF272</f>
        <v>0</v>
      </c>
      <c r="T25" s="51">
        <f>+'BASE DE DATOS '!CG272</f>
        <v>0</v>
      </c>
      <c r="U25" s="51">
        <f>+'BASE DE DATOS '!CH272</f>
        <v>0</v>
      </c>
      <c r="V25" s="51">
        <f>+'BASE DE DATOS '!CI272</f>
        <v>0</v>
      </c>
      <c r="W25" s="51">
        <f>+'BASE DE DATOS '!CJ272</f>
        <v>0</v>
      </c>
      <c r="X25" s="51">
        <f>+'BASE DE DATOS '!CK272</f>
        <v>0</v>
      </c>
      <c r="Y25" s="51">
        <f>+'BASE DE DATOS '!CL272</f>
        <v>0</v>
      </c>
      <c r="Z25" s="51">
        <f>+'BASE DE DATOS '!CM272</f>
        <v>0</v>
      </c>
      <c r="AA25" s="54" t="str">
        <f>+'BASE DE DATOS '!CQ272</f>
        <v>NA</v>
      </c>
      <c r="AB25" s="160" t="str">
        <f>+'BASE DE DATOS '!CR272</f>
        <v>NA</v>
      </c>
      <c r="AC25" s="55" t="str">
        <f>+'BASE DE DATOS '!CU272</f>
        <v xml:space="preserve"> INSTITUTO DE CULTURA Y TURISMO </v>
      </c>
      <c r="AD25" s="157"/>
    </row>
    <row r="26" spans="1:30" ht="59.25" hidden="1" customHeight="1">
      <c r="A26" s="48" t="s">
        <v>901</v>
      </c>
      <c r="B26" s="49" t="s">
        <v>95</v>
      </c>
      <c r="C26" s="48" t="s">
        <v>902</v>
      </c>
      <c r="D26" s="50">
        <v>25</v>
      </c>
      <c r="E26" s="50" t="s">
        <v>81</v>
      </c>
      <c r="F26" s="48" t="s">
        <v>97</v>
      </c>
      <c r="G26" s="48" t="s">
        <v>929</v>
      </c>
      <c r="H26" s="48" t="s">
        <v>929</v>
      </c>
      <c r="I26" s="51">
        <v>3</v>
      </c>
      <c r="J26" s="50">
        <v>4</v>
      </c>
      <c r="K26" s="50">
        <v>0</v>
      </c>
      <c r="L26" s="51">
        <v>4</v>
      </c>
      <c r="M26" s="51">
        <v>0</v>
      </c>
      <c r="N26" s="51">
        <v>10</v>
      </c>
      <c r="O26" s="51">
        <v>0</v>
      </c>
      <c r="P26" s="51" t="s">
        <v>81</v>
      </c>
      <c r="Q26" s="51" t="str">
        <f>+'BASE DE DATOS '!CD273</f>
        <v>NA</v>
      </c>
      <c r="R26" s="51">
        <f>+'BASE DE DATOS '!CE273</f>
        <v>0</v>
      </c>
      <c r="S26" s="51">
        <f>+'BASE DE DATOS '!CF273</f>
        <v>0</v>
      </c>
      <c r="T26" s="51">
        <f>+'BASE DE DATOS '!CG273</f>
        <v>0</v>
      </c>
      <c r="U26" s="51">
        <f>+'BASE DE DATOS '!CH273</f>
        <v>0</v>
      </c>
      <c r="V26" s="51">
        <f>+'BASE DE DATOS '!CI273</f>
        <v>0</v>
      </c>
      <c r="W26" s="51">
        <f>+'BASE DE DATOS '!CJ273</f>
        <v>0</v>
      </c>
      <c r="X26" s="51">
        <f>+'BASE DE DATOS '!CK273</f>
        <v>0</v>
      </c>
      <c r="Y26" s="51">
        <f>+'BASE DE DATOS '!CL273</f>
        <v>0</v>
      </c>
      <c r="Z26" s="51">
        <f>+'BASE DE DATOS '!CM273</f>
        <v>0</v>
      </c>
      <c r="AA26" s="54" t="str">
        <f>+'BASE DE DATOS '!CQ273</f>
        <v>NA</v>
      </c>
      <c r="AB26" s="160" t="str">
        <f>+'BASE DE DATOS '!CR273</f>
        <v>NA</v>
      </c>
      <c r="AC26" s="55" t="str">
        <f>+'BASE DE DATOS '!CU273</f>
        <v xml:space="preserve"> INSTITUTO DE CULTURA Y TURISMO </v>
      </c>
      <c r="AD26" s="157"/>
    </row>
    <row r="27" spans="1:30" ht="78.75" hidden="1" customHeight="1">
      <c r="A27" s="48" t="s">
        <v>930</v>
      </c>
      <c r="B27" s="49" t="s">
        <v>95</v>
      </c>
      <c r="C27" s="48" t="s">
        <v>931</v>
      </c>
      <c r="D27" s="50">
        <v>12</v>
      </c>
      <c r="E27" s="50" t="s">
        <v>81</v>
      </c>
      <c r="F27" s="48" t="s">
        <v>97</v>
      </c>
      <c r="G27" s="48" t="s">
        <v>914</v>
      </c>
      <c r="H27" s="48" t="s">
        <v>914</v>
      </c>
      <c r="I27" s="51">
        <v>6</v>
      </c>
      <c r="J27" s="50">
        <v>0</v>
      </c>
      <c r="K27" s="50">
        <v>0</v>
      </c>
      <c r="L27" s="51">
        <v>0</v>
      </c>
      <c r="M27" s="51">
        <v>0</v>
      </c>
      <c r="N27" s="51">
        <v>0</v>
      </c>
      <c r="O27" s="51">
        <v>0</v>
      </c>
      <c r="P27" s="51" t="s">
        <v>81</v>
      </c>
      <c r="Q27" s="51" t="str">
        <f>+'BASE DE DATOS '!CD274</f>
        <v>NA</v>
      </c>
      <c r="R27" s="51">
        <f>+'BASE DE DATOS '!CE274</f>
        <v>0</v>
      </c>
      <c r="S27" s="51">
        <f>+'BASE DE DATOS '!CF274</f>
        <v>0</v>
      </c>
      <c r="T27" s="51">
        <f>+'BASE DE DATOS '!CG274</f>
        <v>0</v>
      </c>
      <c r="U27" s="51">
        <f>+'BASE DE DATOS '!CH274</f>
        <v>0</v>
      </c>
      <c r="V27" s="51">
        <f>+'BASE DE DATOS '!CI274</f>
        <v>0</v>
      </c>
      <c r="W27" s="51">
        <f>+'BASE DE DATOS '!CJ274</f>
        <v>0</v>
      </c>
      <c r="X27" s="51">
        <f>+'BASE DE DATOS '!CK274</f>
        <v>0</v>
      </c>
      <c r="Y27" s="51">
        <f>+'BASE DE DATOS '!CL274</f>
        <v>0</v>
      </c>
      <c r="Z27" s="51">
        <f>+'BASE DE DATOS '!CM274</f>
        <v>0</v>
      </c>
      <c r="AA27" s="54" t="str">
        <f>+'BASE DE DATOS '!CQ274</f>
        <v>NA</v>
      </c>
      <c r="AB27" s="160" t="str">
        <f>+'BASE DE DATOS '!CR274</f>
        <v>NA</v>
      </c>
      <c r="AC27" s="55" t="str">
        <f>+'BASE DE DATOS '!CU274</f>
        <v xml:space="preserve"> INSTITUTO DE CULTURA Y TURISMO </v>
      </c>
      <c r="AD27" s="157"/>
    </row>
    <row r="28" spans="1:30" ht="96" hidden="1" customHeight="1">
      <c r="A28" s="48" t="s">
        <v>932</v>
      </c>
      <c r="B28" s="49" t="s">
        <v>95</v>
      </c>
      <c r="C28" s="48" t="s">
        <v>931</v>
      </c>
      <c r="D28" s="50">
        <v>200</v>
      </c>
      <c r="E28" s="50" t="s">
        <v>81</v>
      </c>
      <c r="F28" s="48" t="s">
        <v>97</v>
      </c>
      <c r="G28" s="48" t="s">
        <v>915</v>
      </c>
      <c r="H28" s="48" t="s">
        <v>915</v>
      </c>
      <c r="I28" s="51">
        <v>187</v>
      </c>
      <c r="J28" s="50">
        <v>0</v>
      </c>
      <c r="K28" s="50">
        <v>0</v>
      </c>
      <c r="L28" s="51">
        <v>0</v>
      </c>
      <c r="M28" s="51">
        <v>0</v>
      </c>
      <c r="N28" s="51">
        <v>0</v>
      </c>
      <c r="O28" s="51">
        <v>0</v>
      </c>
      <c r="P28" s="51" t="s">
        <v>81</v>
      </c>
      <c r="Q28" s="51" t="str">
        <f>+'BASE DE DATOS '!CD275</f>
        <v>NA</v>
      </c>
      <c r="R28" s="51">
        <f>+'BASE DE DATOS '!CE275</f>
        <v>0</v>
      </c>
      <c r="S28" s="51">
        <f>+'BASE DE DATOS '!CF275</f>
        <v>0</v>
      </c>
      <c r="T28" s="51">
        <f>+'BASE DE DATOS '!CG275</f>
        <v>0</v>
      </c>
      <c r="U28" s="51">
        <f>+'BASE DE DATOS '!CH275</f>
        <v>0</v>
      </c>
      <c r="V28" s="51">
        <f>+'BASE DE DATOS '!CI275</f>
        <v>0</v>
      </c>
      <c r="W28" s="51">
        <f>+'BASE DE DATOS '!CJ275</f>
        <v>0</v>
      </c>
      <c r="X28" s="51">
        <f>+'BASE DE DATOS '!CK275</f>
        <v>0</v>
      </c>
      <c r="Y28" s="51">
        <f>+'BASE DE DATOS '!CL275</f>
        <v>0</v>
      </c>
      <c r="Z28" s="51">
        <f>+'BASE DE DATOS '!CM275</f>
        <v>0</v>
      </c>
      <c r="AA28" s="54" t="str">
        <f>+'BASE DE DATOS '!CQ275</f>
        <v>NA</v>
      </c>
      <c r="AB28" s="160" t="str">
        <f>+'BASE DE DATOS '!CR275</f>
        <v>NA</v>
      </c>
      <c r="AC28" s="55" t="str">
        <f>+'BASE DE DATOS '!CU275</f>
        <v xml:space="preserve"> INSTITUTO DE CULTURA Y TURISMO </v>
      </c>
      <c r="AD28" s="157"/>
    </row>
    <row r="29" spans="1:30" ht="81" hidden="1" customHeight="1">
      <c r="A29" s="48" t="s">
        <v>930</v>
      </c>
      <c r="B29" s="49" t="s">
        <v>95</v>
      </c>
      <c r="C29" s="48" t="s">
        <v>931</v>
      </c>
      <c r="D29" s="50">
        <v>130</v>
      </c>
      <c r="E29" s="50" t="s">
        <v>81</v>
      </c>
      <c r="F29" s="48" t="s">
        <v>97</v>
      </c>
      <c r="G29" s="48" t="s">
        <v>916</v>
      </c>
      <c r="H29" s="48" t="s">
        <v>916</v>
      </c>
      <c r="I29" s="51">
        <v>121</v>
      </c>
      <c r="J29" s="50">
        <v>0</v>
      </c>
      <c r="K29" s="50">
        <v>0</v>
      </c>
      <c r="L29" s="51">
        <v>0</v>
      </c>
      <c r="M29" s="51">
        <v>0</v>
      </c>
      <c r="N29" s="51">
        <v>0</v>
      </c>
      <c r="O29" s="51">
        <v>0</v>
      </c>
      <c r="P29" s="51" t="s">
        <v>81</v>
      </c>
      <c r="Q29" s="51" t="str">
        <f>+'BASE DE DATOS '!CD276</f>
        <v>NA</v>
      </c>
      <c r="R29" s="51">
        <f>+'BASE DE DATOS '!CE276</f>
        <v>0</v>
      </c>
      <c r="S29" s="51">
        <f>+'BASE DE DATOS '!CF276</f>
        <v>0</v>
      </c>
      <c r="T29" s="51">
        <f>+'BASE DE DATOS '!CG276</f>
        <v>0</v>
      </c>
      <c r="U29" s="51">
        <f>+'BASE DE DATOS '!CH276</f>
        <v>0</v>
      </c>
      <c r="V29" s="51">
        <f>+'BASE DE DATOS '!CI276</f>
        <v>0</v>
      </c>
      <c r="W29" s="51">
        <f>+'BASE DE DATOS '!CJ276</f>
        <v>0</v>
      </c>
      <c r="X29" s="51">
        <f>+'BASE DE DATOS '!CK276</f>
        <v>0</v>
      </c>
      <c r="Y29" s="126">
        <f>+'BASE DE DATOS '!CL276</f>
        <v>0</v>
      </c>
      <c r="Z29" s="51">
        <f>+'BASE DE DATOS '!CM276</f>
        <v>0</v>
      </c>
      <c r="AA29" s="54" t="str">
        <f>+'BASE DE DATOS '!CQ276</f>
        <v>NA</v>
      </c>
      <c r="AB29" s="160" t="str">
        <f>+'BASE DE DATOS '!CR276</f>
        <v>NA</v>
      </c>
      <c r="AC29" s="55" t="str">
        <f>+'BASE DE DATOS '!CU276</f>
        <v xml:space="preserve"> INSTITUTO DE CULTURA Y TURISMO </v>
      </c>
      <c r="AD29" s="157"/>
    </row>
    <row r="30" spans="1:30" ht="67.5" hidden="1">
      <c r="A30" s="48" t="s">
        <v>930</v>
      </c>
      <c r="B30" s="49" t="s">
        <v>95</v>
      </c>
      <c r="C30" s="48" t="s">
        <v>931</v>
      </c>
      <c r="D30" s="50">
        <v>18</v>
      </c>
      <c r="E30" s="50" t="s">
        <v>81</v>
      </c>
      <c r="F30" s="48" t="s">
        <v>97</v>
      </c>
      <c r="G30" s="48" t="s">
        <v>917</v>
      </c>
      <c r="H30" s="48" t="s">
        <v>917</v>
      </c>
      <c r="I30" s="51">
        <v>7</v>
      </c>
      <c r="J30" s="50">
        <v>0</v>
      </c>
      <c r="K30" s="50">
        <v>0</v>
      </c>
      <c r="L30" s="51">
        <v>0</v>
      </c>
      <c r="M30" s="51">
        <v>0</v>
      </c>
      <c r="N30" s="51">
        <v>0</v>
      </c>
      <c r="O30" s="51">
        <v>0</v>
      </c>
      <c r="P30" s="51" t="s">
        <v>81</v>
      </c>
      <c r="Q30" s="51" t="str">
        <f>+'BASE DE DATOS '!CD277</f>
        <v>NA</v>
      </c>
      <c r="R30" s="51">
        <f>+'BASE DE DATOS '!CE277</f>
        <v>0</v>
      </c>
      <c r="S30" s="51">
        <f>+'BASE DE DATOS '!CF277</f>
        <v>0</v>
      </c>
      <c r="T30" s="51">
        <f>+'BASE DE DATOS '!CG277</f>
        <v>0</v>
      </c>
      <c r="U30" s="51">
        <f>+'BASE DE DATOS '!CH277</f>
        <v>0</v>
      </c>
      <c r="V30" s="51">
        <f>+'BASE DE DATOS '!CI277</f>
        <v>0</v>
      </c>
      <c r="W30" s="51">
        <f>+'BASE DE DATOS '!CJ277</f>
        <v>0</v>
      </c>
      <c r="X30" s="51">
        <f>+'BASE DE DATOS '!CK277</f>
        <v>0</v>
      </c>
      <c r="Y30" s="51">
        <f>+'BASE DE DATOS '!CL277</f>
        <v>0</v>
      </c>
      <c r="Z30" s="51">
        <f>+'BASE DE DATOS '!CM277</f>
        <v>0</v>
      </c>
      <c r="AA30" s="54" t="str">
        <f>+'BASE DE DATOS '!CQ277</f>
        <v>NA</v>
      </c>
      <c r="AB30" s="160" t="str">
        <f>+'BASE DE DATOS '!CR277</f>
        <v>NA</v>
      </c>
      <c r="AC30" s="55" t="str">
        <f>+'BASE DE DATOS '!CU277</f>
        <v xml:space="preserve"> INSTITUTO DE CULTURA Y TURISMO </v>
      </c>
      <c r="AD30" s="157"/>
    </row>
    <row r="31" spans="1:30" ht="45">
      <c r="A31" s="48" t="s">
        <v>930</v>
      </c>
      <c r="B31" s="49" t="s">
        <v>95</v>
      </c>
      <c r="C31" s="48" t="s">
        <v>931</v>
      </c>
      <c r="D31" s="50">
        <v>40</v>
      </c>
      <c r="E31" s="50">
        <v>10</v>
      </c>
      <c r="F31" s="48" t="s">
        <v>97</v>
      </c>
      <c r="G31" s="48" t="s">
        <v>918</v>
      </c>
      <c r="H31" s="48" t="s">
        <v>918</v>
      </c>
      <c r="I31" s="51">
        <v>0</v>
      </c>
      <c r="J31" s="50">
        <v>0</v>
      </c>
      <c r="K31" s="50">
        <v>0</v>
      </c>
      <c r="L31" s="51">
        <v>0</v>
      </c>
      <c r="M31" s="51">
        <v>0</v>
      </c>
      <c r="N31" s="51">
        <v>0</v>
      </c>
      <c r="O31" s="51">
        <v>0</v>
      </c>
      <c r="P31" s="51">
        <v>10</v>
      </c>
      <c r="Q31" s="51">
        <f>+'BASE DE DATOS '!CD278</f>
        <v>5</v>
      </c>
      <c r="R31" s="51">
        <f>+'BASE DE DATOS '!CE278</f>
        <v>0</v>
      </c>
      <c r="S31" s="51">
        <f>+'BASE DE DATOS '!CF278</f>
        <v>0</v>
      </c>
      <c r="T31" s="51">
        <f>+'BASE DE DATOS '!CG278</f>
        <v>0</v>
      </c>
      <c r="U31" s="51">
        <f>+'BASE DE DATOS '!CH278</f>
        <v>0</v>
      </c>
      <c r="V31" s="51">
        <f>+'BASE DE DATOS '!CI278</f>
        <v>0</v>
      </c>
      <c r="W31" s="51">
        <f>+'BASE DE DATOS '!CJ278</f>
        <v>0</v>
      </c>
      <c r="X31" s="51">
        <f>+'BASE DE DATOS '!CK278</f>
        <v>0</v>
      </c>
      <c r="Y31" s="51">
        <f>+'BASE DE DATOS '!CL278</f>
        <v>0</v>
      </c>
      <c r="Z31" s="51">
        <f>+'BASE DE DATOS '!CM278</f>
        <v>0</v>
      </c>
      <c r="AA31" s="54">
        <f>+'BASE DE DATOS '!CQ278</f>
        <v>5</v>
      </c>
      <c r="AB31" s="160">
        <f>+'BASE DE DATOS '!CR278</f>
        <v>0.5</v>
      </c>
      <c r="AC31" s="55" t="str">
        <f>+'BASE DE DATOS '!CU278</f>
        <v xml:space="preserve"> INSTITUTO DE CULTURA Y TURISMO </v>
      </c>
      <c r="AD31" s="157"/>
    </row>
    <row r="32" spans="1:30" ht="45">
      <c r="A32" s="48" t="s">
        <v>930</v>
      </c>
      <c r="B32" s="49" t="s">
        <v>95</v>
      </c>
      <c r="C32" s="48" t="s">
        <v>931</v>
      </c>
      <c r="D32" s="50">
        <v>50</v>
      </c>
      <c r="E32" s="50">
        <v>4</v>
      </c>
      <c r="F32" s="48" t="s">
        <v>97</v>
      </c>
      <c r="G32" s="48" t="s">
        <v>920</v>
      </c>
      <c r="H32" s="48" t="s">
        <v>920</v>
      </c>
      <c r="I32" s="51">
        <v>5</v>
      </c>
      <c r="J32" s="50">
        <v>0</v>
      </c>
      <c r="K32" s="50">
        <v>0</v>
      </c>
      <c r="L32" s="51">
        <v>0</v>
      </c>
      <c r="M32" s="51">
        <v>0</v>
      </c>
      <c r="N32" s="51">
        <v>0</v>
      </c>
      <c r="O32" s="51">
        <v>0</v>
      </c>
      <c r="P32" s="51">
        <v>4</v>
      </c>
      <c r="Q32" s="51">
        <f>+'BASE DE DATOS '!CD279</f>
        <v>2</v>
      </c>
      <c r="R32" s="51">
        <f>+'BASE DE DATOS '!CE279</f>
        <v>0</v>
      </c>
      <c r="S32" s="51">
        <f>+'BASE DE DATOS '!CF279</f>
        <v>0</v>
      </c>
      <c r="T32" s="51">
        <f>+'BASE DE DATOS '!CG279</f>
        <v>0</v>
      </c>
      <c r="U32" s="51">
        <f>+'BASE DE DATOS '!CH279</f>
        <v>0</v>
      </c>
      <c r="V32" s="51">
        <f>+'BASE DE DATOS '!CI279</f>
        <v>0</v>
      </c>
      <c r="W32" s="126">
        <f>+'BASE DE DATOS '!CJ279</f>
        <v>0</v>
      </c>
      <c r="X32" s="51">
        <f>+'BASE DE DATOS '!CK279</f>
        <v>0</v>
      </c>
      <c r="Y32" s="126">
        <f>+'BASE DE DATOS '!CL279</f>
        <v>0</v>
      </c>
      <c r="Z32" s="51">
        <f>+'BASE DE DATOS '!CM279</f>
        <v>0</v>
      </c>
      <c r="AA32" s="54">
        <f>+'BASE DE DATOS '!CQ279</f>
        <v>2</v>
      </c>
      <c r="AB32" s="160">
        <f>+'BASE DE DATOS '!CR279</f>
        <v>0.5</v>
      </c>
      <c r="AC32" s="55" t="str">
        <f>+'BASE DE DATOS '!CU279</f>
        <v xml:space="preserve"> INSTITUTO DE CULTURA Y TURISMO </v>
      </c>
      <c r="AD32" s="157"/>
    </row>
    <row r="33" spans="1:30" ht="41.25" customHeight="1">
      <c r="A33" s="48" t="s">
        <v>930</v>
      </c>
      <c r="B33" s="49" t="s">
        <v>95</v>
      </c>
      <c r="C33" s="48" t="s">
        <v>931</v>
      </c>
      <c r="D33" s="50">
        <v>45</v>
      </c>
      <c r="E33" s="50">
        <v>10</v>
      </c>
      <c r="F33" s="48" t="s">
        <v>97</v>
      </c>
      <c r="G33" s="48" t="s">
        <v>921</v>
      </c>
      <c r="H33" s="48" t="s">
        <v>921</v>
      </c>
      <c r="I33" s="51">
        <v>33</v>
      </c>
      <c r="J33" s="50">
        <v>0</v>
      </c>
      <c r="K33" s="50">
        <v>0</v>
      </c>
      <c r="L33" s="51">
        <v>0</v>
      </c>
      <c r="M33" s="51">
        <v>0</v>
      </c>
      <c r="N33" s="51">
        <v>0</v>
      </c>
      <c r="O33" s="51">
        <v>0</v>
      </c>
      <c r="P33" s="51">
        <v>10</v>
      </c>
      <c r="Q33" s="51">
        <f>+'BASE DE DATOS '!CD280</f>
        <v>0</v>
      </c>
      <c r="R33" s="51">
        <f>+'BASE DE DATOS '!CE280</f>
        <v>0</v>
      </c>
      <c r="S33" s="51">
        <f>+'BASE DE DATOS '!CF280</f>
        <v>0</v>
      </c>
      <c r="T33" s="51">
        <f>+'BASE DE DATOS '!CG280</f>
        <v>0</v>
      </c>
      <c r="U33" s="51">
        <f>+'BASE DE DATOS '!CH280</f>
        <v>0</v>
      </c>
      <c r="V33" s="51">
        <f>+'BASE DE DATOS '!CI280</f>
        <v>0</v>
      </c>
      <c r="W33" s="51">
        <f>+'BASE DE DATOS '!CJ280</f>
        <v>0</v>
      </c>
      <c r="X33" s="51">
        <f>+'BASE DE DATOS '!CK280</f>
        <v>0</v>
      </c>
      <c r="Y33" s="51">
        <f>+'BASE DE DATOS '!CL280</f>
        <v>0</v>
      </c>
      <c r="Z33" s="51">
        <f>+'BASE DE DATOS '!CM280</f>
        <v>0</v>
      </c>
      <c r="AA33" s="54">
        <f>+'BASE DE DATOS '!CQ280</f>
        <v>0</v>
      </c>
      <c r="AB33" s="160">
        <f>+'BASE DE DATOS '!CR280</f>
        <v>0</v>
      </c>
      <c r="AC33" s="55" t="str">
        <f>+'BASE DE DATOS '!CU280</f>
        <v xml:space="preserve"> INSTITUTO DE CULTURA Y TURISMO </v>
      </c>
      <c r="AD33" s="157"/>
    </row>
    <row r="34" spans="1:30" ht="41.25" customHeight="1">
      <c r="A34" s="48" t="s">
        <v>930</v>
      </c>
      <c r="B34" s="49" t="s">
        <v>95</v>
      </c>
      <c r="C34" s="48" t="s">
        <v>931</v>
      </c>
      <c r="D34" s="50">
        <v>45</v>
      </c>
      <c r="E34" s="50">
        <v>10</v>
      </c>
      <c r="F34" s="48" t="s">
        <v>97</v>
      </c>
      <c r="G34" s="48" t="s">
        <v>922</v>
      </c>
      <c r="H34" s="48" t="s">
        <v>922</v>
      </c>
      <c r="I34" s="51">
        <v>33</v>
      </c>
      <c r="J34" s="50">
        <v>0</v>
      </c>
      <c r="K34" s="50">
        <v>0</v>
      </c>
      <c r="L34" s="51">
        <v>0</v>
      </c>
      <c r="M34" s="51">
        <v>0</v>
      </c>
      <c r="N34" s="51">
        <v>0</v>
      </c>
      <c r="O34" s="51">
        <v>0</v>
      </c>
      <c r="P34" s="51">
        <v>10</v>
      </c>
      <c r="Q34" s="51">
        <f>+'BASE DE DATOS '!CD281</f>
        <v>0</v>
      </c>
      <c r="R34" s="51">
        <f>+'BASE DE DATOS '!CE281</f>
        <v>0</v>
      </c>
      <c r="S34" s="51">
        <f>+'BASE DE DATOS '!CF281</f>
        <v>0</v>
      </c>
      <c r="T34" s="51">
        <f>+'BASE DE DATOS '!CG281</f>
        <v>0</v>
      </c>
      <c r="U34" s="51">
        <f>+'BASE DE DATOS '!CH281</f>
        <v>0</v>
      </c>
      <c r="V34" s="51">
        <f>+'BASE DE DATOS '!CI281</f>
        <v>0</v>
      </c>
      <c r="W34" s="51">
        <f>+'BASE DE DATOS '!CJ281</f>
        <v>0</v>
      </c>
      <c r="X34" s="51">
        <f>+'BASE DE DATOS '!CK281</f>
        <v>0</v>
      </c>
      <c r="Y34" s="51">
        <f>+'BASE DE DATOS '!CL281</f>
        <v>0</v>
      </c>
      <c r="Z34" s="51">
        <f>+'BASE DE DATOS '!CM281</f>
        <v>0</v>
      </c>
      <c r="AA34" s="54">
        <f>+'BASE DE DATOS '!CQ281</f>
        <v>0</v>
      </c>
      <c r="AB34" s="160">
        <f>+'BASE DE DATOS '!CR281</f>
        <v>0</v>
      </c>
      <c r="AC34" s="55" t="str">
        <f>+'BASE DE DATOS '!CU281</f>
        <v xml:space="preserve"> INSTITUTO DE CULTURA Y TURISMO </v>
      </c>
      <c r="AD34" s="157"/>
    </row>
    <row r="35" spans="1:30" ht="41.25" customHeight="1">
      <c r="A35" s="48" t="s">
        <v>930</v>
      </c>
      <c r="B35" s="49" t="s">
        <v>95</v>
      </c>
      <c r="C35" s="48" t="s">
        <v>931</v>
      </c>
      <c r="D35" s="50">
        <v>6</v>
      </c>
      <c r="E35" s="50">
        <v>3</v>
      </c>
      <c r="F35" s="48" t="s">
        <v>97</v>
      </c>
      <c r="G35" s="48" t="s">
        <v>923</v>
      </c>
      <c r="H35" s="48" t="s">
        <v>923</v>
      </c>
      <c r="I35" s="51">
        <v>0</v>
      </c>
      <c r="J35" s="50">
        <v>0</v>
      </c>
      <c r="K35" s="50">
        <v>0</v>
      </c>
      <c r="L35" s="51">
        <v>0</v>
      </c>
      <c r="M35" s="51">
        <v>0</v>
      </c>
      <c r="N35" s="51">
        <v>0</v>
      </c>
      <c r="O35" s="51">
        <v>0</v>
      </c>
      <c r="P35" s="51">
        <v>3</v>
      </c>
      <c r="Q35" s="51">
        <f>+'BASE DE DATOS '!CD282</f>
        <v>0</v>
      </c>
      <c r="R35" s="51">
        <f>+'BASE DE DATOS '!CE282</f>
        <v>0</v>
      </c>
      <c r="S35" s="51">
        <f>+'BASE DE DATOS '!CF282</f>
        <v>0</v>
      </c>
      <c r="T35" s="51">
        <f>+'BASE DE DATOS '!CG282</f>
        <v>0</v>
      </c>
      <c r="U35" s="51">
        <f>+'BASE DE DATOS '!CH282</f>
        <v>0</v>
      </c>
      <c r="V35" s="51">
        <f>+'BASE DE DATOS '!CI282</f>
        <v>0</v>
      </c>
      <c r="W35" s="51">
        <f>+'BASE DE DATOS '!CJ282</f>
        <v>0</v>
      </c>
      <c r="X35" s="51">
        <f>+'BASE DE DATOS '!CK282</f>
        <v>0</v>
      </c>
      <c r="Y35" s="51">
        <f>+'BASE DE DATOS '!CL282</f>
        <v>0</v>
      </c>
      <c r="Z35" s="51">
        <f>+'BASE DE DATOS '!CM282</f>
        <v>0</v>
      </c>
      <c r="AA35" s="54">
        <f>+'BASE DE DATOS '!CQ282</f>
        <v>0</v>
      </c>
      <c r="AB35" s="160">
        <f>+'BASE DE DATOS '!CR282</f>
        <v>0</v>
      </c>
      <c r="AC35" s="55" t="str">
        <f>+'BASE DE DATOS '!CU282</f>
        <v xml:space="preserve"> INSTITUTO DE CULTURA Y TURISMO </v>
      </c>
      <c r="AD35" s="157"/>
    </row>
    <row r="36" spans="1:30" ht="49.5" hidden="1" customHeight="1">
      <c r="A36" s="48" t="s">
        <v>930</v>
      </c>
      <c r="B36" s="49" t="s">
        <v>95</v>
      </c>
      <c r="C36" s="48" t="s">
        <v>931</v>
      </c>
      <c r="D36" s="50">
        <v>33</v>
      </c>
      <c r="E36" s="50" t="s">
        <v>81</v>
      </c>
      <c r="F36" s="48" t="s">
        <v>97</v>
      </c>
      <c r="G36" s="48" t="s">
        <v>924</v>
      </c>
      <c r="H36" s="48" t="s">
        <v>924</v>
      </c>
      <c r="I36" s="51">
        <v>5</v>
      </c>
      <c r="J36" s="50">
        <v>0</v>
      </c>
      <c r="K36" s="50">
        <v>0</v>
      </c>
      <c r="L36" s="51">
        <v>0</v>
      </c>
      <c r="M36" s="51">
        <v>0</v>
      </c>
      <c r="N36" s="51">
        <v>0</v>
      </c>
      <c r="O36" s="51">
        <v>0</v>
      </c>
      <c r="P36" s="51" t="s">
        <v>81</v>
      </c>
      <c r="Q36" s="51" t="str">
        <f>+'BASE DE DATOS '!CD283</f>
        <v>NA</v>
      </c>
      <c r="R36" s="51">
        <f>+'BASE DE DATOS '!CE283</f>
        <v>0</v>
      </c>
      <c r="S36" s="51">
        <f>+'BASE DE DATOS '!CF283</f>
        <v>0</v>
      </c>
      <c r="T36" s="51">
        <f>+'BASE DE DATOS '!CG283</f>
        <v>0</v>
      </c>
      <c r="U36" s="51">
        <f>+'BASE DE DATOS '!CH283</f>
        <v>0</v>
      </c>
      <c r="V36" s="51">
        <f>+'BASE DE DATOS '!CI283</f>
        <v>0</v>
      </c>
      <c r="W36" s="51">
        <f>+'BASE DE DATOS '!CJ283</f>
        <v>0</v>
      </c>
      <c r="X36" s="51">
        <f>+'BASE DE DATOS '!CK283</f>
        <v>0</v>
      </c>
      <c r="Y36" s="51">
        <f>+'BASE DE DATOS '!CL283</f>
        <v>0</v>
      </c>
      <c r="Z36" s="51">
        <f>+'BASE DE DATOS '!CM283</f>
        <v>0</v>
      </c>
      <c r="AA36" s="54" t="str">
        <f>+'BASE DE DATOS '!CQ283</f>
        <v>NA</v>
      </c>
      <c r="AB36" s="160" t="str">
        <f>+'BASE DE DATOS '!CR283</f>
        <v>NA</v>
      </c>
      <c r="AC36" s="55" t="str">
        <f>+'BASE DE DATOS '!CU283</f>
        <v xml:space="preserve"> INSTITUTO DE CULTURA Y TURISMO </v>
      </c>
      <c r="AD36" s="157"/>
    </row>
    <row r="37" spans="1:30" ht="51" customHeight="1">
      <c r="A37" s="48" t="s">
        <v>930</v>
      </c>
      <c r="B37" s="49" t="s">
        <v>95</v>
      </c>
      <c r="C37" s="48" t="s">
        <v>931</v>
      </c>
      <c r="D37" s="50">
        <v>80</v>
      </c>
      <c r="E37" s="50">
        <v>40</v>
      </c>
      <c r="F37" s="48" t="s">
        <v>97</v>
      </c>
      <c r="G37" s="48" t="s">
        <v>925</v>
      </c>
      <c r="H37" s="48" t="s">
        <v>925</v>
      </c>
      <c r="I37" s="51">
        <v>50</v>
      </c>
      <c r="J37" s="50">
        <v>0</v>
      </c>
      <c r="K37" s="50">
        <v>0</v>
      </c>
      <c r="L37" s="51">
        <v>0</v>
      </c>
      <c r="M37" s="51">
        <v>0</v>
      </c>
      <c r="N37" s="51">
        <v>286</v>
      </c>
      <c r="O37" s="51">
        <v>286</v>
      </c>
      <c r="P37" s="51">
        <v>45</v>
      </c>
      <c r="Q37" s="51">
        <f>+'BASE DE DATOS '!CD284</f>
        <v>80</v>
      </c>
      <c r="R37" s="51">
        <f>+'BASE DE DATOS '!CE284</f>
        <v>0</v>
      </c>
      <c r="S37" s="51">
        <f>+'BASE DE DATOS '!CF284</f>
        <v>0</v>
      </c>
      <c r="T37" s="51">
        <f>+'BASE DE DATOS '!CG284</f>
        <v>0</v>
      </c>
      <c r="U37" s="51">
        <f>+'BASE DE DATOS '!CH284</f>
        <v>0</v>
      </c>
      <c r="V37" s="51">
        <f>+'BASE DE DATOS '!CI284</f>
        <v>0</v>
      </c>
      <c r="W37" s="126">
        <f>+'BASE DE DATOS '!CJ284</f>
        <v>97834000</v>
      </c>
      <c r="X37" s="51">
        <f>+'BASE DE DATOS '!CK284</f>
        <v>0</v>
      </c>
      <c r="Y37" s="51">
        <f>+'BASE DE DATOS '!CL284</f>
        <v>0</v>
      </c>
      <c r="Z37" s="51">
        <f>+'BASE DE DATOS '!CM284</f>
        <v>0</v>
      </c>
      <c r="AA37" s="54">
        <f>+'BASE DE DATOS '!CQ284</f>
        <v>366</v>
      </c>
      <c r="AB37" s="160">
        <f>+'BASE DE DATOS '!CR284</f>
        <v>1</v>
      </c>
      <c r="AC37" s="55" t="str">
        <f>+'BASE DE DATOS '!CU284</f>
        <v xml:space="preserve"> INSTITUTO DE CULTURA Y TURISMO </v>
      </c>
      <c r="AD37" s="157"/>
    </row>
    <row r="38" spans="1:30" ht="41.25" customHeight="1">
      <c r="A38" s="48" t="s">
        <v>930</v>
      </c>
      <c r="B38" s="49" t="s">
        <v>95</v>
      </c>
      <c r="C38" s="48" t="s">
        <v>931</v>
      </c>
      <c r="D38" s="50">
        <v>10</v>
      </c>
      <c r="E38" s="50">
        <v>4</v>
      </c>
      <c r="F38" s="48" t="s">
        <v>97</v>
      </c>
      <c r="G38" s="48" t="s">
        <v>926</v>
      </c>
      <c r="H38" s="48" t="s">
        <v>926</v>
      </c>
      <c r="I38" s="51">
        <v>2</v>
      </c>
      <c r="J38" s="50">
        <v>0</v>
      </c>
      <c r="K38" s="50">
        <v>0</v>
      </c>
      <c r="L38" s="51">
        <v>0</v>
      </c>
      <c r="M38" s="51">
        <v>0</v>
      </c>
      <c r="N38" s="51">
        <v>43</v>
      </c>
      <c r="O38" s="51">
        <v>43</v>
      </c>
      <c r="P38" s="51">
        <v>0</v>
      </c>
      <c r="Q38" s="51">
        <f>+'BASE DE DATOS '!CD285</f>
        <v>52</v>
      </c>
      <c r="R38" s="51">
        <f>+'BASE DE DATOS '!CE285</f>
        <v>0</v>
      </c>
      <c r="S38" s="51">
        <f>+'BASE DE DATOS '!CF285</f>
        <v>0</v>
      </c>
      <c r="T38" s="51">
        <f>+'BASE DE DATOS '!CG285</f>
        <v>0</v>
      </c>
      <c r="U38" s="51">
        <f>+'BASE DE DATOS '!CH285</f>
        <v>0</v>
      </c>
      <c r="V38" s="51">
        <f>+'BASE DE DATOS '!CI285</f>
        <v>0</v>
      </c>
      <c r="W38" s="51">
        <f>+'BASE DE DATOS '!CJ285</f>
        <v>0</v>
      </c>
      <c r="X38" s="51">
        <f>+'BASE DE DATOS '!CK285</f>
        <v>0</v>
      </c>
      <c r="Y38" s="126">
        <f>+'BASE DE DATOS '!CL285</f>
        <v>98020260</v>
      </c>
      <c r="Z38" s="51">
        <f>+'BASE DE DATOS '!CM285</f>
        <v>0</v>
      </c>
      <c r="AA38" s="54">
        <f>+'BASE DE DATOS '!CQ285</f>
        <v>95</v>
      </c>
      <c r="AB38" s="160">
        <f>+'BASE DE DATOS '!CR285</f>
        <v>1</v>
      </c>
      <c r="AC38" s="55" t="str">
        <f>+'BASE DE DATOS '!CU285</f>
        <v xml:space="preserve"> INSTITUTO DE CULTURA Y TURISMO </v>
      </c>
      <c r="AD38" s="157"/>
    </row>
    <row r="39" spans="1:30" ht="41.25" customHeight="1">
      <c r="A39" s="48" t="s">
        <v>930</v>
      </c>
      <c r="B39" s="49" t="s">
        <v>95</v>
      </c>
      <c r="C39" s="48" t="s">
        <v>931</v>
      </c>
      <c r="D39" s="50">
        <v>4</v>
      </c>
      <c r="E39" s="50">
        <v>2</v>
      </c>
      <c r="F39" s="48" t="s">
        <v>97</v>
      </c>
      <c r="G39" s="48" t="s">
        <v>927</v>
      </c>
      <c r="H39" s="48" t="s">
        <v>933</v>
      </c>
      <c r="I39" s="51">
        <v>0</v>
      </c>
      <c r="J39" s="50">
        <v>0</v>
      </c>
      <c r="K39" s="50">
        <v>0</v>
      </c>
      <c r="L39" s="51">
        <v>0</v>
      </c>
      <c r="M39" s="51">
        <v>0</v>
      </c>
      <c r="N39" s="51">
        <v>3</v>
      </c>
      <c r="O39" s="51">
        <v>3</v>
      </c>
      <c r="P39" s="51">
        <v>10</v>
      </c>
      <c r="Q39" s="51">
        <f>+'BASE DE DATOS '!CD286</f>
        <v>3</v>
      </c>
      <c r="R39" s="51">
        <f>+'BASE DE DATOS '!CE286</f>
        <v>0</v>
      </c>
      <c r="S39" s="51">
        <f>+'BASE DE DATOS '!CF286</f>
        <v>0</v>
      </c>
      <c r="T39" s="51">
        <f>+'BASE DE DATOS '!CG286</f>
        <v>0</v>
      </c>
      <c r="U39" s="51">
        <f>+'BASE DE DATOS '!CH286</f>
        <v>0</v>
      </c>
      <c r="V39" s="51">
        <f>+'BASE DE DATOS '!CI286</f>
        <v>0</v>
      </c>
      <c r="W39" s="51">
        <f>+'BASE DE DATOS '!CJ286</f>
        <v>0</v>
      </c>
      <c r="X39" s="51">
        <f>+'BASE DE DATOS '!CK286</f>
        <v>0</v>
      </c>
      <c r="Y39" s="51">
        <f>+'BASE DE DATOS '!CL286</f>
        <v>0</v>
      </c>
      <c r="Z39" s="51">
        <f>+'BASE DE DATOS '!CM286</f>
        <v>0</v>
      </c>
      <c r="AA39" s="54">
        <f>+'BASE DE DATOS '!CQ286</f>
        <v>6</v>
      </c>
      <c r="AB39" s="160">
        <f>+'BASE DE DATOS '!CR286</f>
        <v>1</v>
      </c>
      <c r="AC39" s="55" t="str">
        <f>+'BASE DE DATOS '!CU286</f>
        <v xml:space="preserve"> INSTITUTO DE CULTURA Y TURISMO </v>
      </c>
      <c r="AD39" s="157"/>
    </row>
    <row r="40" spans="1:30" ht="41.25" customHeight="1">
      <c r="A40" s="48" t="s">
        <v>930</v>
      </c>
      <c r="B40" s="49" t="s">
        <v>95</v>
      </c>
      <c r="C40" s="48" t="s">
        <v>931</v>
      </c>
      <c r="D40" s="50">
        <v>6</v>
      </c>
      <c r="E40" s="50">
        <v>6</v>
      </c>
      <c r="F40" s="48" t="s">
        <v>97</v>
      </c>
      <c r="G40" s="48" t="s">
        <v>928</v>
      </c>
      <c r="H40" s="48" t="s">
        <v>928</v>
      </c>
      <c r="I40" s="51">
        <v>0</v>
      </c>
      <c r="J40" s="50">
        <v>0</v>
      </c>
      <c r="K40" s="50">
        <v>0</v>
      </c>
      <c r="L40" s="51">
        <v>0</v>
      </c>
      <c r="M40" s="51">
        <v>0</v>
      </c>
      <c r="N40" s="51">
        <v>90</v>
      </c>
      <c r="O40" s="51">
        <v>90</v>
      </c>
      <c r="P40" s="51">
        <v>0</v>
      </c>
      <c r="Q40" s="51">
        <f>+'BASE DE DATOS '!CD287</f>
        <v>6</v>
      </c>
      <c r="R40" s="51">
        <f>+'BASE DE DATOS '!CE287</f>
        <v>0</v>
      </c>
      <c r="S40" s="51">
        <f>+'BASE DE DATOS '!CF287</f>
        <v>0</v>
      </c>
      <c r="T40" s="51">
        <f>+'BASE DE DATOS '!CG287</f>
        <v>0</v>
      </c>
      <c r="U40" s="51">
        <f>+'BASE DE DATOS '!CH287</f>
        <v>0</v>
      </c>
      <c r="V40" s="51">
        <f>+'BASE DE DATOS '!CI287</f>
        <v>0</v>
      </c>
      <c r="W40" s="51">
        <f>+'BASE DE DATOS '!CJ287</f>
        <v>0</v>
      </c>
      <c r="X40" s="51">
        <f>+'BASE DE DATOS '!CK287</f>
        <v>0</v>
      </c>
      <c r="Y40" s="51">
        <f>+'BASE DE DATOS '!CL287</f>
        <v>0</v>
      </c>
      <c r="Z40" s="51">
        <f>+'BASE DE DATOS '!CM287</f>
        <v>0</v>
      </c>
      <c r="AA40" s="54">
        <f>+'BASE DE DATOS '!CQ287</f>
        <v>96</v>
      </c>
      <c r="AB40" s="160">
        <f>+'BASE DE DATOS '!CR287</f>
        <v>1</v>
      </c>
      <c r="AC40" s="55" t="str">
        <f>+'BASE DE DATOS '!CU287</f>
        <v xml:space="preserve"> INSTITUTO DE CULTURA Y TURISMO </v>
      </c>
      <c r="AD40" s="157"/>
    </row>
    <row r="41" spans="1:30" ht="41.25" customHeight="1">
      <c r="A41" s="48" t="s">
        <v>930</v>
      </c>
      <c r="B41" s="49" t="s">
        <v>95</v>
      </c>
      <c r="C41" s="48" t="s">
        <v>931</v>
      </c>
      <c r="D41" s="50">
        <v>25</v>
      </c>
      <c r="E41" s="50">
        <v>30</v>
      </c>
      <c r="F41" s="48" t="s">
        <v>97</v>
      </c>
      <c r="G41" s="48" t="s">
        <v>929</v>
      </c>
      <c r="H41" s="48" t="s">
        <v>929</v>
      </c>
      <c r="I41" s="51">
        <v>3</v>
      </c>
      <c r="J41" s="50">
        <v>0</v>
      </c>
      <c r="K41" s="50">
        <v>0</v>
      </c>
      <c r="L41" s="51">
        <v>0</v>
      </c>
      <c r="M41" s="51">
        <v>0</v>
      </c>
      <c r="N41" s="51">
        <v>0</v>
      </c>
      <c r="O41" s="51">
        <v>0</v>
      </c>
      <c r="P41" s="51">
        <v>30</v>
      </c>
      <c r="Q41" s="51">
        <f>+'BASE DE DATOS '!CD288</f>
        <v>46</v>
      </c>
      <c r="R41" s="51">
        <f>+'BASE DE DATOS '!CE288</f>
        <v>0</v>
      </c>
      <c r="S41" s="51">
        <f>+'BASE DE DATOS '!CF288</f>
        <v>0</v>
      </c>
      <c r="T41" s="51">
        <f>+'BASE DE DATOS '!CG288</f>
        <v>0</v>
      </c>
      <c r="U41" s="51">
        <f>+'BASE DE DATOS '!CH288</f>
        <v>0</v>
      </c>
      <c r="V41" s="51">
        <f>+'BASE DE DATOS '!CI288</f>
        <v>0</v>
      </c>
      <c r="W41" s="51">
        <f>+'BASE DE DATOS '!CJ288</f>
        <v>0</v>
      </c>
      <c r="X41" s="51">
        <f>+'BASE DE DATOS '!CK288</f>
        <v>0</v>
      </c>
      <c r="Y41" s="51">
        <f>+'BASE DE DATOS '!CL288</f>
        <v>0</v>
      </c>
      <c r="Z41" s="51">
        <f>+'BASE DE DATOS '!CM288</f>
        <v>0</v>
      </c>
      <c r="AA41" s="54">
        <f>+'BASE DE DATOS '!CQ288</f>
        <v>46</v>
      </c>
      <c r="AB41" s="160">
        <f>+'BASE DE DATOS '!CR288</f>
        <v>1</v>
      </c>
      <c r="AC41" s="55" t="str">
        <f>+'BASE DE DATOS '!CU288</f>
        <v xml:space="preserve"> INSTITUTO DE CULTURA Y TURISMO </v>
      </c>
      <c r="AD41" s="157"/>
    </row>
    <row r="42" spans="1:30" ht="41.25" hidden="1" customHeight="1">
      <c r="A42" s="48" t="s">
        <v>935</v>
      </c>
      <c r="B42" s="49" t="s">
        <v>95</v>
      </c>
      <c r="C42" s="48" t="s">
        <v>936</v>
      </c>
      <c r="D42" s="50">
        <v>12</v>
      </c>
      <c r="E42" s="50" t="s">
        <v>81</v>
      </c>
      <c r="F42" s="48" t="s">
        <v>97</v>
      </c>
      <c r="G42" s="48" t="s">
        <v>937</v>
      </c>
      <c r="H42" s="48" t="s">
        <v>937</v>
      </c>
      <c r="I42" s="51">
        <v>4</v>
      </c>
      <c r="J42" s="50">
        <v>3</v>
      </c>
      <c r="K42" s="50">
        <v>0</v>
      </c>
      <c r="L42" s="51">
        <v>0</v>
      </c>
      <c r="M42" s="51">
        <v>0</v>
      </c>
      <c r="N42" s="51">
        <v>0</v>
      </c>
      <c r="O42" s="51">
        <v>0</v>
      </c>
      <c r="P42" s="51" t="s">
        <v>81</v>
      </c>
      <c r="Q42" s="51">
        <f>+'BASE DE DATOS '!CD289</f>
        <v>0</v>
      </c>
      <c r="R42" s="51">
        <f>+'BASE DE DATOS '!CE289</f>
        <v>0</v>
      </c>
      <c r="S42" s="51">
        <f>+'BASE DE DATOS '!CF289</f>
        <v>0</v>
      </c>
      <c r="T42" s="51">
        <f>+'BASE DE DATOS '!CG289</f>
        <v>0</v>
      </c>
      <c r="U42" s="51">
        <f>+'BASE DE DATOS '!CH289</f>
        <v>0</v>
      </c>
      <c r="V42" s="51">
        <f>+'BASE DE DATOS '!CI289</f>
        <v>0</v>
      </c>
      <c r="W42" s="51">
        <f>+'BASE DE DATOS '!CJ289</f>
        <v>0</v>
      </c>
      <c r="X42" s="51">
        <f>+'BASE DE DATOS '!CK289</f>
        <v>0</v>
      </c>
      <c r="Y42" s="51">
        <f>+'BASE DE DATOS '!CL289</f>
        <v>0</v>
      </c>
      <c r="Z42" s="51">
        <f>+'BASE DE DATOS '!CM289</f>
        <v>0</v>
      </c>
      <c r="AA42" s="54" t="str">
        <f>+'BASE DE DATOS '!CQ289</f>
        <v>NA</v>
      </c>
      <c r="AB42" s="160" t="str">
        <f>+'BASE DE DATOS '!CR289</f>
        <v>NA</v>
      </c>
      <c r="AC42" s="55" t="str">
        <f>+'BASE DE DATOS '!CU289</f>
        <v xml:space="preserve"> INSTITUTO DE CULTURA Y TURISMO </v>
      </c>
      <c r="AD42" s="157"/>
    </row>
    <row r="43" spans="1:30" ht="52.5" hidden="1" customHeight="1">
      <c r="A43" s="48" t="s">
        <v>935</v>
      </c>
      <c r="B43" s="49" t="s">
        <v>95</v>
      </c>
      <c r="C43" s="48" t="s">
        <v>936</v>
      </c>
      <c r="D43" s="50">
        <v>6</v>
      </c>
      <c r="E43" s="50" t="s">
        <v>81</v>
      </c>
      <c r="F43" s="48" t="s">
        <v>97</v>
      </c>
      <c r="G43" s="48" t="s">
        <v>938</v>
      </c>
      <c r="H43" s="48" t="s">
        <v>938</v>
      </c>
      <c r="I43" s="51">
        <v>1</v>
      </c>
      <c r="J43" s="50">
        <v>1</v>
      </c>
      <c r="K43" s="50">
        <v>0</v>
      </c>
      <c r="L43" s="51">
        <v>0</v>
      </c>
      <c r="M43" s="51">
        <v>0</v>
      </c>
      <c r="N43" s="51">
        <v>0</v>
      </c>
      <c r="O43" s="51">
        <v>0</v>
      </c>
      <c r="P43" s="51" t="s">
        <v>81</v>
      </c>
      <c r="Q43" s="51">
        <f>+'BASE DE DATOS '!CD290</f>
        <v>0</v>
      </c>
      <c r="R43" s="51">
        <f>+'BASE DE DATOS '!CE290</f>
        <v>0</v>
      </c>
      <c r="S43" s="51">
        <f>+'BASE DE DATOS '!CF290</f>
        <v>0</v>
      </c>
      <c r="T43" s="51">
        <f>+'BASE DE DATOS '!CG290</f>
        <v>0</v>
      </c>
      <c r="U43" s="51">
        <f>+'BASE DE DATOS '!CH290</f>
        <v>0</v>
      </c>
      <c r="V43" s="51">
        <f>+'BASE DE DATOS '!CI290</f>
        <v>0</v>
      </c>
      <c r="W43" s="51">
        <f>+'BASE DE DATOS '!CJ290</f>
        <v>0</v>
      </c>
      <c r="X43" s="51">
        <f>+'BASE DE DATOS '!CK290</f>
        <v>0</v>
      </c>
      <c r="Y43" s="51">
        <f>+'BASE DE DATOS '!CL290</f>
        <v>0</v>
      </c>
      <c r="Z43" s="51">
        <f>+'BASE DE DATOS '!CM290</f>
        <v>0</v>
      </c>
      <c r="AA43" s="54" t="str">
        <f>+'BASE DE DATOS '!CQ290</f>
        <v>NA</v>
      </c>
      <c r="AB43" s="160" t="str">
        <f>+'BASE DE DATOS '!CR290</f>
        <v>NA</v>
      </c>
      <c r="AC43" s="55" t="str">
        <f>+'BASE DE DATOS '!CU290</f>
        <v xml:space="preserve"> INSTITUTO DE CULTURA Y TURISMO </v>
      </c>
      <c r="AD43" s="157"/>
    </row>
    <row r="44" spans="1:30" ht="56.25" hidden="1" customHeight="1">
      <c r="A44" s="48" t="s">
        <v>935</v>
      </c>
      <c r="B44" s="49" t="s">
        <v>95</v>
      </c>
      <c r="C44" s="48" t="s">
        <v>936</v>
      </c>
      <c r="D44" s="50">
        <v>24</v>
      </c>
      <c r="E44" s="50" t="s">
        <v>81</v>
      </c>
      <c r="F44" s="48" t="s">
        <v>97</v>
      </c>
      <c r="G44" s="48" t="s">
        <v>939</v>
      </c>
      <c r="H44" s="48" t="s">
        <v>939</v>
      </c>
      <c r="I44" s="51">
        <v>1</v>
      </c>
      <c r="J44" s="50">
        <v>4</v>
      </c>
      <c r="K44" s="50">
        <v>0</v>
      </c>
      <c r="L44" s="51">
        <v>0</v>
      </c>
      <c r="M44" s="51">
        <v>0</v>
      </c>
      <c r="N44" s="51">
        <v>0</v>
      </c>
      <c r="O44" s="51">
        <v>0</v>
      </c>
      <c r="P44" s="51" t="s">
        <v>81</v>
      </c>
      <c r="Q44" s="51">
        <f>+'BASE DE DATOS '!CD291</f>
        <v>0</v>
      </c>
      <c r="R44" s="51">
        <f>+'BASE DE DATOS '!CE291</f>
        <v>0</v>
      </c>
      <c r="S44" s="51">
        <f>+'BASE DE DATOS '!CF291</f>
        <v>0</v>
      </c>
      <c r="T44" s="51">
        <f>+'BASE DE DATOS '!CG291</f>
        <v>0</v>
      </c>
      <c r="U44" s="51">
        <f>+'BASE DE DATOS '!CH291</f>
        <v>0</v>
      </c>
      <c r="V44" s="51">
        <f>+'BASE DE DATOS '!CI291</f>
        <v>0</v>
      </c>
      <c r="W44" s="51">
        <f>+'BASE DE DATOS '!CJ291</f>
        <v>0</v>
      </c>
      <c r="X44" s="51">
        <f>+'BASE DE DATOS '!CK291</f>
        <v>0</v>
      </c>
      <c r="Y44" s="51">
        <f>+'BASE DE DATOS '!CL291</f>
        <v>0</v>
      </c>
      <c r="Z44" s="51">
        <f>+'BASE DE DATOS '!CM291</f>
        <v>0</v>
      </c>
      <c r="AA44" s="54" t="str">
        <f>+'BASE DE DATOS '!CQ291</f>
        <v>NA</v>
      </c>
      <c r="AB44" s="160" t="str">
        <f>+'BASE DE DATOS '!CR291</f>
        <v>NA</v>
      </c>
      <c r="AC44" s="55" t="str">
        <f>+'BASE DE DATOS '!CU291</f>
        <v xml:space="preserve"> INSTITUTO DE CULTURA Y TURISMO </v>
      </c>
      <c r="AD44" s="157"/>
    </row>
    <row r="45" spans="1:30" ht="36.75" customHeight="1">
      <c r="A45" s="48" t="s">
        <v>935</v>
      </c>
      <c r="B45" s="49" t="s">
        <v>95</v>
      </c>
      <c r="C45" s="48" t="s">
        <v>936</v>
      </c>
      <c r="D45" s="50">
        <v>6</v>
      </c>
      <c r="E45" s="50">
        <v>1</v>
      </c>
      <c r="F45" s="48" t="s">
        <v>97</v>
      </c>
      <c r="G45" s="48" t="s">
        <v>940</v>
      </c>
      <c r="H45" s="48" t="s">
        <v>940</v>
      </c>
      <c r="I45" s="51">
        <v>2</v>
      </c>
      <c r="J45" s="50">
        <v>1</v>
      </c>
      <c r="K45" s="50">
        <v>0</v>
      </c>
      <c r="L45" s="51">
        <v>0</v>
      </c>
      <c r="M45" s="51">
        <v>0</v>
      </c>
      <c r="N45" s="51">
        <v>0</v>
      </c>
      <c r="O45" s="51">
        <v>0</v>
      </c>
      <c r="P45" s="51">
        <v>1</v>
      </c>
      <c r="Q45" s="51">
        <f>+'BASE DE DATOS '!CD292</f>
        <v>0</v>
      </c>
      <c r="R45" s="51">
        <f>+'BASE DE DATOS '!CE292</f>
        <v>0</v>
      </c>
      <c r="S45" s="51">
        <f>+'BASE DE DATOS '!CF292</f>
        <v>0</v>
      </c>
      <c r="T45" s="51">
        <f>+'BASE DE DATOS '!CG292</f>
        <v>0</v>
      </c>
      <c r="U45" s="51">
        <f>+'BASE DE DATOS '!CH292</f>
        <v>0</v>
      </c>
      <c r="V45" s="51">
        <f>+'BASE DE DATOS '!CI292</f>
        <v>0</v>
      </c>
      <c r="W45" s="51">
        <f>+'BASE DE DATOS '!CJ292</f>
        <v>0</v>
      </c>
      <c r="X45" s="51">
        <f>+'BASE DE DATOS '!CK292</f>
        <v>0</v>
      </c>
      <c r="Y45" s="51">
        <f>+'BASE DE DATOS '!CL292</f>
        <v>0</v>
      </c>
      <c r="Z45" s="51">
        <f>+'BASE DE DATOS '!CM292</f>
        <v>0</v>
      </c>
      <c r="AA45" s="54">
        <f>+'BASE DE DATOS '!CQ292</f>
        <v>0</v>
      </c>
      <c r="AB45" s="160">
        <f>+'BASE DE DATOS '!CR292</f>
        <v>0</v>
      </c>
      <c r="AC45" s="55" t="str">
        <f>+'BASE DE DATOS '!CU292</f>
        <v xml:space="preserve"> INSTITUTO DE CULTURA Y TURISMO </v>
      </c>
      <c r="AD45" s="157"/>
    </row>
    <row r="46" spans="1:30" ht="51.75" customHeight="1">
      <c r="A46" s="48" t="s">
        <v>935</v>
      </c>
      <c r="B46" s="49" t="s">
        <v>95</v>
      </c>
      <c r="C46" s="48" t="s">
        <v>936</v>
      </c>
      <c r="D46" s="50">
        <v>3</v>
      </c>
      <c r="E46" s="50">
        <v>2</v>
      </c>
      <c r="F46" s="48" t="s">
        <v>97</v>
      </c>
      <c r="G46" s="48" t="s">
        <v>941</v>
      </c>
      <c r="H46" s="48" t="s">
        <v>941</v>
      </c>
      <c r="I46" s="51">
        <v>1</v>
      </c>
      <c r="J46" s="50">
        <v>0</v>
      </c>
      <c r="K46" s="50">
        <v>1</v>
      </c>
      <c r="L46" s="51">
        <v>0</v>
      </c>
      <c r="M46" s="51">
        <v>0</v>
      </c>
      <c r="N46" s="51">
        <v>1</v>
      </c>
      <c r="O46" s="51">
        <v>1</v>
      </c>
      <c r="P46" s="51">
        <v>0</v>
      </c>
      <c r="Q46" s="51">
        <f>+'BASE DE DATOS '!CD293</f>
        <v>1</v>
      </c>
      <c r="R46" s="51">
        <f>+'BASE DE DATOS '!CE293</f>
        <v>0</v>
      </c>
      <c r="S46" s="51">
        <f>+'BASE DE DATOS '!CF293</f>
        <v>0</v>
      </c>
      <c r="T46" s="51">
        <f>+'BASE DE DATOS '!CG293</f>
        <v>0</v>
      </c>
      <c r="U46" s="51">
        <f>+'BASE DE DATOS '!CH293</f>
        <v>0</v>
      </c>
      <c r="V46" s="51">
        <f>+'BASE DE DATOS '!CI293</f>
        <v>0</v>
      </c>
      <c r="W46" s="51">
        <f>+'BASE DE DATOS '!CJ293</f>
        <v>0</v>
      </c>
      <c r="X46" s="51">
        <f>+'BASE DE DATOS '!CK293</f>
        <v>0</v>
      </c>
      <c r="Y46" s="126">
        <f>+'BASE DE DATOS '!CL293</f>
        <v>281600000</v>
      </c>
      <c r="Z46" s="51">
        <f>+'BASE DE DATOS '!CM293</f>
        <v>0</v>
      </c>
      <c r="AA46" s="54">
        <f>+'BASE DE DATOS '!CQ293</f>
        <v>3</v>
      </c>
      <c r="AB46" s="160">
        <f>+'BASE DE DATOS '!CR293</f>
        <v>1</v>
      </c>
      <c r="AC46" s="55" t="str">
        <f>+'BASE DE DATOS '!CU293</f>
        <v xml:space="preserve"> INSTITUTO DE CULTURA Y TURISMO </v>
      </c>
      <c r="AD46" s="157"/>
    </row>
    <row r="47" spans="1:30" ht="62.25" hidden="1" customHeight="1">
      <c r="A47" s="48" t="s">
        <v>935</v>
      </c>
      <c r="B47" s="49" t="s">
        <v>95</v>
      </c>
      <c r="C47" s="48" t="s">
        <v>936</v>
      </c>
      <c r="D47" s="50">
        <v>1</v>
      </c>
      <c r="E47" s="50" t="s">
        <v>81</v>
      </c>
      <c r="F47" s="48" t="s">
        <v>97</v>
      </c>
      <c r="G47" s="48" t="s">
        <v>942</v>
      </c>
      <c r="H47" s="48" t="s">
        <v>942</v>
      </c>
      <c r="I47" s="51">
        <v>0</v>
      </c>
      <c r="J47" s="50">
        <v>0</v>
      </c>
      <c r="K47" s="50">
        <v>0</v>
      </c>
      <c r="L47" s="51">
        <v>0</v>
      </c>
      <c r="M47" s="51">
        <v>0</v>
      </c>
      <c r="N47" s="51">
        <v>0</v>
      </c>
      <c r="O47" s="51">
        <v>0</v>
      </c>
      <c r="P47" s="51" t="s">
        <v>81</v>
      </c>
      <c r="Q47" s="51" t="str">
        <f>+'BASE DE DATOS '!CD294</f>
        <v>NA</v>
      </c>
      <c r="R47" s="51">
        <f>+'BASE DE DATOS '!CE294</f>
        <v>0</v>
      </c>
      <c r="S47" s="51">
        <f>+'BASE DE DATOS '!CF294</f>
        <v>0</v>
      </c>
      <c r="T47" s="51">
        <f>+'BASE DE DATOS '!CG294</f>
        <v>0</v>
      </c>
      <c r="U47" s="51">
        <f>+'BASE DE DATOS '!CH294</f>
        <v>0</v>
      </c>
      <c r="V47" s="51">
        <f>+'BASE DE DATOS '!CI294</f>
        <v>0</v>
      </c>
      <c r="W47" s="51">
        <f>+'BASE DE DATOS '!CJ294</f>
        <v>0</v>
      </c>
      <c r="X47" s="51">
        <f>+'BASE DE DATOS '!CK294</f>
        <v>0</v>
      </c>
      <c r="Y47" s="51">
        <f>+'BASE DE DATOS '!CL294</f>
        <v>0</v>
      </c>
      <c r="Z47" s="51">
        <f>+'BASE DE DATOS '!CM294</f>
        <v>0</v>
      </c>
      <c r="AA47" s="54" t="str">
        <f>+'BASE DE DATOS '!CQ294</f>
        <v>NA</v>
      </c>
      <c r="AB47" s="160" t="str">
        <f>+'BASE DE DATOS '!CR294</f>
        <v>NA</v>
      </c>
      <c r="AC47" s="55" t="str">
        <f>+'BASE DE DATOS '!CU294</f>
        <v xml:space="preserve"> INSTITUTO DE CULTURA Y TURISMO </v>
      </c>
      <c r="AD47" s="157"/>
    </row>
    <row r="48" spans="1:30" ht="33.75" customHeight="1">
      <c r="A48" s="48" t="s">
        <v>935</v>
      </c>
      <c r="B48" s="49" t="s">
        <v>95</v>
      </c>
      <c r="C48" s="48" t="s">
        <v>936</v>
      </c>
      <c r="D48" s="50">
        <v>2</v>
      </c>
      <c r="E48" s="50">
        <v>1</v>
      </c>
      <c r="F48" s="48" t="s">
        <v>97</v>
      </c>
      <c r="G48" s="48" t="s">
        <v>943</v>
      </c>
      <c r="H48" s="48" t="s">
        <v>943</v>
      </c>
      <c r="I48" s="51">
        <v>3</v>
      </c>
      <c r="J48" s="50">
        <v>0</v>
      </c>
      <c r="K48" s="50">
        <v>0</v>
      </c>
      <c r="L48" s="51">
        <v>0</v>
      </c>
      <c r="M48" s="51">
        <v>0</v>
      </c>
      <c r="N48" s="51">
        <v>0</v>
      </c>
      <c r="O48" s="51">
        <v>0</v>
      </c>
      <c r="P48" s="51">
        <v>1</v>
      </c>
      <c r="Q48" s="51">
        <f>+'BASE DE DATOS '!CD295</f>
        <v>0</v>
      </c>
      <c r="R48" s="51">
        <f>+'BASE DE DATOS '!CE295</f>
        <v>0</v>
      </c>
      <c r="S48" s="51">
        <f>+'BASE DE DATOS '!CF295</f>
        <v>0</v>
      </c>
      <c r="T48" s="51">
        <f>+'BASE DE DATOS '!CG295</f>
        <v>0</v>
      </c>
      <c r="U48" s="51">
        <f>+'BASE DE DATOS '!CH295</f>
        <v>0</v>
      </c>
      <c r="V48" s="51">
        <f>+'BASE DE DATOS '!CI295</f>
        <v>0</v>
      </c>
      <c r="W48" s="51">
        <f>+'BASE DE DATOS '!CJ295</f>
        <v>0</v>
      </c>
      <c r="X48" s="51">
        <f>+'BASE DE DATOS '!CK295</f>
        <v>0</v>
      </c>
      <c r="Y48" s="51">
        <f>+'BASE DE DATOS '!CL295</f>
        <v>0</v>
      </c>
      <c r="Z48" s="51">
        <f>+'BASE DE DATOS '!CM295</f>
        <v>0</v>
      </c>
      <c r="AA48" s="54">
        <f>+'BASE DE DATOS '!CQ295</f>
        <v>0</v>
      </c>
      <c r="AB48" s="160">
        <f>+'BASE DE DATOS '!CR295</f>
        <v>0</v>
      </c>
      <c r="AC48" s="55" t="str">
        <f>+'BASE DE DATOS '!CU295</f>
        <v xml:space="preserve"> INSTITUTO DE CULTURA Y TURISMO </v>
      </c>
      <c r="AD48" s="157"/>
    </row>
    <row r="49" spans="1:30" ht="32.25" hidden="1" customHeight="1">
      <c r="A49" s="48" t="s">
        <v>935</v>
      </c>
      <c r="B49" s="49" t="s">
        <v>95</v>
      </c>
      <c r="C49" s="48" t="s">
        <v>936</v>
      </c>
      <c r="D49" s="50">
        <v>3</v>
      </c>
      <c r="E49" s="50" t="s">
        <v>81</v>
      </c>
      <c r="F49" s="48" t="s">
        <v>97</v>
      </c>
      <c r="G49" s="48" t="s">
        <v>944</v>
      </c>
      <c r="H49" s="48" t="s">
        <v>944</v>
      </c>
      <c r="I49" s="51">
        <v>3</v>
      </c>
      <c r="J49" s="50">
        <v>0</v>
      </c>
      <c r="K49" s="50">
        <v>0</v>
      </c>
      <c r="L49" s="51">
        <v>0</v>
      </c>
      <c r="M49" s="51">
        <v>0</v>
      </c>
      <c r="N49" s="51">
        <v>0</v>
      </c>
      <c r="O49" s="51">
        <v>0</v>
      </c>
      <c r="P49" s="51" t="s">
        <v>81</v>
      </c>
      <c r="Q49" s="51" t="str">
        <f>+'BASE DE DATOS '!CD296</f>
        <v>NA</v>
      </c>
      <c r="R49" s="51">
        <f>+'BASE DE DATOS '!CE296</f>
        <v>0</v>
      </c>
      <c r="S49" s="51">
        <f>+'BASE DE DATOS '!CF296</f>
        <v>0</v>
      </c>
      <c r="T49" s="51">
        <f>+'BASE DE DATOS '!CG296</f>
        <v>0</v>
      </c>
      <c r="U49" s="51">
        <f>+'BASE DE DATOS '!CH296</f>
        <v>0</v>
      </c>
      <c r="V49" s="51">
        <f>+'BASE DE DATOS '!CI296</f>
        <v>0</v>
      </c>
      <c r="W49" s="51">
        <f>+'BASE DE DATOS '!CJ296</f>
        <v>0</v>
      </c>
      <c r="X49" s="51">
        <f>+'BASE DE DATOS '!CK296</f>
        <v>0</v>
      </c>
      <c r="Y49" s="51">
        <f>+'BASE DE DATOS '!CL296</f>
        <v>0</v>
      </c>
      <c r="Z49" s="51">
        <f>+'BASE DE DATOS '!CM296</f>
        <v>0</v>
      </c>
      <c r="AA49" s="54" t="str">
        <f>+'BASE DE DATOS '!CQ296</f>
        <v>NA</v>
      </c>
      <c r="AB49" s="160" t="str">
        <f>+'BASE DE DATOS '!CR296</f>
        <v>NA</v>
      </c>
      <c r="AC49" s="55" t="str">
        <f>+'BASE DE DATOS '!CU296</f>
        <v xml:space="preserve"> INSTITUTO DE CULTURA Y TURISMO </v>
      </c>
      <c r="AD49" s="157"/>
    </row>
    <row r="50" spans="1:30" ht="66" customHeight="1">
      <c r="A50" s="48" t="s">
        <v>945</v>
      </c>
      <c r="B50" s="49" t="s">
        <v>95</v>
      </c>
      <c r="C50" s="48" t="s">
        <v>946</v>
      </c>
      <c r="D50" s="50">
        <v>1</v>
      </c>
      <c r="E50" s="50">
        <v>1</v>
      </c>
      <c r="F50" s="48" t="s">
        <v>97</v>
      </c>
      <c r="G50" s="48" t="s">
        <v>947</v>
      </c>
      <c r="H50" s="48" t="s">
        <v>947</v>
      </c>
      <c r="I50" s="51">
        <v>0</v>
      </c>
      <c r="J50" s="50">
        <v>0</v>
      </c>
      <c r="K50" s="50">
        <v>0</v>
      </c>
      <c r="L50" s="51">
        <v>1</v>
      </c>
      <c r="M50" s="51">
        <v>1</v>
      </c>
      <c r="N50" s="51">
        <v>0</v>
      </c>
      <c r="O50" s="51">
        <v>0</v>
      </c>
      <c r="P50" s="51">
        <v>1</v>
      </c>
      <c r="Q50" s="51">
        <f>+'BASE DE DATOS '!CD297</f>
        <v>1</v>
      </c>
      <c r="R50" s="51">
        <f>+'BASE DE DATOS '!CE297</f>
        <v>0</v>
      </c>
      <c r="S50" s="51">
        <f>+'BASE DE DATOS '!CF297</f>
        <v>0</v>
      </c>
      <c r="T50" s="51">
        <f>+'BASE DE DATOS '!CG297</f>
        <v>0</v>
      </c>
      <c r="U50" s="51">
        <f>+'BASE DE DATOS '!CH297</f>
        <v>0</v>
      </c>
      <c r="V50" s="51">
        <f>+'BASE DE DATOS '!CI297</f>
        <v>0</v>
      </c>
      <c r="W50" s="51">
        <f>+'BASE DE DATOS '!CJ297</f>
        <v>0</v>
      </c>
      <c r="X50" s="51">
        <f>+'BASE DE DATOS '!CK297</f>
        <v>0</v>
      </c>
      <c r="Y50" s="51">
        <f>+'BASE DE DATOS '!CL297</f>
        <v>0</v>
      </c>
      <c r="Z50" s="51">
        <f>+'BASE DE DATOS '!CM297</f>
        <v>0</v>
      </c>
      <c r="AA50" s="54">
        <f>+'BASE DE DATOS '!CQ297</f>
        <v>2</v>
      </c>
      <c r="AB50" s="160">
        <f>+'BASE DE DATOS '!CR297</f>
        <v>1</v>
      </c>
      <c r="AC50" s="55" t="str">
        <f>+'BASE DE DATOS '!CU297</f>
        <v xml:space="preserve"> INSTITUTO DE CULTURA Y TURISMO </v>
      </c>
      <c r="AD50" s="157"/>
    </row>
    <row r="51" spans="1:30" ht="67.5" hidden="1">
      <c r="A51" s="48" t="s">
        <v>945</v>
      </c>
      <c r="B51" s="49" t="s">
        <v>95</v>
      </c>
      <c r="C51" s="48" t="s">
        <v>946</v>
      </c>
      <c r="D51" s="50">
        <v>45</v>
      </c>
      <c r="E51" s="50" t="s">
        <v>81</v>
      </c>
      <c r="F51" s="48" t="s">
        <v>97</v>
      </c>
      <c r="G51" s="48" t="s">
        <v>948</v>
      </c>
      <c r="H51" s="48" t="s">
        <v>948</v>
      </c>
      <c r="I51" s="51">
        <v>34</v>
      </c>
      <c r="J51" s="50">
        <v>5</v>
      </c>
      <c r="K51" s="50">
        <v>2</v>
      </c>
      <c r="L51" s="51">
        <v>5</v>
      </c>
      <c r="M51" s="51">
        <v>0</v>
      </c>
      <c r="N51" s="51">
        <v>0</v>
      </c>
      <c r="O51" s="51">
        <v>0</v>
      </c>
      <c r="P51" s="51" t="s">
        <v>81</v>
      </c>
      <c r="Q51" s="51" t="str">
        <f>+'BASE DE DATOS '!CD298</f>
        <v>NA</v>
      </c>
      <c r="R51" s="51">
        <f>+'BASE DE DATOS '!CE298</f>
        <v>0</v>
      </c>
      <c r="S51" s="51">
        <f>+'BASE DE DATOS '!CF298</f>
        <v>0</v>
      </c>
      <c r="T51" s="51">
        <f>+'BASE DE DATOS '!CG298</f>
        <v>0</v>
      </c>
      <c r="U51" s="51">
        <f>+'BASE DE DATOS '!CH298</f>
        <v>0</v>
      </c>
      <c r="V51" s="51">
        <f>+'BASE DE DATOS '!CI298</f>
        <v>0</v>
      </c>
      <c r="W51" s="51">
        <f>+'BASE DE DATOS '!CJ298</f>
        <v>0</v>
      </c>
      <c r="X51" s="51">
        <f>+'BASE DE DATOS '!CK298</f>
        <v>0</v>
      </c>
      <c r="Y51" s="51">
        <f>+'BASE DE DATOS '!CL298</f>
        <v>0</v>
      </c>
      <c r="Z51" s="51">
        <f>+'BASE DE DATOS '!CM298</f>
        <v>0</v>
      </c>
      <c r="AA51" s="54" t="str">
        <f>+'BASE DE DATOS '!CQ298</f>
        <v>NA</v>
      </c>
      <c r="AB51" s="160" t="str">
        <f>+'BASE DE DATOS '!CR298</f>
        <v>NA</v>
      </c>
      <c r="AC51" s="55" t="str">
        <f>+'BASE DE DATOS '!CU298</f>
        <v xml:space="preserve"> INSTITUTO DE CULTURA Y TURISMO </v>
      </c>
      <c r="AD51" s="157"/>
    </row>
    <row r="52" spans="1:30" ht="56.25">
      <c r="A52" s="48" t="s">
        <v>945</v>
      </c>
      <c r="B52" s="49" t="s">
        <v>95</v>
      </c>
      <c r="C52" s="48" t="s">
        <v>946</v>
      </c>
      <c r="D52" s="50">
        <v>1</v>
      </c>
      <c r="E52" s="50">
        <v>1</v>
      </c>
      <c r="F52" s="48" t="s">
        <v>97</v>
      </c>
      <c r="G52" s="48" t="s">
        <v>949</v>
      </c>
      <c r="H52" s="48" t="s">
        <v>949</v>
      </c>
      <c r="I52" s="51">
        <v>0</v>
      </c>
      <c r="J52" s="50">
        <v>0</v>
      </c>
      <c r="K52" s="50">
        <v>1</v>
      </c>
      <c r="L52" s="51">
        <v>1</v>
      </c>
      <c r="M52" s="51">
        <v>1</v>
      </c>
      <c r="N52" s="51">
        <v>0</v>
      </c>
      <c r="O52" s="51">
        <v>0</v>
      </c>
      <c r="P52" s="51">
        <v>0</v>
      </c>
      <c r="Q52" s="51">
        <f>+'BASE DE DATOS '!CD299</f>
        <v>0</v>
      </c>
      <c r="R52" s="51">
        <f>+'BASE DE DATOS '!CE299</f>
        <v>0</v>
      </c>
      <c r="S52" s="51">
        <f>+'BASE DE DATOS '!CF299</f>
        <v>0</v>
      </c>
      <c r="T52" s="51">
        <f>+'BASE DE DATOS '!CG299</f>
        <v>0</v>
      </c>
      <c r="U52" s="51">
        <f>+'BASE DE DATOS '!CH299</f>
        <v>0</v>
      </c>
      <c r="V52" s="51">
        <f>+'BASE DE DATOS '!CI299</f>
        <v>0</v>
      </c>
      <c r="W52" s="51">
        <f>+'BASE DE DATOS '!CJ299</f>
        <v>0</v>
      </c>
      <c r="X52" s="51">
        <f>+'BASE DE DATOS '!CK299</f>
        <v>0</v>
      </c>
      <c r="Y52" s="51">
        <f>+'BASE DE DATOS '!CL299</f>
        <v>0</v>
      </c>
      <c r="Z52" s="51">
        <f>+'BASE DE DATOS '!CM299</f>
        <v>0</v>
      </c>
      <c r="AA52" s="54">
        <f>+'BASE DE DATOS '!CQ299</f>
        <v>2</v>
      </c>
      <c r="AB52" s="160">
        <f>+'BASE DE DATOS '!CR299</f>
        <v>1</v>
      </c>
      <c r="AC52" s="55" t="str">
        <f>+'BASE DE DATOS '!CU299</f>
        <v xml:space="preserve"> INSTITUTO DE CULTURA Y TURISMO </v>
      </c>
      <c r="AD52" s="157"/>
    </row>
    <row r="53" spans="1:30" ht="35.25" customHeight="1">
      <c r="A53" s="48" t="s">
        <v>950</v>
      </c>
      <c r="B53" s="49" t="s">
        <v>95</v>
      </c>
      <c r="C53" s="48" t="s">
        <v>951</v>
      </c>
      <c r="D53" s="50">
        <v>50</v>
      </c>
      <c r="E53" s="50">
        <v>20</v>
      </c>
      <c r="F53" s="48" t="s">
        <v>97</v>
      </c>
      <c r="G53" s="48" t="s">
        <v>952</v>
      </c>
      <c r="H53" s="48" t="s">
        <v>952</v>
      </c>
      <c r="I53" s="51">
        <v>0</v>
      </c>
      <c r="J53" s="50">
        <v>10</v>
      </c>
      <c r="K53" s="50">
        <v>6</v>
      </c>
      <c r="L53" s="51">
        <v>10</v>
      </c>
      <c r="M53" s="51">
        <v>0</v>
      </c>
      <c r="N53" s="51">
        <v>25</v>
      </c>
      <c r="O53" s="51">
        <v>25</v>
      </c>
      <c r="P53" s="51">
        <v>0</v>
      </c>
      <c r="Q53" s="51">
        <f>+'BASE DE DATOS '!CD300</f>
        <v>45</v>
      </c>
      <c r="R53" s="51">
        <f>+'BASE DE DATOS '!CE300</f>
        <v>0</v>
      </c>
      <c r="S53" s="51">
        <f>+'BASE DE DATOS '!CF300</f>
        <v>0</v>
      </c>
      <c r="T53" s="51">
        <f>+'BASE DE DATOS '!CG300</f>
        <v>0</v>
      </c>
      <c r="U53" s="51">
        <f>+'BASE DE DATOS '!CH300</f>
        <v>0</v>
      </c>
      <c r="V53" s="51">
        <f>+'BASE DE DATOS '!CI300</f>
        <v>0</v>
      </c>
      <c r="W53" s="51">
        <f>+'BASE DE DATOS '!CJ300</f>
        <v>0</v>
      </c>
      <c r="X53" s="51">
        <f>+'BASE DE DATOS '!CK300</f>
        <v>0</v>
      </c>
      <c r="Y53" s="51">
        <f>+'BASE DE DATOS '!CL300</f>
        <v>0</v>
      </c>
      <c r="Z53" s="51">
        <f>+'BASE DE DATOS '!CM300</f>
        <v>0</v>
      </c>
      <c r="AA53" s="54">
        <f>+'BASE DE DATOS '!CQ300</f>
        <v>76</v>
      </c>
      <c r="AB53" s="160">
        <f>+'BASE DE DATOS '!CR300</f>
        <v>1</v>
      </c>
      <c r="AC53" s="55" t="str">
        <f>+'BASE DE DATOS '!CU300</f>
        <v xml:space="preserve"> INSTITUTO DE CULTURA Y TURISMO </v>
      </c>
      <c r="AD53" s="157"/>
    </row>
    <row r="54" spans="1:30" ht="36.75" customHeight="1">
      <c r="A54" s="48" t="s">
        <v>950</v>
      </c>
      <c r="B54" s="49" t="s">
        <v>95</v>
      </c>
      <c r="C54" s="48" t="s">
        <v>951</v>
      </c>
      <c r="D54" s="50">
        <v>50</v>
      </c>
      <c r="E54" s="50">
        <v>20</v>
      </c>
      <c r="F54" s="48" t="s">
        <v>97</v>
      </c>
      <c r="G54" s="48" t="s">
        <v>953</v>
      </c>
      <c r="H54" s="48" t="s">
        <v>953</v>
      </c>
      <c r="I54" s="51">
        <v>39</v>
      </c>
      <c r="J54" s="50">
        <v>50</v>
      </c>
      <c r="K54" s="50">
        <v>44</v>
      </c>
      <c r="L54" s="51">
        <v>2</v>
      </c>
      <c r="M54" s="51">
        <v>0</v>
      </c>
      <c r="N54" s="51">
        <v>48</v>
      </c>
      <c r="O54" s="51">
        <v>48</v>
      </c>
      <c r="P54" s="51">
        <v>0</v>
      </c>
      <c r="Q54" s="51">
        <f>+'BASE DE DATOS '!CD301</f>
        <v>0</v>
      </c>
      <c r="R54" s="51">
        <f>+'BASE DE DATOS '!CE301</f>
        <v>0</v>
      </c>
      <c r="S54" s="51">
        <f>+'BASE DE DATOS '!CF301</f>
        <v>0</v>
      </c>
      <c r="T54" s="51">
        <f>+'BASE DE DATOS '!CG301</f>
        <v>0</v>
      </c>
      <c r="U54" s="51">
        <f>+'BASE DE DATOS '!CH301</f>
        <v>0</v>
      </c>
      <c r="V54" s="51">
        <f>+'BASE DE DATOS '!CI301</f>
        <v>0</v>
      </c>
      <c r="W54" s="51">
        <f>+'BASE DE DATOS '!CJ301</f>
        <v>0</v>
      </c>
      <c r="X54" s="51">
        <f>+'BASE DE DATOS '!CK301</f>
        <v>0</v>
      </c>
      <c r="Y54" s="51">
        <f>+'BASE DE DATOS '!CL301</f>
        <v>0</v>
      </c>
      <c r="Z54" s="51">
        <f>+'BASE DE DATOS '!CM301</f>
        <v>0</v>
      </c>
      <c r="AA54" s="54">
        <f>+'BASE DE DATOS '!CQ301</f>
        <v>92</v>
      </c>
      <c r="AB54" s="160">
        <f>+'BASE DE DATOS '!CR301</f>
        <v>1</v>
      </c>
      <c r="AC54" s="55" t="str">
        <f>+'BASE DE DATOS '!CU301</f>
        <v xml:space="preserve"> INSTITUTO DE CULTURA Y TURISMO </v>
      </c>
      <c r="AD54" s="157"/>
    </row>
    <row r="55" spans="1:30" ht="36.75" customHeight="1">
      <c r="A55" s="48" t="s">
        <v>950</v>
      </c>
      <c r="B55" s="49" t="s">
        <v>95</v>
      </c>
      <c r="C55" s="48" t="s">
        <v>951</v>
      </c>
      <c r="D55" s="50">
        <v>1</v>
      </c>
      <c r="E55" s="50">
        <v>1</v>
      </c>
      <c r="F55" s="48" t="s">
        <v>97</v>
      </c>
      <c r="G55" s="48" t="s">
        <v>954</v>
      </c>
      <c r="H55" s="48" t="s">
        <v>954</v>
      </c>
      <c r="I55" s="51">
        <v>0</v>
      </c>
      <c r="J55" s="50">
        <v>1</v>
      </c>
      <c r="K55" s="50">
        <v>1</v>
      </c>
      <c r="L55" s="51">
        <v>1</v>
      </c>
      <c r="M55" s="51">
        <v>0</v>
      </c>
      <c r="N55" s="51">
        <v>1</v>
      </c>
      <c r="O55" s="51">
        <v>1</v>
      </c>
      <c r="P55" s="51">
        <v>0</v>
      </c>
      <c r="Q55" s="51">
        <f>+'BASE DE DATOS '!CD302</f>
        <v>0</v>
      </c>
      <c r="R55" s="51">
        <f>+'BASE DE DATOS '!CE302</f>
        <v>0</v>
      </c>
      <c r="S55" s="51">
        <f>+'BASE DE DATOS '!CF302</f>
        <v>0</v>
      </c>
      <c r="T55" s="51">
        <f>+'BASE DE DATOS '!CG302</f>
        <v>0</v>
      </c>
      <c r="U55" s="51">
        <f>+'BASE DE DATOS '!CH302</f>
        <v>0</v>
      </c>
      <c r="V55" s="51">
        <f>+'BASE DE DATOS '!CI302</f>
        <v>0</v>
      </c>
      <c r="W55" s="51">
        <f>+'BASE DE DATOS '!CJ302</f>
        <v>0</v>
      </c>
      <c r="X55" s="51">
        <f>+'BASE DE DATOS '!CK302</f>
        <v>0</v>
      </c>
      <c r="Y55" s="51">
        <f>+'BASE DE DATOS '!CL302</f>
        <v>0</v>
      </c>
      <c r="Z55" s="51">
        <f>+'BASE DE DATOS '!CM302</f>
        <v>0</v>
      </c>
      <c r="AA55" s="54">
        <f>+'BASE DE DATOS '!CQ302</f>
        <v>2</v>
      </c>
      <c r="AB55" s="160">
        <f>+'BASE DE DATOS '!CR302</f>
        <v>1</v>
      </c>
      <c r="AC55" s="55" t="str">
        <f>+'BASE DE DATOS '!CU302</f>
        <v xml:space="preserve"> INSTITUTO DE CULTURA Y TURISMO </v>
      </c>
      <c r="AD55" s="157"/>
    </row>
    <row r="56" spans="1:30" ht="48.75" customHeight="1">
      <c r="A56" s="48" t="s">
        <v>950</v>
      </c>
      <c r="B56" s="49" t="s">
        <v>95</v>
      </c>
      <c r="C56" s="48" t="s">
        <v>951</v>
      </c>
      <c r="D56" s="50">
        <v>1</v>
      </c>
      <c r="E56" s="50">
        <v>1</v>
      </c>
      <c r="F56" s="48" t="s">
        <v>97</v>
      </c>
      <c r="G56" s="48" t="s">
        <v>955</v>
      </c>
      <c r="H56" s="48" t="s">
        <v>956</v>
      </c>
      <c r="I56" s="51">
        <v>0</v>
      </c>
      <c r="J56" s="50">
        <v>0</v>
      </c>
      <c r="K56" s="50">
        <v>0</v>
      </c>
      <c r="L56" s="51">
        <v>0</v>
      </c>
      <c r="M56" s="51">
        <v>0</v>
      </c>
      <c r="N56" s="51">
        <v>1</v>
      </c>
      <c r="O56" s="51">
        <v>1</v>
      </c>
      <c r="P56" s="51">
        <v>1</v>
      </c>
      <c r="Q56" s="51">
        <f>+'BASE DE DATOS '!CD303</f>
        <v>1</v>
      </c>
      <c r="R56" s="51">
        <f>+'BASE DE DATOS '!CE303</f>
        <v>0</v>
      </c>
      <c r="S56" s="51">
        <f>+'BASE DE DATOS '!CF303</f>
        <v>0</v>
      </c>
      <c r="T56" s="51">
        <f>+'BASE DE DATOS '!CG303</f>
        <v>0</v>
      </c>
      <c r="U56" s="126">
        <f>+'BASE DE DATOS '!CH303</f>
        <v>3000000</v>
      </c>
      <c r="V56" s="51">
        <f>+'BASE DE DATOS '!CI303</f>
        <v>0</v>
      </c>
      <c r="W56" s="51">
        <f>+'BASE DE DATOS '!CJ303</f>
        <v>0</v>
      </c>
      <c r="X56" s="51">
        <f>+'BASE DE DATOS '!CK303</f>
        <v>0</v>
      </c>
      <c r="Y56" s="51">
        <f>+'BASE DE DATOS '!CL303</f>
        <v>0</v>
      </c>
      <c r="Z56" s="51">
        <f>+'BASE DE DATOS '!CM303</f>
        <v>0</v>
      </c>
      <c r="AA56" s="54">
        <f>+'BASE DE DATOS '!CQ303</f>
        <v>2</v>
      </c>
      <c r="AB56" s="160">
        <f>+'BASE DE DATOS '!CR303</f>
        <v>1</v>
      </c>
      <c r="AC56" s="55" t="str">
        <f>+'BASE DE DATOS '!CU303</f>
        <v xml:space="preserve"> INSTITUTO DE CULTURA Y TURISMO </v>
      </c>
      <c r="AD56" s="157"/>
    </row>
    <row r="57" spans="1:30" ht="56.25" hidden="1" customHeight="1">
      <c r="A57" s="48" t="s">
        <v>950</v>
      </c>
      <c r="B57" s="49" t="s">
        <v>95</v>
      </c>
      <c r="C57" s="48" t="s">
        <v>951</v>
      </c>
      <c r="D57" s="50">
        <v>5</v>
      </c>
      <c r="E57" s="50" t="s">
        <v>81</v>
      </c>
      <c r="F57" s="48" t="s">
        <v>97</v>
      </c>
      <c r="G57" s="48" t="s">
        <v>957</v>
      </c>
      <c r="H57" s="48" t="s">
        <v>957</v>
      </c>
      <c r="I57" s="51">
        <v>47</v>
      </c>
      <c r="J57" s="50">
        <v>1</v>
      </c>
      <c r="K57" s="50">
        <v>0</v>
      </c>
      <c r="L57" s="51">
        <v>2</v>
      </c>
      <c r="M57" s="51">
        <v>0</v>
      </c>
      <c r="N57" s="51">
        <v>0</v>
      </c>
      <c r="O57" s="51">
        <v>0</v>
      </c>
      <c r="P57" s="51" t="s">
        <v>81</v>
      </c>
      <c r="Q57" s="51" t="str">
        <f>+'BASE DE DATOS '!CD304</f>
        <v>NA</v>
      </c>
      <c r="R57" s="51">
        <f>+'BASE DE DATOS '!CE304</f>
        <v>0</v>
      </c>
      <c r="S57" s="51">
        <f>+'BASE DE DATOS '!CF304</f>
        <v>0</v>
      </c>
      <c r="T57" s="51">
        <f>+'BASE DE DATOS '!CG304</f>
        <v>0</v>
      </c>
      <c r="U57" s="51">
        <f>+'BASE DE DATOS '!CH304</f>
        <v>0</v>
      </c>
      <c r="V57" s="51">
        <f>+'BASE DE DATOS '!CI304</f>
        <v>0</v>
      </c>
      <c r="W57" s="51">
        <f>+'BASE DE DATOS '!CJ304</f>
        <v>0</v>
      </c>
      <c r="X57" s="51">
        <f>+'BASE DE DATOS '!CK304</f>
        <v>0</v>
      </c>
      <c r="Y57" s="51">
        <f>+'BASE DE DATOS '!CL304</f>
        <v>0</v>
      </c>
      <c r="Z57" s="51">
        <f>+'BASE DE DATOS '!CM304</f>
        <v>0</v>
      </c>
      <c r="AA57" s="54" t="str">
        <f>+'BASE DE DATOS '!CQ304</f>
        <v>NA</v>
      </c>
      <c r="AB57" s="160" t="str">
        <f>+'BASE DE DATOS '!CR304</f>
        <v>NA</v>
      </c>
      <c r="AC57" s="55" t="str">
        <f>+'BASE DE DATOS '!CU304</f>
        <v xml:space="preserve"> INSTITUTO DE CULTURA Y TURISMO </v>
      </c>
      <c r="AD57" s="157"/>
    </row>
    <row r="58" spans="1:30" ht="55.5" hidden="1" customHeight="1">
      <c r="A58" s="48" t="s">
        <v>950</v>
      </c>
      <c r="B58" s="49" t="s">
        <v>95</v>
      </c>
      <c r="C58" s="48" t="s">
        <v>951</v>
      </c>
      <c r="D58" s="50">
        <v>10</v>
      </c>
      <c r="E58" s="50" t="s">
        <v>81</v>
      </c>
      <c r="F58" s="48" t="s">
        <v>97</v>
      </c>
      <c r="G58" s="48" t="s">
        <v>958</v>
      </c>
      <c r="H58" s="48" t="s">
        <v>958</v>
      </c>
      <c r="I58" s="51">
        <v>0</v>
      </c>
      <c r="J58" s="50">
        <v>1</v>
      </c>
      <c r="K58" s="50">
        <v>0</v>
      </c>
      <c r="L58" s="51">
        <v>1</v>
      </c>
      <c r="M58" s="51">
        <v>0</v>
      </c>
      <c r="N58" s="51">
        <v>0</v>
      </c>
      <c r="O58" s="51">
        <v>0</v>
      </c>
      <c r="P58" s="51" t="s">
        <v>81</v>
      </c>
      <c r="Q58" s="51" t="str">
        <f>+'BASE DE DATOS '!CD305</f>
        <v>NA</v>
      </c>
      <c r="R58" s="51">
        <f>+'BASE DE DATOS '!CE305</f>
        <v>0</v>
      </c>
      <c r="S58" s="51">
        <f>+'BASE DE DATOS '!CF305</f>
        <v>0</v>
      </c>
      <c r="T58" s="51">
        <f>+'BASE DE DATOS '!CG305</f>
        <v>0</v>
      </c>
      <c r="U58" s="51">
        <f>+'BASE DE DATOS '!CH305</f>
        <v>0</v>
      </c>
      <c r="V58" s="51">
        <f>+'BASE DE DATOS '!CI305</f>
        <v>0</v>
      </c>
      <c r="W58" s="51">
        <f>+'BASE DE DATOS '!CJ305</f>
        <v>0</v>
      </c>
      <c r="X58" s="51">
        <f>+'BASE DE DATOS '!CK305</f>
        <v>0</v>
      </c>
      <c r="Y58" s="51">
        <f>+'BASE DE DATOS '!CL305</f>
        <v>0</v>
      </c>
      <c r="Z58" s="51">
        <f>+'BASE DE DATOS '!CM305</f>
        <v>0</v>
      </c>
      <c r="AA58" s="54" t="str">
        <f>+'BASE DE DATOS '!CQ305</f>
        <v>NA</v>
      </c>
      <c r="AB58" s="160" t="str">
        <f>+'BASE DE DATOS '!CR305</f>
        <v>NA</v>
      </c>
      <c r="AC58" s="55" t="str">
        <f>+'BASE DE DATOS '!CU305</f>
        <v xml:space="preserve"> INSTITUTO DE CULTURA Y TURISMO </v>
      </c>
      <c r="AD58" s="157"/>
    </row>
    <row r="59" spans="1:30" ht="55.5" hidden="1" customHeight="1">
      <c r="A59" s="48" t="s">
        <v>950</v>
      </c>
      <c r="B59" s="49" t="s">
        <v>95</v>
      </c>
      <c r="C59" s="48" t="s">
        <v>951</v>
      </c>
      <c r="D59" s="50">
        <v>50</v>
      </c>
      <c r="E59" s="50" t="s">
        <v>81</v>
      </c>
      <c r="F59" s="48" t="s">
        <v>97</v>
      </c>
      <c r="G59" s="48" t="s">
        <v>959</v>
      </c>
      <c r="H59" s="48" t="s">
        <v>959</v>
      </c>
      <c r="I59" s="51">
        <v>47</v>
      </c>
      <c r="J59" s="50">
        <v>15</v>
      </c>
      <c r="K59" s="50">
        <v>44</v>
      </c>
      <c r="L59" s="51">
        <v>15</v>
      </c>
      <c r="M59" s="51">
        <v>0</v>
      </c>
      <c r="N59" s="51">
        <v>0</v>
      </c>
      <c r="O59" s="51">
        <v>0</v>
      </c>
      <c r="P59" s="51" t="s">
        <v>81</v>
      </c>
      <c r="Q59" s="51" t="str">
        <f>+'BASE DE DATOS '!CD306</f>
        <v>NA</v>
      </c>
      <c r="R59" s="51">
        <f>+'BASE DE DATOS '!CE306</f>
        <v>0</v>
      </c>
      <c r="S59" s="51">
        <f>+'BASE DE DATOS '!CF306</f>
        <v>0</v>
      </c>
      <c r="T59" s="51">
        <f>+'BASE DE DATOS '!CG306</f>
        <v>0</v>
      </c>
      <c r="U59" s="51">
        <f>+'BASE DE DATOS '!CH306</f>
        <v>0</v>
      </c>
      <c r="V59" s="51">
        <f>+'BASE DE DATOS '!CI306</f>
        <v>0</v>
      </c>
      <c r="W59" s="51">
        <f>+'BASE DE DATOS '!CJ306</f>
        <v>0</v>
      </c>
      <c r="X59" s="51">
        <f>+'BASE DE DATOS '!CK306</f>
        <v>0</v>
      </c>
      <c r="Y59" s="51">
        <f>+'BASE DE DATOS '!CL306</f>
        <v>0</v>
      </c>
      <c r="Z59" s="51">
        <f>+'BASE DE DATOS '!CM306</f>
        <v>0</v>
      </c>
      <c r="AA59" s="54" t="str">
        <f>+'BASE DE DATOS '!CQ306</f>
        <v>NA</v>
      </c>
      <c r="AB59" s="160" t="str">
        <f>+'BASE DE DATOS '!CR306</f>
        <v>NA</v>
      </c>
      <c r="AC59" s="55" t="str">
        <f>+'BASE DE DATOS '!CU306</f>
        <v xml:space="preserve"> INSTITUTO DE CULTURA Y TURISMO </v>
      </c>
      <c r="AD59" s="157"/>
    </row>
    <row r="60" spans="1:30" ht="55.5" customHeight="1">
      <c r="A60" s="48" t="s">
        <v>1077</v>
      </c>
      <c r="B60" s="49" t="s">
        <v>95</v>
      </c>
      <c r="C60" s="48" t="s">
        <v>1078</v>
      </c>
      <c r="D60" s="50">
        <v>8</v>
      </c>
      <c r="E60" s="50" t="s">
        <v>81</v>
      </c>
      <c r="F60" s="48" t="s">
        <v>97</v>
      </c>
      <c r="G60" s="48" t="s">
        <v>1079</v>
      </c>
      <c r="H60" s="48" t="s">
        <v>1079</v>
      </c>
      <c r="I60" s="51">
        <v>0</v>
      </c>
      <c r="J60" s="50">
        <v>2</v>
      </c>
      <c r="K60" s="50">
        <v>4</v>
      </c>
      <c r="L60" s="51">
        <v>2</v>
      </c>
      <c r="M60" s="51">
        <v>11</v>
      </c>
      <c r="N60" s="51">
        <v>0</v>
      </c>
      <c r="O60" s="51">
        <v>0</v>
      </c>
      <c r="P60" s="51" t="s">
        <v>81</v>
      </c>
      <c r="Q60" s="51">
        <f>+'BASE DE DATOS '!CD348</f>
        <v>0</v>
      </c>
      <c r="R60" s="51">
        <f>+'BASE DE DATOS '!CE348</f>
        <v>0</v>
      </c>
      <c r="S60" s="51">
        <f>+'BASE DE DATOS '!CF348</f>
        <v>0</v>
      </c>
      <c r="T60" s="51">
        <f>+'BASE DE DATOS '!CG348</f>
        <v>0</v>
      </c>
      <c r="U60" s="51">
        <f>+'BASE DE DATOS '!CH348</f>
        <v>0</v>
      </c>
      <c r="V60" s="51">
        <f>+'BASE DE DATOS '!CI348</f>
        <v>0</v>
      </c>
      <c r="W60" s="51">
        <f>+'BASE DE DATOS '!CJ348</f>
        <v>0</v>
      </c>
      <c r="X60" s="51">
        <f>+'BASE DE DATOS '!CK348</f>
        <v>0</v>
      </c>
      <c r="Y60" s="51">
        <f>+'BASE DE DATOS '!CL348</f>
        <v>0</v>
      </c>
      <c r="Z60" s="51">
        <f>+'BASE DE DATOS '!CM348</f>
        <v>0</v>
      </c>
      <c r="AA60" s="54">
        <f>+'BASE DE DATOS '!CQ348</f>
        <v>15</v>
      </c>
      <c r="AB60" s="160">
        <f>+'BASE DE DATOS '!CR348</f>
        <v>1</v>
      </c>
      <c r="AC60" s="55" t="str">
        <f>+'BASE DE DATOS '!CU348</f>
        <v xml:space="preserve"> INSTITUTO DE CULTURA Y TURISMO </v>
      </c>
      <c r="AD60" s="157"/>
    </row>
    <row r="61" spans="1:30" ht="55.5" customHeight="1">
      <c r="A61" s="48" t="s">
        <v>1080</v>
      </c>
      <c r="B61" s="49" t="s">
        <v>95</v>
      </c>
      <c r="C61" s="48" t="s">
        <v>1078</v>
      </c>
      <c r="D61" s="50">
        <v>6</v>
      </c>
      <c r="E61" s="50">
        <v>1</v>
      </c>
      <c r="F61" s="48" t="s">
        <v>97</v>
      </c>
      <c r="G61" s="48" t="s">
        <v>1081</v>
      </c>
      <c r="H61" s="48" t="s">
        <v>1081</v>
      </c>
      <c r="I61" s="51">
        <v>0</v>
      </c>
      <c r="J61" s="50">
        <v>1</v>
      </c>
      <c r="K61" s="50">
        <v>1</v>
      </c>
      <c r="L61" s="51">
        <v>1</v>
      </c>
      <c r="M61" s="51">
        <v>1</v>
      </c>
      <c r="N61" s="51">
        <v>1</v>
      </c>
      <c r="O61" s="51">
        <v>1</v>
      </c>
      <c r="P61" s="51">
        <v>0</v>
      </c>
      <c r="Q61" s="51">
        <f>+'BASE DE DATOS '!CD349</f>
        <v>0</v>
      </c>
      <c r="R61" s="126">
        <f>+'BASE DE DATOS '!CE349</f>
        <v>0</v>
      </c>
      <c r="S61" s="50">
        <f>+'BASE DE DATOS '!CF349</f>
        <v>0</v>
      </c>
      <c r="T61" s="51">
        <f>+'BASE DE DATOS '!CG349</f>
        <v>0</v>
      </c>
      <c r="U61" s="51">
        <f>+'BASE DE DATOS '!CH349</f>
        <v>0</v>
      </c>
      <c r="V61" s="51">
        <f>+'BASE DE DATOS '!CI349</f>
        <v>0</v>
      </c>
      <c r="W61" s="51">
        <f>+'BASE DE DATOS '!CJ349</f>
        <v>0</v>
      </c>
      <c r="X61" s="51">
        <f>+'BASE DE DATOS '!CK349</f>
        <v>0</v>
      </c>
      <c r="Y61" s="126">
        <f>+'BASE DE DATOS '!CL349</f>
        <v>5000000</v>
      </c>
      <c r="Z61" s="51">
        <f>+'BASE DE DATOS '!CM349</f>
        <v>0</v>
      </c>
      <c r="AA61" s="54">
        <f>+'BASE DE DATOS '!CQ349</f>
        <v>3</v>
      </c>
      <c r="AB61" s="160">
        <f>+'BASE DE DATOS '!CR349</f>
        <v>1</v>
      </c>
      <c r="AC61" s="55" t="str">
        <f>+'BASE DE DATOS '!CU349</f>
        <v xml:space="preserve"> INSTITUTO DE CULTURA Y TURISMO </v>
      </c>
      <c r="AD61" s="157"/>
    </row>
    <row r="62" spans="1:30" ht="55.5" customHeight="1">
      <c r="A62" s="48" t="s">
        <v>1077</v>
      </c>
      <c r="B62" s="49" t="s">
        <v>95</v>
      </c>
      <c r="C62" s="48" t="s">
        <v>1078</v>
      </c>
      <c r="D62" s="50">
        <v>3</v>
      </c>
      <c r="E62" s="50">
        <v>2</v>
      </c>
      <c r="F62" s="48" t="s">
        <v>97</v>
      </c>
      <c r="G62" s="48" t="s">
        <v>1082</v>
      </c>
      <c r="H62" s="48" t="s">
        <v>1082</v>
      </c>
      <c r="I62" s="51">
        <v>0</v>
      </c>
      <c r="J62" s="50">
        <v>0</v>
      </c>
      <c r="K62" s="51">
        <v>0</v>
      </c>
      <c r="L62" s="51">
        <v>1</v>
      </c>
      <c r="M62" s="51">
        <v>1</v>
      </c>
      <c r="N62" s="51">
        <v>1</v>
      </c>
      <c r="O62" s="51">
        <v>1</v>
      </c>
      <c r="P62" s="51">
        <v>0</v>
      </c>
      <c r="Q62" s="51">
        <f>+'BASE DE DATOS '!CD350</f>
        <v>0</v>
      </c>
      <c r="R62" s="126">
        <f>+'BASE DE DATOS '!CE350</f>
        <v>0</v>
      </c>
      <c r="S62" s="126">
        <f>+'BASE DE DATOS '!CF350</f>
        <v>0</v>
      </c>
      <c r="T62" s="51">
        <f>+'BASE DE DATOS '!CG350</f>
        <v>0</v>
      </c>
      <c r="U62" s="51">
        <f>+'BASE DE DATOS '!CH350</f>
        <v>0</v>
      </c>
      <c r="V62" s="51">
        <f>+'BASE DE DATOS '!CI350</f>
        <v>0</v>
      </c>
      <c r="W62" s="51">
        <f>+'BASE DE DATOS '!CJ350</f>
        <v>0</v>
      </c>
      <c r="X62" s="51">
        <f>+'BASE DE DATOS '!CK350</f>
        <v>0</v>
      </c>
      <c r="Y62" s="51">
        <f>+'BASE DE DATOS '!CL350</f>
        <v>0</v>
      </c>
      <c r="Z62" s="51">
        <f>+'BASE DE DATOS '!CM350</f>
        <v>0</v>
      </c>
      <c r="AA62" s="54">
        <f>+'BASE DE DATOS '!CQ350</f>
        <v>2</v>
      </c>
      <c r="AB62" s="160">
        <f>+'BASE DE DATOS '!CR350</f>
        <v>1</v>
      </c>
      <c r="AC62" s="55" t="str">
        <f>+'BASE DE DATOS '!CU350</f>
        <v xml:space="preserve"> INSTITUTO DE CULTURA Y TURISMO </v>
      </c>
      <c r="AD62" s="157"/>
    </row>
    <row r="63" spans="1:30" ht="55.5" customHeight="1">
      <c r="A63" s="48" t="s">
        <v>1077</v>
      </c>
      <c r="B63" s="49" t="s">
        <v>95</v>
      </c>
      <c r="C63" s="48" t="s">
        <v>1078</v>
      </c>
      <c r="D63" s="50">
        <v>2</v>
      </c>
      <c r="E63" s="50">
        <v>2</v>
      </c>
      <c r="F63" s="48" t="s">
        <v>97</v>
      </c>
      <c r="G63" s="48" t="s">
        <v>1083</v>
      </c>
      <c r="H63" s="48" t="s">
        <v>1083</v>
      </c>
      <c r="I63" s="51">
        <v>0</v>
      </c>
      <c r="J63" s="50">
        <v>0</v>
      </c>
      <c r="K63" s="50">
        <v>0</v>
      </c>
      <c r="L63" s="51">
        <v>0</v>
      </c>
      <c r="M63" s="51">
        <v>0</v>
      </c>
      <c r="N63" s="51">
        <v>1</v>
      </c>
      <c r="O63" s="51">
        <v>1</v>
      </c>
      <c r="P63" s="51">
        <v>1</v>
      </c>
      <c r="Q63" s="51">
        <f>+'BASE DE DATOS '!CD351</f>
        <v>0</v>
      </c>
      <c r="R63" s="51">
        <f>+'BASE DE DATOS '!CE351</f>
        <v>0</v>
      </c>
      <c r="S63" s="51">
        <f>+'BASE DE DATOS '!CF351</f>
        <v>0</v>
      </c>
      <c r="T63" s="51">
        <f>+'BASE DE DATOS '!CG351</f>
        <v>0</v>
      </c>
      <c r="U63" s="126">
        <f>+'BASE DE DATOS '!CH351</f>
        <v>0</v>
      </c>
      <c r="V63" s="51">
        <f>+'BASE DE DATOS '!CI351</f>
        <v>0</v>
      </c>
      <c r="W63" s="51">
        <f>+'BASE DE DATOS '!CJ351</f>
        <v>0</v>
      </c>
      <c r="X63" s="51">
        <f>+'BASE DE DATOS '!CK351</f>
        <v>0</v>
      </c>
      <c r="Y63" s="51">
        <f>+'BASE DE DATOS '!CL351</f>
        <v>0</v>
      </c>
      <c r="Z63" s="51">
        <f>+'BASE DE DATOS '!CM351</f>
        <v>0</v>
      </c>
      <c r="AA63" s="54">
        <f>+'BASE DE DATOS '!CQ351</f>
        <v>1</v>
      </c>
      <c r="AB63" s="160">
        <f>+'BASE DE DATOS '!CR351</f>
        <v>0.5</v>
      </c>
      <c r="AC63" s="55" t="str">
        <f>+'BASE DE DATOS '!CU351</f>
        <v xml:space="preserve"> INSTITUTO DE CULTURA Y TURISMO </v>
      </c>
      <c r="AD63" s="157"/>
    </row>
    <row r="64" spans="1:30" ht="55.5" hidden="1" customHeight="1">
      <c r="A64" s="48" t="s">
        <v>1077</v>
      </c>
      <c r="B64" s="49" t="s">
        <v>95</v>
      </c>
      <c r="C64" s="48" t="s">
        <v>1078</v>
      </c>
      <c r="D64" s="50">
        <v>40</v>
      </c>
      <c r="E64" s="50" t="s">
        <v>81</v>
      </c>
      <c r="F64" s="48" t="s">
        <v>97</v>
      </c>
      <c r="G64" s="48" t="s">
        <v>1084</v>
      </c>
      <c r="H64" s="48" t="s">
        <v>1084</v>
      </c>
      <c r="I64" s="51">
        <v>0</v>
      </c>
      <c r="J64" s="50">
        <v>10</v>
      </c>
      <c r="K64" s="50">
        <v>0</v>
      </c>
      <c r="L64" s="51">
        <v>10</v>
      </c>
      <c r="M64" s="51">
        <v>0</v>
      </c>
      <c r="N64" s="51">
        <v>0</v>
      </c>
      <c r="O64" s="51">
        <v>0</v>
      </c>
      <c r="P64" s="51" t="s">
        <v>81</v>
      </c>
      <c r="Q64" s="51" t="str">
        <f>+'BASE DE DATOS '!CD352</f>
        <v>NA</v>
      </c>
      <c r="R64" s="51">
        <f>+'BASE DE DATOS '!CE352</f>
        <v>0</v>
      </c>
      <c r="S64" s="51">
        <f>+'BASE DE DATOS '!CF352</f>
        <v>0</v>
      </c>
      <c r="T64" s="51">
        <f>+'BASE DE DATOS '!CG352</f>
        <v>0</v>
      </c>
      <c r="U64" s="51">
        <f>+'BASE DE DATOS '!CH352</f>
        <v>0</v>
      </c>
      <c r="V64" s="51">
        <f>+'BASE DE DATOS '!CI352</f>
        <v>0</v>
      </c>
      <c r="W64" s="51">
        <f>+'BASE DE DATOS '!CJ352</f>
        <v>0</v>
      </c>
      <c r="X64" s="51">
        <f>+'BASE DE DATOS '!CK352</f>
        <v>0</v>
      </c>
      <c r="Y64" s="51">
        <f>+'BASE DE DATOS '!CL352</f>
        <v>0</v>
      </c>
      <c r="Z64" s="51">
        <f>+'BASE DE DATOS '!CM352</f>
        <v>0</v>
      </c>
      <c r="AA64" s="54" t="str">
        <f>+'BASE DE DATOS '!CQ352</f>
        <v>NA</v>
      </c>
      <c r="AB64" s="160" t="str">
        <f>+'BASE DE DATOS '!CR352</f>
        <v>NA</v>
      </c>
      <c r="AC64" s="55" t="str">
        <f>+'BASE DE DATOS '!CU352</f>
        <v xml:space="preserve"> INSTITUTO DE CULTURA Y TURISMO </v>
      </c>
      <c r="AD64" s="157"/>
    </row>
    <row r="65" spans="1:30" ht="30.75" customHeight="1">
      <c r="A65" s="48" t="s">
        <v>1077</v>
      </c>
      <c r="B65" s="49" t="s">
        <v>95</v>
      </c>
      <c r="C65" s="48" t="s">
        <v>1078</v>
      </c>
      <c r="D65" s="50">
        <v>2</v>
      </c>
      <c r="E65" s="50">
        <v>2</v>
      </c>
      <c r="F65" s="48" t="s">
        <v>97</v>
      </c>
      <c r="G65" s="48" t="s">
        <v>1085</v>
      </c>
      <c r="H65" s="48" t="s">
        <v>1085</v>
      </c>
      <c r="I65" s="51">
        <v>0</v>
      </c>
      <c r="J65" s="50">
        <v>0</v>
      </c>
      <c r="K65" s="50">
        <v>0</v>
      </c>
      <c r="L65" s="51">
        <v>0</v>
      </c>
      <c r="M65" s="51">
        <v>0</v>
      </c>
      <c r="N65" s="51">
        <v>0</v>
      </c>
      <c r="O65" s="51">
        <v>0</v>
      </c>
      <c r="P65" s="51">
        <v>2</v>
      </c>
      <c r="Q65" s="51">
        <f>+'BASE DE DATOS '!CD353</f>
        <v>0</v>
      </c>
      <c r="R65" s="51">
        <f>+'BASE DE DATOS '!CE353</f>
        <v>0</v>
      </c>
      <c r="S65" s="51">
        <f>+'BASE DE DATOS '!CF353</f>
        <v>0</v>
      </c>
      <c r="T65" s="51">
        <f>+'BASE DE DATOS '!CG353</f>
        <v>0</v>
      </c>
      <c r="U65" s="51">
        <f>+'BASE DE DATOS '!CH353</f>
        <v>0</v>
      </c>
      <c r="V65" s="51">
        <f>+'BASE DE DATOS '!CI353</f>
        <v>0</v>
      </c>
      <c r="W65" s="51">
        <f>+'BASE DE DATOS '!CJ353</f>
        <v>0</v>
      </c>
      <c r="X65" s="51">
        <f>+'BASE DE DATOS '!CK353</f>
        <v>0</v>
      </c>
      <c r="Y65" s="51">
        <f>+'BASE DE DATOS '!CL353</f>
        <v>0</v>
      </c>
      <c r="Z65" s="51">
        <f>+'BASE DE DATOS '!CM353</f>
        <v>0</v>
      </c>
      <c r="AA65" s="54">
        <f>+'BASE DE DATOS '!CQ353</f>
        <v>0</v>
      </c>
      <c r="AB65" s="160">
        <f>+'BASE DE DATOS '!CR353</f>
        <v>0</v>
      </c>
      <c r="AC65" s="55" t="str">
        <f>+'BASE DE DATOS '!CU353</f>
        <v xml:space="preserve"> INSTITUTO DE CULTURA Y TURISMO </v>
      </c>
      <c r="AD65" s="157"/>
    </row>
    <row r="66" spans="1:30" ht="33" hidden="1" customHeight="1">
      <c r="A66" s="48" t="s">
        <v>1077</v>
      </c>
      <c r="B66" s="49" t="s">
        <v>95</v>
      </c>
      <c r="C66" s="48" t="s">
        <v>1078</v>
      </c>
      <c r="D66" s="50">
        <v>30</v>
      </c>
      <c r="E66" s="50" t="s">
        <v>81</v>
      </c>
      <c r="F66" s="48" t="s">
        <v>97</v>
      </c>
      <c r="G66" s="48" t="s">
        <v>1086</v>
      </c>
      <c r="H66" s="48" t="s">
        <v>1086</v>
      </c>
      <c r="I66" s="51">
        <v>0</v>
      </c>
      <c r="J66" s="50">
        <v>10</v>
      </c>
      <c r="K66" s="50">
        <v>0</v>
      </c>
      <c r="L66" s="51">
        <v>10</v>
      </c>
      <c r="M66" s="51">
        <v>0</v>
      </c>
      <c r="N66" s="51">
        <v>0</v>
      </c>
      <c r="O66" s="51">
        <v>0</v>
      </c>
      <c r="P66" s="51" t="s">
        <v>81</v>
      </c>
      <c r="Q66" s="51">
        <f>+'BASE DE DATOS '!CD354</f>
        <v>0</v>
      </c>
      <c r="R66" s="51">
        <f>+'BASE DE DATOS '!CE354</f>
        <v>0</v>
      </c>
      <c r="S66" s="51">
        <f>+'BASE DE DATOS '!CF354</f>
        <v>0</v>
      </c>
      <c r="T66" s="51">
        <f>+'BASE DE DATOS '!CG354</f>
        <v>0</v>
      </c>
      <c r="U66" s="51">
        <f>+'BASE DE DATOS '!CH354</f>
        <v>0</v>
      </c>
      <c r="V66" s="51">
        <f>+'BASE DE DATOS '!CI354</f>
        <v>0</v>
      </c>
      <c r="W66" s="51">
        <f>+'BASE DE DATOS '!CJ354</f>
        <v>0</v>
      </c>
      <c r="X66" s="51">
        <f>+'BASE DE DATOS '!CK354</f>
        <v>0</v>
      </c>
      <c r="Y66" s="51">
        <f>+'BASE DE DATOS '!CL354</f>
        <v>0</v>
      </c>
      <c r="Z66" s="51">
        <f>+'BASE DE DATOS '!CM354</f>
        <v>0</v>
      </c>
      <c r="AA66" s="54" t="str">
        <f>+'BASE DE DATOS '!CQ354</f>
        <v>NA</v>
      </c>
      <c r="AB66" s="160" t="str">
        <f>+'BASE DE DATOS '!CR354</f>
        <v>NA</v>
      </c>
      <c r="AC66" s="55" t="str">
        <f>+'BASE DE DATOS '!CU354</f>
        <v xml:space="preserve"> INSTITUTO DE CULTURA Y TURISMO </v>
      </c>
      <c r="AD66" s="157"/>
    </row>
    <row r="67" spans="1:30" ht="67.5">
      <c r="A67" s="48" t="s">
        <v>1077</v>
      </c>
      <c r="B67" s="49" t="s">
        <v>95</v>
      </c>
      <c r="C67" s="48" t="s">
        <v>1078</v>
      </c>
      <c r="D67" s="50">
        <v>1</v>
      </c>
      <c r="E67" s="50">
        <v>1</v>
      </c>
      <c r="F67" s="48" t="s">
        <v>97</v>
      </c>
      <c r="G67" s="48" t="s">
        <v>1087</v>
      </c>
      <c r="H67" s="48" t="s">
        <v>1088</v>
      </c>
      <c r="I67" s="51">
        <v>0</v>
      </c>
      <c r="J67" s="50">
        <v>0</v>
      </c>
      <c r="K67" s="50">
        <v>0</v>
      </c>
      <c r="L67" s="51">
        <v>0</v>
      </c>
      <c r="M67" s="51">
        <v>0</v>
      </c>
      <c r="N67" s="51">
        <v>2</v>
      </c>
      <c r="O67" s="51">
        <v>2</v>
      </c>
      <c r="P67" s="51">
        <v>0</v>
      </c>
      <c r="Q67" s="51">
        <f>+'BASE DE DATOS '!CD355</f>
        <v>1</v>
      </c>
      <c r="R67" s="51">
        <f>+'BASE DE DATOS '!CE355</f>
        <v>0</v>
      </c>
      <c r="S67" s="51">
        <f>+'BASE DE DATOS '!CF355</f>
        <v>0</v>
      </c>
      <c r="T67" s="51">
        <f>+'BASE DE DATOS '!CG355</f>
        <v>0</v>
      </c>
      <c r="U67" s="51">
        <f>+'BASE DE DATOS '!CH355</f>
        <v>0</v>
      </c>
      <c r="V67" s="51">
        <f>+'BASE DE DATOS '!CI355</f>
        <v>0</v>
      </c>
      <c r="W67" s="51">
        <f>+'BASE DE DATOS '!CJ355</f>
        <v>0</v>
      </c>
      <c r="X67" s="51">
        <f>+'BASE DE DATOS '!CK355</f>
        <v>0</v>
      </c>
      <c r="Y67" s="126">
        <f>+'BASE DE DATOS '!CL355</f>
        <v>108000000</v>
      </c>
      <c r="Z67" s="51">
        <f>+'BASE DE DATOS '!CM355</f>
        <v>0</v>
      </c>
      <c r="AA67" s="54">
        <f>+'BASE DE DATOS '!CQ355</f>
        <v>3</v>
      </c>
      <c r="AB67" s="160">
        <f>+'BASE DE DATOS '!CR355</f>
        <v>1</v>
      </c>
      <c r="AC67" s="55" t="str">
        <f>+'BASE DE DATOS '!CU355</f>
        <v xml:space="preserve"> INSTITUTO DE CULTURA Y TURISMO </v>
      </c>
      <c r="AD67" s="157"/>
    </row>
    <row r="68" spans="1:30" ht="38.25" customHeight="1">
      <c r="A68" s="48" t="s">
        <v>1077</v>
      </c>
      <c r="B68" s="49" t="s">
        <v>95</v>
      </c>
      <c r="C68" s="48" t="s">
        <v>1078</v>
      </c>
      <c r="D68" s="50">
        <v>6</v>
      </c>
      <c r="E68" s="50">
        <v>4</v>
      </c>
      <c r="F68" s="48" t="s">
        <v>97</v>
      </c>
      <c r="G68" s="48" t="s">
        <v>1089</v>
      </c>
      <c r="H68" s="48" t="s">
        <v>1089</v>
      </c>
      <c r="I68" s="51">
        <v>0</v>
      </c>
      <c r="J68" s="50">
        <v>1</v>
      </c>
      <c r="K68" s="50">
        <v>0</v>
      </c>
      <c r="L68" s="51">
        <v>2</v>
      </c>
      <c r="M68" s="51">
        <v>1</v>
      </c>
      <c r="N68" s="51">
        <v>0</v>
      </c>
      <c r="O68" s="51">
        <v>0</v>
      </c>
      <c r="P68" s="51">
        <v>3</v>
      </c>
      <c r="Q68" s="51">
        <f>+'BASE DE DATOS '!CD356</f>
        <v>1</v>
      </c>
      <c r="R68" s="51">
        <f>+'BASE DE DATOS '!CE356</f>
        <v>0</v>
      </c>
      <c r="S68" s="51">
        <f>+'BASE DE DATOS '!CF356</f>
        <v>0</v>
      </c>
      <c r="T68" s="51">
        <f>+'BASE DE DATOS '!CG356</f>
        <v>0</v>
      </c>
      <c r="U68" s="51">
        <f>+'BASE DE DATOS '!CH356</f>
        <v>0</v>
      </c>
      <c r="V68" s="51">
        <f>+'BASE DE DATOS '!CI356</f>
        <v>0</v>
      </c>
      <c r="W68" s="51">
        <f>+'BASE DE DATOS '!CJ356</f>
        <v>0</v>
      </c>
      <c r="X68" s="51">
        <f>+'BASE DE DATOS '!CK356</f>
        <v>0</v>
      </c>
      <c r="Y68" s="51">
        <f>+'BASE DE DATOS '!CL356</f>
        <v>0</v>
      </c>
      <c r="Z68" s="51">
        <f>+'BASE DE DATOS '!CM356</f>
        <v>0</v>
      </c>
      <c r="AA68" s="54">
        <f>+'BASE DE DATOS '!CQ356</f>
        <v>2</v>
      </c>
      <c r="AB68" s="160">
        <f>+'BASE DE DATOS '!CR356</f>
        <v>0.5</v>
      </c>
      <c r="AC68" s="55" t="str">
        <f>+'BASE DE DATOS '!CU356</f>
        <v xml:space="preserve"> INSTITUTO DE CULTURA Y TURISMO </v>
      </c>
      <c r="AD68" s="157"/>
    </row>
    <row r="69" spans="1:30" ht="45.75" customHeight="1">
      <c r="A69" s="48" t="s">
        <v>1090</v>
      </c>
      <c r="B69" s="49" t="s">
        <v>95</v>
      </c>
      <c r="C69" s="48" t="s">
        <v>1091</v>
      </c>
      <c r="D69" s="50">
        <v>8</v>
      </c>
      <c r="E69" s="50">
        <v>4</v>
      </c>
      <c r="F69" s="48" t="s">
        <v>97</v>
      </c>
      <c r="G69" s="48" t="s">
        <v>1092</v>
      </c>
      <c r="H69" s="48" t="s">
        <v>1092</v>
      </c>
      <c r="I69" s="51">
        <v>0</v>
      </c>
      <c r="J69" s="50">
        <v>2</v>
      </c>
      <c r="K69" s="50">
        <v>0</v>
      </c>
      <c r="L69" s="51">
        <v>3</v>
      </c>
      <c r="M69" s="51">
        <v>1</v>
      </c>
      <c r="N69" s="51">
        <v>2</v>
      </c>
      <c r="O69" s="51">
        <v>2</v>
      </c>
      <c r="P69" s="51">
        <v>1</v>
      </c>
      <c r="Q69" s="51">
        <f>+'BASE DE DATOS '!CD357</f>
        <v>2</v>
      </c>
      <c r="R69" s="51">
        <f>+'BASE DE DATOS '!CE357</f>
        <v>9000000</v>
      </c>
      <c r="S69" s="51">
        <f>+'BASE DE DATOS '!CF357</f>
        <v>0</v>
      </c>
      <c r="T69" s="51">
        <f>+'BASE DE DATOS '!CG357</f>
        <v>0</v>
      </c>
      <c r="U69" s="51">
        <f>+'BASE DE DATOS '!CH357</f>
        <v>0</v>
      </c>
      <c r="V69" s="51">
        <f>+'BASE DE DATOS '!CI357</f>
        <v>0</v>
      </c>
      <c r="W69" s="51">
        <f>+'BASE DE DATOS '!CJ357</f>
        <v>0</v>
      </c>
      <c r="X69" s="51">
        <f>+'BASE DE DATOS '!CK357</f>
        <v>0</v>
      </c>
      <c r="Y69" s="126">
        <f>+'BASE DE DATOS '!CL357</f>
        <v>9000000</v>
      </c>
      <c r="Z69" s="51">
        <f>+'BASE DE DATOS '!CM357</f>
        <v>0</v>
      </c>
      <c r="AA69" s="54">
        <f>+'BASE DE DATOS '!CQ357</f>
        <v>5</v>
      </c>
      <c r="AB69" s="160">
        <f>+'BASE DE DATOS '!CR357</f>
        <v>1</v>
      </c>
      <c r="AC69" s="55" t="str">
        <f>+'BASE DE DATOS '!CU357</f>
        <v xml:space="preserve"> INSTITUTO DE CULTURA Y TURISMO </v>
      </c>
      <c r="AD69" s="157"/>
    </row>
    <row r="70" spans="1:30" ht="56.25" hidden="1" customHeight="1">
      <c r="A70" s="48" t="s">
        <v>1093</v>
      </c>
      <c r="B70" s="49" t="s">
        <v>95</v>
      </c>
      <c r="C70" s="48" t="s">
        <v>1094</v>
      </c>
      <c r="D70" s="50">
        <v>40</v>
      </c>
      <c r="E70" s="50" t="s">
        <v>81</v>
      </c>
      <c r="F70" s="48" t="s">
        <v>97</v>
      </c>
      <c r="G70" s="48" t="s">
        <v>1095</v>
      </c>
      <c r="H70" s="48" t="s">
        <v>1095</v>
      </c>
      <c r="I70" s="51">
        <v>0</v>
      </c>
      <c r="J70" s="50">
        <v>10</v>
      </c>
      <c r="K70" s="50">
        <v>0</v>
      </c>
      <c r="L70" s="51">
        <v>10</v>
      </c>
      <c r="M70" s="51">
        <v>0</v>
      </c>
      <c r="N70" s="51">
        <v>0</v>
      </c>
      <c r="O70" s="51">
        <v>0</v>
      </c>
      <c r="P70" s="51" t="s">
        <v>81</v>
      </c>
      <c r="Q70" s="51" t="str">
        <f>+'BASE DE DATOS '!CD358</f>
        <v>NA</v>
      </c>
      <c r="R70" s="51">
        <f>+'BASE DE DATOS '!CE358</f>
        <v>0</v>
      </c>
      <c r="S70" s="51">
        <f>+'BASE DE DATOS '!CF358</f>
        <v>0</v>
      </c>
      <c r="T70" s="51">
        <f>+'BASE DE DATOS '!CG358</f>
        <v>0</v>
      </c>
      <c r="U70" s="51">
        <f>+'BASE DE DATOS '!CH358</f>
        <v>0</v>
      </c>
      <c r="V70" s="51">
        <f>+'BASE DE DATOS '!CI358</f>
        <v>0</v>
      </c>
      <c r="W70" s="51">
        <f>+'BASE DE DATOS '!CJ358</f>
        <v>0</v>
      </c>
      <c r="X70" s="51">
        <f>+'BASE DE DATOS '!CK358</f>
        <v>0</v>
      </c>
      <c r="Y70" s="51">
        <f>+'BASE DE DATOS '!CL358</f>
        <v>0</v>
      </c>
      <c r="Z70" s="51">
        <f>+'BASE DE DATOS '!CM358</f>
        <v>0</v>
      </c>
      <c r="AA70" s="54" t="str">
        <f>+'BASE DE DATOS '!CQ358</f>
        <v>NA</v>
      </c>
      <c r="AB70" s="160" t="str">
        <f>+'BASE DE DATOS '!CR358</f>
        <v>NA</v>
      </c>
      <c r="AC70" s="55" t="str">
        <f>+'BASE DE DATOS '!CU358</f>
        <v xml:space="preserve"> INSTITUTO DE CULTURA Y TURISMO </v>
      </c>
      <c r="AD70" s="157"/>
    </row>
    <row r="71" spans="1:30" ht="45" customHeight="1">
      <c r="A71" s="48" t="s">
        <v>1093</v>
      </c>
      <c r="B71" s="49" t="s">
        <v>95</v>
      </c>
      <c r="C71" s="48" t="s">
        <v>1094</v>
      </c>
      <c r="D71" s="50">
        <v>2</v>
      </c>
      <c r="E71" s="50">
        <v>2</v>
      </c>
      <c r="F71" s="48" t="s">
        <v>97</v>
      </c>
      <c r="G71" s="48" t="s">
        <v>1096</v>
      </c>
      <c r="H71" s="48" t="s">
        <v>1096</v>
      </c>
      <c r="I71" s="51">
        <v>0</v>
      </c>
      <c r="J71" s="50">
        <v>0</v>
      </c>
      <c r="K71" s="51">
        <v>0</v>
      </c>
      <c r="L71" s="51">
        <v>0</v>
      </c>
      <c r="M71" s="51">
        <v>0</v>
      </c>
      <c r="N71" s="51">
        <v>1</v>
      </c>
      <c r="O71" s="51">
        <v>1</v>
      </c>
      <c r="P71" s="51">
        <v>1</v>
      </c>
      <c r="Q71" s="51">
        <f>+'BASE DE DATOS '!CD359</f>
        <v>1</v>
      </c>
      <c r="R71" s="51">
        <f>+'BASE DE DATOS '!CE359</f>
        <v>0</v>
      </c>
      <c r="S71" s="51">
        <f>+'BASE DE DATOS '!CF359</f>
        <v>0</v>
      </c>
      <c r="T71" s="51">
        <f>+'BASE DE DATOS '!CG359</f>
        <v>0</v>
      </c>
      <c r="U71" s="51">
        <f>+'BASE DE DATOS '!CH359</f>
        <v>0</v>
      </c>
      <c r="V71" s="51">
        <f>+'BASE DE DATOS '!CI359</f>
        <v>0</v>
      </c>
      <c r="W71" s="51">
        <f>+'BASE DE DATOS '!CJ359</f>
        <v>0</v>
      </c>
      <c r="X71" s="51">
        <f>+'BASE DE DATOS '!CK359</f>
        <v>0</v>
      </c>
      <c r="Y71" s="126">
        <f>+'BASE DE DATOS '!CL359</f>
        <v>9000000</v>
      </c>
      <c r="Z71" s="51">
        <f>+'BASE DE DATOS '!CM359</f>
        <v>0</v>
      </c>
      <c r="AA71" s="54">
        <f>+'BASE DE DATOS '!CQ359</f>
        <v>2</v>
      </c>
      <c r="AB71" s="160">
        <f>+'BASE DE DATOS '!CR359</f>
        <v>1</v>
      </c>
      <c r="AC71" s="55" t="str">
        <f>+'BASE DE DATOS '!CU359</f>
        <v xml:space="preserve"> INSTITUTO DE CULTURA Y TURISMO </v>
      </c>
      <c r="AD71" s="157"/>
    </row>
    <row r="72" spans="1:30" ht="48.75" customHeight="1">
      <c r="A72" s="48" t="s">
        <v>1093</v>
      </c>
      <c r="B72" s="49" t="s">
        <v>95</v>
      </c>
      <c r="C72" s="48" t="s">
        <v>1094</v>
      </c>
      <c r="D72" s="50">
        <v>100</v>
      </c>
      <c r="E72" s="50">
        <v>60</v>
      </c>
      <c r="F72" s="48" t="s">
        <v>97</v>
      </c>
      <c r="G72" s="48" t="s">
        <v>1097</v>
      </c>
      <c r="H72" s="48" t="s">
        <v>1097</v>
      </c>
      <c r="I72" s="51">
        <v>0</v>
      </c>
      <c r="J72" s="50">
        <v>25</v>
      </c>
      <c r="K72" s="50">
        <v>0</v>
      </c>
      <c r="L72" s="51">
        <v>25</v>
      </c>
      <c r="M72" s="51">
        <v>0</v>
      </c>
      <c r="N72" s="51">
        <v>40</v>
      </c>
      <c r="O72" s="51">
        <v>20</v>
      </c>
      <c r="P72" s="51">
        <v>40</v>
      </c>
      <c r="Q72" s="51">
        <f>+'BASE DE DATOS '!CD360</f>
        <v>210</v>
      </c>
      <c r="R72" s="51">
        <f>+'BASE DE DATOS '!CE360</f>
        <v>0</v>
      </c>
      <c r="S72" s="51">
        <f>+'BASE DE DATOS '!CF360</f>
        <v>0</v>
      </c>
      <c r="T72" s="51">
        <f>+'BASE DE DATOS '!CG360</f>
        <v>0</v>
      </c>
      <c r="U72" s="51">
        <f>+'BASE DE DATOS '!CH360</f>
        <v>0</v>
      </c>
      <c r="V72" s="51">
        <f>+'BASE DE DATOS '!CI360</f>
        <v>0</v>
      </c>
      <c r="W72" s="51">
        <f>+'BASE DE DATOS '!CJ360</f>
        <v>0</v>
      </c>
      <c r="X72" s="51">
        <f>+'BASE DE DATOS '!CK360</f>
        <v>0</v>
      </c>
      <c r="Y72" s="126">
        <f>+'BASE DE DATOS '!CL360</f>
        <v>1000000</v>
      </c>
      <c r="Z72" s="51">
        <f>+'BASE DE DATOS '!CM360</f>
        <v>0</v>
      </c>
      <c r="AA72" s="54">
        <f>+'BASE DE DATOS '!CQ360</f>
        <v>230</v>
      </c>
      <c r="AB72" s="160">
        <f>+'BASE DE DATOS '!CR360</f>
        <v>1</v>
      </c>
      <c r="AC72" s="55" t="str">
        <f>+'BASE DE DATOS '!CU360</f>
        <v xml:space="preserve"> INSTITUTO DE CULTURA Y TURISMO </v>
      </c>
      <c r="AD72" s="157"/>
    </row>
    <row r="73" spans="1:30" ht="56.25" hidden="1">
      <c r="A73" s="48" t="s">
        <v>1098</v>
      </c>
      <c r="B73" s="49" t="s">
        <v>95</v>
      </c>
      <c r="C73" s="48" t="s">
        <v>1099</v>
      </c>
      <c r="D73" s="50">
        <v>3</v>
      </c>
      <c r="E73" s="50" t="s">
        <v>81</v>
      </c>
      <c r="F73" s="48" t="s">
        <v>97</v>
      </c>
      <c r="G73" s="48" t="s">
        <v>1100</v>
      </c>
      <c r="H73" s="48" t="s">
        <v>1100</v>
      </c>
      <c r="I73" s="51">
        <v>0</v>
      </c>
      <c r="J73" s="50">
        <v>0</v>
      </c>
      <c r="K73" s="50">
        <v>0</v>
      </c>
      <c r="L73" s="51">
        <v>1</v>
      </c>
      <c r="M73" s="51">
        <v>1</v>
      </c>
      <c r="N73" s="51">
        <v>0</v>
      </c>
      <c r="O73" s="51">
        <v>0</v>
      </c>
      <c r="P73" s="51" t="s">
        <v>81</v>
      </c>
      <c r="Q73" s="51" t="str">
        <f>+'BASE DE DATOS '!CD361</f>
        <v>NA</v>
      </c>
      <c r="R73" s="51">
        <f>+'BASE DE DATOS '!CE361</f>
        <v>0</v>
      </c>
      <c r="S73" s="51">
        <f>+'BASE DE DATOS '!CF361</f>
        <v>0</v>
      </c>
      <c r="T73" s="51">
        <f>+'BASE DE DATOS '!CG361</f>
        <v>0</v>
      </c>
      <c r="U73" s="51">
        <f>+'BASE DE DATOS '!CH361</f>
        <v>0</v>
      </c>
      <c r="V73" s="51">
        <f>+'BASE DE DATOS '!CI361</f>
        <v>0</v>
      </c>
      <c r="W73" s="51">
        <f>+'BASE DE DATOS '!CJ361</f>
        <v>0</v>
      </c>
      <c r="X73" s="51">
        <f>+'BASE DE DATOS '!CK361</f>
        <v>0</v>
      </c>
      <c r="Y73" s="51">
        <f>+'BASE DE DATOS '!CL361</f>
        <v>0</v>
      </c>
      <c r="Z73" s="51">
        <f>+'BASE DE DATOS '!CM361</f>
        <v>0</v>
      </c>
      <c r="AA73" s="54" t="str">
        <f>+'BASE DE DATOS '!CQ361</f>
        <v>NA</v>
      </c>
      <c r="AB73" s="160" t="str">
        <f>+'BASE DE DATOS '!CR361</f>
        <v>NA</v>
      </c>
      <c r="AC73" s="55" t="str">
        <f>+'BASE DE DATOS '!CU361</f>
        <v xml:space="preserve"> INSTITUTO DE CULTURA Y TURISMO </v>
      </c>
      <c r="AD73" s="157"/>
    </row>
    <row r="74" spans="1:30" ht="45" customHeight="1">
      <c r="A74" s="48" t="s">
        <v>1098</v>
      </c>
      <c r="B74" s="49" t="s">
        <v>95</v>
      </c>
      <c r="C74" s="48" t="s">
        <v>1099</v>
      </c>
      <c r="D74" s="50">
        <v>1</v>
      </c>
      <c r="E74" s="50">
        <v>1</v>
      </c>
      <c r="F74" s="48" t="s">
        <v>97</v>
      </c>
      <c r="G74" s="48" t="s">
        <v>1101</v>
      </c>
      <c r="H74" s="48" t="s">
        <v>1101</v>
      </c>
      <c r="I74" s="51">
        <v>0</v>
      </c>
      <c r="J74" s="50">
        <v>0</v>
      </c>
      <c r="K74" s="50">
        <v>0</v>
      </c>
      <c r="L74" s="51">
        <v>0</v>
      </c>
      <c r="M74" s="51">
        <v>0</v>
      </c>
      <c r="N74" s="51">
        <v>1</v>
      </c>
      <c r="O74" s="51">
        <v>1</v>
      </c>
      <c r="P74" s="51">
        <v>0</v>
      </c>
      <c r="Q74" s="51">
        <f>+'BASE DE DATOS '!CD362</f>
        <v>1</v>
      </c>
      <c r="R74" s="51">
        <f>+'BASE DE DATOS '!CE362</f>
        <v>0</v>
      </c>
      <c r="S74" s="51">
        <f>+'BASE DE DATOS '!CF362</f>
        <v>0</v>
      </c>
      <c r="T74" s="51">
        <f>+'BASE DE DATOS '!CG362</f>
        <v>0</v>
      </c>
      <c r="U74" s="51">
        <f>+'BASE DE DATOS '!CH362</f>
        <v>0</v>
      </c>
      <c r="V74" s="51">
        <f>+'BASE DE DATOS '!CI362</f>
        <v>0</v>
      </c>
      <c r="W74" s="51">
        <f>+'BASE DE DATOS '!CJ362</f>
        <v>0</v>
      </c>
      <c r="X74" s="51">
        <f>+'BASE DE DATOS '!CK362</f>
        <v>0</v>
      </c>
      <c r="Y74" s="126">
        <f>+'BASE DE DATOS '!CL362</f>
        <v>34311500</v>
      </c>
      <c r="Z74" s="51">
        <f>+'BASE DE DATOS '!CM362</f>
        <v>0</v>
      </c>
      <c r="AA74" s="54">
        <f>+'BASE DE DATOS '!CQ362</f>
        <v>2</v>
      </c>
      <c r="AB74" s="160">
        <f>+'BASE DE DATOS '!CR362</f>
        <v>1</v>
      </c>
      <c r="AC74" s="55" t="str">
        <f>+'BASE DE DATOS '!CU362</f>
        <v xml:space="preserve"> INSTITUTO DE CULTURA Y TURISMO </v>
      </c>
      <c r="AD74" s="157"/>
    </row>
    <row r="75" spans="1:30" ht="44.25" customHeight="1">
      <c r="A75" s="48" t="s">
        <v>1098</v>
      </c>
      <c r="B75" s="49" t="s">
        <v>95</v>
      </c>
      <c r="C75" s="48" t="s">
        <v>1099</v>
      </c>
      <c r="D75" s="50">
        <v>1</v>
      </c>
      <c r="E75" s="50">
        <v>2</v>
      </c>
      <c r="F75" s="48" t="s">
        <v>97</v>
      </c>
      <c r="G75" s="48" t="s">
        <v>1102</v>
      </c>
      <c r="H75" s="48" t="s">
        <v>1102</v>
      </c>
      <c r="I75" s="51">
        <v>0</v>
      </c>
      <c r="J75" s="50">
        <v>0</v>
      </c>
      <c r="K75" s="50">
        <v>0</v>
      </c>
      <c r="L75" s="51">
        <v>0</v>
      </c>
      <c r="M75" s="51">
        <v>0</v>
      </c>
      <c r="N75" s="51">
        <v>1</v>
      </c>
      <c r="O75" s="51">
        <v>1</v>
      </c>
      <c r="P75" s="51">
        <v>1</v>
      </c>
      <c r="Q75" s="51">
        <f>+'BASE DE DATOS '!CD363</f>
        <v>1</v>
      </c>
      <c r="R75" s="51">
        <f>+'BASE DE DATOS '!CE363</f>
        <v>0</v>
      </c>
      <c r="S75" s="51">
        <f>+'BASE DE DATOS '!CF363</f>
        <v>0</v>
      </c>
      <c r="T75" s="51">
        <f>+'BASE DE DATOS '!CG363</f>
        <v>0</v>
      </c>
      <c r="U75" s="51">
        <f>+'BASE DE DATOS '!CH363</f>
        <v>0</v>
      </c>
      <c r="V75" s="51">
        <f>+'BASE DE DATOS '!CI363</f>
        <v>0</v>
      </c>
      <c r="W75" s="51">
        <f>+'BASE DE DATOS '!CJ363</f>
        <v>0</v>
      </c>
      <c r="X75" s="51">
        <f>+'BASE DE DATOS '!CK363</f>
        <v>0</v>
      </c>
      <c r="Y75" s="126">
        <f>+'BASE DE DATOS '!CL363</f>
        <v>34311500</v>
      </c>
      <c r="Z75" s="51">
        <f>+'BASE DE DATOS '!CM363</f>
        <v>0</v>
      </c>
      <c r="AA75" s="54">
        <f>+'BASE DE DATOS '!CQ363</f>
        <v>2</v>
      </c>
      <c r="AB75" s="160">
        <f>+'BASE DE DATOS '!CR363</f>
        <v>1</v>
      </c>
      <c r="AC75" s="55" t="str">
        <f>+'BASE DE DATOS '!CU363</f>
        <v xml:space="preserve"> INSTITUTO DE CULTURA Y TURISMO </v>
      </c>
      <c r="AD75" s="157"/>
    </row>
    <row r="76" spans="1:30" ht="49.5" customHeight="1">
      <c r="A76" s="48" t="s">
        <v>1098</v>
      </c>
      <c r="B76" s="49" t="s">
        <v>95</v>
      </c>
      <c r="C76" s="48" t="s">
        <v>1099</v>
      </c>
      <c r="D76" s="50">
        <v>5</v>
      </c>
      <c r="E76" s="50">
        <v>4</v>
      </c>
      <c r="F76" s="48" t="s">
        <v>97</v>
      </c>
      <c r="G76" s="48" t="s">
        <v>1103</v>
      </c>
      <c r="H76" s="48" t="s">
        <v>1103</v>
      </c>
      <c r="I76" s="51">
        <v>0</v>
      </c>
      <c r="J76" s="50">
        <v>0</v>
      </c>
      <c r="K76" s="50">
        <v>0</v>
      </c>
      <c r="L76" s="51">
        <v>1</v>
      </c>
      <c r="M76" s="51">
        <v>1</v>
      </c>
      <c r="N76" s="51">
        <v>1</v>
      </c>
      <c r="O76" s="51">
        <v>1</v>
      </c>
      <c r="P76" s="51">
        <v>2</v>
      </c>
      <c r="Q76" s="51">
        <f>+'BASE DE DATOS '!CD364</f>
        <v>2</v>
      </c>
      <c r="R76" s="51">
        <f>+'BASE DE DATOS '!CE364</f>
        <v>0</v>
      </c>
      <c r="S76" s="51">
        <f>+'BASE DE DATOS '!CF364</f>
        <v>0</v>
      </c>
      <c r="T76" s="51">
        <f>+'BASE DE DATOS '!CG364</f>
        <v>0</v>
      </c>
      <c r="U76" s="51">
        <f>+'BASE DE DATOS '!CH364</f>
        <v>0</v>
      </c>
      <c r="V76" s="51">
        <f>+'BASE DE DATOS '!CI364</f>
        <v>0</v>
      </c>
      <c r="W76" s="51">
        <f>+'BASE DE DATOS '!CJ364</f>
        <v>0</v>
      </c>
      <c r="X76" s="51">
        <f>+'BASE DE DATOS '!CK364</f>
        <v>0</v>
      </c>
      <c r="Y76" s="126">
        <f>+'BASE DE DATOS '!CL364</f>
        <v>34311500</v>
      </c>
      <c r="Z76" s="51">
        <f>+'BASE DE DATOS '!CM364</f>
        <v>0</v>
      </c>
      <c r="AA76" s="54">
        <f>+'BASE DE DATOS '!CQ364</f>
        <v>4</v>
      </c>
      <c r="AB76" s="160">
        <f>+'BASE DE DATOS '!CR364</f>
        <v>1</v>
      </c>
      <c r="AC76" s="55" t="str">
        <f>+'BASE DE DATOS '!CU364</f>
        <v xml:space="preserve"> INSTITUTO DE CULTURA Y TURISMO </v>
      </c>
      <c r="AD76" s="157"/>
    </row>
  </sheetData>
  <autoFilter ref="A1:AE76">
    <filterColumn colId="27">
      <filters>
        <filter val="0%"/>
        <filter val="100%"/>
        <filter val="13%"/>
        <filter val="50%"/>
      </filters>
    </filterColumn>
  </autoFilter>
  <conditionalFormatting sqref="AB2:AB59">
    <cfRule type="iconSet" priority="605">
      <iconSet iconSet="5Arrows">
        <cfvo type="percent" val="0"/>
        <cfvo type="num" val="0.2"/>
        <cfvo type="num" val="0.4"/>
        <cfvo type="num" val="0.6"/>
        <cfvo type="num" val="0.8"/>
      </iconSet>
    </cfRule>
  </conditionalFormatting>
  <conditionalFormatting sqref="AB60:AB76">
    <cfRule type="iconSet" priority="602">
      <iconSet iconSet="5Arrows">
        <cfvo type="percent" val="0"/>
        <cfvo type="num" val="0.2"/>
        <cfvo type="num" val="0.4"/>
        <cfvo type="num" val="0.6"/>
        <cfvo type="num" val="0.8"/>
      </iconSet>
    </cfRule>
  </conditionalFormatting>
  <conditionalFormatting sqref="AB2:AB59">
    <cfRule type="iconSet" priority="540">
      <iconSet iconSet="5Arrows">
        <cfvo type="percent" val="0"/>
        <cfvo type="num" val="0.25" gte="0"/>
        <cfvo type="num" val="0.4"/>
        <cfvo type="num" val="0.75"/>
        <cfvo type="num" val="0.75" gte="0"/>
      </iconSet>
    </cfRule>
  </conditionalFormatting>
  <conditionalFormatting sqref="AB60:AB76">
    <cfRule type="iconSet" priority="536">
      <iconSet iconSet="5Arrows">
        <cfvo type="percent" val="0"/>
        <cfvo type="num" val="0.25" gte="0"/>
        <cfvo type="num" val="0.4"/>
        <cfvo type="num" val="0.75"/>
        <cfvo type="num" val="0.75" gte="0"/>
      </iconSet>
    </cfRule>
  </conditionalFormatting>
  <conditionalFormatting sqref="AB2:AB5">
    <cfRule type="iconSet" priority="446">
      <iconSet iconSet="5Arrows">
        <cfvo type="percent" val="0"/>
        <cfvo type="num" val="0.2"/>
        <cfvo type="num" val="0.4"/>
        <cfvo type="num" val="0.6"/>
        <cfvo type="num" val="0.8"/>
      </iconSet>
    </cfRule>
  </conditionalFormatting>
  <conditionalFormatting sqref="AB2:AB5">
    <cfRule type="iconSet" priority="445">
      <iconSet iconSet="5Arrows">
        <cfvo type="percent" val="0"/>
        <cfvo type="num" val="0.25" gte="0"/>
        <cfvo type="num" val="0.4"/>
        <cfvo type="num" val="0.75"/>
        <cfvo type="num" val="0.75" gte="0"/>
      </iconSet>
    </cfRule>
  </conditionalFormatting>
  <conditionalFormatting sqref="AB6:AB8">
    <cfRule type="iconSet" priority="444">
      <iconSet iconSet="5Arrows">
        <cfvo type="percent" val="0"/>
        <cfvo type="num" val="0.2"/>
        <cfvo type="num" val="0.4"/>
        <cfvo type="num" val="0.6"/>
        <cfvo type="num" val="0.8"/>
      </iconSet>
    </cfRule>
  </conditionalFormatting>
  <conditionalFormatting sqref="AB6:AB8">
    <cfRule type="iconSet" priority="443">
      <iconSet iconSet="5Arrows">
        <cfvo type="percent" val="0"/>
        <cfvo type="num" val="0.25" gte="0"/>
        <cfvo type="num" val="0.4"/>
        <cfvo type="num" val="0.75"/>
        <cfvo type="num" val="0.75" gte="0"/>
      </iconSet>
    </cfRule>
  </conditionalFormatting>
  <conditionalFormatting sqref="AB9:AB12">
    <cfRule type="iconSet" priority="442">
      <iconSet iconSet="5Arrows">
        <cfvo type="percent" val="0"/>
        <cfvo type="num" val="0.2"/>
        <cfvo type="num" val="0.4"/>
        <cfvo type="num" val="0.6"/>
        <cfvo type="num" val="0.8"/>
      </iconSet>
    </cfRule>
  </conditionalFormatting>
  <conditionalFormatting sqref="AB9:AB12">
    <cfRule type="iconSet" priority="441">
      <iconSet iconSet="5Arrows">
        <cfvo type="percent" val="0"/>
        <cfvo type="num" val="0.25" gte="0"/>
        <cfvo type="num" val="0.4"/>
        <cfvo type="num" val="0.75"/>
        <cfvo type="num" val="0.75" gte="0"/>
      </iconSet>
    </cfRule>
  </conditionalFormatting>
  <conditionalFormatting sqref="AB15">
    <cfRule type="iconSet" priority="440">
      <iconSet iconSet="5Arrows">
        <cfvo type="percent" val="0"/>
        <cfvo type="num" val="0.2"/>
        <cfvo type="num" val="0.4"/>
        <cfvo type="num" val="0.6"/>
        <cfvo type="num" val="0.8"/>
      </iconSet>
    </cfRule>
  </conditionalFormatting>
  <conditionalFormatting sqref="AB15">
    <cfRule type="iconSet" priority="439">
      <iconSet iconSet="5Arrows">
        <cfvo type="percent" val="0"/>
        <cfvo type="num" val="0.25" gte="0"/>
        <cfvo type="num" val="0.4"/>
        <cfvo type="num" val="0.75"/>
        <cfvo type="num" val="0.75" gte="0"/>
      </iconSet>
    </cfRule>
  </conditionalFormatting>
  <conditionalFormatting sqref="AB31:AB35">
    <cfRule type="iconSet" priority="438">
      <iconSet iconSet="5Arrows">
        <cfvo type="percent" val="0"/>
        <cfvo type="num" val="0.2"/>
        <cfvo type="num" val="0.4"/>
        <cfvo type="num" val="0.6"/>
        <cfvo type="num" val="0.8"/>
      </iconSet>
    </cfRule>
  </conditionalFormatting>
  <conditionalFormatting sqref="AB31:AB35">
    <cfRule type="iconSet" priority="437">
      <iconSet iconSet="5Arrows">
        <cfvo type="percent" val="0"/>
        <cfvo type="num" val="0.25" gte="0"/>
        <cfvo type="num" val="0.4"/>
        <cfvo type="num" val="0.75"/>
        <cfvo type="num" val="0.75" gte="0"/>
      </iconSet>
    </cfRule>
  </conditionalFormatting>
  <conditionalFormatting sqref="AB37:AB41">
    <cfRule type="iconSet" priority="436">
      <iconSet iconSet="5Arrows">
        <cfvo type="percent" val="0"/>
        <cfvo type="num" val="0.2"/>
        <cfvo type="num" val="0.4"/>
        <cfvo type="num" val="0.6"/>
        <cfvo type="num" val="0.8"/>
      </iconSet>
    </cfRule>
  </conditionalFormatting>
  <conditionalFormatting sqref="AB37:AB41">
    <cfRule type="iconSet" priority="435">
      <iconSet iconSet="5Arrows">
        <cfvo type="percent" val="0"/>
        <cfvo type="num" val="0.25" gte="0"/>
        <cfvo type="num" val="0.4"/>
        <cfvo type="num" val="0.75"/>
        <cfvo type="num" val="0.75" gte="0"/>
      </iconSet>
    </cfRule>
  </conditionalFormatting>
  <conditionalFormatting sqref="AB45:AB46">
    <cfRule type="iconSet" priority="434">
      <iconSet iconSet="5Arrows">
        <cfvo type="percent" val="0"/>
        <cfvo type="num" val="0.2"/>
        <cfvo type="num" val="0.4"/>
        <cfvo type="num" val="0.6"/>
        <cfvo type="num" val="0.8"/>
      </iconSet>
    </cfRule>
  </conditionalFormatting>
  <conditionalFormatting sqref="AB45:AB46">
    <cfRule type="iconSet" priority="433">
      <iconSet iconSet="5Arrows">
        <cfvo type="percent" val="0"/>
        <cfvo type="num" val="0.25" gte="0"/>
        <cfvo type="num" val="0.4"/>
        <cfvo type="num" val="0.75"/>
        <cfvo type="num" val="0.75" gte="0"/>
      </iconSet>
    </cfRule>
  </conditionalFormatting>
  <conditionalFormatting sqref="AB48">
    <cfRule type="iconSet" priority="432">
      <iconSet iconSet="5Arrows">
        <cfvo type="percent" val="0"/>
        <cfvo type="num" val="0.2"/>
        <cfvo type="num" val="0.4"/>
        <cfvo type="num" val="0.6"/>
        <cfvo type="num" val="0.8"/>
      </iconSet>
    </cfRule>
  </conditionalFormatting>
  <conditionalFormatting sqref="AB48">
    <cfRule type="iconSet" priority="431">
      <iconSet iconSet="5Arrows">
        <cfvo type="percent" val="0"/>
        <cfvo type="num" val="0.25" gte="0"/>
        <cfvo type="num" val="0.4"/>
        <cfvo type="num" val="0.75"/>
        <cfvo type="num" val="0.75" gte="0"/>
      </iconSet>
    </cfRule>
  </conditionalFormatting>
  <conditionalFormatting sqref="AB50">
    <cfRule type="iconSet" priority="430">
      <iconSet iconSet="5Arrows">
        <cfvo type="percent" val="0"/>
        <cfvo type="num" val="0.2"/>
        <cfvo type="num" val="0.4"/>
        <cfvo type="num" val="0.6"/>
        <cfvo type="num" val="0.8"/>
      </iconSet>
    </cfRule>
  </conditionalFormatting>
  <conditionalFormatting sqref="AB50">
    <cfRule type="iconSet" priority="429">
      <iconSet iconSet="5Arrows">
        <cfvo type="percent" val="0"/>
        <cfvo type="num" val="0.25" gte="0"/>
        <cfvo type="num" val="0.4"/>
        <cfvo type="num" val="0.75"/>
        <cfvo type="num" val="0.75" gte="0"/>
      </iconSet>
    </cfRule>
  </conditionalFormatting>
  <conditionalFormatting sqref="AB52:AB55">
    <cfRule type="iconSet" priority="428">
      <iconSet iconSet="5Arrows">
        <cfvo type="percent" val="0"/>
        <cfvo type="num" val="0.2"/>
        <cfvo type="num" val="0.4"/>
        <cfvo type="num" val="0.6"/>
        <cfvo type="num" val="0.8"/>
      </iconSet>
    </cfRule>
  </conditionalFormatting>
  <conditionalFormatting sqref="AB52:AB55">
    <cfRule type="iconSet" priority="427">
      <iconSet iconSet="5Arrows">
        <cfvo type="percent" val="0"/>
        <cfvo type="num" val="0.25" gte="0"/>
        <cfvo type="num" val="0.4"/>
        <cfvo type="num" val="0.75"/>
        <cfvo type="num" val="0.75" gte="0"/>
      </iconSet>
    </cfRule>
  </conditionalFormatting>
  <conditionalFormatting sqref="AB56">
    <cfRule type="iconSet" priority="426">
      <iconSet iconSet="5Arrows">
        <cfvo type="percent" val="0"/>
        <cfvo type="num" val="0.2"/>
        <cfvo type="num" val="0.4"/>
        <cfvo type="num" val="0.6"/>
        <cfvo type="num" val="0.8"/>
      </iconSet>
    </cfRule>
  </conditionalFormatting>
  <conditionalFormatting sqref="AB56">
    <cfRule type="iconSet" priority="425">
      <iconSet iconSet="5Arrows">
        <cfvo type="percent" val="0"/>
        <cfvo type="num" val="0.25" gte="0"/>
        <cfvo type="num" val="0.4"/>
        <cfvo type="num" val="0.75"/>
        <cfvo type="num" val="0.75" gte="0"/>
      </iconSet>
    </cfRule>
  </conditionalFormatting>
  <conditionalFormatting sqref="AB60">
    <cfRule type="iconSet" priority="408">
      <iconSet iconSet="5Arrows">
        <cfvo type="percent" val="0"/>
        <cfvo type="num" val="0.2"/>
        <cfvo type="num" val="0.4"/>
        <cfvo type="num" val="0.6"/>
        <cfvo type="num" val="0.8"/>
      </iconSet>
    </cfRule>
  </conditionalFormatting>
  <conditionalFormatting sqref="AB60">
    <cfRule type="iconSet" priority="407">
      <iconSet iconSet="5Arrows">
        <cfvo type="percent" val="0"/>
        <cfvo type="num" val="0.25" gte="0"/>
        <cfvo type="num" val="0.4"/>
        <cfvo type="num" val="0.75"/>
        <cfvo type="num" val="0.75" gte="0"/>
      </iconSet>
    </cfRule>
  </conditionalFormatting>
  <conditionalFormatting sqref="AD2:AD59">
    <cfRule type="iconSet" priority="292">
      <iconSet iconSet="5Arrows">
        <cfvo type="percent" val="0"/>
        <cfvo type="num" val="0.2"/>
        <cfvo type="num" val="0.4"/>
        <cfvo type="num" val="0.6"/>
        <cfvo type="num" val="0.8"/>
      </iconSet>
    </cfRule>
  </conditionalFormatting>
  <conditionalFormatting sqref="AD60:AD76">
    <cfRule type="iconSet" priority="289">
      <iconSet iconSet="5Arrows">
        <cfvo type="percent" val="0"/>
        <cfvo type="num" val="0.2"/>
        <cfvo type="num" val="0.4"/>
        <cfvo type="num" val="0.6"/>
        <cfvo type="num" val="0.8"/>
      </iconSet>
    </cfRule>
  </conditionalFormatting>
  <conditionalFormatting sqref="AD2:AD59">
    <cfRule type="iconSet" priority="227">
      <iconSet iconSet="5Arrows">
        <cfvo type="percent" val="0"/>
        <cfvo type="num" val="0.25" gte="0"/>
        <cfvo type="num" val="0.4"/>
        <cfvo type="num" val="0.75"/>
        <cfvo type="num" val="0.75" gte="0"/>
      </iconSet>
    </cfRule>
  </conditionalFormatting>
  <conditionalFormatting sqref="AD60:AD76">
    <cfRule type="iconSet" priority="223">
      <iconSet iconSet="5Arrows">
        <cfvo type="percent" val="0"/>
        <cfvo type="num" val="0.25" gte="0"/>
        <cfvo type="num" val="0.4"/>
        <cfvo type="num" val="0.75"/>
        <cfvo type="num" val="0.75" gte="0"/>
      </iconSet>
    </cfRule>
  </conditionalFormatting>
  <conditionalFormatting sqref="AD2:AD5">
    <cfRule type="iconSet" priority="133">
      <iconSet iconSet="5Arrows">
        <cfvo type="percent" val="0"/>
        <cfvo type="num" val="0.2"/>
        <cfvo type="num" val="0.4"/>
        <cfvo type="num" val="0.6"/>
        <cfvo type="num" val="0.8"/>
      </iconSet>
    </cfRule>
  </conditionalFormatting>
  <conditionalFormatting sqref="AD2:AD5">
    <cfRule type="iconSet" priority="132">
      <iconSet iconSet="5Arrows">
        <cfvo type="percent" val="0"/>
        <cfvo type="num" val="0.25" gte="0"/>
        <cfvo type="num" val="0.4"/>
        <cfvo type="num" val="0.75"/>
        <cfvo type="num" val="0.75" gte="0"/>
      </iconSet>
    </cfRule>
  </conditionalFormatting>
  <conditionalFormatting sqref="AD6:AD8">
    <cfRule type="iconSet" priority="131">
      <iconSet iconSet="5Arrows">
        <cfvo type="percent" val="0"/>
        <cfvo type="num" val="0.2"/>
        <cfvo type="num" val="0.4"/>
        <cfvo type="num" val="0.6"/>
        <cfvo type="num" val="0.8"/>
      </iconSet>
    </cfRule>
  </conditionalFormatting>
  <conditionalFormatting sqref="AD6:AD8">
    <cfRule type="iconSet" priority="130">
      <iconSet iconSet="5Arrows">
        <cfvo type="percent" val="0"/>
        <cfvo type="num" val="0.25" gte="0"/>
        <cfvo type="num" val="0.4"/>
        <cfvo type="num" val="0.75"/>
        <cfvo type="num" val="0.75" gte="0"/>
      </iconSet>
    </cfRule>
  </conditionalFormatting>
  <conditionalFormatting sqref="AD9:AD12">
    <cfRule type="iconSet" priority="129">
      <iconSet iconSet="5Arrows">
        <cfvo type="percent" val="0"/>
        <cfvo type="num" val="0.2"/>
        <cfvo type="num" val="0.4"/>
        <cfvo type="num" val="0.6"/>
        <cfvo type="num" val="0.8"/>
      </iconSet>
    </cfRule>
  </conditionalFormatting>
  <conditionalFormatting sqref="AD9:AD12">
    <cfRule type="iconSet" priority="128">
      <iconSet iconSet="5Arrows">
        <cfvo type="percent" val="0"/>
        <cfvo type="num" val="0.25" gte="0"/>
        <cfvo type="num" val="0.4"/>
        <cfvo type="num" val="0.75"/>
        <cfvo type="num" val="0.75" gte="0"/>
      </iconSet>
    </cfRule>
  </conditionalFormatting>
  <conditionalFormatting sqref="AD15">
    <cfRule type="iconSet" priority="127">
      <iconSet iconSet="5Arrows">
        <cfvo type="percent" val="0"/>
        <cfvo type="num" val="0.2"/>
        <cfvo type="num" val="0.4"/>
        <cfvo type="num" val="0.6"/>
        <cfvo type="num" val="0.8"/>
      </iconSet>
    </cfRule>
  </conditionalFormatting>
  <conditionalFormatting sqref="AD15">
    <cfRule type="iconSet" priority="126">
      <iconSet iconSet="5Arrows">
        <cfvo type="percent" val="0"/>
        <cfvo type="num" val="0.25" gte="0"/>
        <cfvo type="num" val="0.4"/>
        <cfvo type="num" val="0.75"/>
        <cfvo type="num" val="0.75" gte="0"/>
      </iconSet>
    </cfRule>
  </conditionalFormatting>
  <conditionalFormatting sqref="AD31:AD35">
    <cfRule type="iconSet" priority="125">
      <iconSet iconSet="5Arrows">
        <cfvo type="percent" val="0"/>
        <cfvo type="num" val="0.2"/>
        <cfvo type="num" val="0.4"/>
        <cfvo type="num" val="0.6"/>
        <cfvo type="num" val="0.8"/>
      </iconSet>
    </cfRule>
  </conditionalFormatting>
  <conditionalFormatting sqref="AD31:AD35">
    <cfRule type="iconSet" priority="124">
      <iconSet iconSet="5Arrows">
        <cfvo type="percent" val="0"/>
        <cfvo type="num" val="0.25" gte="0"/>
        <cfvo type="num" val="0.4"/>
        <cfvo type="num" val="0.75"/>
        <cfvo type="num" val="0.75" gte="0"/>
      </iconSet>
    </cfRule>
  </conditionalFormatting>
  <conditionalFormatting sqref="AD37:AD41">
    <cfRule type="iconSet" priority="123">
      <iconSet iconSet="5Arrows">
        <cfvo type="percent" val="0"/>
        <cfvo type="num" val="0.2"/>
        <cfvo type="num" val="0.4"/>
        <cfvo type="num" val="0.6"/>
        <cfvo type="num" val="0.8"/>
      </iconSet>
    </cfRule>
  </conditionalFormatting>
  <conditionalFormatting sqref="AD37:AD41">
    <cfRule type="iconSet" priority="122">
      <iconSet iconSet="5Arrows">
        <cfvo type="percent" val="0"/>
        <cfvo type="num" val="0.25" gte="0"/>
        <cfvo type="num" val="0.4"/>
        <cfvo type="num" val="0.75"/>
        <cfvo type="num" val="0.75" gte="0"/>
      </iconSet>
    </cfRule>
  </conditionalFormatting>
  <conditionalFormatting sqref="AD45:AD46">
    <cfRule type="iconSet" priority="121">
      <iconSet iconSet="5Arrows">
        <cfvo type="percent" val="0"/>
        <cfvo type="num" val="0.2"/>
        <cfvo type="num" val="0.4"/>
        <cfvo type="num" val="0.6"/>
        <cfvo type="num" val="0.8"/>
      </iconSet>
    </cfRule>
  </conditionalFormatting>
  <conditionalFormatting sqref="AD45:AD46">
    <cfRule type="iconSet" priority="120">
      <iconSet iconSet="5Arrows">
        <cfvo type="percent" val="0"/>
        <cfvo type="num" val="0.25" gte="0"/>
        <cfvo type="num" val="0.4"/>
        <cfvo type="num" val="0.75"/>
        <cfvo type="num" val="0.75" gte="0"/>
      </iconSet>
    </cfRule>
  </conditionalFormatting>
  <conditionalFormatting sqref="AD48">
    <cfRule type="iconSet" priority="119">
      <iconSet iconSet="5Arrows">
        <cfvo type="percent" val="0"/>
        <cfvo type="num" val="0.2"/>
        <cfvo type="num" val="0.4"/>
        <cfvo type="num" val="0.6"/>
        <cfvo type="num" val="0.8"/>
      </iconSet>
    </cfRule>
  </conditionalFormatting>
  <conditionalFormatting sqref="AD48">
    <cfRule type="iconSet" priority="118">
      <iconSet iconSet="5Arrows">
        <cfvo type="percent" val="0"/>
        <cfvo type="num" val="0.25" gte="0"/>
        <cfvo type="num" val="0.4"/>
        <cfvo type="num" val="0.75"/>
        <cfvo type="num" val="0.75" gte="0"/>
      </iconSet>
    </cfRule>
  </conditionalFormatting>
  <conditionalFormatting sqref="AD50">
    <cfRule type="iconSet" priority="117">
      <iconSet iconSet="5Arrows">
        <cfvo type="percent" val="0"/>
        <cfvo type="num" val="0.2"/>
        <cfvo type="num" val="0.4"/>
        <cfvo type="num" val="0.6"/>
        <cfvo type="num" val="0.8"/>
      </iconSet>
    </cfRule>
  </conditionalFormatting>
  <conditionalFormatting sqref="AD50">
    <cfRule type="iconSet" priority="116">
      <iconSet iconSet="5Arrows">
        <cfvo type="percent" val="0"/>
        <cfvo type="num" val="0.25" gte="0"/>
        <cfvo type="num" val="0.4"/>
        <cfvo type="num" val="0.75"/>
        <cfvo type="num" val="0.75" gte="0"/>
      </iconSet>
    </cfRule>
  </conditionalFormatting>
  <conditionalFormatting sqref="AD52:AD55">
    <cfRule type="iconSet" priority="115">
      <iconSet iconSet="5Arrows">
        <cfvo type="percent" val="0"/>
        <cfvo type="num" val="0.2"/>
        <cfvo type="num" val="0.4"/>
        <cfvo type="num" val="0.6"/>
        <cfvo type="num" val="0.8"/>
      </iconSet>
    </cfRule>
  </conditionalFormatting>
  <conditionalFormatting sqref="AD52:AD55">
    <cfRule type="iconSet" priority="114">
      <iconSet iconSet="5Arrows">
        <cfvo type="percent" val="0"/>
        <cfvo type="num" val="0.25" gte="0"/>
        <cfvo type="num" val="0.4"/>
        <cfvo type="num" val="0.75"/>
        <cfvo type="num" val="0.75" gte="0"/>
      </iconSet>
    </cfRule>
  </conditionalFormatting>
  <conditionalFormatting sqref="AD56">
    <cfRule type="iconSet" priority="113">
      <iconSet iconSet="5Arrows">
        <cfvo type="percent" val="0"/>
        <cfvo type="num" val="0.2"/>
        <cfvo type="num" val="0.4"/>
        <cfvo type="num" val="0.6"/>
        <cfvo type="num" val="0.8"/>
      </iconSet>
    </cfRule>
  </conditionalFormatting>
  <conditionalFormatting sqref="AD56">
    <cfRule type="iconSet" priority="112">
      <iconSet iconSet="5Arrows">
        <cfvo type="percent" val="0"/>
        <cfvo type="num" val="0.25" gte="0"/>
        <cfvo type="num" val="0.4"/>
        <cfvo type="num" val="0.75"/>
        <cfvo type="num" val="0.75" gte="0"/>
      </iconSet>
    </cfRule>
  </conditionalFormatting>
  <conditionalFormatting sqref="AD60">
    <cfRule type="iconSet" priority="95">
      <iconSet iconSet="5Arrows">
        <cfvo type="percent" val="0"/>
        <cfvo type="num" val="0.2"/>
        <cfvo type="num" val="0.4"/>
        <cfvo type="num" val="0.6"/>
        <cfvo type="num" val="0.8"/>
      </iconSet>
    </cfRule>
  </conditionalFormatting>
  <conditionalFormatting sqref="AD60">
    <cfRule type="iconSet" priority="94">
      <iconSet iconSet="5Arrows">
        <cfvo type="percent" val="0"/>
        <cfvo type="num" val="0.25" gte="0"/>
        <cfvo type="num" val="0.4"/>
        <cfvo type="num" val="0.75"/>
        <cfvo type="num" val="0.75" gte="0"/>
      </iconSet>
    </cfRule>
  </conditionalFormatting>
  <pageMargins left="0.15748031496062992" right="0.15748031496062992" top="0.39370078740157483" bottom="0.47244094488188981" header="0.19685039370078741" footer="0.15748031496062992"/>
  <pageSetup scale="60" orientation="landscape" r:id="rId1"/>
  <headerFooter>
    <oddHeader>&amp;A</oddHeader>
    <oddFooter>Página &amp;P&amp;R&amp;F</oddFooter>
  </headerFooter>
  <legacyDrawing r:id="rId2"/>
</worksheet>
</file>

<file path=xl/worksheets/sheet15.xml><?xml version="1.0" encoding="utf-8"?>
<worksheet xmlns="http://schemas.openxmlformats.org/spreadsheetml/2006/main" xmlns:r="http://schemas.openxmlformats.org/officeDocument/2006/relationships">
  <dimension ref="A1:AE13"/>
  <sheetViews>
    <sheetView topLeftCell="E4" zoomScale="78" zoomScaleNormal="78" workbookViewId="0">
      <selection activeCell="H14" sqref="H14"/>
    </sheetView>
  </sheetViews>
  <sheetFormatPr baseColWidth="10" defaultRowHeight="15"/>
  <cols>
    <col min="1" max="1" width="7" style="113" customWidth="1"/>
    <col min="2" max="2" width="14.7109375" style="113" customWidth="1"/>
    <col min="3" max="3" width="15.7109375" style="113" customWidth="1"/>
    <col min="4" max="4" width="9.140625" style="113" customWidth="1"/>
    <col min="5" max="5" width="8.28515625" style="113" customWidth="1"/>
    <col min="6" max="6" width="9" style="113" hidden="1" customWidth="1"/>
    <col min="7" max="7" width="18.85546875" style="113" hidden="1" customWidth="1"/>
    <col min="8" max="8" width="29.28515625" style="113" customWidth="1"/>
    <col min="9" max="17" width="8" style="113" hidden="1" customWidth="1"/>
    <col min="18" max="26" width="11.42578125" style="113" hidden="1" customWidth="1"/>
    <col min="27" max="28" width="9" style="113" customWidth="1"/>
    <col min="29" max="29" width="11.7109375" style="113" customWidth="1"/>
    <col min="30" max="30" width="10.28515625" style="113" customWidth="1"/>
    <col min="31" max="31" width="9.5703125" style="113" customWidth="1"/>
    <col min="32" max="16384" width="11.42578125" style="113"/>
  </cols>
  <sheetData>
    <row r="1" spans="1:31" ht="65.2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76.5" customHeight="1">
      <c r="A2" s="48" t="s">
        <v>1763</v>
      </c>
      <c r="B2" s="49" t="s">
        <v>95</v>
      </c>
      <c r="C2" s="48" t="s">
        <v>1764</v>
      </c>
      <c r="D2" s="50">
        <v>1</v>
      </c>
      <c r="E2" s="50">
        <v>1</v>
      </c>
      <c r="F2" s="48" t="s">
        <v>97</v>
      </c>
      <c r="G2" s="48" t="s">
        <v>1765</v>
      </c>
      <c r="H2" s="48" t="s">
        <v>1766</v>
      </c>
      <c r="I2" s="51">
        <v>0</v>
      </c>
      <c r="J2" s="50">
        <v>0</v>
      </c>
      <c r="K2" s="50">
        <v>0</v>
      </c>
      <c r="L2" s="51">
        <v>0</v>
      </c>
      <c r="M2" s="51">
        <v>0</v>
      </c>
      <c r="N2" s="51">
        <v>0</v>
      </c>
      <c r="O2" s="51">
        <v>0</v>
      </c>
      <c r="P2" s="51">
        <v>1</v>
      </c>
      <c r="Q2" s="51">
        <f>+'BASE DE DATOS '!CD681</f>
        <v>0</v>
      </c>
      <c r="R2" s="51">
        <f>+'BASE DE DATOS '!CE681</f>
        <v>0</v>
      </c>
      <c r="S2" s="51">
        <f>+'BASE DE DATOS '!CF681</f>
        <v>0</v>
      </c>
      <c r="T2" s="51">
        <f>+'BASE DE DATOS '!CG681</f>
        <v>0</v>
      </c>
      <c r="U2" s="51">
        <f>+'BASE DE DATOS '!CH681</f>
        <v>0</v>
      </c>
      <c r="V2" s="51">
        <f>+'BASE DE DATOS '!CI681</f>
        <v>0</v>
      </c>
      <c r="W2" s="51">
        <f>+'BASE DE DATOS '!CJ681</f>
        <v>0</v>
      </c>
      <c r="X2" s="51">
        <f>+'BASE DE DATOS '!CK681</f>
        <v>0</v>
      </c>
      <c r="Y2" s="51">
        <f>+'BASE DE DATOS '!CL681</f>
        <v>0</v>
      </c>
      <c r="Z2" s="51">
        <f>+'BASE DE DATOS '!CM681</f>
        <v>0</v>
      </c>
      <c r="AA2" s="54">
        <f>+'BASE DE DATOS '!CQ681</f>
        <v>0</v>
      </c>
      <c r="AB2" s="160">
        <f>+'BASE DE DATOS '!CR681</f>
        <v>0</v>
      </c>
      <c r="AC2" s="55" t="str">
        <f>+'BASE DE DATOS '!CU681</f>
        <v>LOTERIA LA MILLONARIA</v>
      </c>
      <c r="AD2" s="166">
        <f>SUM(AB2:AB7)/AE2</f>
        <v>0.83333333333333337</v>
      </c>
      <c r="AE2" s="156">
        <v>6</v>
      </c>
    </row>
    <row r="3" spans="1:31" ht="118.5" customHeight="1">
      <c r="A3" s="48" t="s">
        <v>1763</v>
      </c>
      <c r="B3" s="49" t="s">
        <v>95</v>
      </c>
      <c r="C3" s="48" t="s">
        <v>1764</v>
      </c>
      <c r="D3" s="50">
        <v>10</v>
      </c>
      <c r="E3" s="50">
        <v>20</v>
      </c>
      <c r="F3" s="48" t="s">
        <v>97</v>
      </c>
      <c r="G3" s="48" t="s">
        <v>1768</v>
      </c>
      <c r="H3" s="48" t="s">
        <v>1769</v>
      </c>
      <c r="I3" s="51">
        <v>0</v>
      </c>
      <c r="J3" s="50">
        <v>5</v>
      </c>
      <c r="K3" s="50">
        <v>8.57</v>
      </c>
      <c r="L3" s="51">
        <v>3</v>
      </c>
      <c r="M3" s="51">
        <v>20.98</v>
      </c>
      <c r="N3" s="51">
        <v>0</v>
      </c>
      <c r="O3" s="51">
        <v>0</v>
      </c>
      <c r="P3" s="51">
        <v>0</v>
      </c>
      <c r="Q3" s="51">
        <f>+'BASE DE DATOS '!CD682</f>
        <v>3</v>
      </c>
      <c r="R3" s="51">
        <f>+'BASE DE DATOS '!CE682</f>
        <v>0</v>
      </c>
      <c r="S3" s="51">
        <f>+'BASE DE DATOS '!CF682</f>
        <v>0</v>
      </c>
      <c r="T3" s="51">
        <f>+'BASE DE DATOS '!CG682</f>
        <v>0</v>
      </c>
      <c r="U3" s="51">
        <f>+'BASE DE DATOS '!CH682</f>
        <v>0</v>
      </c>
      <c r="V3" s="51">
        <f>+'BASE DE DATOS '!CI682</f>
        <v>0</v>
      </c>
      <c r="W3" s="51">
        <f>+'BASE DE DATOS '!CJ682</f>
        <v>0</v>
      </c>
      <c r="X3" s="51">
        <f>+'BASE DE DATOS '!CK682</f>
        <v>0</v>
      </c>
      <c r="Y3" s="51">
        <f>+'BASE DE DATOS '!CL682</f>
        <v>0</v>
      </c>
      <c r="Z3" s="51">
        <f>+'BASE DE DATOS '!CM682</f>
        <v>0</v>
      </c>
      <c r="AA3" s="54">
        <f>+'BASE DE DATOS '!CQ682</f>
        <v>32.549999999999997</v>
      </c>
      <c r="AB3" s="160">
        <f>+'BASE DE DATOS '!CR682</f>
        <v>1</v>
      </c>
      <c r="AC3" s="55" t="str">
        <f>+'BASE DE DATOS '!CU682</f>
        <v>LOTERIA LA MILLONARIA</v>
      </c>
      <c r="AD3" s="157"/>
    </row>
    <row r="4" spans="1:31" ht="81.75" customHeight="1">
      <c r="A4" s="48" t="s">
        <v>1763</v>
      </c>
      <c r="B4" s="49" t="s">
        <v>95</v>
      </c>
      <c r="C4" s="48" t="s">
        <v>1764</v>
      </c>
      <c r="D4" s="50">
        <v>400</v>
      </c>
      <c r="E4" s="50">
        <v>400</v>
      </c>
      <c r="F4" s="48" t="s">
        <v>97</v>
      </c>
      <c r="G4" s="48" t="s">
        <v>1770</v>
      </c>
      <c r="H4" s="48" t="s">
        <v>1770</v>
      </c>
      <c r="I4" s="51">
        <v>0</v>
      </c>
      <c r="J4" s="50">
        <v>0</v>
      </c>
      <c r="K4" s="50">
        <v>80</v>
      </c>
      <c r="L4" s="51">
        <v>100</v>
      </c>
      <c r="M4" s="51">
        <v>100</v>
      </c>
      <c r="N4" s="51">
        <v>0</v>
      </c>
      <c r="O4" s="51">
        <v>0</v>
      </c>
      <c r="P4" s="51">
        <v>320</v>
      </c>
      <c r="Q4" s="51">
        <f>+'BASE DE DATOS '!CD683</f>
        <v>371</v>
      </c>
      <c r="R4" s="51">
        <f>+'BASE DE DATOS '!CE683</f>
        <v>0</v>
      </c>
      <c r="S4" s="51">
        <f>+'BASE DE DATOS '!CF683</f>
        <v>0</v>
      </c>
      <c r="T4" s="51">
        <f>+'BASE DE DATOS '!CG683</f>
        <v>0</v>
      </c>
      <c r="U4" s="51">
        <f>+'BASE DE DATOS '!CH683</f>
        <v>0</v>
      </c>
      <c r="V4" s="51">
        <f>+'BASE DE DATOS '!CI683</f>
        <v>0</v>
      </c>
      <c r="W4" s="51">
        <f>+'BASE DE DATOS '!CJ683</f>
        <v>0</v>
      </c>
      <c r="X4" s="51">
        <f>+'BASE DE DATOS '!CK683</f>
        <v>0</v>
      </c>
      <c r="Y4" s="51">
        <f>+'BASE DE DATOS '!CL683</f>
        <v>0</v>
      </c>
      <c r="Z4" s="51">
        <f>+'BASE DE DATOS '!CM683</f>
        <v>0</v>
      </c>
      <c r="AA4" s="54">
        <f>+'BASE DE DATOS '!CQ683</f>
        <v>551</v>
      </c>
      <c r="AB4" s="160">
        <f>+'BASE DE DATOS '!CR683</f>
        <v>1</v>
      </c>
      <c r="AC4" s="55" t="str">
        <f>+'BASE DE DATOS '!CU683</f>
        <v>LOTERIA LA MILLONARIA</v>
      </c>
      <c r="AD4" s="157"/>
    </row>
    <row r="5" spans="1:31" ht="77.25" customHeight="1">
      <c r="A5" s="48" t="s">
        <v>1763</v>
      </c>
      <c r="B5" s="49" t="s">
        <v>95</v>
      </c>
      <c r="C5" s="48" t="s">
        <v>1764</v>
      </c>
      <c r="D5" s="50">
        <v>1</v>
      </c>
      <c r="E5" s="50">
        <v>1</v>
      </c>
      <c r="F5" s="48" t="s">
        <v>97</v>
      </c>
      <c r="G5" s="48" t="s">
        <v>1771</v>
      </c>
      <c r="H5" s="48" t="s">
        <v>1771</v>
      </c>
      <c r="I5" s="51">
        <v>0</v>
      </c>
      <c r="J5" s="50">
        <v>1</v>
      </c>
      <c r="K5" s="50">
        <v>1</v>
      </c>
      <c r="L5" s="51">
        <v>0</v>
      </c>
      <c r="M5" s="51">
        <v>0</v>
      </c>
      <c r="N5" s="51">
        <v>0</v>
      </c>
      <c r="O5" s="51">
        <v>0</v>
      </c>
      <c r="P5" s="51">
        <v>0</v>
      </c>
      <c r="Q5" s="51">
        <f>+'BASE DE DATOS '!CD684</f>
        <v>0</v>
      </c>
      <c r="R5" s="51">
        <f>+'BASE DE DATOS '!CE684</f>
        <v>0</v>
      </c>
      <c r="S5" s="51">
        <f>+'BASE DE DATOS '!CF684</f>
        <v>0</v>
      </c>
      <c r="T5" s="51">
        <f>+'BASE DE DATOS '!CG684</f>
        <v>0</v>
      </c>
      <c r="U5" s="51">
        <f>+'BASE DE DATOS '!CH684</f>
        <v>0</v>
      </c>
      <c r="V5" s="51">
        <f>+'BASE DE DATOS '!CI684</f>
        <v>0</v>
      </c>
      <c r="W5" s="51">
        <f>+'BASE DE DATOS '!CJ684</f>
        <v>0</v>
      </c>
      <c r="X5" s="51">
        <f>+'BASE DE DATOS '!CK684</f>
        <v>0</v>
      </c>
      <c r="Y5" s="51">
        <f>+'BASE DE DATOS '!CL684</f>
        <v>0</v>
      </c>
      <c r="Z5" s="51">
        <f>+'BASE DE DATOS '!CM684</f>
        <v>0</v>
      </c>
      <c r="AA5" s="54">
        <f>+'BASE DE DATOS '!CQ684</f>
        <v>1</v>
      </c>
      <c r="AB5" s="160">
        <f>+'BASE DE DATOS '!CR684</f>
        <v>1</v>
      </c>
      <c r="AC5" s="55" t="str">
        <f>+'BASE DE DATOS '!CU684</f>
        <v>LOTERIA LA MILLONARIA</v>
      </c>
      <c r="AD5" s="157"/>
    </row>
    <row r="6" spans="1:31" ht="59.25" customHeight="1">
      <c r="A6" s="48" t="s">
        <v>1763</v>
      </c>
      <c r="B6" s="49" t="s">
        <v>95</v>
      </c>
      <c r="C6" s="48" t="s">
        <v>1764</v>
      </c>
      <c r="D6" s="50">
        <v>19</v>
      </c>
      <c r="E6" s="50">
        <v>4</v>
      </c>
      <c r="F6" s="48" t="s">
        <v>97</v>
      </c>
      <c r="G6" s="48" t="s">
        <v>1772</v>
      </c>
      <c r="H6" s="48" t="s">
        <v>1773</v>
      </c>
      <c r="I6" s="51">
        <v>0</v>
      </c>
      <c r="J6" s="50">
        <v>6</v>
      </c>
      <c r="K6" s="50">
        <v>3</v>
      </c>
      <c r="L6" s="51">
        <v>2</v>
      </c>
      <c r="M6" s="51">
        <v>3</v>
      </c>
      <c r="N6" s="51">
        <v>3</v>
      </c>
      <c r="O6" s="97">
        <v>1</v>
      </c>
      <c r="P6" s="51">
        <v>0</v>
      </c>
      <c r="Q6" s="97">
        <f>+'BASE DE DATOS '!CD685</f>
        <v>0</v>
      </c>
      <c r="R6" s="51">
        <f>+'BASE DE DATOS '!CE685</f>
        <v>0</v>
      </c>
      <c r="S6" s="51">
        <f>+'BASE DE DATOS '!CF685</f>
        <v>0</v>
      </c>
      <c r="T6" s="51">
        <f>+'BASE DE DATOS '!CG685</f>
        <v>0</v>
      </c>
      <c r="U6" s="51">
        <f>+'BASE DE DATOS '!CH685</f>
        <v>0</v>
      </c>
      <c r="V6" s="51">
        <f>+'BASE DE DATOS '!CI685</f>
        <v>0</v>
      </c>
      <c r="W6" s="51">
        <f>+'BASE DE DATOS '!CJ685</f>
        <v>0</v>
      </c>
      <c r="X6" s="51">
        <f>+'BASE DE DATOS '!CK685</f>
        <v>0</v>
      </c>
      <c r="Y6" s="51">
        <f>+'BASE DE DATOS '!CL685</f>
        <v>0</v>
      </c>
      <c r="Z6" s="51">
        <f>+'BASE DE DATOS '!CM685</f>
        <v>0</v>
      </c>
      <c r="AA6" s="54">
        <f>+'BASE DE DATOS '!CQ685</f>
        <v>7</v>
      </c>
      <c r="AB6" s="160">
        <f>+'BASE DE DATOS '!CR685</f>
        <v>1</v>
      </c>
      <c r="AC6" s="55" t="str">
        <f>+'BASE DE DATOS '!CU685</f>
        <v>LOTERIA LA MILLONARIA</v>
      </c>
      <c r="AD6" s="157"/>
    </row>
    <row r="7" spans="1:31" ht="107.25" customHeight="1">
      <c r="A7" s="48" t="s">
        <v>1763</v>
      </c>
      <c r="B7" s="49" t="s">
        <v>95</v>
      </c>
      <c r="C7" s="48" t="s">
        <v>1764</v>
      </c>
      <c r="D7" s="50">
        <v>1</v>
      </c>
      <c r="E7" s="50">
        <v>1</v>
      </c>
      <c r="F7" s="48" t="s">
        <v>97</v>
      </c>
      <c r="G7" s="48" t="s">
        <v>1774</v>
      </c>
      <c r="H7" s="48" t="s">
        <v>1774</v>
      </c>
      <c r="I7" s="51">
        <v>0</v>
      </c>
      <c r="J7" s="50">
        <v>0</v>
      </c>
      <c r="K7" s="50">
        <v>0</v>
      </c>
      <c r="L7" s="51">
        <v>0</v>
      </c>
      <c r="M7" s="51">
        <v>0</v>
      </c>
      <c r="N7" s="51">
        <v>0</v>
      </c>
      <c r="O7" s="99">
        <v>0</v>
      </c>
      <c r="P7" s="51">
        <v>1</v>
      </c>
      <c r="Q7" s="99">
        <f>+'BASE DE DATOS '!CD686</f>
        <v>1</v>
      </c>
      <c r="R7" s="51">
        <f>+'BASE DE DATOS '!CE686</f>
        <v>0</v>
      </c>
      <c r="S7" s="51">
        <f>+'BASE DE DATOS '!CF686</f>
        <v>0</v>
      </c>
      <c r="T7" s="51">
        <f>+'BASE DE DATOS '!CG686</f>
        <v>0</v>
      </c>
      <c r="U7" s="51">
        <f>+'BASE DE DATOS '!CH686</f>
        <v>0</v>
      </c>
      <c r="V7" s="51">
        <f>+'BASE DE DATOS '!CI686</f>
        <v>0</v>
      </c>
      <c r="W7" s="51">
        <f>+'BASE DE DATOS '!CJ686</f>
        <v>0</v>
      </c>
      <c r="X7" s="51">
        <f>+'BASE DE DATOS '!CK686</f>
        <v>0</v>
      </c>
      <c r="Y7" s="51">
        <f>+'BASE DE DATOS '!CL686</f>
        <v>0</v>
      </c>
      <c r="Z7" s="51">
        <f>+'BASE DE DATOS '!CM686</f>
        <v>0</v>
      </c>
      <c r="AA7" s="54">
        <f>+'BASE DE DATOS '!CQ686</f>
        <v>1</v>
      </c>
      <c r="AB7" s="160">
        <f>+'BASE DE DATOS '!CR686</f>
        <v>1</v>
      </c>
      <c r="AC7" s="55" t="str">
        <f>+'BASE DE DATOS '!CU686</f>
        <v>LOTERIA LA MILLONARIA</v>
      </c>
      <c r="AD7" s="157"/>
    </row>
    <row r="12" spans="1:31">
      <c r="H12" s="113" t="s">
        <v>1823</v>
      </c>
      <c r="AA12" s="113">
        <v>5</v>
      </c>
    </row>
    <row r="13" spans="1:31">
      <c r="H13" s="113" t="s">
        <v>1854</v>
      </c>
      <c r="AA13" s="113">
        <v>1</v>
      </c>
    </row>
  </sheetData>
  <autoFilter ref="A1:AE7"/>
  <conditionalFormatting sqref="AB2:AB7">
    <cfRule type="iconSet" priority="627">
      <iconSet iconSet="5Arrows">
        <cfvo type="percent" val="0"/>
        <cfvo type="num" val="0.2"/>
        <cfvo type="num" val="0.4"/>
        <cfvo type="num" val="0.6"/>
        <cfvo type="num" val="0.8"/>
      </iconSet>
    </cfRule>
  </conditionalFormatting>
  <conditionalFormatting sqref="AB2:AB7">
    <cfRule type="iconSet" priority="628">
      <iconSet iconSet="5Arrows">
        <cfvo type="percent" val="0"/>
        <cfvo type="num" val="0.25" gte="0"/>
        <cfvo type="num" val="0.4"/>
        <cfvo type="num" val="0.75"/>
        <cfvo type="num" val="0.75" gte="0"/>
      </iconSet>
    </cfRule>
  </conditionalFormatting>
  <conditionalFormatting sqref="AD2:AD7">
    <cfRule type="iconSet" priority="629">
      <iconSet iconSet="5Arrows">
        <cfvo type="percent" val="0"/>
        <cfvo type="num" val="0.2"/>
        <cfvo type="num" val="0.4"/>
        <cfvo type="num" val="0.6"/>
        <cfvo type="num" val="0.8"/>
      </iconSet>
    </cfRule>
  </conditionalFormatting>
  <conditionalFormatting sqref="AD2:AD7">
    <cfRule type="iconSet" priority="630">
      <iconSet iconSet="5Arrows">
        <cfvo type="percent" val="0"/>
        <cfvo type="num" val="0.25" gte="0"/>
        <cfvo type="num" val="0.4"/>
        <cfvo type="num" val="0.75"/>
        <cfvo type="num" val="0.75" gte="0"/>
      </iconSet>
    </cfRule>
  </conditionalFormatting>
  <pageMargins left="0.15748031496062992" right="0.19685039370078741" top="0.6" bottom="0.74803149606299213" header="0.31496062992125984" footer="0.31496062992125984"/>
  <pageSetup scale="60" orientation="landscape" r:id="rId1"/>
  <headerFooter>
    <oddHeader>&amp;A</oddHeader>
    <oddFooter>Página &amp;P&amp;R&amp;F</oddFooter>
  </headerFooter>
  <drawing r:id="rId2"/>
  <legacyDrawing r:id="rId3"/>
</worksheet>
</file>

<file path=xl/worksheets/sheet16.xml><?xml version="1.0" encoding="utf-8"?>
<worksheet xmlns="http://schemas.openxmlformats.org/spreadsheetml/2006/main" xmlns:r="http://schemas.openxmlformats.org/officeDocument/2006/relationships">
  <dimension ref="A1:AE15"/>
  <sheetViews>
    <sheetView topLeftCell="D1" zoomScale="84" zoomScaleNormal="84" workbookViewId="0">
      <selection activeCell="AA1" sqref="AA1:AB1"/>
    </sheetView>
  </sheetViews>
  <sheetFormatPr baseColWidth="10" defaultRowHeight="73.5" customHeight="1"/>
  <cols>
    <col min="1" max="1" width="11.42578125" style="113"/>
    <col min="2" max="2" width="16" style="113" customWidth="1"/>
    <col min="3" max="3" width="17.7109375" style="113" customWidth="1"/>
    <col min="4" max="4" width="9" style="113" customWidth="1"/>
    <col min="5" max="5" width="8.42578125" style="113" customWidth="1"/>
    <col min="6" max="6" width="10.42578125" style="113" hidden="1" customWidth="1"/>
    <col min="7" max="7" width="20.140625" style="113" hidden="1" customWidth="1"/>
    <col min="8" max="8" width="20.140625" style="113" customWidth="1"/>
    <col min="9" max="17" width="7.85546875" style="113" hidden="1" customWidth="1"/>
    <col min="18" max="26" width="11.42578125" style="113" hidden="1" customWidth="1"/>
    <col min="27" max="28" width="11.42578125" style="113"/>
    <col min="29" max="29" width="16.85546875" style="113" customWidth="1"/>
    <col min="30" max="16384" width="11.42578125" style="113"/>
  </cols>
  <sheetData>
    <row r="1" spans="1:31" ht="73.5" customHeight="1">
      <c r="A1" s="1" t="s">
        <v>1793</v>
      </c>
      <c r="B1" s="2" t="s">
        <v>0</v>
      </c>
      <c r="C1" s="1" t="s">
        <v>1</v>
      </c>
      <c r="D1" s="3" t="s">
        <v>1817</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49.5" customHeight="1">
      <c r="A2" s="48" t="s">
        <v>1586</v>
      </c>
      <c r="B2" s="49" t="s">
        <v>95</v>
      </c>
      <c r="C2" s="48" t="s">
        <v>1587</v>
      </c>
      <c r="D2" s="50">
        <v>100</v>
      </c>
      <c r="E2" s="50">
        <v>100</v>
      </c>
      <c r="F2" s="48" t="s">
        <v>97</v>
      </c>
      <c r="G2" s="48" t="s">
        <v>1588</v>
      </c>
      <c r="H2" s="48" t="s">
        <v>1588</v>
      </c>
      <c r="I2" s="51">
        <v>0</v>
      </c>
      <c r="J2" s="50">
        <v>20</v>
      </c>
      <c r="K2" s="50">
        <v>20</v>
      </c>
      <c r="L2" s="51">
        <v>40</v>
      </c>
      <c r="M2" s="51">
        <v>46</v>
      </c>
      <c r="N2" s="51">
        <v>100</v>
      </c>
      <c r="O2" s="51">
        <v>100</v>
      </c>
      <c r="P2" s="51">
        <v>100</v>
      </c>
      <c r="Q2" s="51">
        <f>+'BASE DE DATOS '!CD597</f>
        <v>100</v>
      </c>
      <c r="R2" s="51">
        <f>+'BASE DE DATOS '!CE597</f>
        <v>0</v>
      </c>
      <c r="S2" s="51">
        <f>+'BASE DE DATOS '!CF597</f>
        <v>0</v>
      </c>
      <c r="T2" s="51">
        <f>+'BASE DE DATOS '!CG597</f>
        <v>0</v>
      </c>
      <c r="U2" s="51">
        <f>+'BASE DE DATOS '!CH597</f>
        <v>0</v>
      </c>
      <c r="V2" s="51">
        <f>+'BASE DE DATOS '!CI597</f>
        <v>0</v>
      </c>
      <c r="W2" s="51">
        <f>+'BASE DE DATOS '!CJ597</f>
        <v>0</v>
      </c>
      <c r="X2" s="51">
        <f>+'BASE DE DATOS '!CK597</f>
        <v>0</v>
      </c>
      <c r="Y2" s="51">
        <f>+'BASE DE DATOS '!CL597</f>
        <v>22950000</v>
      </c>
      <c r="Z2" s="51">
        <f>+'BASE DE DATOS '!CM597</f>
        <v>0</v>
      </c>
      <c r="AA2" s="54">
        <f>+'BASE DE DATOS '!CQ597</f>
        <v>100</v>
      </c>
      <c r="AB2" s="160">
        <f>+'BASE DE DATOS '!CR597</f>
        <v>1</v>
      </c>
      <c r="AC2" s="55" t="str">
        <f>+'BASE DE DATOS '!CU597</f>
        <v xml:space="preserve">SECRETARIA DE  HACIENDA </v>
      </c>
      <c r="AD2" s="166">
        <f>SUM(AB2:AB15)/AE2</f>
        <v>0.83720833333333344</v>
      </c>
      <c r="AE2" s="167">
        <v>12</v>
      </c>
    </row>
    <row r="3" spans="1:31" ht="84.75" customHeight="1">
      <c r="A3" s="48" t="s">
        <v>1586</v>
      </c>
      <c r="B3" s="49" t="s">
        <v>95</v>
      </c>
      <c r="C3" s="48" t="s">
        <v>1587</v>
      </c>
      <c r="D3" s="50">
        <v>2000</v>
      </c>
      <c r="E3" s="50">
        <v>2000</v>
      </c>
      <c r="F3" s="48" t="s">
        <v>97</v>
      </c>
      <c r="G3" s="48" t="s">
        <v>1590</v>
      </c>
      <c r="H3" s="48" t="s">
        <v>1590</v>
      </c>
      <c r="I3" s="51">
        <v>0</v>
      </c>
      <c r="J3" s="50">
        <v>400</v>
      </c>
      <c r="K3" s="50">
        <v>400</v>
      </c>
      <c r="L3" s="51">
        <v>1200</v>
      </c>
      <c r="M3" s="51">
        <v>1200</v>
      </c>
      <c r="N3" s="51">
        <v>93</v>
      </c>
      <c r="O3" s="51">
        <v>93</v>
      </c>
      <c r="P3" s="51">
        <v>307</v>
      </c>
      <c r="Q3" s="51">
        <f>+'BASE DE DATOS '!CD598</f>
        <v>200</v>
      </c>
      <c r="R3" s="51">
        <f>+'BASE DE DATOS '!CE598</f>
        <v>0</v>
      </c>
      <c r="S3" s="51">
        <f>+'BASE DE DATOS '!CF598</f>
        <v>0</v>
      </c>
      <c r="T3" s="51">
        <f>+'BASE DE DATOS '!CG598</f>
        <v>0</v>
      </c>
      <c r="U3" s="51">
        <f>+'BASE DE DATOS '!CH598</f>
        <v>0</v>
      </c>
      <c r="V3" s="51">
        <f>+'BASE DE DATOS '!CI598</f>
        <v>0</v>
      </c>
      <c r="W3" s="51">
        <f>+'BASE DE DATOS '!CJ598</f>
        <v>0</v>
      </c>
      <c r="X3" s="51">
        <f>+'BASE DE DATOS '!CK598</f>
        <v>0</v>
      </c>
      <c r="Y3" s="51">
        <f>+'BASE DE DATOS '!CL598</f>
        <v>22950000</v>
      </c>
      <c r="Z3" s="51">
        <f>+'BASE DE DATOS '!CM598</f>
        <v>0</v>
      </c>
      <c r="AA3" s="54">
        <f>+'BASE DE DATOS '!CQ598</f>
        <v>1893</v>
      </c>
      <c r="AB3" s="160">
        <f>+'BASE DE DATOS '!CR598</f>
        <v>0.94650000000000001</v>
      </c>
      <c r="AC3" s="55" t="str">
        <f>+'BASE DE DATOS '!CU598</f>
        <v xml:space="preserve">SECRETARIA DE  HACIENDA </v>
      </c>
      <c r="AD3" s="157"/>
    </row>
    <row r="4" spans="1:31" ht="73.5" customHeight="1">
      <c r="A4" s="48" t="s">
        <v>1616</v>
      </c>
      <c r="B4" s="49" t="s">
        <v>95</v>
      </c>
      <c r="C4" s="48" t="s">
        <v>1617</v>
      </c>
      <c r="D4" s="50">
        <v>1</v>
      </c>
      <c r="E4" s="50">
        <v>1</v>
      </c>
      <c r="F4" s="48" t="s">
        <v>97</v>
      </c>
      <c r="G4" s="48" t="s">
        <v>1627</v>
      </c>
      <c r="H4" s="48" t="s">
        <v>1627</v>
      </c>
      <c r="I4" s="51">
        <v>0.2</v>
      </c>
      <c r="J4" s="50">
        <v>0</v>
      </c>
      <c r="K4" s="50">
        <v>0</v>
      </c>
      <c r="L4" s="51">
        <v>0</v>
      </c>
      <c r="M4" s="51">
        <v>0</v>
      </c>
      <c r="N4" s="51">
        <v>0</v>
      </c>
      <c r="O4" s="51">
        <v>0</v>
      </c>
      <c r="P4" s="51">
        <v>1</v>
      </c>
      <c r="Q4" s="51">
        <f>+'BASE DE DATOS '!CD611</f>
        <v>0</v>
      </c>
      <c r="R4" s="51">
        <f>+'BASE DE DATOS '!CE611</f>
        <v>0</v>
      </c>
      <c r="S4" s="51">
        <f>+'BASE DE DATOS '!CF611</f>
        <v>0</v>
      </c>
      <c r="T4" s="51">
        <f>+'BASE DE DATOS '!CG611</f>
        <v>0</v>
      </c>
      <c r="U4" s="51">
        <f>+'BASE DE DATOS '!CH611</f>
        <v>0</v>
      </c>
      <c r="V4" s="51">
        <f>+'BASE DE DATOS '!CI611</f>
        <v>0</v>
      </c>
      <c r="W4" s="51">
        <f>+'BASE DE DATOS '!CJ611</f>
        <v>0</v>
      </c>
      <c r="X4" s="51">
        <f>+'BASE DE DATOS '!CK611</f>
        <v>0</v>
      </c>
      <c r="Y4" s="51">
        <f>+'BASE DE DATOS '!CL611</f>
        <v>0</v>
      </c>
      <c r="Z4" s="51">
        <f>+'BASE DE DATOS '!CM611</f>
        <v>0</v>
      </c>
      <c r="AA4" s="54">
        <f>+'BASE DE DATOS '!CQ611</f>
        <v>0</v>
      </c>
      <c r="AB4" s="160">
        <f>+'BASE DE DATOS '!CR611</f>
        <v>0</v>
      </c>
      <c r="AC4" s="55" t="str">
        <f>+'BASE DE DATOS '!CU611</f>
        <v xml:space="preserve">SECRETARIA DE  HACIENDA </v>
      </c>
      <c r="AD4" s="157"/>
    </row>
    <row r="5" spans="1:31" ht="73.5" customHeight="1">
      <c r="A5" s="48" t="s">
        <v>1742</v>
      </c>
      <c r="B5" s="49" t="s">
        <v>95</v>
      </c>
      <c r="C5" s="48" t="s">
        <v>1743</v>
      </c>
      <c r="D5" s="50">
        <v>20</v>
      </c>
      <c r="E5" s="50">
        <v>40</v>
      </c>
      <c r="F5" s="48" t="s">
        <v>97</v>
      </c>
      <c r="G5" s="48" t="s">
        <v>1744</v>
      </c>
      <c r="H5" s="48" t="s">
        <v>1745</v>
      </c>
      <c r="I5" s="51">
        <v>6</v>
      </c>
      <c r="J5" s="50">
        <v>5</v>
      </c>
      <c r="K5" s="50">
        <v>7</v>
      </c>
      <c r="L5" s="51">
        <v>8</v>
      </c>
      <c r="M5" s="51">
        <v>8</v>
      </c>
      <c r="N5" s="51">
        <v>10</v>
      </c>
      <c r="O5" s="51">
        <v>6</v>
      </c>
      <c r="P5" s="51">
        <v>19</v>
      </c>
      <c r="Q5" s="51">
        <f>+'BASE DE DATOS '!CD670</f>
        <v>10</v>
      </c>
      <c r="R5" s="51">
        <f>+'BASE DE DATOS '!CE670</f>
        <v>0</v>
      </c>
      <c r="S5" s="51">
        <f>+'BASE DE DATOS '!CF670</f>
        <v>0</v>
      </c>
      <c r="T5" s="51">
        <f>+'BASE DE DATOS '!CG670</f>
        <v>0</v>
      </c>
      <c r="U5" s="51">
        <f>+'BASE DE DATOS '!CH670</f>
        <v>0</v>
      </c>
      <c r="V5" s="51">
        <f>+'BASE DE DATOS '!CI670</f>
        <v>0</v>
      </c>
      <c r="W5" s="51">
        <f>+'BASE DE DATOS '!CJ670</f>
        <v>0</v>
      </c>
      <c r="X5" s="51">
        <f>+'BASE DE DATOS '!CK670</f>
        <v>0</v>
      </c>
      <c r="Y5" s="51">
        <f>+'BASE DE DATOS '!CL670</f>
        <v>0</v>
      </c>
      <c r="Z5" s="51">
        <f>+'BASE DE DATOS '!CM670</f>
        <v>0</v>
      </c>
      <c r="AA5" s="54">
        <f>+'BASE DE DATOS '!CQ670</f>
        <v>31</v>
      </c>
      <c r="AB5" s="160">
        <f>+'BASE DE DATOS '!CR670</f>
        <v>1</v>
      </c>
      <c r="AC5" s="55" t="str">
        <f>+'BASE DE DATOS '!CU670</f>
        <v xml:space="preserve">SECRETARIA DE  HACIENDA </v>
      </c>
      <c r="AD5" s="157"/>
    </row>
    <row r="6" spans="1:31" ht="73.5" customHeight="1">
      <c r="A6" s="48" t="s">
        <v>1742</v>
      </c>
      <c r="B6" s="49" t="s">
        <v>95</v>
      </c>
      <c r="C6" s="48" t="s">
        <v>1743</v>
      </c>
      <c r="D6" s="50">
        <v>70</v>
      </c>
      <c r="E6" s="50" t="s">
        <v>81</v>
      </c>
      <c r="F6" s="48" t="s">
        <v>486</v>
      </c>
      <c r="G6" s="48" t="s">
        <v>1746</v>
      </c>
      <c r="H6" s="48" t="s">
        <v>1746</v>
      </c>
      <c r="I6" s="51">
        <v>60</v>
      </c>
      <c r="J6" s="50">
        <v>70</v>
      </c>
      <c r="K6" s="50">
        <v>50</v>
      </c>
      <c r="L6" s="51">
        <v>70</v>
      </c>
      <c r="M6" s="51">
        <v>50</v>
      </c>
      <c r="N6" s="51">
        <v>70</v>
      </c>
      <c r="O6" s="51">
        <v>34</v>
      </c>
      <c r="P6" s="51" t="s">
        <v>81</v>
      </c>
      <c r="Q6" s="51" t="str">
        <f>+'BASE DE DATOS '!CD671</f>
        <v>NA</v>
      </c>
      <c r="R6" s="51">
        <f>+'BASE DE DATOS '!CE671</f>
        <v>0</v>
      </c>
      <c r="S6" s="51">
        <f>+'BASE DE DATOS '!CF671</f>
        <v>0</v>
      </c>
      <c r="T6" s="51">
        <f>+'BASE DE DATOS '!CG671</f>
        <v>0</v>
      </c>
      <c r="U6" s="51">
        <f>+'BASE DE DATOS '!CH671</f>
        <v>0</v>
      </c>
      <c r="V6" s="51">
        <f>+'BASE DE DATOS '!CI671</f>
        <v>0</v>
      </c>
      <c r="W6" s="51">
        <f>+'BASE DE DATOS '!CJ671</f>
        <v>0</v>
      </c>
      <c r="X6" s="51">
        <f>+'BASE DE DATOS '!CK671</f>
        <v>0</v>
      </c>
      <c r="Y6" s="51">
        <f>+'BASE DE DATOS '!CL671</f>
        <v>0</v>
      </c>
      <c r="Z6" s="51">
        <f>+'BASE DE DATOS '!CM671</f>
        <v>0</v>
      </c>
      <c r="AA6" s="54" t="str">
        <f>+'BASE DE DATOS '!CQ671</f>
        <v>NA</v>
      </c>
      <c r="AB6" s="160" t="str">
        <f>+'BASE DE DATOS '!CR671</f>
        <v>NA</v>
      </c>
      <c r="AC6" s="55" t="str">
        <f>+'BASE DE DATOS '!CU671</f>
        <v xml:space="preserve">SECRETARIA DE  HACIENDA </v>
      </c>
      <c r="AD6" s="157"/>
    </row>
    <row r="7" spans="1:31" ht="73.5" customHeight="1">
      <c r="A7" s="48" t="s">
        <v>1742</v>
      </c>
      <c r="B7" s="49" t="s">
        <v>95</v>
      </c>
      <c r="C7" s="48" t="s">
        <v>1743</v>
      </c>
      <c r="D7" s="50">
        <v>9</v>
      </c>
      <c r="E7" s="50">
        <v>36</v>
      </c>
      <c r="F7" s="48" t="s">
        <v>486</v>
      </c>
      <c r="G7" s="48" t="s">
        <v>1747</v>
      </c>
      <c r="H7" s="48" t="s">
        <v>1748</v>
      </c>
      <c r="I7" s="51">
        <v>0.05</v>
      </c>
      <c r="J7" s="50">
        <v>9</v>
      </c>
      <c r="K7" s="50">
        <v>9</v>
      </c>
      <c r="L7" s="51">
        <v>9</v>
      </c>
      <c r="M7" s="51">
        <v>6</v>
      </c>
      <c r="N7" s="51">
        <v>0</v>
      </c>
      <c r="O7" s="51">
        <v>0</v>
      </c>
      <c r="P7" s="51">
        <v>8</v>
      </c>
      <c r="Q7" s="51">
        <f>+'BASE DE DATOS '!CD672</f>
        <v>8</v>
      </c>
      <c r="R7" s="51">
        <f>+'BASE DE DATOS '!CE672</f>
        <v>0</v>
      </c>
      <c r="S7" s="51">
        <f>+'BASE DE DATOS '!CF672</f>
        <v>0</v>
      </c>
      <c r="T7" s="51">
        <f>+'BASE DE DATOS '!CG672</f>
        <v>0</v>
      </c>
      <c r="U7" s="51">
        <f>+'BASE DE DATOS '!CH672</f>
        <v>0</v>
      </c>
      <c r="V7" s="51">
        <f>+'BASE DE DATOS '!CI672</f>
        <v>0</v>
      </c>
      <c r="W7" s="51">
        <f>+'BASE DE DATOS '!CJ672</f>
        <v>0</v>
      </c>
      <c r="X7" s="51">
        <f>+'BASE DE DATOS '!CK672</f>
        <v>0</v>
      </c>
      <c r="Y7" s="51">
        <f>+'BASE DE DATOS '!CL672</f>
        <v>0</v>
      </c>
      <c r="Z7" s="51">
        <f>+'BASE DE DATOS '!CM672</f>
        <v>0</v>
      </c>
      <c r="AA7" s="54">
        <f>+'BASE DE DATOS '!CQ672</f>
        <v>23</v>
      </c>
      <c r="AB7" s="160">
        <f>+'BASE DE DATOS '!CR672</f>
        <v>1</v>
      </c>
      <c r="AC7" s="55" t="str">
        <f>+'BASE DE DATOS '!CU672</f>
        <v xml:space="preserve">SECRETARIA DE  HACIENDA </v>
      </c>
      <c r="AD7" s="157"/>
    </row>
    <row r="8" spans="1:31" ht="67.5" customHeight="1">
      <c r="A8" s="48" t="s">
        <v>1742</v>
      </c>
      <c r="B8" s="49" t="s">
        <v>95</v>
      </c>
      <c r="C8" s="48" t="s">
        <v>1743</v>
      </c>
      <c r="D8" s="50">
        <v>1</v>
      </c>
      <c r="E8" s="50">
        <v>1</v>
      </c>
      <c r="F8" s="48" t="s">
        <v>97</v>
      </c>
      <c r="G8" s="48" t="s">
        <v>1749</v>
      </c>
      <c r="H8" s="48" t="s">
        <v>1750</v>
      </c>
      <c r="I8" s="51">
        <v>1</v>
      </c>
      <c r="J8" s="50">
        <v>0</v>
      </c>
      <c r="K8" s="50">
        <v>0</v>
      </c>
      <c r="L8" s="51">
        <v>0</v>
      </c>
      <c r="M8" s="51">
        <v>0</v>
      </c>
      <c r="N8" s="51">
        <v>1</v>
      </c>
      <c r="O8" s="52">
        <v>0.3</v>
      </c>
      <c r="P8" s="51">
        <v>1</v>
      </c>
      <c r="Q8" s="52">
        <f>+'BASE DE DATOS '!CD673</f>
        <v>0</v>
      </c>
      <c r="R8" s="51">
        <f>+'BASE DE DATOS '!CE673</f>
        <v>0</v>
      </c>
      <c r="S8" s="51">
        <f>+'BASE DE DATOS '!CF673</f>
        <v>0</v>
      </c>
      <c r="T8" s="51">
        <f>+'BASE DE DATOS '!CG673</f>
        <v>0</v>
      </c>
      <c r="U8" s="51">
        <f>+'BASE DE DATOS '!CH673</f>
        <v>0</v>
      </c>
      <c r="V8" s="51">
        <f>+'BASE DE DATOS '!CI673</f>
        <v>0</v>
      </c>
      <c r="W8" s="51">
        <f>+'BASE DE DATOS '!CJ673</f>
        <v>0</v>
      </c>
      <c r="X8" s="51">
        <f>+'BASE DE DATOS '!CK673</f>
        <v>0</v>
      </c>
      <c r="Y8" s="51">
        <f>+'BASE DE DATOS '!CL673</f>
        <v>0</v>
      </c>
      <c r="Z8" s="51">
        <f>+'BASE DE DATOS '!CM673</f>
        <v>0</v>
      </c>
      <c r="AA8" s="54">
        <f>+'BASE DE DATOS '!CQ673</f>
        <v>0.3</v>
      </c>
      <c r="AB8" s="160">
        <f>+'BASE DE DATOS '!CR673</f>
        <v>0.3</v>
      </c>
      <c r="AC8" s="55" t="str">
        <f>+'BASE DE DATOS '!CU673</f>
        <v xml:space="preserve">SECRETARIA DE  HACIENDA </v>
      </c>
      <c r="AD8" s="157"/>
    </row>
    <row r="9" spans="1:31" ht="73.5" customHeight="1">
      <c r="A9" s="48" t="s">
        <v>1742</v>
      </c>
      <c r="B9" s="49" t="s">
        <v>95</v>
      </c>
      <c r="C9" s="48" t="s">
        <v>1743</v>
      </c>
      <c r="D9" s="50">
        <v>1</v>
      </c>
      <c r="E9" s="50" t="s">
        <v>81</v>
      </c>
      <c r="F9" s="48" t="s">
        <v>97</v>
      </c>
      <c r="G9" s="48" t="s">
        <v>1751</v>
      </c>
      <c r="H9" s="48" t="s">
        <v>1751</v>
      </c>
      <c r="I9" s="51">
        <v>0</v>
      </c>
      <c r="J9" s="50">
        <v>0</v>
      </c>
      <c r="K9" s="50">
        <v>0</v>
      </c>
      <c r="L9" s="51">
        <v>0</v>
      </c>
      <c r="M9" s="51">
        <v>0</v>
      </c>
      <c r="N9" s="51">
        <v>1</v>
      </c>
      <c r="O9" s="51">
        <v>0</v>
      </c>
      <c r="P9" s="51" t="s">
        <v>81</v>
      </c>
      <c r="Q9" s="51" t="str">
        <f>+'BASE DE DATOS '!CD674</f>
        <v>NA</v>
      </c>
      <c r="R9" s="51">
        <f>+'BASE DE DATOS '!CE674</f>
        <v>0</v>
      </c>
      <c r="S9" s="51">
        <f>+'BASE DE DATOS '!CF674</f>
        <v>0</v>
      </c>
      <c r="T9" s="51">
        <f>+'BASE DE DATOS '!CG674</f>
        <v>0</v>
      </c>
      <c r="U9" s="51">
        <f>+'BASE DE DATOS '!CH674</f>
        <v>0</v>
      </c>
      <c r="V9" s="51">
        <f>+'BASE DE DATOS '!CI674</f>
        <v>0</v>
      </c>
      <c r="W9" s="51">
        <f>+'BASE DE DATOS '!CJ674</f>
        <v>0</v>
      </c>
      <c r="X9" s="51">
        <f>+'BASE DE DATOS '!CK674</f>
        <v>0</v>
      </c>
      <c r="Y9" s="51">
        <f>+'BASE DE DATOS '!CL674</f>
        <v>0</v>
      </c>
      <c r="Z9" s="51">
        <f>+'BASE DE DATOS '!CM674</f>
        <v>0</v>
      </c>
      <c r="AA9" s="54" t="str">
        <f>+'BASE DE DATOS '!CQ674</f>
        <v>NA</v>
      </c>
      <c r="AB9" s="160" t="str">
        <f>+'BASE DE DATOS '!CR674</f>
        <v>NA</v>
      </c>
      <c r="AC9" s="55" t="str">
        <f>+'BASE DE DATOS '!CU674</f>
        <v xml:space="preserve">SECRETARIA DE  HACIENDA </v>
      </c>
      <c r="AD9" s="157"/>
    </row>
    <row r="10" spans="1:31" ht="64.5" customHeight="1">
      <c r="A10" s="48" t="s">
        <v>1742</v>
      </c>
      <c r="B10" s="49" t="s">
        <v>95</v>
      </c>
      <c r="C10" s="48" t="s">
        <v>1743</v>
      </c>
      <c r="D10" s="50">
        <v>1</v>
      </c>
      <c r="E10" s="50">
        <v>1</v>
      </c>
      <c r="F10" s="48" t="s">
        <v>97</v>
      </c>
      <c r="G10" s="48" t="s">
        <v>1752</v>
      </c>
      <c r="H10" s="48" t="s">
        <v>1753</v>
      </c>
      <c r="I10" s="51">
        <v>1</v>
      </c>
      <c r="J10" s="50">
        <v>1</v>
      </c>
      <c r="K10" s="50">
        <v>1</v>
      </c>
      <c r="L10" s="51">
        <v>0</v>
      </c>
      <c r="M10" s="51">
        <v>0</v>
      </c>
      <c r="N10" s="51">
        <v>0</v>
      </c>
      <c r="O10" s="51">
        <v>0</v>
      </c>
      <c r="P10" s="51">
        <v>0</v>
      </c>
      <c r="Q10" s="51">
        <f>+'BASE DE DATOS '!CD675</f>
        <v>0</v>
      </c>
      <c r="R10" s="51">
        <f>+'BASE DE DATOS '!CE675</f>
        <v>0</v>
      </c>
      <c r="S10" s="51">
        <f>+'BASE DE DATOS '!CF675</f>
        <v>0</v>
      </c>
      <c r="T10" s="51">
        <f>+'BASE DE DATOS '!CG675</f>
        <v>0</v>
      </c>
      <c r="U10" s="51">
        <f>+'BASE DE DATOS '!CH675</f>
        <v>0</v>
      </c>
      <c r="V10" s="51">
        <f>+'BASE DE DATOS '!CI675</f>
        <v>0</v>
      </c>
      <c r="W10" s="51">
        <f>+'BASE DE DATOS '!CJ675</f>
        <v>0</v>
      </c>
      <c r="X10" s="51">
        <f>+'BASE DE DATOS '!CK675</f>
        <v>0</v>
      </c>
      <c r="Y10" s="51">
        <f>+'BASE DE DATOS '!CL675</f>
        <v>0</v>
      </c>
      <c r="Z10" s="51">
        <f>+'BASE DE DATOS '!CM675</f>
        <v>0</v>
      </c>
      <c r="AA10" s="54">
        <f>+'BASE DE DATOS '!CQ675</f>
        <v>1</v>
      </c>
      <c r="AB10" s="160">
        <f>+'BASE DE DATOS '!CR675</f>
        <v>1</v>
      </c>
      <c r="AC10" s="55" t="str">
        <f>+'BASE DE DATOS '!CU675</f>
        <v xml:space="preserve">SECRETARIA DE  HACIENDA </v>
      </c>
      <c r="AD10" s="157"/>
    </row>
    <row r="11" spans="1:31" ht="60.75" customHeight="1">
      <c r="A11" s="48" t="s">
        <v>1742</v>
      </c>
      <c r="B11" s="49" t="s">
        <v>95</v>
      </c>
      <c r="C11" s="48" t="s">
        <v>1743</v>
      </c>
      <c r="D11" s="50">
        <v>1</v>
      </c>
      <c r="E11" s="50">
        <v>1</v>
      </c>
      <c r="F11" s="48" t="s">
        <v>97</v>
      </c>
      <c r="G11" s="48" t="s">
        <v>1754</v>
      </c>
      <c r="H11" s="48" t="s">
        <v>1754</v>
      </c>
      <c r="I11" s="51">
        <v>0</v>
      </c>
      <c r="J11" s="50">
        <v>0</v>
      </c>
      <c r="K11" s="50">
        <v>0</v>
      </c>
      <c r="L11" s="51">
        <v>1</v>
      </c>
      <c r="M11" s="51">
        <v>1</v>
      </c>
      <c r="N11" s="51">
        <v>0</v>
      </c>
      <c r="O11" s="51">
        <v>0</v>
      </c>
      <c r="P11" s="51">
        <v>0</v>
      </c>
      <c r="Q11" s="51">
        <f>+'BASE DE DATOS '!CD676</f>
        <v>0</v>
      </c>
      <c r="R11" s="51">
        <f>+'BASE DE DATOS '!CE676</f>
        <v>0</v>
      </c>
      <c r="S11" s="51">
        <f>+'BASE DE DATOS '!CF676</f>
        <v>0</v>
      </c>
      <c r="T11" s="51">
        <f>+'BASE DE DATOS '!CG676</f>
        <v>0</v>
      </c>
      <c r="U11" s="51">
        <f>+'BASE DE DATOS '!CH676</f>
        <v>0</v>
      </c>
      <c r="V11" s="51">
        <f>+'BASE DE DATOS '!CI676</f>
        <v>0</v>
      </c>
      <c r="W11" s="51">
        <f>+'BASE DE DATOS '!CJ676</f>
        <v>0</v>
      </c>
      <c r="X11" s="51">
        <f>+'BASE DE DATOS '!CK676</f>
        <v>0</v>
      </c>
      <c r="Y11" s="51">
        <f>+'BASE DE DATOS '!CL676</f>
        <v>0</v>
      </c>
      <c r="Z11" s="51">
        <f>+'BASE DE DATOS '!CM676</f>
        <v>0</v>
      </c>
      <c r="AA11" s="54">
        <f>+'BASE DE DATOS '!CQ676</f>
        <v>1</v>
      </c>
      <c r="AB11" s="160">
        <f>+'BASE DE DATOS '!CR676</f>
        <v>1</v>
      </c>
      <c r="AC11" s="55" t="str">
        <f>+'BASE DE DATOS '!CU676</f>
        <v xml:space="preserve">SECRETARIA DE  HACIENDA </v>
      </c>
      <c r="AD11" s="157"/>
    </row>
    <row r="12" spans="1:31" ht="72.75" customHeight="1">
      <c r="A12" s="48" t="s">
        <v>1755</v>
      </c>
      <c r="B12" s="49" t="s">
        <v>95</v>
      </c>
      <c r="C12" s="48" t="s">
        <v>1756</v>
      </c>
      <c r="D12" s="50">
        <v>100</v>
      </c>
      <c r="E12" s="50">
        <v>100</v>
      </c>
      <c r="F12" s="48" t="s">
        <v>97</v>
      </c>
      <c r="G12" s="48" t="s">
        <v>1757</v>
      </c>
      <c r="H12" s="48" t="s">
        <v>1758</v>
      </c>
      <c r="I12" s="51">
        <v>0</v>
      </c>
      <c r="J12" s="50">
        <v>20</v>
      </c>
      <c r="K12" s="50">
        <v>20</v>
      </c>
      <c r="L12" s="51">
        <v>28</v>
      </c>
      <c r="M12" s="51">
        <v>28</v>
      </c>
      <c r="N12" s="58">
        <v>30</v>
      </c>
      <c r="O12" s="51">
        <v>30</v>
      </c>
      <c r="P12" s="51">
        <v>22</v>
      </c>
      <c r="Q12" s="51">
        <f>+'BASE DE DATOS '!CD677</f>
        <v>22</v>
      </c>
      <c r="R12" s="51">
        <f>+'BASE DE DATOS '!CE677</f>
        <v>0</v>
      </c>
      <c r="S12" s="51">
        <f>+'BASE DE DATOS '!CF677</f>
        <v>0</v>
      </c>
      <c r="T12" s="51">
        <f>+'BASE DE DATOS '!CG677</f>
        <v>0</v>
      </c>
      <c r="U12" s="51">
        <f>+'BASE DE DATOS '!CH677</f>
        <v>0</v>
      </c>
      <c r="V12" s="51">
        <f>+'BASE DE DATOS '!CI677</f>
        <v>0</v>
      </c>
      <c r="W12" s="51">
        <f>+'BASE DE DATOS '!CJ677</f>
        <v>0</v>
      </c>
      <c r="X12" s="51">
        <f>+'BASE DE DATOS '!CK677</f>
        <v>0</v>
      </c>
      <c r="Y12" s="51">
        <f>+'BASE DE DATOS '!CL677</f>
        <v>0</v>
      </c>
      <c r="Z12" s="51">
        <f>+'BASE DE DATOS '!CM677</f>
        <v>0</v>
      </c>
      <c r="AA12" s="54">
        <f>+'BASE DE DATOS '!CQ677</f>
        <v>100</v>
      </c>
      <c r="AB12" s="160">
        <f>+'BASE DE DATOS '!CR677</f>
        <v>1</v>
      </c>
      <c r="AC12" s="55" t="str">
        <f>+'BASE DE DATOS '!CU677</f>
        <v xml:space="preserve">SECRETARIA DE  HACIENDA </v>
      </c>
      <c r="AD12" s="157"/>
    </row>
    <row r="13" spans="1:31" ht="73.5" customHeight="1">
      <c r="A13" s="48" t="s">
        <v>1755</v>
      </c>
      <c r="B13" s="49" t="s">
        <v>95</v>
      </c>
      <c r="C13" s="48" t="s">
        <v>1756</v>
      </c>
      <c r="D13" s="50">
        <v>50</v>
      </c>
      <c r="E13" s="50">
        <v>50</v>
      </c>
      <c r="F13" s="48" t="s">
        <v>97</v>
      </c>
      <c r="G13" s="48" t="s">
        <v>1759</v>
      </c>
      <c r="H13" s="48" t="s">
        <v>1759</v>
      </c>
      <c r="I13" s="51">
        <v>0</v>
      </c>
      <c r="J13" s="50">
        <v>10</v>
      </c>
      <c r="K13" s="50">
        <v>10</v>
      </c>
      <c r="L13" s="51">
        <v>20</v>
      </c>
      <c r="M13" s="51">
        <v>20</v>
      </c>
      <c r="N13" s="58">
        <v>33</v>
      </c>
      <c r="O13" s="51">
        <v>33</v>
      </c>
      <c r="P13" s="51">
        <v>37</v>
      </c>
      <c r="Q13" s="51">
        <f>+'BASE DE DATOS '!CD678</f>
        <v>37</v>
      </c>
      <c r="R13" s="51">
        <f>+'BASE DE DATOS '!CE678</f>
        <v>0</v>
      </c>
      <c r="S13" s="51">
        <f>+'BASE DE DATOS '!CF678</f>
        <v>0</v>
      </c>
      <c r="T13" s="51">
        <f>+'BASE DE DATOS '!CG678</f>
        <v>0</v>
      </c>
      <c r="U13" s="51">
        <f>+'BASE DE DATOS '!CH678</f>
        <v>0</v>
      </c>
      <c r="V13" s="51">
        <f>+'BASE DE DATOS '!CI678</f>
        <v>0</v>
      </c>
      <c r="W13" s="51">
        <f>+'BASE DE DATOS '!CJ678</f>
        <v>0</v>
      </c>
      <c r="X13" s="51">
        <f>+'BASE DE DATOS '!CK678</f>
        <v>0</v>
      </c>
      <c r="Y13" s="51">
        <f>+'BASE DE DATOS '!CL678</f>
        <v>0</v>
      </c>
      <c r="Z13" s="51">
        <f>+'BASE DE DATOS '!CM678</f>
        <v>0</v>
      </c>
      <c r="AA13" s="54">
        <f>+'BASE DE DATOS '!CQ678</f>
        <v>100</v>
      </c>
      <c r="AB13" s="160">
        <f>+'BASE DE DATOS '!CR678</f>
        <v>1</v>
      </c>
      <c r="AC13" s="55" t="str">
        <f>+'BASE DE DATOS '!CU678</f>
        <v xml:space="preserve">SECRETARIA DE  HACIENDA </v>
      </c>
      <c r="AD13" s="157"/>
    </row>
    <row r="14" spans="1:31" ht="82.5" customHeight="1">
      <c r="A14" s="48" t="s">
        <v>1755</v>
      </c>
      <c r="B14" s="49" t="s">
        <v>95</v>
      </c>
      <c r="C14" s="48" t="s">
        <v>1756</v>
      </c>
      <c r="D14" s="50">
        <v>100</v>
      </c>
      <c r="E14" s="50">
        <v>100</v>
      </c>
      <c r="F14" s="48" t="s">
        <v>97</v>
      </c>
      <c r="G14" s="48" t="s">
        <v>1760</v>
      </c>
      <c r="H14" s="48" t="s">
        <v>1761</v>
      </c>
      <c r="I14" s="51">
        <v>0</v>
      </c>
      <c r="J14" s="50">
        <v>25</v>
      </c>
      <c r="K14" s="50">
        <v>25</v>
      </c>
      <c r="L14" s="51">
        <v>25</v>
      </c>
      <c r="M14" s="51">
        <v>11</v>
      </c>
      <c r="N14" s="58">
        <v>39</v>
      </c>
      <c r="O14" s="51">
        <v>36</v>
      </c>
      <c r="P14" s="51">
        <v>28</v>
      </c>
      <c r="Q14" s="51">
        <f>+'BASE DE DATOS '!CD679</f>
        <v>28</v>
      </c>
      <c r="R14" s="51">
        <f>+'BASE DE DATOS '!CE679</f>
        <v>0</v>
      </c>
      <c r="S14" s="51">
        <f>+'BASE DE DATOS '!CF679</f>
        <v>0</v>
      </c>
      <c r="T14" s="51">
        <f>+'BASE DE DATOS '!CG679</f>
        <v>0</v>
      </c>
      <c r="U14" s="51">
        <f>+'BASE DE DATOS '!CH679</f>
        <v>0</v>
      </c>
      <c r="V14" s="51">
        <f>+'BASE DE DATOS '!CI679</f>
        <v>0</v>
      </c>
      <c r="W14" s="51">
        <f>+'BASE DE DATOS '!CJ679</f>
        <v>0</v>
      </c>
      <c r="X14" s="51">
        <f>+'BASE DE DATOS '!CK679</f>
        <v>0</v>
      </c>
      <c r="Y14" s="51">
        <f>+'BASE DE DATOS '!CL679</f>
        <v>0</v>
      </c>
      <c r="Z14" s="51">
        <f>+'BASE DE DATOS '!CM679</f>
        <v>0</v>
      </c>
      <c r="AA14" s="54">
        <f>+'BASE DE DATOS '!CQ679</f>
        <v>100</v>
      </c>
      <c r="AB14" s="160">
        <f>+'BASE DE DATOS '!CR679</f>
        <v>1</v>
      </c>
      <c r="AC14" s="55" t="str">
        <f>+'BASE DE DATOS '!CU679</f>
        <v xml:space="preserve">SECRETARIA DE  HACIENDA </v>
      </c>
      <c r="AD14" s="157"/>
    </row>
    <row r="15" spans="1:31" ht="73.5" customHeight="1">
      <c r="A15" s="48" t="s">
        <v>1755</v>
      </c>
      <c r="B15" s="49" t="s">
        <v>95</v>
      </c>
      <c r="C15" s="48" t="s">
        <v>1756</v>
      </c>
      <c r="D15" s="50">
        <v>5</v>
      </c>
      <c r="E15" s="50">
        <v>5</v>
      </c>
      <c r="F15" s="48" t="s">
        <v>97</v>
      </c>
      <c r="G15" s="48" t="s">
        <v>1762</v>
      </c>
      <c r="H15" s="48" t="s">
        <v>1762</v>
      </c>
      <c r="I15" s="51">
        <v>0</v>
      </c>
      <c r="J15" s="50">
        <v>1</v>
      </c>
      <c r="K15" s="50">
        <v>1</v>
      </c>
      <c r="L15" s="51">
        <v>3</v>
      </c>
      <c r="M15" s="51">
        <v>3</v>
      </c>
      <c r="N15" s="58">
        <v>1</v>
      </c>
      <c r="O15" s="51">
        <v>0</v>
      </c>
      <c r="P15" s="51">
        <v>1</v>
      </c>
      <c r="Q15" s="51">
        <f>+'BASE DE DATOS '!CD680</f>
        <v>0</v>
      </c>
      <c r="R15" s="51">
        <f>+'BASE DE DATOS '!CE680</f>
        <v>0</v>
      </c>
      <c r="S15" s="51">
        <f>+'BASE DE DATOS '!CF680</f>
        <v>0</v>
      </c>
      <c r="T15" s="51">
        <f>+'BASE DE DATOS '!CG680</f>
        <v>0</v>
      </c>
      <c r="U15" s="51">
        <f>+'BASE DE DATOS '!CH680</f>
        <v>0</v>
      </c>
      <c r="V15" s="51">
        <f>+'BASE DE DATOS '!CI680</f>
        <v>0</v>
      </c>
      <c r="W15" s="51">
        <f>+'BASE DE DATOS '!CJ680</f>
        <v>0</v>
      </c>
      <c r="X15" s="51">
        <f>+'BASE DE DATOS '!CK680</f>
        <v>0</v>
      </c>
      <c r="Y15" s="51">
        <f>+'BASE DE DATOS '!CL680</f>
        <v>0</v>
      </c>
      <c r="Z15" s="51">
        <f>+'BASE DE DATOS '!CM680</f>
        <v>0</v>
      </c>
      <c r="AA15" s="54">
        <f>+'BASE DE DATOS '!CQ680</f>
        <v>4</v>
      </c>
      <c r="AB15" s="160">
        <f>+'BASE DE DATOS '!CR680</f>
        <v>0.8</v>
      </c>
      <c r="AC15" s="55" t="str">
        <f>+'BASE DE DATOS '!CU680</f>
        <v xml:space="preserve">SECRETARIA DE  HACIENDA </v>
      </c>
      <c r="AD15" s="157"/>
    </row>
  </sheetData>
  <autoFilter ref="A1:AE15">
    <filterColumn colId="4"/>
    <filterColumn colId="27"/>
  </autoFilter>
  <conditionalFormatting sqref="AB4">
    <cfRule type="iconSet" priority="321">
      <iconSet iconSet="5Arrows">
        <cfvo type="percent" val="0"/>
        <cfvo type="num" val="0.2"/>
        <cfvo type="num" val="0.4"/>
        <cfvo type="num" val="0.6"/>
        <cfvo type="num" val="0.8"/>
      </iconSet>
    </cfRule>
  </conditionalFormatting>
  <conditionalFormatting sqref="AB4">
    <cfRule type="iconSet" priority="320">
      <iconSet iconSet="5Arrows">
        <cfvo type="percent" val="0"/>
        <cfvo type="num" val="0.25" gte="0"/>
        <cfvo type="num" val="0.4"/>
        <cfvo type="num" val="0.75"/>
        <cfvo type="num" val="0.75" gte="0"/>
      </iconSet>
    </cfRule>
  </conditionalFormatting>
  <conditionalFormatting sqref="AD4">
    <cfRule type="iconSet" priority="8">
      <iconSet iconSet="5Arrows">
        <cfvo type="percent" val="0"/>
        <cfvo type="num" val="0.2"/>
        <cfvo type="num" val="0.4"/>
        <cfvo type="num" val="0.6"/>
        <cfvo type="num" val="0.8"/>
      </iconSet>
    </cfRule>
  </conditionalFormatting>
  <conditionalFormatting sqref="AD4">
    <cfRule type="iconSet" priority="7">
      <iconSet iconSet="5Arrows">
        <cfvo type="percent" val="0"/>
        <cfvo type="num" val="0.25" gte="0"/>
        <cfvo type="num" val="0.4"/>
        <cfvo type="num" val="0.75"/>
        <cfvo type="num" val="0.75" gte="0"/>
      </iconSet>
    </cfRule>
  </conditionalFormatting>
  <conditionalFormatting sqref="AB5:AB15">
    <cfRule type="iconSet" priority="676">
      <iconSet iconSet="5Arrows">
        <cfvo type="percent" val="0"/>
        <cfvo type="num" val="0.2"/>
        <cfvo type="num" val="0.4"/>
        <cfvo type="num" val="0.6"/>
        <cfvo type="num" val="0.8"/>
      </iconSet>
    </cfRule>
  </conditionalFormatting>
  <conditionalFormatting sqref="AB5:AB15">
    <cfRule type="iconSet" priority="755">
      <iconSet iconSet="5Arrows">
        <cfvo type="percent" val="0"/>
        <cfvo type="num" val="0.25" gte="0"/>
        <cfvo type="num" val="0.4"/>
        <cfvo type="num" val="0.75"/>
        <cfvo type="num" val="0.75" gte="0"/>
      </iconSet>
    </cfRule>
  </conditionalFormatting>
  <conditionalFormatting sqref="AD5:AD15">
    <cfRule type="iconSet" priority="1004">
      <iconSet iconSet="5Arrows">
        <cfvo type="percent" val="0"/>
        <cfvo type="num" val="0.2"/>
        <cfvo type="num" val="0.4"/>
        <cfvo type="num" val="0.6"/>
        <cfvo type="num" val="0.8"/>
      </iconSet>
    </cfRule>
  </conditionalFormatting>
  <conditionalFormatting sqref="AD5:AD15">
    <cfRule type="iconSet" priority="1083">
      <iconSet iconSet="5Arrows">
        <cfvo type="percent" val="0"/>
        <cfvo type="num" val="0.25" gte="0"/>
        <cfvo type="num" val="0.4"/>
        <cfvo type="num" val="0.75"/>
        <cfvo type="num" val="0.75" gte="0"/>
      </iconSet>
    </cfRule>
  </conditionalFormatting>
  <conditionalFormatting sqref="AB2:AB3">
    <cfRule type="iconSet" priority="1815">
      <iconSet iconSet="5Arrows">
        <cfvo type="percent" val="0"/>
        <cfvo type="num" val="0.2"/>
        <cfvo type="num" val="0.4"/>
        <cfvo type="num" val="0.6"/>
        <cfvo type="num" val="0.8"/>
      </iconSet>
    </cfRule>
  </conditionalFormatting>
  <conditionalFormatting sqref="AB2:AB3">
    <cfRule type="iconSet" priority="1816">
      <iconSet iconSet="5Arrows">
        <cfvo type="percent" val="0"/>
        <cfvo type="num" val="0.25" gte="0"/>
        <cfvo type="num" val="0.4"/>
        <cfvo type="num" val="0.75"/>
        <cfvo type="num" val="0.75" gte="0"/>
      </iconSet>
    </cfRule>
  </conditionalFormatting>
  <conditionalFormatting sqref="AD2:AD3">
    <cfRule type="iconSet" priority="2115">
      <iconSet iconSet="5Arrows">
        <cfvo type="percent" val="0"/>
        <cfvo type="num" val="0.2"/>
        <cfvo type="num" val="0.4"/>
        <cfvo type="num" val="0.6"/>
        <cfvo type="num" val="0.8"/>
      </iconSet>
    </cfRule>
  </conditionalFormatting>
  <conditionalFormatting sqref="AD2:AD3">
    <cfRule type="iconSet" priority="2116">
      <iconSet iconSet="5Arrows">
        <cfvo type="percent" val="0"/>
        <cfvo type="num" val="0.25" gte="0"/>
        <cfvo type="num" val="0.4"/>
        <cfvo type="num" val="0.75"/>
        <cfvo type="num" val="0.75" gte="0"/>
      </iconSet>
    </cfRule>
  </conditionalFormatting>
  <conditionalFormatting sqref="AB2:AB4">
    <cfRule type="iconSet" priority="2130">
      <iconSet iconSet="5Arrows">
        <cfvo type="percent" val="0"/>
        <cfvo type="num" val="0.2"/>
        <cfvo type="num" val="0.4"/>
        <cfvo type="num" val="0.6"/>
        <cfvo type="num" val="0.8"/>
      </iconSet>
    </cfRule>
  </conditionalFormatting>
  <conditionalFormatting sqref="AB2:AB4">
    <cfRule type="iconSet" priority="2131">
      <iconSet iconSet="5Arrows">
        <cfvo type="percent" val="0"/>
        <cfvo type="num" val="0.2"/>
        <cfvo type="num" val="0.4"/>
        <cfvo type="num" val="0.6"/>
        <cfvo type="num" val="0.8"/>
      </iconSet>
    </cfRule>
  </conditionalFormatting>
  <conditionalFormatting sqref="AB2:AB4">
    <cfRule type="iconSet" priority="2132">
      <iconSet iconSet="5Arrows">
        <cfvo type="percent" val="0"/>
        <cfvo type="num" val="0.25" gte="0"/>
        <cfvo type="num" val="0.4"/>
        <cfvo type="num" val="0.75"/>
        <cfvo type="num" val="0.75" gte="0"/>
      </iconSet>
    </cfRule>
  </conditionalFormatting>
  <conditionalFormatting sqref="AD2:AD4">
    <cfRule type="iconSet" priority="2133">
      <iconSet iconSet="5Arrows">
        <cfvo type="percent" val="0"/>
        <cfvo type="num" val="0.2"/>
        <cfvo type="num" val="0.4"/>
        <cfvo type="num" val="0.6"/>
        <cfvo type="num" val="0.8"/>
      </iconSet>
    </cfRule>
  </conditionalFormatting>
  <conditionalFormatting sqref="AD2:AD4">
    <cfRule type="iconSet" priority="2134">
      <iconSet iconSet="5Arrows">
        <cfvo type="percent" val="0"/>
        <cfvo type="num" val="0.2"/>
        <cfvo type="num" val="0.4"/>
        <cfvo type="num" val="0.6"/>
        <cfvo type="num" val="0.8"/>
      </iconSet>
    </cfRule>
  </conditionalFormatting>
  <conditionalFormatting sqref="AD2:AD4">
    <cfRule type="iconSet" priority="2135">
      <iconSet iconSet="5Arrows">
        <cfvo type="percent" val="0"/>
        <cfvo type="num" val="0.25" gte="0"/>
        <cfvo type="num" val="0.4"/>
        <cfvo type="num" val="0.75"/>
        <cfvo type="num" val="0.75" gte="0"/>
      </iconSet>
    </cfRule>
  </conditionalFormatting>
  <pageMargins left="0.19685039370078741" right="0.27559055118110237" top="0.44" bottom="0.35" header="0.26" footer="0.17"/>
  <pageSetup scale="60" orientation="landscape" r:id="rId1"/>
  <headerFooter>
    <oddHeader>&amp;A</oddHeader>
    <oddFooter>Página &amp;P&amp;R&amp;F</oddFooter>
  </headerFooter>
  <legacyDrawing r:id="rId2"/>
</worksheet>
</file>

<file path=xl/worksheets/sheet17.xml><?xml version="1.0" encoding="utf-8"?>
<worksheet xmlns="http://schemas.openxmlformats.org/spreadsheetml/2006/main" xmlns:r="http://schemas.openxmlformats.org/officeDocument/2006/relationships">
  <sheetPr filterMode="1"/>
  <dimension ref="A1:AE17"/>
  <sheetViews>
    <sheetView zoomScale="75" zoomScaleNormal="75" workbookViewId="0">
      <pane xSplit="8" ySplit="1" topLeftCell="AA2" activePane="bottomRight" state="frozen"/>
      <selection pane="topRight" activeCell="I1" sqref="I1"/>
      <selection pane="bottomLeft" activeCell="A2" sqref="A2"/>
      <selection pane="bottomRight" activeCell="AB2" sqref="AB2:AB17"/>
    </sheetView>
  </sheetViews>
  <sheetFormatPr baseColWidth="10" defaultRowHeight="15"/>
  <cols>
    <col min="1" max="1" width="7.28515625" style="113" hidden="1" customWidth="1"/>
    <col min="2" max="2" width="14.5703125" style="113" hidden="1" customWidth="1"/>
    <col min="3" max="3" width="21" style="113" hidden="1" customWidth="1"/>
    <col min="4" max="4" width="9.85546875" style="113" hidden="1" customWidth="1"/>
    <col min="5" max="5" width="9.85546875" style="113" customWidth="1"/>
    <col min="6" max="6" width="0" style="113" hidden="1" customWidth="1"/>
    <col min="7" max="7" width="24.7109375" style="113" hidden="1" customWidth="1"/>
    <col min="8" max="8" width="20.5703125" style="113" customWidth="1"/>
    <col min="9" max="16" width="8.28515625" style="113" hidden="1" customWidth="1"/>
    <col min="17" max="17" width="7.5703125" style="113" hidden="1" customWidth="1"/>
    <col min="18" max="26" width="11.42578125" style="113" hidden="1" customWidth="1"/>
    <col min="27" max="27" width="10.140625" style="113" customWidth="1"/>
    <col min="28" max="28" width="9" style="113" customWidth="1"/>
    <col min="29" max="29" width="12.5703125" style="113" customWidth="1"/>
    <col min="30" max="30" width="13.140625" style="113" customWidth="1"/>
    <col min="31" max="31" width="11" style="113" customWidth="1"/>
    <col min="32" max="16384" width="11.42578125" style="113"/>
  </cols>
  <sheetData>
    <row r="1" spans="1:31" ht="87"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1845</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67.5">
      <c r="A2" s="48" t="s">
        <v>966</v>
      </c>
      <c r="B2" s="49" t="s">
        <v>95</v>
      </c>
      <c r="C2" s="48" t="s">
        <v>967</v>
      </c>
      <c r="D2" s="50">
        <v>46</v>
      </c>
      <c r="E2" s="50">
        <v>46</v>
      </c>
      <c r="F2" s="48" t="s">
        <v>97</v>
      </c>
      <c r="G2" s="48" t="s">
        <v>968</v>
      </c>
      <c r="H2" s="48" t="s">
        <v>968</v>
      </c>
      <c r="I2" s="51">
        <v>36</v>
      </c>
      <c r="J2" s="50">
        <v>6</v>
      </c>
      <c r="K2" s="50">
        <v>6</v>
      </c>
      <c r="L2" s="51">
        <v>5</v>
      </c>
      <c r="M2" s="51">
        <v>5</v>
      </c>
      <c r="N2" s="51">
        <v>15</v>
      </c>
      <c r="O2" s="51">
        <v>15</v>
      </c>
      <c r="P2" s="51">
        <v>20</v>
      </c>
      <c r="Q2" s="51">
        <f>+'BASE DE DATOS '!CD310</f>
        <v>20</v>
      </c>
      <c r="R2" s="51">
        <f>+'BASE DE DATOS '!CE310</f>
        <v>48387672</v>
      </c>
      <c r="S2" s="51">
        <f>+'BASE DE DATOS '!CF310</f>
        <v>0</v>
      </c>
      <c r="T2" s="51">
        <f>+'BASE DE DATOS '!CG310</f>
        <v>0</v>
      </c>
      <c r="U2" s="51">
        <f>+'BASE DE DATOS '!CH310</f>
        <v>0</v>
      </c>
      <c r="V2" s="51">
        <f>+'BASE DE DATOS '!CI310</f>
        <v>0</v>
      </c>
      <c r="W2" s="51">
        <f>+'BASE DE DATOS '!CJ310</f>
        <v>0</v>
      </c>
      <c r="X2" s="51">
        <f>+'BASE DE DATOS '!CK310</f>
        <v>0</v>
      </c>
      <c r="Y2" s="51">
        <f>+'BASE DE DATOS '!CL310</f>
        <v>48387672</v>
      </c>
      <c r="Z2" s="51">
        <f>+'BASE DE DATOS '!CM310</f>
        <v>0</v>
      </c>
      <c r="AA2" s="54">
        <f>+'BASE DE DATOS '!CQ310</f>
        <v>46</v>
      </c>
      <c r="AB2" s="160">
        <f>+'BASE DE DATOS '!CR310</f>
        <v>1</v>
      </c>
      <c r="AC2" s="55" t="str">
        <f>+'BASE DE DATOS '!CU310</f>
        <v>SECRETARIA DE AGRICULTURA</v>
      </c>
      <c r="AD2" s="165">
        <f>SUM(AB2:AB17)/AE2</f>
        <v>0.91666666666666663</v>
      </c>
      <c r="AE2" s="167">
        <v>12</v>
      </c>
    </row>
    <row r="3" spans="1:31" ht="65.25" hidden="1" customHeight="1">
      <c r="A3" s="48" t="s">
        <v>966</v>
      </c>
      <c r="B3" s="49" t="s">
        <v>95</v>
      </c>
      <c r="C3" s="48" t="s">
        <v>967</v>
      </c>
      <c r="D3" s="50">
        <v>30</v>
      </c>
      <c r="E3" s="50" t="s">
        <v>81</v>
      </c>
      <c r="F3" s="48" t="s">
        <v>97</v>
      </c>
      <c r="G3" s="48" t="s">
        <v>976</v>
      </c>
      <c r="H3" s="48" t="s">
        <v>976</v>
      </c>
      <c r="I3" s="51">
        <v>0</v>
      </c>
      <c r="J3" s="50">
        <v>5</v>
      </c>
      <c r="K3" s="50">
        <v>5</v>
      </c>
      <c r="L3" s="51">
        <v>0</v>
      </c>
      <c r="M3" s="51">
        <v>0</v>
      </c>
      <c r="N3" s="51">
        <v>0</v>
      </c>
      <c r="O3" s="51">
        <v>0</v>
      </c>
      <c r="P3" s="51" t="s">
        <v>81</v>
      </c>
      <c r="Q3" s="51" t="str">
        <f>+'BASE DE DATOS '!CD311</f>
        <v>NA</v>
      </c>
      <c r="R3" s="51">
        <f>+'BASE DE DATOS '!CE311</f>
        <v>0</v>
      </c>
      <c r="S3" s="51">
        <f>+'BASE DE DATOS '!CF311</f>
        <v>0</v>
      </c>
      <c r="T3" s="51">
        <f>+'BASE DE DATOS '!CG311</f>
        <v>0</v>
      </c>
      <c r="U3" s="51">
        <f>+'BASE DE DATOS '!CH311</f>
        <v>0</v>
      </c>
      <c r="V3" s="51">
        <f>+'BASE DE DATOS '!CI311</f>
        <v>0</v>
      </c>
      <c r="W3" s="51">
        <f>+'BASE DE DATOS '!CJ311</f>
        <v>0</v>
      </c>
      <c r="X3" s="51">
        <f>+'BASE DE DATOS '!CK311</f>
        <v>0</v>
      </c>
      <c r="Y3" s="51">
        <f>+'BASE DE DATOS '!CL311</f>
        <v>0</v>
      </c>
      <c r="Z3" s="51">
        <f>+'BASE DE DATOS '!CM311</f>
        <v>0</v>
      </c>
      <c r="AA3" s="54" t="str">
        <f>+'BASE DE DATOS '!CQ311</f>
        <v>NA</v>
      </c>
      <c r="AB3" s="160" t="str">
        <f>+'BASE DE DATOS '!CR311</f>
        <v>NA</v>
      </c>
      <c r="AC3" s="55" t="str">
        <f>+'BASE DE DATOS '!CU311</f>
        <v>SECRETARIA DE AGRICULTURA</v>
      </c>
      <c r="AD3" s="157"/>
    </row>
    <row r="4" spans="1:31" ht="67.5" hidden="1">
      <c r="A4" s="48" t="s">
        <v>966</v>
      </c>
      <c r="B4" s="49" t="s">
        <v>95</v>
      </c>
      <c r="C4" s="48" t="s">
        <v>967</v>
      </c>
      <c r="D4" s="50">
        <v>20</v>
      </c>
      <c r="E4" s="50" t="s">
        <v>81</v>
      </c>
      <c r="F4" s="48" t="s">
        <v>97</v>
      </c>
      <c r="G4" s="48" t="s">
        <v>977</v>
      </c>
      <c r="H4" s="48" t="s">
        <v>977</v>
      </c>
      <c r="I4" s="51">
        <v>0</v>
      </c>
      <c r="J4" s="50">
        <v>0</v>
      </c>
      <c r="K4" s="50">
        <v>5</v>
      </c>
      <c r="L4" s="51">
        <v>5</v>
      </c>
      <c r="M4" s="51">
        <v>0</v>
      </c>
      <c r="N4" s="51">
        <v>0</v>
      </c>
      <c r="O4" s="51">
        <v>0</v>
      </c>
      <c r="P4" s="51" t="s">
        <v>81</v>
      </c>
      <c r="Q4" s="51" t="str">
        <f>+'BASE DE DATOS '!CD312</f>
        <v>NA</v>
      </c>
      <c r="R4" s="51">
        <f>+'BASE DE DATOS '!CE312</f>
        <v>0</v>
      </c>
      <c r="S4" s="51">
        <f>+'BASE DE DATOS '!CF312</f>
        <v>0</v>
      </c>
      <c r="T4" s="51">
        <f>+'BASE DE DATOS '!CG312</f>
        <v>0</v>
      </c>
      <c r="U4" s="51">
        <f>+'BASE DE DATOS '!CH312</f>
        <v>0</v>
      </c>
      <c r="V4" s="51">
        <f>+'BASE DE DATOS '!CI312</f>
        <v>0</v>
      </c>
      <c r="W4" s="51">
        <f>+'BASE DE DATOS '!CJ312</f>
        <v>0</v>
      </c>
      <c r="X4" s="51">
        <f>+'BASE DE DATOS '!CK312</f>
        <v>0</v>
      </c>
      <c r="Y4" s="51">
        <f>+'BASE DE DATOS '!CL312</f>
        <v>0</v>
      </c>
      <c r="Z4" s="51">
        <f>+'BASE DE DATOS '!CM312</f>
        <v>0</v>
      </c>
      <c r="AA4" s="54" t="str">
        <f>+'BASE DE DATOS '!CQ312</f>
        <v>NA</v>
      </c>
      <c r="AB4" s="160" t="str">
        <f>+'BASE DE DATOS '!CR312</f>
        <v>NA</v>
      </c>
      <c r="AC4" s="55" t="str">
        <f>+'BASE DE DATOS '!CU312</f>
        <v>SECRETARIA DE AGRICULTURA</v>
      </c>
      <c r="AD4" s="157"/>
    </row>
    <row r="5" spans="1:31" ht="67.5">
      <c r="A5" s="48" t="s">
        <v>978</v>
      </c>
      <c r="B5" s="49" t="s">
        <v>95</v>
      </c>
      <c r="C5" s="48" t="s">
        <v>979</v>
      </c>
      <c r="D5" s="50">
        <v>145104</v>
      </c>
      <c r="E5" s="50">
        <v>2000</v>
      </c>
      <c r="F5" s="48" t="s">
        <v>97</v>
      </c>
      <c r="G5" s="48" t="s">
        <v>980</v>
      </c>
      <c r="H5" s="48" t="s">
        <v>981</v>
      </c>
      <c r="I5" s="51">
        <v>967362</v>
      </c>
      <c r="J5" s="50">
        <v>36276</v>
      </c>
      <c r="K5" s="50">
        <v>0</v>
      </c>
      <c r="L5" s="51">
        <v>48368</v>
      </c>
      <c r="M5" s="51">
        <v>0</v>
      </c>
      <c r="N5" s="51">
        <v>5500</v>
      </c>
      <c r="O5" s="51">
        <v>5500</v>
      </c>
      <c r="P5" s="51">
        <v>1000</v>
      </c>
      <c r="Q5" s="51">
        <f>+'BASE DE DATOS '!CD313</f>
        <v>2000</v>
      </c>
      <c r="R5" s="51">
        <f>+'BASE DE DATOS '!CE313</f>
        <v>6265766584</v>
      </c>
      <c r="S5" s="51">
        <f>+'BASE DE DATOS '!CF313</f>
        <v>0</v>
      </c>
      <c r="T5" s="51">
        <f>+'BASE DE DATOS '!CG313</f>
        <v>0</v>
      </c>
      <c r="U5" s="51">
        <f>+'BASE DE DATOS '!CH313</f>
        <v>5775000000</v>
      </c>
      <c r="V5" s="51">
        <f>+'BASE DE DATOS '!CI313</f>
        <v>0</v>
      </c>
      <c r="W5" s="51">
        <f>+'BASE DE DATOS '!CJ313</f>
        <v>0</v>
      </c>
      <c r="X5" s="51">
        <f>+'BASE DE DATOS '!CK313</f>
        <v>0</v>
      </c>
      <c r="Y5" s="51">
        <f>+'BASE DE DATOS '!CL313</f>
        <v>490766584</v>
      </c>
      <c r="Z5" s="51">
        <f>+'BASE DE DATOS '!CM313</f>
        <v>0</v>
      </c>
      <c r="AA5" s="54">
        <f>+'BASE DE DATOS '!CQ313</f>
        <v>7500</v>
      </c>
      <c r="AB5" s="160">
        <f>+'BASE DE DATOS '!CR313</f>
        <v>1</v>
      </c>
      <c r="AC5" s="55" t="str">
        <f>+'BASE DE DATOS '!CU313</f>
        <v>SECRETARIA DE AGRICULTURA</v>
      </c>
      <c r="AD5" s="157"/>
    </row>
    <row r="6" spans="1:31" ht="67.5" hidden="1">
      <c r="A6" s="48" t="s">
        <v>978</v>
      </c>
      <c r="B6" s="49" t="s">
        <v>95</v>
      </c>
      <c r="C6" s="48" t="s">
        <v>979</v>
      </c>
      <c r="D6" s="50">
        <v>39</v>
      </c>
      <c r="E6" s="50" t="s">
        <v>81</v>
      </c>
      <c r="F6" s="48" t="s">
        <v>97</v>
      </c>
      <c r="G6" s="48" t="s">
        <v>982</v>
      </c>
      <c r="H6" s="48" t="s">
        <v>982</v>
      </c>
      <c r="I6" s="51">
        <v>25852</v>
      </c>
      <c r="J6" s="50">
        <v>0</v>
      </c>
      <c r="K6" s="50">
        <v>3</v>
      </c>
      <c r="L6" s="51">
        <v>0</v>
      </c>
      <c r="M6" s="51">
        <v>0</v>
      </c>
      <c r="N6" s="51">
        <v>10</v>
      </c>
      <c r="O6" s="51">
        <v>0</v>
      </c>
      <c r="P6" s="51" t="s">
        <v>81</v>
      </c>
      <c r="Q6" s="51" t="str">
        <f>+'BASE DE DATOS '!CD314</f>
        <v>NA</v>
      </c>
      <c r="R6" s="51">
        <f>+'BASE DE DATOS '!CE314</f>
        <v>0</v>
      </c>
      <c r="S6" s="51">
        <f>+'BASE DE DATOS '!CF314</f>
        <v>0</v>
      </c>
      <c r="T6" s="51">
        <f>+'BASE DE DATOS '!CG314</f>
        <v>0</v>
      </c>
      <c r="U6" s="51">
        <f>+'BASE DE DATOS '!CH314</f>
        <v>0</v>
      </c>
      <c r="V6" s="51">
        <f>+'BASE DE DATOS '!CI314</f>
        <v>0</v>
      </c>
      <c r="W6" s="51">
        <f>+'BASE DE DATOS '!CJ314</f>
        <v>0</v>
      </c>
      <c r="X6" s="51">
        <f>+'BASE DE DATOS '!CK314</f>
        <v>0</v>
      </c>
      <c r="Y6" s="51">
        <f>+'BASE DE DATOS '!CL314</f>
        <v>0</v>
      </c>
      <c r="Z6" s="51">
        <f>+'BASE DE DATOS '!CM314</f>
        <v>0</v>
      </c>
      <c r="AA6" s="54" t="str">
        <f>+'BASE DE DATOS '!CQ314</f>
        <v>NA</v>
      </c>
      <c r="AB6" s="160" t="str">
        <f>+'BASE DE DATOS '!CR314</f>
        <v>NA</v>
      </c>
      <c r="AC6" s="55" t="str">
        <f>+'BASE DE DATOS '!CU314</f>
        <v>SECRETARIA DE AGRICULTURA</v>
      </c>
      <c r="AD6" s="157"/>
    </row>
    <row r="7" spans="1:31" ht="67.5">
      <c r="A7" s="48" t="s">
        <v>978</v>
      </c>
      <c r="B7" s="49" t="s">
        <v>95</v>
      </c>
      <c r="C7" s="48" t="s">
        <v>979</v>
      </c>
      <c r="D7" s="50">
        <v>20</v>
      </c>
      <c r="E7" s="50">
        <v>1500000</v>
      </c>
      <c r="F7" s="48" t="s">
        <v>97</v>
      </c>
      <c r="G7" s="48" t="s">
        <v>983</v>
      </c>
      <c r="H7" s="48" t="s">
        <v>983</v>
      </c>
      <c r="I7" s="51">
        <v>1290000</v>
      </c>
      <c r="J7" s="50">
        <v>5</v>
      </c>
      <c r="K7" s="50">
        <v>0</v>
      </c>
      <c r="L7" s="51">
        <v>5</v>
      </c>
      <c r="M7" s="51">
        <v>600</v>
      </c>
      <c r="N7" s="51">
        <v>0</v>
      </c>
      <c r="O7" s="51">
        <v>0</v>
      </c>
      <c r="P7" s="51">
        <v>0</v>
      </c>
      <c r="Q7" s="51">
        <f>+'BASE DE DATOS '!CD315</f>
        <v>0</v>
      </c>
      <c r="R7" s="51">
        <f>+'BASE DE DATOS '!CE315</f>
        <v>0</v>
      </c>
      <c r="S7" s="51">
        <f>+'BASE DE DATOS '!CF315</f>
        <v>0</v>
      </c>
      <c r="T7" s="51">
        <f>+'BASE DE DATOS '!CG315</f>
        <v>0</v>
      </c>
      <c r="U7" s="51">
        <f>+'BASE DE DATOS '!CH315</f>
        <v>0</v>
      </c>
      <c r="V7" s="51">
        <f>+'BASE DE DATOS '!CI315</f>
        <v>0</v>
      </c>
      <c r="W7" s="51">
        <f>+'BASE DE DATOS '!CJ315</f>
        <v>0</v>
      </c>
      <c r="X7" s="51">
        <f>+'BASE DE DATOS '!CK315</f>
        <v>0</v>
      </c>
      <c r="Y7" s="51">
        <f>+'BASE DE DATOS '!CL315</f>
        <v>0</v>
      </c>
      <c r="Z7" s="51">
        <f>+'BASE DE DATOS '!CM315</f>
        <v>0</v>
      </c>
      <c r="AA7" s="54">
        <f>+'BASE DE DATOS '!CQ315</f>
        <v>600</v>
      </c>
      <c r="AB7" s="160">
        <f>+'BASE DE DATOS '!CR315</f>
        <v>1</v>
      </c>
      <c r="AC7" s="55" t="str">
        <f>+'BASE DE DATOS '!CU315</f>
        <v>SECRETARIA DE AGRICULTURA</v>
      </c>
      <c r="AD7" s="157"/>
    </row>
    <row r="8" spans="1:31" ht="67.5">
      <c r="A8" s="48" t="s">
        <v>978</v>
      </c>
      <c r="B8" s="49" t="s">
        <v>95</v>
      </c>
      <c r="C8" s="48" t="s">
        <v>979</v>
      </c>
      <c r="D8" s="50">
        <v>11</v>
      </c>
      <c r="E8" s="50">
        <v>6</v>
      </c>
      <c r="F8" s="48" t="s">
        <v>97</v>
      </c>
      <c r="G8" s="48" t="s">
        <v>984</v>
      </c>
      <c r="H8" s="48" t="s">
        <v>985</v>
      </c>
      <c r="I8" s="51">
        <v>275175</v>
      </c>
      <c r="J8" s="50">
        <v>2</v>
      </c>
      <c r="K8" s="50">
        <v>1</v>
      </c>
      <c r="L8" s="51">
        <v>3</v>
      </c>
      <c r="M8" s="51">
        <v>2</v>
      </c>
      <c r="N8" s="51">
        <v>0</v>
      </c>
      <c r="O8" s="51">
        <v>0</v>
      </c>
      <c r="P8" s="51">
        <v>3</v>
      </c>
      <c r="Q8" s="51">
        <f>+'BASE DE DATOS '!CD316</f>
        <v>4</v>
      </c>
      <c r="R8" s="51">
        <f>+'BASE DE DATOS '!CE316</f>
        <v>4445453834</v>
      </c>
      <c r="S8" s="51">
        <f>+'BASE DE DATOS '!CF316</f>
        <v>4445453834</v>
      </c>
      <c r="T8" s="51">
        <f>+'BASE DE DATOS '!CG316</f>
        <v>0</v>
      </c>
      <c r="U8" s="51">
        <f>+'BASE DE DATOS '!CH316</f>
        <v>0</v>
      </c>
      <c r="V8" s="51">
        <f>+'BASE DE DATOS '!CI316</f>
        <v>0</v>
      </c>
      <c r="W8" s="51">
        <f>+'BASE DE DATOS '!CJ316</f>
        <v>0</v>
      </c>
      <c r="X8" s="51">
        <f>+'BASE DE DATOS '!CK316</f>
        <v>0</v>
      </c>
      <c r="Y8" s="51">
        <f>+'BASE DE DATOS '!CL316</f>
        <v>0</v>
      </c>
      <c r="Z8" s="51">
        <f>+'BASE DE DATOS '!CM316</f>
        <v>0</v>
      </c>
      <c r="AA8" s="54">
        <f>+'BASE DE DATOS '!CQ316</f>
        <v>7</v>
      </c>
      <c r="AB8" s="160">
        <f>+'BASE DE DATOS '!CR316</f>
        <v>1</v>
      </c>
      <c r="AC8" s="55" t="str">
        <f>+'BASE DE DATOS '!CU316</f>
        <v>SECRETARIA DE AGRICULTURA</v>
      </c>
      <c r="AD8" s="157"/>
    </row>
    <row r="9" spans="1:31" ht="45">
      <c r="A9" s="48" t="s">
        <v>986</v>
      </c>
      <c r="B9" s="49" t="s">
        <v>95</v>
      </c>
      <c r="C9" s="48" t="s">
        <v>987</v>
      </c>
      <c r="D9" s="50">
        <v>4</v>
      </c>
      <c r="E9" s="50">
        <v>46</v>
      </c>
      <c r="F9" s="48" t="s">
        <v>97</v>
      </c>
      <c r="G9" s="48" t="s">
        <v>988</v>
      </c>
      <c r="H9" s="48" t="s">
        <v>989</v>
      </c>
      <c r="I9" s="51">
        <v>1</v>
      </c>
      <c r="J9" s="50">
        <v>1</v>
      </c>
      <c r="K9" s="50">
        <v>1</v>
      </c>
      <c r="L9" s="51">
        <v>1</v>
      </c>
      <c r="M9" s="51">
        <v>1</v>
      </c>
      <c r="N9" s="51">
        <v>0</v>
      </c>
      <c r="O9" s="51">
        <v>0</v>
      </c>
      <c r="P9" s="51">
        <v>46</v>
      </c>
      <c r="Q9" s="51">
        <f>+'BASE DE DATOS '!CD317</f>
        <v>46</v>
      </c>
      <c r="R9" s="51">
        <f>+'BASE DE DATOS '!CE317</f>
        <v>14510000</v>
      </c>
      <c r="S9" s="51">
        <f>+'BASE DE DATOS '!CF317</f>
        <v>0</v>
      </c>
      <c r="T9" s="51">
        <f>+'BASE DE DATOS '!CG317</f>
        <v>0</v>
      </c>
      <c r="U9" s="51">
        <f>+'BASE DE DATOS '!CH317</f>
        <v>14510000</v>
      </c>
      <c r="V9" s="51">
        <f>+'BASE DE DATOS '!CI317</f>
        <v>0</v>
      </c>
      <c r="W9" s="51">
        <f>+'BASE DE DATOS '!CJ317</f>
        <v>0</v>
      </c>
      <c r="X9" s="51">
        <f>+'BASE DE DATOS '!CK317</f>
        <v>0</v>
      </c>
      <c r="Y9" s="51">
        <f>+'BASE DE DATOS '!CL317</f>
        <v>0</v>
      </c>
      <c r="Z9" s="51">
        <f>+'BASE DE DATOS '!CM317</f>
        <v>0</v>
      </c>
      <c r="AA9" s="54">
        <f>+'BASE DE DATOS '!CQ317</f>
        <v>48</v>
      </c>
      <c r="AB9" s="160">
        <f>+'BASE DE DATOS '!CR317</f>
        <v>1</v>
      </c>
      <c r="AC9" s="55" t="str">
        <f>+'BASE DE DATOS '!CU317</f>
        <v>SECRETARIA DE AGRICULTURA</v>
      </c>
      <c r="AD9" s="157"/>
    </row>
    <row r="10" spans="1:31" ht="45">
      <c r="A10" s="48" t="s">
        <v>986</v>
      </c>
      <c r="B10" s="49" t="s">
        <v>95</v>
      </c>
      <c r="C10" s="48" t="s">
        <v>987</v>
      </c>
      <c r="D10" s="50">
        <v>12</v>
      </c>
      <c r="E10" s="50">
        <v>12</v>
      </c>
      <c r="F10" s="48" t="s">
        <v>97</v>
      </c>
      <c r="G10" s="48" t="s">
        <v>991</v>
      </c>
      <c r="H10" s="48" t="s">
        <v>991</v>
      </c>
      <c r="I10" s="51">
        <v>42</v>
      </c>
      <c r="J10" s="50">
        <v>3</v>
      </c>
      <c r="K10" s="50">
        <v>12</v>
      </c>
      <c r="L10" s="51">
        <v>3</v>
      </c>
      <c r="M10" s="51">
        <v>3</v>
      </c>
      <c r="N10" s="51">
        <v>3</v>
      </c>
      <c r="O10" s="51">
        <v>3</v>
      </c>
      <c r="P10" s="51">
        <v>0</v>
      </c>
      <c r="Q10" s="51">
        <f>+'BASE DE DATOS '!CD318</f>
        <v>0</v>
      </c>
      <c r="R10" s="51">
        <f>+'BASE DE DATOS '!CE318</f>
        <v>0</v>
      </c>
      <c r="S10" s="51">
        <f>+'BASE DE DATOS '!CF318</f>
        <v>0</v>
      </c>
      <c r="T10" s="51">
        <f>+'BASE DE DATOS '!CG318</f>
        <v>0</v>
      </c>
      <c r="U10" s="51">
        <f>+'BASE DE DATOS '!CH318</f>
        <v>0</v>
      </c>
      <c r="V10" s="51">
        <f>+'BASE DE DATOS '!CI318</f>
        <v>0</v>
      </c>
      <c r="W10" s="51">
        <f>+'BASE DE DATOS '!CJ318</f>
        <v>0</v>
      </c>
      <c r="X10" s="51">
        <f>+'BASE DE DATOS '!CK318</f>
        <v>0</v>
      </c>
      <c r="Y10" s="51">
        <f>+'BASE DE DATOS '!CL318</f>
        <v>0</v>
      </c>
      <c r="Z10" s="51">
        <f>+'BASE DE DATOS '!CM318</f>
        <v>0</v>
      </c>
      <c r="AA10" s="54">
        <f>+'BASE DE DATOS '!CQ318</f>
        <v>18</v>
      </c>
      <c r="AB10" s="160">
        <f>+'BASE DE DATOS '!CR318</f>
        <v>1</v>
      </c>
      <c r="AC10" s="55" t="str">
        <f>+'BASE DE DATOS '!CU318</f>
        <v>SECRETARIA DE AGRICULTURA</v>
      </c>
      <c r="AD10" s="157"/>
    </row>
    <row r="11" spans="1:31" ht="45">
      <c r="A11" s="48" t="s">
        <v>986</v>
      </c>
      <c r="B11" s="49" t="s">
        <v>95</v>
      </c>
      <c r="C11" s="48" t="s">
        <v>987</v>
      </c>
      <c r="D11" s="50">
        <v>42</v>
      </c>
      <c r="E11" s="50">
        <v>42</v>
      </c>
      <c r="F11" s="48" t="s">
        <v>97</v>
      </c>
      <c r="G11" s="48" t="s">
        <v>995</v>
      </c>
      <c r="H11" s="48" t="s">
        <v>995</v>
      </c>
      <c r="I11" s="51">
        <v>42</v>
      </c>
      <c r="J11" s="50">
        <v>10</v>
      </c>
      <c r="K11" s="50">
        <v>42</v>
      </c>
      <c r="L11" s="51">
        <v>10</v>
      </c>
      <c r="M11" s="51">
        <v>10</v>
      </c>
      <c r="N11" s="51">
        <v>10</v>
      </c>
      <c r="O11" s="51">
        <v>10</v>
      </c>
      <c r="P11" s="51">
        <v>1</v>
      </c>
      <c r="Q11" s="51">
        <f>+'BASE DE DATOS '!CD319</f>
        <v>1</v>
      </c>
      <c r="R11" s="51">
        <f>+'BASE DE DATOS '!CE319</f>
        <v>0</v>
      </c>
      <c r="S11" s="51">
        <f>+'BASE DE DATOS '!CF319</f>
        <v>0</v>
      </c>
      <c r="T11" s="51">
        <f>+'BASE DE DATOS '!CG319</f>
        <v>0</v>
      </c>
      <c r="U11" s="51">
        <f>+'BASE DE DATOS '!CH319</f>
        <v>0</v>
      </c>
      <c r="V11" s="51">
        <f>+'BASE DE DATOS '!CI319</f>
        <v>0</v>
      </c>
      <c r="W11" s="51">
        <f>+'BASE DE DATOS '!CJ319</f>
        <v>0</v>
      </c>
      <c r="X11" s="51">
        <f>+'BASE DE DATOS '!CK319</f>
        <v>0</v>
      </c>
      <c r="Y11" s="51">
        <f>+'BASE DE DATOS '!CL319</f>
        <v>0</v>
      </c>
      <c r="Z11" s="51">
        <f>+'BASE DE DATOS '!CM319</f>
        <v>0</v>
      </c>
      <c r="AA11" s="54">
        <f>+'BASE DE DATOS '!CQ319</f>
        <v>63</v>
      </c>
      <c r="AB11" s="160">
        <f>+'BASE DE DATOS '!CR319</f>
        <v>1</v>
      </c>
      <c r="AC11" s="55" t="str">
        <f>+'BASE DE DATOS '!CU319</f>
        <v>SECRETARIA DE AGRICULTURA</v>
      </c>
      <c r="AD11" s="157"/>
    </row>
    <row r="12" spans="1:31" ht="67.5">
      <c r="A12" s="48" t="s">
        <v>998</v>
      </c>
      <c r="B12" s="49" t="s">
        <v>95</v>
      </c>
      <c r="C12" s="48" t="s">
        <v>999</v>
      </c>
      <c r="D12" s="50">
        <v>2000</v>
      </c>
      <c r="E12" s="50">
        <v>500</v>
      </c>
      <c r="F12" s="48" t="s">
        <v>97</v>
      </c>
      <c r="G12" s="48" t="s">
        <v>1000</v>
      </c>
      <c r="H12" s="48" t="s">
        <v>1001</v>
      </c>
      <c r="I12" s="51">
        <v>1000</v>
      </c>
      <c r="J12" s="50">
        <v>500</v>
      </c>
      <c r="K12" s="50">
        <v>230</v>
      </c>
      <c r="L12" s="51">
        <v>235</v>
      </c>
      <c r="M12" s="51">
        <v>235</v>
      </c>
      <c r="N12" s="51">
        <v>400</v>
      </c>
      <c r="O12" s="51">
        <v>400</v>
      </c>
      <c r="P12" s="51">
        <v>0</v>
      </c>
      <c r="Q12" s="51">
        <f>+'BASE DE DATOS '!CD320</f>
        <v>335</v>
      </c>
      <c r="R12" s="51">
        <f>+'BASE DE DATOS '!CE320</f>
        <v>1586966558</v>
      </c>
      <c r="S12" s="51">
        <f>+'BASE DE DATOS '!CF320</f>
        <v>0</v>
      </c>
      <c r="T12" s="51">
        <f>+'BASE DE DATOS '!CG320</f>
        <v>0</v>
      </c>
      <c r="U12" s="51">
        <f>+'BASE DE DATOS '!CH320</f>
        <v>1485552000</v>
      </c>
      <c r="V12" s="51">
        <f>+'BASE DE DATOS '!CI320</f>
        <v>0</v>
      </c>
      <c r="W12" s="51">
        <f>+'BASE DE DATOS '!CJ320</f>
        <v>0</v>
      </c>
      <c r="X12" s="51">
        <f>+'BASE DE DATOS '!CK320</f>
        <v>0</v>
      </c>
      <c r="Y12" s="51">
        <f>+'BASE DE DATOS '!CL320</f>
        <v>101414558</v>
      </c>
      <c r="Z12" s="51">
        <f>+'BASE DE DATOS '!CM320</f>
        <v>0</v>
      </c>
      <c r="AA12" s="54">
        <f>+'BASE DE DATOS '!CQ320</f>
        <v>1200</v>
      </c>
      <c r="AB12" s="160">
        <f>+'BASE DE DATOS '!CR320</f>
        <v>1</v>
      </c>
      <c r="AC12" s="55" t="str">
        <f>+'BASE DE DATOS '!CU320</f>
        <v>SECRETARIA DE AGRICULTURA</v>
      </c>
      <c r="AD12" s="157"/>
    </row>
    <row r="13" spans="1:31" ht="112.5">
      <c r="A13" s="48" t="s">
        <v>1006</v>
      </c>
      <c r="B13" s="49" t="s">
        <v>95</v>
      </c>
      <c r="C13" s="48" t="s">
        <v>1007</v>
      </c>
      <c r="D13" s="50">
        <v>1</v>
      </c>
      <c r="E13" s="50">
        <v>1</v>
      </c>
      <c r="F13" s="48" t="s">
        <v>97</v>
      </c>
      <c r="G13" s="48" t="s">
        <v>1008</v>
      </c>
      <c r="H13" s="48" t="s">
        <v>1008</v>
      </c>
      <c r="I13" s="51">
        <v>0</v>
      </c>
      <c r="J13" s="50">
        <v>1</v>
      </c>
      <c r="K13" s="50">
        <v>0</v>
      </c>
      <c r="L13" s="51">
        <v>1</v>
      </c>
      <c r="M13" s="51">
        <v>1</v>
      </c>
      <c r="N13" s="51">
        <v>1</v>
      </c>
      <c r="O13" s="52">
        <v>0</v>
      </c>
      <c r="P13" s="51">
        <v>0</v>
      </c>
      <c r="Q13" s="52">
        <f>+'BASE DE DATOS '!CD321</f>
        <v>0</v>
      </c>
      <c r="R13" s="51">
        <f>+'BASE DE DATOS '!CE321</f>
        <v>0</v>
      </c>
      <c r="S13" s="51">
        <f>+'BASE DE DATOS '!CF321</f>
        <v>0</v>
      </c>
      <c r="T13" s="51">
        <f>+'BASE DE DATOS '!CG321</f>
        <v>0</v>
      </c>
      <c r="U13" s="51">
        <f>+'BASE DE DATOS '!CH321</f>
        <v>0</v>
      </c>
      <c r="V13" s="51">
        <f>+'BASE DE DATOS '!CI321</f>
        <v>0</v>
      </c>
      <c r="W13" s="51">
        <f>+'BASE DE DATOS '!CJ321</f>
        <v>0</v>
      </c>
      <c r="X13" s="51">
        <f>+'BASE DE DATOS '!CK321</f>
        <v>0</v>
      </c>
      <c r="Y13" s="51">
        <f>+'BASE DE DATOS '!CL321</f>
        <v>0</v>
      </c>
      <c r="Z13" s="51">
        <f>+'BASE DE DATOS '!CM321</f>
        <v>0</v>
      </c>
      <c r="AA13" s="54">
        <f>+'BASE DE DATOS '!CQ321</f>
        <v>1</v>
      </c>
      <c r="AB13" s="160">
        <f>+'BASE DE DATOS '!CR321</f>
        <v>1</v>
      </c>
      <c r="AC13" s="55" t="str">
        <f>+'BASE DE DATOS '!CU321</f>
        <v>SECRETARIA DE AGRICULTURA</v>
      </c>
      <c r="AD13" s="157"/>
    </row>
    <row r="14" spans="1:31" ht="195" customHeight="1">
      <c r="A14" s="48" t="s">
        <v>1006</v>
      </c>
      <c r="B14" s="49" t="s">
        <v>95</v>
      </c>
      <c r="C14" s="48" t="s">
        <v>1007</v>
      </c>
      <c r="D14" s="50">
        <v>1</v>
      </c>
      <c r="E14" s="50">
        <v>2</v>
      </c>
      <c r="F14" s="48" t="s">
        <v>97</v>
      </c>
      <c r="G14" s="48" t="s">
        <v>1009</v>
      </c>
      <c r="H14" s="48" t="s">
        <v>1010</v>
      </c>
      <c r="I14" s="51">
        <v>0</v>
      </c>
      <c r="J14" s="50">
        <v>0</v>
      </c>
      <c r="K14" s="50">
        <v>0</v>
      </c>
      <c r="L14" s="51">
        <v>0</v>
      </c>
      <c r="M14" s="51">
        <v>0</v>
      </c>
      <c r="N14" s="51">
        <v>0</v>
      </c>
      <c r="O14" s="51">
        <v>0</v>
      </c>
      <c r="P14" s="51">
        <v>2</v>
      </c>
      <c r="Q14" s="51">
        <f>+'BASE DE DATOS '!CD322</f>
        <v>0</v>
      </c>
      <c r="R14" s="51">
        <f>+'BASE DE DATOS '!CE322</f>
        <v>0</v>
      </c>
      <c r="S14" s="51">
        <f>+'BASE DE DATOS '!CF322</f>
        <v>0</v>
      </c>
      <c r="T14" s="51">
        <f>+'BASE DE DATOS '!CG322</f>
        <v>0</v>
      </c>
      <c r="U14" s="51">
        <f>+'BASE DE DATOS '!CH322</f>
        <v>0</v>
      </c>
      <c r="V14" s="51">
        <f>+'BASE DE DATOS '!CI322</f>
        <v>0</v>
      </c>
      <c r="W14" s="51">
        <f>+'BASE DE DATOS '!CJ322</f>
        <v>0</v>
      </c>
      <c r="X14" s="51">
        <f>+'BASE DE DATOS '!CK322</f>
        <v>0</v>
      </c>
      <c r="Y14" s="51">
        <f>+'BASE DE DATOS '!CL322</f>
        <v>0</v>
      </c>
      <c r="Z14" s="51">
        <f>+'BASE DE DATOS '!CM322</f>
        <v>0</v>
      </c>
      <c r="AA14" s="54">
        <f>+'BASE DE DATOS '!CQ322</f>
        <v>0</v>
      </c>
      <c r="AB14" s="160">
        <f>+'BASE DE DATOS '!CR322</f>
        <v>0</v>
      </c>
      <c r="AC14" s="55" t="str">
        <f>+'BASE DE DATOS '!CU322</f>
        <v>SECRETARIA DE AGRICULTURA</v>
      </c>
      <c r="AD14" s="157"/>
    </row>
    <row r="15" spans="1:31" ht="90" hidden="1">
      <c r="A15" s="48" t="s">
        <v>1006</v>
      </c>
      <c r="B15" s="49" t="s">
        <v>95</v>
      </c>
      <c r="C15" s="48" t="s">
        <v>1007</v>
      </c>
      <c r="D15" s="50">
        <v>1</v>
      </c>
      <c r="E15" s="50" t="s">
        <v>81</v>
      </c>
      <c r="F15" s="48" t="s">
        <v>97</v>
      </c>
      <c r="G15" s="48" t="s">
        <v>1011</v>
      </c>
      <c r="H15" s="48" t="s">
        <v>1011</v>
      </c>
      <c r="I15" s="51">
        <v>0</v>
      </c>
      <c r="J15" s="50">
        <v>0</v>
      </c>
      <c r="K15" s="50">
        <v>0</v>
      </c>
      <c r="L15" s="51">
        <v>0</v>
      </c>
      <c r="M15" s="51">
        <v>0</v>
      </c>
      <c r="N15" s="51">
        <v>0</v>
      </c>
      <c r="O15" s="51">
        <v>0</v>
      </c>
      <c r="P15" s="51" t="s">
        <v>81</v>
      </c>
      <c r="Q15" s="51">
        <f>+'BASE DE DATOS '!CD323</f>
        <v>0</v>
      </c>
      <c r="R15" s="51">
        <f>+'BASE DE DATOS '!CE323</f>
        <v>0</v>
      </c>
      <c r="S15" s="51">
        <f>+'BASE DE DATOS '!CF323</f>
        <v>0</v>
      </c>
      <c r="T15" s="51">
        <f>+'BASE DE DATOS '!CG323</f>
        <v>0</v>
      </c>
      <c r="U15" s="51">
        <f>+'BASE DE DATOS '!CH323</f>
        <v>0</v>
      </c>
      <c r="V15" s="51">
        <f>+'BASE DE DATOS '!CI323</f>
        <v>0</v>
      </c>
      <c r="W15" s="51">
        <f>+'BASE DE DATOS '!CJ323</f>
        <v>0</v>
      </c>
      <c r="X15" s="51">
        <f>+'BASE DE DATOS '!CK323</f>
        <v>0</v>
      </c>
      <c r="Y15" s="51">
        <f>+'BASE DE DATOS '!CL323</f>
        <v>0</v>
      </c>
      <c r="Z15" s="51">
        <f>+'BASE DE DATOS '!CM323</f>
        <v>0</v>
      </c>
      <c r="AA15" s="54" t="str">
        <f>+'BASE DE DATOS '!CQ323</f>
        <v>NA</v>
      </c>
      <c r="AB15" s="160" t="str">
        <f>+'BASE DE DATOS '!CR323</f>
        <v>NA</v>
      </c>
      <c r="AC15" s="55" t="str">
        <f>+'BASE DE DATOS '!CU323</f>
        <v>SECRETARIA DE AGRICULTURA</v>
      </c>
      <c r="AD15" s="157"/>
    </row>
    <row r="16" spans="1:31" ht="123.75">
      <c r="A16" s="48" t="s">
        <v>1006</v>
      </c>
      <c r="B16" s="49" t="s">
        <v>95</v>
      </c>
      <c r="C16" s="48" t="s">
        <v>1007</v>
      </c>
      <c r="D16" s="50">
        <v>100</v>
      </c>
      <c r="E16" s="50">
        <v>1</v>
      </c>
      <c r="F16" s="48" t="s">
        <v>97</v>
      </c>
      <c r="G16" s="48" t="s">
        <v>1012</v>
      </c>
      <c r="H16" s="48" t="s">
        <v>1013</v>
      </c>
      <c r="I16" s="51">
        <v>0</v>
      </c>
      <c r="J16" s="50">
        <v>25</v>
      </c>
      <c r="K16" s="50">
        <v>0</v>
      </c>
      <c r="L16" s="51">
        <v>25</v>
      </c>
      <c r="M16" s="51">
        <v>100</v>
      </c>
      <c r="N16" s="51">
        <v>2</v>
      </c>
      <c r="O16" s="51">
        <v>2</v>
      </c>
      <c r="P16" s="51">
        <v>0</v>
      </c>
      <c r="Q16" s="51">
        <f>+'BASE DE DATOS '!CD324</f>
        <v>0</v>
      </c>
      <c r="R16" s="51">
        <f>+'BASE DE DATOS '!CE324</f>
        <v>0</v>
      </c>
      <c r="S16" s="51">
        <f>+'BASE DE DATOS '!CF324</f>
        <v>0</v>
      </c>
      <c r="T16" s="51">
        <f>+'BASE DE DATOS '!CG324</f>
        <v>0</v>
      </c>
      <c r="U16" s="51">
        <f>+'BASE DE DATOS '!CH324</f>
        <v>0</v>
      </c>
      <c r="V16" s="51">
        <f>+'BASE DE DATOS '!CI324</f>
        <v>0</v>
      </c>
      <c r="W16" s="51">
        <f>+'BASE DE DATOS '!CJ324</f>
        <v>0</v>
      </c>
      <c r="X16" s="51">
        <f>+'BASE DE DATOS '!CK324</f>
        <v>0</v>
      </c>
      <c r="Y16" s="51">
        <f>+'BASE DE DATOS '!CL324</f>
        <v>0</v>
      </c>
      <c r="Z16" s="51">
        <f>+'BASE DE DATOS '!CM324</f>
        <v>0</v>
      </c>
      <c r="AA16" s="54">
        <f>+'BASE DE DATOS '!CQ324</f>
        <v>2</v>
      </c>
      <c r="AB16" s="160">
        <f>+'BASE DE DATOS '!CR324</f>
        <v>1</v>
      </c>
      <c r="AC16" s="55" t="str">
        <f>+'BASE DE DATOS '!CU324</f>
        <v>SECRETARIA DE AGRICULTURA</v>
      </c>
      <c r="AD16" s="157"/>
    </row>
    <row r="17" spans="1:30" ht="90">
      <c r="A17" s="48" t="s">
        <v>1006</v>
      </c>
      <c r="B17" s="49" t="s">
        <v>95</v>
      </c>
      <c r="C17" s="48" t="s">
        <v>1007</v>
      </c>
      <c r="D17" s="50">
        <v>1</v>
      </c>
      <c r="E17" s="50">
        <v>1</v>
      </c>
      <c r="F17" s="48" t="s">
        <v>97</v>
      </c>
      <c r="G17" s="48" t="s">
        <v>1014</v>
      </c>
      <c r="H17" s="48" t="s">
        <v>1014</v>
      </c>
      <c r="I17" s="51">
        <v>0</v>
      </c>
      <c r="J17" s="50">
        <v>0</v>
      </c>
      <c r="K17" s="50">
        <v>1</v>
      </c>
      <c r="L17" s="51">
        <v>0</v>
      </c>
      <c r="M17" s="51">
        <v>0</v>
      </c>
      <c r="N17" s="51">
        <v>0</v>
      </c>
      <c r="O17" s="51">
        <v>0</v>
      </c>
      <c r="P17" s="51">
        <v>0</v>
      </c>
      <c r="Q17" s="51">
        <f>+'BASE DE DATOS '!CD325</f>
        <v>0</v>
      </c>
      <c r="R17" s="51">
        <f>+'BASE DE DATOS '!CE325</f>
        <v>0</v>
      </c>
      <c r="S17" s="51">
        <f>+'BASE DE DATOS '!CF325</f>
        <v>0</v>
      </c>
      <c r="T17" s="51">
        <f>+'BASE DE DATOS '!CG325</f>
        <v>0</v>
      </c>
      <c r="U17" s="51">
        <f>+'BASE DE DATOS '!CH325</f>
        <v>0</v>
      </c>
      <c r="V17" s="51">
        <f>+'BASE DE DATOS '!CI325</f>
        <v>0</v>
      </c>
      <c r="W17" s="51">
        <f>+'BASE DE DATOS '!CJ325</f>
        <v>0</v>
      </c>
      <c r="X17" s="51">
        <f>+'BASE DE DATOS '!CK325</f>
        <v>0</v>
      </c>
      <c r="Y17" s="51">
        <f>+'BASE DE DATOS '!CL325</f>
        <v>0</v>
      </c>
      <c r="Z17" s="51">
        <f>+'BASE DE DATOS '!CM325</f>
        <v>0</v>
      </c>
      <c r="AA17" s="54">
        <f>+'BASE DE DATOS '!CQ325</f>
        <v>1</v>
      </c>
      <c r="AB17" s="160">
        <f>+'BASE DE DATOS '!CR325</f>
        <v>1</v>
      </c>
      <c r="AC17" s="55" t="str">
        <f>+'BASE DE DATOS '!CU325</f>
        <v>SECRETARIA DE AGRICULTURA</v>
      </c>
      <c r="AD17" s="157"/>
    </row>
  </sheetData>
  <autoFilter ref="A1:AE17">
    <filterColumn colId="27">
      <filters>
        <filter val="0%"/>
        <filter val="100%"/>
      </filters>
    </filterColumn>
  </autoFilter>
  <conditionalFormatting sqref="AB2:AB17">
    <cfRule type="iconSet" priority="604">
      <iconSet iconSet="5Arrows">
        <cfvo type="percent" val="0"/>
        <cfvo type="num" val="0.2"/>
        <cfvo type="num" val="0.4"/>
        <cfvo type="num" val="0.6"/>
        <cfvo type="num" val="0.8"/>
      </iconSet>
    </cfRule>
  </conditionalFormatting>
  <conditionalFormatting sqref="AB2:AB17">
    <cfRule type="iconSet" priority="539">
      <iconSet iconSet="5Arrows">
        <cfvo type="percent" val="0"/>
        <cfvo type="num" val="0.25" gte="0"/>
        <cfvo type="num" val="0.4"/>
        <cfvo type="num" val="0.75"/>
        <cfvo type="num" val="0.75" gte="0"/>
      </iconSet>
    </cfRule>
  </conditionalFormatting>
  <conditionalFormatting sqref="AB2">
    <cfRule type="iconSet" priority="424">
      <iconSet iconSet="5Arrows">
        <cfvo type="percent" val="0"/>
        <cfvo type="num" val="0.2"/>
        <cfvo type="num" val="0.4"/>
        <cfvo type="num" val="0.6"/>
        <cfvo type="num" val="0.8"/>
      </iconSet>
    </cfRule>
  </conditionalFormatting>
  <conditionalFormatting sqref="AB2">
    <cfRule type="iconSet" priority="423">
      <iconSet iconSet="5Arrows">
        <cfvo type="percent" val="0"/>
        <cfvo type="num" val="0.25" gte="0"/>
        <cfvo type="num" val="0.4"/>
        <cfvo type="num" val="0.75"/>
        <cfvo type="num" val="0.75" gte="0"/>
      </iconSet>
    </cfRule>
  </conditionalFormatting>
  <conditionalFormatting sqref="AB5">
    <cfRule type="iconSet" priority="422">
      <iconSet iconSet="5Arrows">
        <cfvo type="percent" val="0"/>
        <cfvo type="num" val="0.2"/>
        <cfvo type="num" val="0.4"/>
        <cfvo type="num" val="0.6"/>
        <cfvo type="num" val="0.8"/>
      </iconSet>
    </cfRule>
  </conditionalFormatting>
  <conditionalFormatting sqref="AB5">
    <cfRule type="iconSet" priority="421">
      <iconSet iconSet="5Arrows">
        <cfvo type="percent" val="0"/>
        <cfvo type="num" val="0.25" gte="0"/>
        <cfvo type="num" val="0.4"/>
        <cfvo type="num" val="0.75"/>
        <cfvo type="num" val="0.75" gte="0"/>
      </iconSet>
    </cfRule>
  </conditionalFormatting>
  <conditionalFormatting sqref="AB7">
    <cfRule type="iconSet" priority="420">
      <iconSet iconSet="5Arrows">
        <cfvo type="percent" val="0"/>
        <cfvo type="num" val="0.2"/>
        <cfvo type="num" val="0.4"/>
        <cfvo type="num" val="0.6"/>
        <cfvo type="num" val="0.8"/>
      </iconSet>
    </cfRule>
  </conditionalFormatting>
  <conditionalFormatting sqref="AB7">
    <cfRule type="iconSet" priority="419">
      <iconSet iconSet="5Arrows">
        <cfvo type="percent" val="0"/>
        <cfvo type="num" val="0.25" gte="0"/>
        <cfvo type="num" val="0.4"/>
        <cfvo type="num" val="0.75"/>
        <cfvo type="num" val="0.75" gte="0"/>
      </iconSet>
    </cfRule>
  </conditionalFormatting>
  <conditionalFormatting sqref="AB8:AB9">
    <cfRule type="iconSet" priority="418">
      <iconSet iconSet="5Arrows">
        <cfvo type="percent" val="0"/>
        <cfvo type="num" val="0.2"/>
        <cfvo type="num" val="0.4"/>
        <cfvo type="num" val="0.6"/>
        <cfvo type="num" val="0.8"/>
      </iconSet>
    </cfRule>
  </conditionalFormatting>
  <conditionalFormatting sqref="AB8:AB9">
    <cfRule type="iconSet" priority="417">
      <iconSet iconSet="5Arrows">
        <cfvo type="percent" val="0"/>
        <cfvo type="num" val="0.25" gte="0"/>
        <cfvo type="num" val="0.4"/>
        <cfvo type="num" val="0.75"/>
        <cfvo type="num" val="0.75" gte="0"/>
      </iconSet>
    </cfRule>
  </conditionalFormatting>
  <conditionalFormatting sqref="AB10:AB11">
    <cfRule type="iconSet" priority="416">
      <iconSet iconSet="5Arrows">
        <cfvo type="percent" val="0"/>
        <cfvo type="num" val="0.2"/>
        <cfvo type="num" val="0.4"/>
        <cfvo type="num" val="0.6"/>
        <cfvo type="num" val="0.8"/>
      </iconSet>
    </cfRule>
  </conditionalFormatting>
  <conditionalFormatting sqref="AB10:AB11">
    <cfRule type="iconSet" priority="415">
      <iconSet iconSet="5Arrows">
        <cfvo type="percent" val="0"/>
        <cfvo type="num" val="0.25" gte="0"/>
        <cfvo type="num" val="0.4"/>
        <cfvo type="num" val="0.75"/>
        <cfvo type="num" val="0.75" gte="0"/>
      </iconSet>
    </cfRule>
  </conditionalFormatting>
  <conditionalFormatting sqref="AB12">
    <cfRule type="iconSet" priority="414">
      <iconSet iconSet="5Arrows">
        <cfvo type="percent" val="0"/>
        <cfvo type="num" val="0.2"/>
        <cfvo type="num" val="0.4"/>
        <cfvo type="num" val="0.6"/>
        <cfvo type="num" val="0.8"/>
      </iconSet>
    </cfRule>
  </conditionalFormatting>
  <conditionalFormatting sqref="AB12">
    <cfRule type="iconSet" priority="413">
      <iconSet iconSet="5Arrows">
        <cfvo type="percent" val="0"/>
        <cfvo type="num" val="0.25" gte="0"/>
        <cfvo type="num" val="0.4"/>
        <cfvo type="num" val="0.75"/>
        <cfvo type="num" val="0.75" gte="0"/>
      </iconSet>
    </cfRule>
  </conditionalFormatting>
  <conditionalFormatting sqref="AB13">
    <cfRule type="iconSet" priority="412">
      <iconSet iconSet="5Arrows">
        <cfvo type="percent" val="0"/>
        <cfvo type="num" val="0.2"/>
        <cfvo type="num" val="0.4"/>
        <cfvo type="num" val="0.6"/>
        <cfvo type="num" val="0.8"/>
      </iconSet>
    </cfRule>
  </conditionalFormatting>
  <conditionalFormatting sqref="AB13">
    <cfRule type="iconSet" priority="411">
      <iconSet iconSet="5Arrows">
        <cfvo type="percent" val="0"/>
        <cfvo type="num" val="0.25" gte="0"/>
        <cfvo type="num" val="0.4"/>
        <cfvo type="num" val="0.75"/>
        <cfvo type="num" val="0.75" gte="0"/>
      </iconSet>
    </cfRule>
  </conditionalFormatting>
  <conditionalFormatting sqref="AB14">
    <cfRule type="iconSet" priority="410">
      <iconSet iconSet="5Arrows">
        <cfvo type="percent" val="0"/>
        <cfvo type="num" val="0.2"/>
        <cfvo type="num" val="0.4"/>
        <cfvo type="num" val="0.6"/>
        <cfvo type="num" val="0.8"/>
      </iconSet>
    </cfRule>
  </conditionalFormatting>
  <conditionalFormatting sqref="AB14">
    <cfRule type="iconSet" priority="409">
      <iconSet iconSet="5Arrows">
        <cfvo type="percent" val="0"/>
        <cfvo type="num" val="0.25" gte="0"/>
        <cfvo type="num" val="0.4"/>
        <cfvo type="num" val="0.75"/>
        <cfvo type="num" val="0.75" gte="0"/>
      </iconSet>
    </cfRule>
  </conditionalFormatting>
  <conditionalFormatting sqref="AD2:AD17">
    <cfRule type="iconSet" priority="291">
      <iconSet iconSet="5Arrows">
        <cfvo type="percent" val="0"/>
        <cfvo type="num" val="0.2"/>
        <cfvo type="num" val="0.4"/>
        <cfvo type="num" val="0.6"/>
        <cfvo type="num" val="0.8"/>
      </iconSet>
    </cfRule>
  </conditionalFormatting>
  <conditionalFormatting sqref="AD2:AD17">
    <cfRule type="iconSet" priority="226">
      <iconSet iconSet="5Arrows">
        <cfvo type="percent" val="0"/>
        <cfvo type="num" val="0.25" gte="0"/>
        <cfvo type="num" val="0.4"/>
        <cfvo type="num" val="0.75"/>
        <cfvo type="num" val="0.75" gte="0"/>
      </iconSet>
    </cfRule>
  </conditionalFormatting>
  <conditionalFormatting sqref="AD2">
    <cfRule type="iconSet" priority="111">
      <iconSet iconSet="5Arrows">
        <cfvo type="percent" val="0"/>
        <cfvo type="num" val="0.2"/>
        <cfvo type="num" val="0.4"/>
        <cfvo type="num" val="0.6"/>
        <cfvo type="num" val="0.8"/>
      </iconSet>
    </cfRule>
  </conditionalFormatting>
  <conditionalFormatting sqref="AD2">
    <cfRule type="iconSet" priority="110">
      <iconSet iconSet="5Arrows">
        <cfvo type="percent" val="0"/>
        <cfvo type="num" val="0.25" gte="0"/>
        <cfvo type="num" val="0.4"/>
        <cfvo type="num" val="0.75"/>
        <cfvo type="num" val="0.75" gte="0"/>
      </iconSet>
    </cfRule>
  </conditionalFormatting>
  <conditionalFormatting sqref="AD5">
    <cfRule type="iconSet" priority="109">
      <iconSet iconSet="5Arrows">
        <cfvo type="percent" val="0"/>
        <cfvo type="num" val="0.2"/>
        <cfvo type="num" val="0.4"/>
        <cfvo type="num" val="0.6"/>
        <cfvo type="num" val="0.8"/>
      </iconSet>
    </cfRule>
  </conditionalFormatting>
  <conditionalFormatting sqref="AD5">
    <cfRule type="iconSet" priority="108">
      <iconSet iconSet="5Arrows">
        <cfvo type="percent" val="0"/>
        <cfvo type="num" val="0.25" gte="0"/>
        <cfvo type="num" val="0.4"/>
        <cfvo type="num" val="0.75"/>
        <cfvo type="num" val="0.75" gte="0"/>
      </iconSet>
    </cfRule>
  </conditionalFormatting>
  <conditionalFormatting sqref="AD7">
    <cfRule type="iconSet" priority="107">
      <iconSet iconSet="5Arrows">
        <cfvo type="percent" val="0"/>
        <cfvo type="num" val="0.2"/>
        <cfvo type="num" val="0.4"/>
        <cfvo type="num" val="0.6"/>
        <cfvo type="num" val="0.8"/>
      </iconSet>
    </cfRule>
  </conditionalFormatting>
  <conditionalFormatting sqref="AD7">
    <cfRule type="iconSet" priority="106">
      <iconSet iconSet="5Arrows">
        <cfvo type="percent" val="0"/>
        <cfvo type="num" val="0.25" gte="0"/>
        <cfvo type="num" val="0.4"/>
        <cfvo type="num" val="0.75"/>
        <cfvo type="num" val="0.75" gte="0"/>
      </iconSet>
    </cfRule>
  </conditionalFormatting>
  <conditionalFormatting sqref="AD8:AD9">
    <cfRule type="iconSet" priority="105">
      <iconSet iconSet="5Arrows">
        <cfvo type="percent" val="0"/>
        <cfvo type="num" val="0.2"/>
        <cfvo type="num" val="0.4"/>
        <cfvo type="num" val="0.6"/>
        <cfvo type="num" val="0.8"/>
      </iconSet>
    </cfRule>
  </conditionalFormatting>
  <conditionalFormatting sqref="AD8:AD9">
    <cfRule type="iconSet" priority="104">
      <iconSet iconSet="5Arrows">
        <cfvo type="percent" val="0"/>
        <cfvo type="num" val="0.25" gte="0"/>
        <cfvo type="num" val="0.4"/>
        <cfvo type="num" val="0.75"/>
        <cfvo type="num" val="0.75" gte="0"/>
      </iconSet>
    </cfRule>
  </conditionalFormatting>
  <conditionalFormatting sqref="AD10:AD11">
    <cfRule type="iconSet" priority="103">
      <iconSet iconSet="5Arrows">
        <cfvo type="percent" val="0"/>
        <cfvo type="num" val="0.2"/>
        <cfvo type="num" val="0.4"/>
        <cfvo type="num" val="0.6"/>
        <cfvo type="num" val="0.8"/>
      </iconSet>
    </cfRule>
  </conditionalFormatting>
  <conditionalFormatting sqref="AD10:AD11">
    <cfRule type="iconSet" priority="102">
      <iconSet iconSet="5Arrows">
        <cfvo type="percent" val="0"/>
        <cfvo type="num" val="0.25" gte="0"/>
        <cfvo type="num" val="0.4"/>
        <cfvo type="num" val="0.75"/>
        <cfvo type="num" val="0.75" gte="0"/>
      </iconSet>
    </cfRule>
  </conditionalFormatting>
  <conditionalFormatting sqref="AD12">
    <cfRule type="iconSet" priority="101">
      <iconSet iconSet="5Arrows">
        <cfvo type="percent" val="0"/>
        <cfvo type="num" val="0.2"/>
        <cfvo type="num" val="0.4"/>
        <cfvo type="num" val="0.6"/>
        <cfvo type="num" val="0.8"/>
      </iconSet>
    </cfRule>
  </conditionalFormatting>
  <conditionalFormatting sqref="AD12">
    <cfRule type="iconSet" priority="100">
      <iconSet iconSet="5Arrows">
        <cfvo type="percent" val="0"/>
        <cfvo type="num" val="0.25" gte="0"/>
        <cfvo type="num" val="0.4"/>
        <cfvo type="num" val="0.75"/>
        <cfvo type="num" val="0.75" gte="0"/>
      </iconSet>
    </cfRule>
  </conditionalFormatting>
  <conditionalFormatting sqref="AD13">
    <cfRule type="iconSet" priority="99">
      <iconSet iconSet="5Arrows">
        <cfvo type="percent" val="0"/>
        <cfvo type="num" val="0.2"/>
        <cfvo type="num" val="0.4"/>
        <cfvo type="num" val="0.6"/>
        <cfvo type="num" val="0.8"/>
      </iconSet>
    </cfRule>
  </conditionalFormatting>
  <conditionalFormatting sqref="AD13">
    <cfRule type="iconSet" priority="98">
      <iconSet iconSet="5Arrows">
        <cfvo type="percent" val="0"/>
        <cfvo type="num" val="0.25" gte="0"/>
        <cfvo type="num" val="0.4"/>
        <cfvo type="num" val="0.75"/>
        <cfvo type="num" val="0.75" gte="0"/>
      </iconSet>
    </cfRule>
  </conditionalFormatting>
  <conditionalFormatting sqref="AD14">
    <cfRule type="iconSet" priority="97">
      <iconSet iconSet="5Arrows">
        <cfvo type="percent" val="0"/>
        <cfvo type="num" val="0.2"/>
        <cfvo type="num" val="0.4"/>
        <cfvo type="num" val="0.6"/>
        <cfvo type="num" val="0.8"/>
      </iconSet>
    </cfRule>
  </conditionalFormatting>
  <conditionalFormatting sqref="AD14">
    <cfRule type="iconSet" priority="96">
      <iconSet iconSet="5Arrows">
        <cfvo type="percent" val="0"/>
        <cfvo type="num" val="0.25" gte="0"/>
        <cfvo type="num" val="0.4"/>
        <cfvo type="num" val="0.75"/>
        <cfvo type="num" val="0.75" gte="0"/>
      </iconSet>
    </cfRule>
  </conditionalFormatting>
  <pageMargins left="0.15748031496062992" right="0.17" top="0.59055118110236227" bottom="0.45" header="0.31496062992125984" footer="0.23622047244094491"/>
  <pageSetup scale="60" orientation="landscape" r:id="rId1"/>
  <headerFooter>
    <oddHeader>&amp;A</oddHeader>
    <oddFooter>Página &amp;P&amp;R&amp;F</oddFooter>
  </headerFooter>
  <legacyDrawing r:id="rId2"/>
</worksheet>
</file>

<file path=xl/worksheets/sheet18.xml><?xml version="1.0" encoding="utf-8"?>
<worksheet xmlns="http://schemas.openxmlformats.org/spreadsheetml/2006/main" xmlns:r="http://schemas.openxmlformats.org/officeDocument/2006/relationships">
  <sheetPr filterMode="1"/>
  <dimension ref="A1:AE71"/>
  <sheetViews>
    <sheetView zoomScale="78" zoomScaleNormal="78" workbookViewId="0">
      <pane xSplit="8" ySplit="1" topLeftCell="I65" activePane="bottomRight" state="frozen"/>
      <selection pane="topRight" activeCell="I1" sqref="I1"/>
      <selection pane="bottomLeft" activeCell="A2" sqref="A2"/>
      <selection pane="bottomRight" activeCell="AB2" sqref="AB2:AB71"/>
    </sheetView>
  </sheetViews>
  <sheetFormatPr baseColWidth="10" defaultRowHeight="15"/>
  <cols>
    <col min="1" max="1" width="8.42578125" style="113" hidden="1" customWidth="1"/>
    <col min="2" max="2" width="14.140625" style="113" hidden="1" customWidth="1"/>
    <col min="3" max="3" width="18.140625" style="113" hidden="1" customWidth="1"/>
    <col min="4" max="5" width="8.5703125" style="113" hidden="1" customWidth="1"/>
    <col min="6" max="6" width="0" style="113" hidden="1" customWidth="1"/>
    <col min="7" max="8" width="22" style="113" customWidth="1"/>
    <col min="9" max="16" width="8.7109375" style="113" hidden="1" customWidth="1"/>
    <col min="17" max="26" width="12.28515625" style="113" hidden="1" customWidth="1"/>
    <col min="27" max="27" width="8" style="113" customWidth="1"/>
    <col min="28" max="28" width="10.140625" style="113" customWidth="1"/>
    <col min="29" max="29" width="12.85546875" style="113" customWidth="1"/>
    <col min="30" max="16384" width="11.42578125" style="113"/>
  </cols>
  <sheetData>
    <row r="1" spans="1:31" ht="66.7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66" customHeight="1">
      <c r="A2" s="48" t="s">
        <v>1178</v>
      </c>
      <c r="B2" s="49" t="s">
        <v>95</v>
      </c>
      <c r="C2" s="48" t="s">
        <v>1179</v>
      </c>
      <c r="D2" s="50">
        <v>5</v>
      </c>
      <c r="E2" s="50">
        <v>5</v>
      </c>
      <c r="F2" s="48" t="s">
        <v>97</v>
      </c>
      <c r="G2" s="48" t="s">
        <v>1180</v>
      </c>
      <c r="H2" s="48" t="s">
        <v>1180</v>
      </c>
      <c r="I2" s="51">
        <v>3</v>
      </c>
      <c r="J2" s="50">
        <v>3</v>
      </c>
      <c r="K2" s="50">
        <v>3</v>
      </c>
      <c r="L2" s="51">
        <v>2</v>
      </c>
      <c r="M2" s="51">
        <v>3</v>
      </c>
      <c r="N2" s="71">
        <v>0</v>
      </c>
      <c r="O2" s="51">
        <v>0</v>
      </c>
      <c r="P2" s="51">
        <v>4</v>
      </c>
      <c r="Q2" s="51">
        <f>+'BASE DE DATOS '!CD402</f>
        <v>4</v>
      </c>
      <c r="R2" s="51">
        <f>+'BASE DE DATOS '!CE402</f>
        <v>7000000</v>
      </c>
      <c r="S2" s="51">
        <f>+'BASE DE DATOS '!CF402</f>
        <v>0</v>
      </c>
      <c r="T2" s="51">
        <f>+'BASE DE DATOS '!CG402</f>
        <v>7000000</v>
      </c>
      <c r="U2" s="51">
        <f>+'BASE DE DATOS '!CH402</f>
        <v>0</v>
      </c>
      <c r="V2" s="51">
        <f>+'BASE DE DATOS '!CI402</f>
        <v>0</v>
      </c>
      <c r="W2" s="51">
        <f>+'BASE DE DATOS '!CJ402</f>
        <v>0</v>
      </c>
      <c r="X2" s="51">
        <f>+'BASE DE DATOS '!CK402</f>
        <v>0</v>
      </c>
      <c r="Y2" s="51">
        <f>+'BASE DE DATOS '!CL402</f>
        <v>0</v>
      </c>
      <c r="Z2" s="51">
        <f>+'BASE DE DATOS '!CM402</f>
        <v>0</v>
      </c>
      <c r="AA2" s="54">
        <f>+'BASE DE DATOS '!CQ402</f>
        <v>10</v>
      </c>
      <c r="AB2" s="160">
        <f>+'BASE DE DATOS '!CR402</f>
        <v>1</v>
      </c>
      <c r="AC2" s="55" t="str">
        <f>+'BASE DE DATOS '!CU402</f>
        <v xml:space="preserve">SECRETARIA DE EDUCACION </v>
      </c>
      <c r="AD2" s="162">
        <f>SUM(AB2:AB71)/AE2</f>
        <v>0.57457334020460926</v>
      </c>
      <c r="AE2" s="168">
        <v>66</v>
      </c>
    </row>
    <row r="3" spans="1:31" ht="54.75" hidden="1" customHeight="1">
      <c r="A3" s="48" t="s">
        <v>1178</v>
      </c>
      <c r="B3" s="49" t="s">
        <v>95</v>
      </c>
      <c r="C3" s="48" t="s">
        <v>1179</v>
      </c>
      <c r="D3" s="50">
        <v>1</v>
      </c>
      <c r="E3" s="50" t="s">
        <v>81</v>
      </c>
      <c r="F3" s="48" t="s">
        <v>97</v>
      </c>
      <c r="G3" s="48" t="s">
        <v>1182</v>
      </c>
      <c r="H3" s="48" t="s">
        <v>1182</v>
      </c>
      <c r="I3" s="51">
        <v>0</v>
      </c>
      <c r="J3" s="50">
        <v>0</v>
      </c>
      <c r="K3" s="50">
        <v>0</v>
      </c>
      <c r="L3" s="51">
        <v>0</v>
      </c>
      <c r="M3" s="51">
        <v>0</v>
      </c>
      <c r="N3" s="71">
        <v>0</v>
      </c>
      <c r="O3" s="51">
        <v>0</v>
      </c>
      <c r="P3" s="51" t="s">
        <v>81</v>
      </c>
      <c r="Q3" s="51" t="str">
        <f>+'BASE DE DATOS '!CD403</f>
        <v>NA</v>
      </c>
      <c r="R3" s="51">
        <f>+'BASE DE DATOS '!CE403</f>
        <v>0</v>
      </c>
      <c r="S3" s="51">
        <f>+'BASE DE DATOS '!CF403</f>
        <v>0</v>
      </c>
      <c r="T3" s="51">
        <f>+'BASE DE DATOS '!CG403</f>
        <v>0</v>
      </c>
      <c r="U3" s="51">
        <f>+'BASE DE DATOS '!CH403</f>
        <v>0</v>
      </c>
      <c r="V3" s="51">
        <f>+'BASE DE DATOS '!CI403</f>
        <v>0</v>
      </c>
      <c r="W3" s="51">
        <f>+'BASE DE DATOS '!CJ403</f>
        <v>0</v>
      </c>
      <c r="X3" s="51">
        <f>+'BASE DE DATOS '!CK403</f>
        <v>0</v>
      </c>
      <c r="Y3" s="51">
        <f>+'BASE DE DATOS '!CL403</f>
        <v>0</v>
      </c>
      <c r="Z3" s="51">
        <f>+'BASE DE DATOS '!CM403</f>
        <v>0</v>
      </c>
      <c r="AA3" s="54" t="str">
        <f>+'BASE DE DATOS '!CQ403</f>
        <v>NA</v>
      </c>
      <c r="AB3" s="160" t="str">
        <f>+'BASE DE DATOS '!CR403</f>
        <v>NA</v>
      </c>
      <c r="AC3" s="55" t="str">
        <f>+'BASE DE DATOS '!CU403</f>
        <v xml:space="preserve">SECRETARIA DE EDUCACION </v>
      </c>
      <c r="AD3" s="157"/>
    </row>
    <row r="4" spans="1:31" ht="45">
      <c r="A4" s="48" t="s">
        <v>1178</v>
      </c>
      <c r="B4" s="49" t="s">
        <v>95</v>
      </c>
      <c r="C4" s="48" t="s">
        <v>1179</v>
      </c>
      <c r="D4" s="50">
        <v>8</v>
      </c>
      <c r="E4" s="50">
        <v>1</v>
      </c>
      <c r="F4" s="48" t="s">
        <v>486</v>
      </c>
      <c r="G4" s="48" t="s">
        <v>1183</v>
      </c>
      <c r="H4" s="48" t="s">
        <v>1184</v>
      </c>
      <c r="I4" s="51">
        <v>0</v>
      </c>
      <c r="J4" s="50">
        <v>8</v>
      </c>
      <c r="K4" s="50">
        <v>0</v>
      </c>
      <c r="L4" s="51">
        <v>3</v>
      </c>
      <c r="M4" s="51">
        <v>3</v>
      </c>
      <c r="N4" s="71">
        <v>1</v>
      </c>
      <c r="O4" s="51">
        <v>1</v>
      </c>
      <c r="P4" s="51">
        <v>1</v>
      </c>
      <c r="Q4" s="51">
        <f>+'BASE DE DATOS '!CD404</f>
        <v>1</v>
      </c>
      <c r="R4" s="51">
        <f>+'BASE DE DATOS '!CE404</f>
        <v>0</v>
      </c>
      <c r="S4" s="51">
        <f>+'BASE DE DATOS '!CF404</f>
        <v>0</v>
      </c>
      <c r="T4" s="51">
        <f>+'BASE DE DATOS '!CG404</f>
        <v>0</v>
      </c>
      <c r="U4" s="51">
        <f>+'BASE DE DATOS '!CH404</f>
        <v>0</v>
      </c>
      <c r="V4" s="51">
        <f>+'BASE DE DATOS '!CI404</f>
        <v>0</v>
      </c>
      <c r="W4" s="51">
        <f>+'BASE DE DATOS '!CJ404</f>
        <v>0</v>
      </c>
      <c r="X4" s="51">
        <f>+'BASE DE DATOS '!CK404</f>
        <v>0</v>
      </c>
      <c r="Y4" s="51">
        <f>+'BASE DE DATOS '!CL404</f>
        <v>0</v>
      </c>
      <c r="Z4" s="51">
        <f>+'BASE DE DATOS '!CM404</f>
        <v>0</v>
      </c>
      <c r="AA4" s="54">
        <f>+'BASE DE DATOS '!CQ404</f>
        <v>5</v>
      </c>
      <c r="AB4" s="160">
        <f>+'BASE DE DATOS '!CR404</f>
        <v>1</v>
      </c>
      <c r="AC4" s="55" t="str">
        <f>+'BASE DE DATOS '!CU404</f>
        <v xml:space="preserve">SECRETARIA DE EDUCACION </v>
      </c>
      <c r="AD4" s="157"/>
    </row>
    <row r="5" spans="1:31" ht="56.25">
      <c r="A5" s="48" t="s">
        <v>1178</v>
      </c>
      <c r="B5" s="49" t="s">
        <v>95</v>
      </c>
      <c r="C5" s="48" t="s">
        <v>1179</v>
      </c>
      <c r="D5" s="50">
        <v>100</v>
      </c>
      <c r="E5" s="50">
        <v>18000</v>
      </c>
      <c r="F5" s="48" t="s">
        <v>486</v>
      </c>
      <c r="G5" s="48" t="s">
        <v>1185</v>
      </c>
      <c r="H5" s="48" t="s">
        <v>1186</v>
      </c>
      <c r="I5" s="51">
        <v>70</v>
      </c>
      <c r="J5" s="50">
        <v>100</v>
      </c>
      <c r="K5" s="50">
        <v>69</v>
      </c>
      <c r="L5" s="51">
        <v>100</v>
      </c>
      <c r="M5" s="51">
        <v>62</v>
      </c>
      <c r="N5" s="71">
        <v>100</v>
      </c>
      <c r="O5" s="51">
        <v>100</v>
      </c>
      <c r="P5" s="51">
        <v>18000</v>
      </c>
      <c r="Q5" s="51">
        <f>+'BASE DE DATOS '!CD405</f>
        <v>18366</v>
      </c>
      <c r="R5" s="51">
        <f>+'BASE DE DATOS '!CE405</f>
        <v>49290000</v>
      </c>
      <c r="S5" s="51">
        <f>+'BASE DE DATOS '!CF405</f>
        <v>0</v>
      </c>
      <c r="T5" s="51">
        <f>+'BASE DE DATOS '!CG405</f>
        <v>49290000</v>
      </c>
      <c r="U5" s="51">
        <f>+'BASE DE DATOS '!CH405</f>
        <v>0</v>
      </c>
      <c r="V5" s="51">
        <f>+'BASE DE DATOS '!CI405</f>
        <v>0</v>
      </c>
      <c r="W5" s="51">
        <f>+'BASE DE DATOS '!CJ405</f>
        <v>0</v>
      </c>
      <c r="X5" s="51">
        <f>+'BASE DE DATOS '!CK405</f>
        <v>0</v>
      </c>
      <c r="Y5" s="51">
        <f>+'BASE DE DATOS '!CL405</f>
        <v>0</v>
      </c>
      <c r="Z5" s="51">
        <f>+'BASE DE DATOS '!CM405</f>
        <v>0</v>
      </c>
      <c r="AA5" s="54">
        <f>+'BASE DE DATOS '!CQ405</f>
        <v>18597</v>
      </c>
      <c r="AB5" s="160">
        <f>+'BASE DE DATOS '!CR405</f>
        <v>1</v>
      </c>
      <c r="AC5" s="55" t="str">
        <f>+'BASE DE DATOS '!CU405</f>
        <v xml:space="preserve">SECRETARIA DE EDUCACION </v>
      </c>
      <c r="AD5" s="157"/>
    </row>
    <row r="6" spans="1:31" ht="67.5">
      <c r="A6" s="48" t="s">
        <v>1189</v>
      </c>
      <c r="B6" s="49" t="s">
        <v>95</v>
      </c>
      <c r="C6" s="48" t="s">
        <v>1190</v>
      </c>
      <c r="D6" s="50">
        <v>223</v>
      </c>
      <c r="E6" s="50">
        <v>223</v>
      </c>
      <c r="F6" s="48" t="s">
        <v>486</v>
      </c>
      <c r="G6" s="48" t="s">
        <v>1191</v>
      </c>
      <c r="H6" s="48" t="s">
        <v>1192</v>
      </c>
      <c r="I6" s="51">
        <v>178</v>
      </c>
      <c r="J6" s="50">
        <v>223</v>
      </c>
      <c r="K6" s="50">
        <v>223</v>
      </c>
      <c r="L6" s="51">
        <v>217</v>
      </c>
      <c r="M6" s="51">
        <v>217</v>
      </c>
      <c r="N6" s="71">
        <v>223</v>
      </c>
      <c r="O6" s="51">
        <v>0</v>
      </c>
      <c r="P6" s="51">
        <v>223</v>
      </c>
      <c r="Q6" s="51">
        <f>+'BASE DE DATOS '!CD407</f>
        <v>144</v>
      </c>
      <c r="R6" s="51">
        <f>+'BASE DE DATOS '!CE407</f>
        <v>51000000</v>
      </c>
      <c r="S6" s="51">
        <f>+'BASE DE DATOS '!CF407</f>
        <v>0</v>
      </c>
      <c r="T6" s="51">
        <f>+'BASE DE DATOS '!CG407</f>
        <v>51000000</v>
      </c>
      <c r="U6" s="51">
        <f>+'BASE DE DATOS '!CH407</f>
        <v>0</v>
      </c>
      <c r="V6" s="51">
        <f>+'BASE DE DATOS '!CI407</f>
        <v>0</v>
      </c>
      <c r="W6" s="51">
        <f>+'BASE DE DATOS '!CJ407</f>
        <v>0</v>
      </c>
      <c r="X6" s="51">
        <f>+'BASE DE DATOS '!CK407</f>
        <v>0</v>
      </c>
      <c r="Y6" s="51">
        <f>+'BASE DE DATOS '!CL407</f>
        <v>0</v>
      </c>
      <c r="Z6" s="51">
        <f>+'BASE DE DATOS '!CM407</f>
        <v>0</v>
      </c>
      <c r="AA6" s="54">
        <f>+'BASE DE DATOS '!CQ407</f>
        <v>584</v>
      </c>
      <c r="AB6" s="160">
        <f>+'BASE DE DATOS '!CR407</f>
        <v>1</v>
      </c>
      <c r="AC6" s="55" t="str">
        <f>+'BASE DE DATOS '!CU407</f>
        <v xml:space="preserve">SECRETARIA DE EDUCACION </v>
      </c>
      <c r="AD6" s="157"/>
    </row>
    <row r="7" spans="1:31" ht="59.25" hidden="1" customHeight="1">
      <c r="A7" s="48" t="s">
        <v>1189</v>
      </c>
      <c r="B7" s="49" t="s">
        <v>95</v>
      </c>
      <c r="C7" s="48" t="s">
        <v>1190</v>
      </c>
      <c r="D7" s="50">
        <v>2</v>
      </c>
      <c r="E7" s="50" t="s">
        <v>81</v>
      </c>
      <c r="F7" s="48" t="s">
        <v>486</v>
      </c>
      <c r="G7" s="48" t="s">
        <v>1193</v>
      </c>
      <c r="H7" s="48" t="s">
        <v>1193</v>
      </c>
      <c r="I7" s="51">
        <v>0</v>
      </c>
      <c r="J7" s="50">
        <v>2</v>
      </c>
      <c r="K7" s="50">
        <v>0</v>
      </c>
      <c r="L7" s="51">
        <v>0</v>
      </c>
      <c r="M7" s="51">
        <v>0</v>
      </c>
      <c r="N7" s="71">
        <v>2</v>
      </c>
      <c r="O7" s="58">
        <v>1</v>
      </c>
      <c r="P7" s="51" t="s">
        <v>81</v>
      </c>
      <c r="Q7" s="58" t="str">
        <f>+'BASE DE DATOS '!CD408</f>
        <v>NA</v>
      </c>
      <c r="R7" s="51">
        <f>+'BASE DE DATOS '!CE408</f>
        <v>0</v>
      </c>
      <c r="S7" s="51">
        <f>+'BASE DE DATOS '!CF408</f>
        <v>0</v>
      </c>
      <c r="T7" s="51">
        <f>+'BASE DE DATOS '!CG408</f>
        <v>0</v>
      </c>
      <c r="U7" s="51">
        <f>+'BASE DE DATOS '!CH408</f>
        <v>0</v>
      </c>
      <c r="V7" s="51">
        <f>+'BASE DE DATOS '!CI408</f>
        <v>0</v>
      </c>
      <c r="W7" s="51">
        <f>+'BASE DE DATOS '!CJ408</f>
        <v>0</v>
      </c>
      <c r="X7" s="51">
        <f>+'BASE DE DATOS '!CK408</f>
        <v>0</v>
      </c>
      <c r="Y7" s="51">
        <f>+'BASE DE DATOS '!CL408</f>
        <v>0</v>
      </c>
      <c r="Z7" s="51">
        <f>+'BASE DE DATOS '!CM408</f>
        <v>0</v>
      </c>
      <c r="AA7" s="54" t="str">
        <f>+'BASE DE DATOS '!CQ408</f>
        <v>NA</v>
      </c>
      <c r="AB7" s="160" t="str">
        <f>+'BASE DE DATOS '!CR408</f>
        <v>NA</v>
      </c>
      <c r="AC7" s="55" t="str">
        <f>+'BASE DE DATOS '!CU408</f>
        <v xml:space="preserve">SECRETARIA DE EDUCACION </v>
      </c>
      <c r="AD7" s="157"/>
    </row>
    <row r="8" spans="1:31" ht="90">
      <c r="A8" s="48" t="s">
        <v>1189</v>
      </c>
      <c r="B8" s="49" t="s">
        <v>95</v>
      </c>
      <c r="C8" s="48" t="s">
        <v>1190</v>
      </c>
      <c r="D8" s="50">
        <v>223</v>
      </c>
      <c r="E8" s="50">
        <v>223</v>
      </c>
      <c r="F8" s="48" t="s">
        <v>486</v>
      </c>
      <c r="G8" s="48" t="s">
        <v>1194</v>
      </c>
      <c r="H8" s="48" t="s">
        <v>1195</v>
      </c>
      <c r="I8" s="51">
        <v>0</v>
      </c>
      <c r="J8" s="50">
        <v>223</v>
      </c>
      <c r="K8" s="50">
        <v>223</v>
      </c>
      <c r="L8" s="51">
        <v>217</v>
      </c>
      <c r="M8" s="51">
        <v>217</v>
      </c>
      <c r="N8" s="58">
        <v>223</v>
      </c>
      <c r="O8" s="58">
        <v>9</v>
      </c>
      <c r="P8" s="51">
        <v>223</v>
      </c>
      <c r="Q8" s="58">
        <f>+'BASE DE DATOS '!CD409</f>
        <v>144</v>
      </c>
      <c r="R8" s="51">
        <f>+'BASE DE DATOS '!CE409</f>
        <v>51000000</v>
      </c>
      <c r="S8" s="51">
        <f>+'BASE DE DATOS '!CF409</f>
        <v>0</v>
      </c>
      <c r="T8" s="51">
        <f>+'BASE DE DATOS '!CG409</f>
        <v>51000000</v>
      </c>
      <c r="U8" s="51">
        <f>+'BASE DE DATOS '!CH409</f>
        <v>0</v>
      </c>
      <c r="V8" s="51">
        <f>+'BASE DE DATOS '!CI409</f>
        <v>0</v>
      </c>
      <c r="W8" s="51">
        <f>+'BASE DE DATOS '!CJ409</f>
        <v>0</v>
      </c>
      <c r="X8" s="51">
        <f>+'BASE DE DATOS '!CK409</f>
        <v>0</v>
      </c>
      <c r="Y8" s="51">
        <f>+'BASE DE DATOS '!CL409</f>
        <v>0</v>
      </c>
      <c r="Z8" s="51">
        <f>+'BASE DE DATOS '!CM409</f>
        <v>0</v>
      </c>
      <c r="AA8" s="54">
        <f>+'BASE DE DATOS '!CQ409</f>
        <v>197.66666666666666</v>
      </c>
      <c r="AB8" s="160">
        <f>+'BASE DE DATOS '!CR409</f>
        <v>0.88639760837070247</v>
      </c>
      <c r="AC8" s="55" t="str">
        <f>+'BASE DE DATOS '!CU409</f>
        <v xml:space="preserve">SECRETARIA DE EDUCACION </v>
      </c>
      <c r="AD8" s="157"/>
    </row>
    <row r="9" spans="1:31" ht="67.5">
      <c r="A9" s="48" t="s">
        <v>1189</v>
      </c>
      <c r="B9" s="49" t="s">
        <v>95</v>
      </c>
      <c r="C9" s="48" t="s">
        <v>1190</v>
      </c>
      <c r="D9" s="50">
        <v>50</v>
      </c>
      <c r="E9" s="50">
        <v>99</v>
      </c>
      <c r="F9" s="48" t="s">
        <v>97</v>
      </c>
      <c r="G9" s="48" t="s">
        <v>1196</v>
      </c>
      <c r="H9" s="48" t="s">
        <v>1196</v>
      </c>
      <c r="I9" s="51">
        <v>0</v>
      </c>
      <c r="J9" s="50">
        <v>20</v>
      </c>
      <c r="K9" s="50">
        <v>0</v>
      </c>
      <c r="L9" s="51">
        <v>19</v>
      </c>
      <c r="M9" s="51">
        <v>19</v>
      </c>
      <c r="N9" s="58">
        <v>0</v>
      </c>
      <c r="O9" s="58">
        <v>0</v>
      </c>
      <c r="P9" s="51">
        <v>80</v>
      </c>
      <c r="Q9" s="58">
        <f>+'BASE DE DATOS '!CD410</f>
        <v>15</v>
      </c>
      <c r="R9" s="51">
        <f>+'BASE DE DATOS '!CE410</f>
        <v>12000000</v>
      </c>
      <c r="S9" s="51">
        <f>+'BASE DE DATOS '!CF410</f>
        <v>0</v>
      </c>
      <c r="T9" s="51">
        <f>+'BASE DE DATOS '!CG410</f>
        <v>12000000</v>
      </c>
      <c r="U9" s="51">
        <f>+'BASE DE DATOS '!CH410</f>
        <v>0</v>
      </c>
      <c r="V9" s="51">
        <f>+'BASE DE DATOS '!CI410</f>
        <v>0</v>
      </c>
      <c r="W9" s="51">
        <f>+'BASE DE DATOS '!CJ410</f>
        <v>0</v>
      </c>
      <c r="X9" s="51">
        <f>+'BASE DE DATOS '!CK410</f>
        <v>0</v>
      </c>
      <c r="Y9" s="51">
        <f>+'BASE DE DATOS '!CL410</f>
        <v>0</v>
      </c>
      <c r="Z9" s="51">
        <f>+'BASE DE DATOS '!CM410</f>
        <v>0</v>
      </c>
      <c r="AA9" s="54">
        <f>+'BASE DE DATOS '!CQ410</f>
        <v>34</v>
      </c>
      <c r="AB9" s="160">
        <f>+'BASE DE DATOS '!CR410</f>
        <v>0.34343434343434343</v>
      </c>
      <c r="AC9" s="55" t="str">
        <f>+'BASE DE DATOS '!CU410</f>
        <v xml:space="preserve">SECRETARIA DE EDUCACION </v>
      </c>
      <c r="AD9" s="157"/>
    </row>
    <row r="10" spans="1:31" ht="78.75">
      <c r="A10" s="48" t="s">
        <v>1189</v>
      </c>
      <c r="B10" s="49" t="s">
        <v>95</v>
      </c>
      <c r="C10" s="48" t="s">
        <v>1190</v>
      </c>
      <c r="D10" s="50">
        <v>200</v>
      </c>
      <c r="E10" s="50">
        <v>200</v>
      </c>
      <c r="F10" s="48" t="s">
        <v>486</v>
      </c>
      <c r="G10" s="48" t="s">
        <v>1197</v>
      </c>
      <c r="H10" s="48" t="s">
        <v>1785</v>
      </c>
      <c r="I10" s="51">
        <v>400</v>
      </c>
      <c r="J10" s="50">
        <v>200</v>
      </c>
      <c r="K10" s="50">
        <v>0</v>
      </c>
      <c r="L10" s="51">
        <v>0</v>
      </c>
      <c r="M10" s="51">
        <v>0</v>
      </c>
      <c r="N10" s="58">
        <v>200</v>
      </c>
      <c r="O10" s="58">
        <v>0</v>
      </c>
      <c r="P10" s="51">
        <v>200</v>
      </c>
      <c r="Q10" s="58">
        <f>+'BASE DE DATOS '!CD411</f>
        <v>15</v>
      </c>
      <c r="R10" s="51">
        <f>+'BASE DE DATOS '!CE411</f>
        <v>60000000</v>
      </c>
      <c r="S10" s="51">
        <f>+'BASE DE DATOS '!CF411</f>
        <v>0</v>
      </c>
      <c r="T10" s="51">
        <f>+'BASE DE DATOS '!CG411</f>
        <v>60000000</v>
      </c>
      <c r="U10" s="51">
        <f>+'BASE DE DATOS '!CH411</f>
        <v>0</v>
      </c>
      <c r="V10" s="51">
        <f>+'BASE DE DATOS '!CI411</f>
        <v>0</v>
      </c>
      <c r="W10" s="51">
        <f>+'BASE DE DATOS '!CJ411</f>
        <v>0</v>
      </c>
      <c r="X10" s="51">
        <f>+'BASE DE DATOS '!CK411</f>
        <v>0</v>
      </c>
      <c r="Y10" s="51">
        <f>+'BASE DE DATOS '!CL411</f>
        <v>0</v>
      </c>
      <c r="Z10" s="51">
        <f>+'BASE DE DATOS '!CM411</f>
        <v>0</v>
      </c>
      <c r="AA10" s="54">
        <f>+'BASE DE DATOS '!CQ411</f>
        <v>15</v>
      </c>
      <c r="AB10" s="160">
        <f>+'BASE DE DATOS '!CR411</f>
        <v>7.4999999999999997E-2</v>
      </c>
      <c r="AC10" s="55" t="str">
        <f>+'BASE DE DATOS '!CU411</f>
        <v xml:space="preserve">SECRETARIA DE EDUCACION </v>
      </c>
      <c r="AD10" s="157"/>
    </row>
    <row r="11" spans="1:31" ht="33.75">
      <c r="A11" s="48" t="s">
        <v>1189</v>
      </c>
      <c r="B11" s="49" t="s">
        <v>95</v>
      </c>
      <c r="C11" s="48" t="s">
        <v>1190</v>
      </c>
      <c r="D11" s="50">
        <v>300</v>
      </c>
      <c r="E11" s="50">
        <v>300</v>
      </c>
      <c r="F11" s="48" t="s">
        <v>97</v>
      </c>
      <c r="G11" s="48" t="s">
        <v>1198</v>
      </c>
      <c r="H11" s="48" t="s">
        <v>1198</v>
      </c>
      <c r="I11" s="51">
        <v>60</v>
      </c>
      <c r="J11" s="50">
        <v>100</v>
      </c>
      <c r="K11" s="50">
        <v>0</v>
      </c>
      <c r="L11" s="51">
        <v>100</v>
      </c>
      <c r="M11" s="51">
        <v>180</v>
      </c>
      <c r="N11" s="58">
        <v>0</v>
      </c>
      <c r="O11" s="58">
        <v>0</v>
      </c>
      <c r="P11" s="51">
        <v>120</v>
      </c>
      <c r="Q11" s="58">
        <f>+'BASE DE DATOS '!CD412</f>
        <v>0</v>
      </c>
      <c r="R11" s="51">
        <f>+'BASE DE DATOS '!CE412</f>
        <v>260000000</v>
      </c>
      <c r="S11" s="51">
        <f>+'BASE DE DATOS '!CF412</f>
        <v>260000000</v>
      </c>
      <c r="T11" s="51">
        <f>+'BASE DE DATOS '!CG412</f>
        <v>0</v>
      </c>
      <c r="U11" s="51">
        <f>+'BASE DE DATOS '!CH412</f>
        <v>0</v>
      </c>
      <c r="V11" s="51">
        <f>+'BASE DE DATOS '!CI412</f>
        <v>0</v>
      </c>
      <c r="W11" s="51">
        <f>+'BASE DE DATOS '!CJ412</f>
        <v>0</v>
      </c>
      <c r="X11" s="51">
        <f>+'BASE DE DATOS '!CK412</f>
        <v>0</v>
      </c>
      <c r="Y11" s="51">
        <f>+'BASE DE DATOS '!CL412</f>
        <v>0</v>
      </c>
      <c r="Z11" s="51">
        <f>+'BASE DE DATOS '!CM412</f>
        <v>0</v>
      </c>
      <c r="AA11" s="54">
        <f>+'BASE DE DATOS '!CQ412</f>
        <v>180</v>
      </c>
      <c r="AB11" s="160">
        <f>+'BASE DE DATOS '!CR412</f>
        <v>0.6</v>
      </c>
      <c r="AC11" s="55" t="str">
        <f>+'BASE DE DATOS '!CU412</f>
        <v xml:space="preserve">SECRETARIA DE EDUCACION </v>
      </c>
      <c r="AD11" s="157"/>
    </row>
    <row r="12" spans="1:31" ht="54" customHeight="1">
      <c r="A12" s="48" t="s">
        <v>1189</v>
      </c>
      <c r="B12" s="49" t="s">
        <v>95</v>
      </c>
      <c r="C12" s="48" t="s">
        <v>1190</v>
      </c>
      <c r="D12" s="50">
        <v>3500</v>
      </c>
      <c r="E12" s="50">
        <v>3500</v>
      </c>
      <c r="F12" s="48" t="s">
        <v>486</v>
      </c>
      <c r="G12" s="48" t="s">
        <v>1199</v>
      </c>
      <c r="H12" s="48" t="s">
        <v>1199</v>
      </c>
      <c r="I12" s="51">
        <v>4418</v>
      </c>
      <c r="J12" s="50">
        <v>3500</v>
      </c>
      <c r="K12" s="50">
        <v>0</v>
      </c>
      <c r="L12" s="51">
        <v>1100</v>
      </c>
      <c r="M12" s="51">
        <v>3572</v>
      </c>
      <c r="N12" s="58">
        <v>3572</v>
      </c>
      <c r="O12" s="58">
        <v>3572</v>
      </c>
      <c r="P12" s="51">
        <v>3500</v>
      </c>
      <c r="Q12" s="58">
        <f>+'BASE DE DATOS '!CD413</f>
        <v>0</v>
      </c>
      <c r="R12" s="51">
        <f>+'BASE DE DATOS '!CE413</f>
        <v>0</v>
      </c>
      <c r="S12" s="51">
        <f>+'BASE DE DATOS '!CF413</f>
        <v>0</v>
      </c>
      <c r="T12" s="51">
        <f>+'BASE DE DATOS '!CG413</f>
        <v>0</v>
      </c>
      <c r="U12" s="51">
        <f>+'BASE DE DATOS '!CH413</f>
        <v>0</v>
      </c>
      <c r="V12" s="51">
        <f>+'BASE DE DATOS '!CI413</f>
        <v>0</v>
      </c>
      <c r="W12" s="51">
        <f>+'BASE DE DATOS '!CJ413</f>
        <v>0</v>
      </c>
      <c r="X12" s="51">
        <f>+'BASE DE DATOS '!CK413</f>
        <v>0</v>
      </c>
      <c r="Y12" s="51">
        <f>+'BASE DE DATOS '!CL413</f>
        <v>0</v>
      </c>
      <c r="Z12" s="51">
        <f>+'BASE DE DATOS '!CM413</f>
        <v>0</v>
      </c>
      <c r="AA12" s="54">
        <f>+'BASE DE DATOS '!CQ413</f>
        <v>2381.3333333333335</v>
      </c>
      <c r="AB12" s="160">
        <f>+'BASE DE DATOS '!CR413</f>
        <v>0.68038095238095242</v>
      </c>
      <c r="AC12" s="55" t="str">
        <f>+'BASE DE DATOS '!CU413</f>
        <v xml:space="preserve">SECRETARIA DE EDUCACION </v>
      </c>
      <c r="AD12" s="157"/>
    </row>
    <row r="13" spans="1:31" ht="96" customHeight="1">
      <c r="A13" s="48" t="s">
        <v>1200</v>
      </c>
      <c r="B13" s="49" t="s">
        <v>95</v>
      </c>
      <c r="C13" s="48" t="s">
        <v>1201</v>
      </c>
      <c r="D13" s="50">
        <v>200</v>
      </c>
      <c r="E13" s="50">
        <v>200</v>
      </c>
      <c r="F13" s="48" t="s">
        <v>486</v>
      </c>
      <c r="G13" s="48" t="s">
        <v>1197</v>
      </c>
      <c r="H13" s="48" t="s">
        <v>1197</v>
      </c>
      <c r="I13" s="51">
        <v>400</v>
      </c>
      <c r="J13" s="50">
        <v>200</v>
      </c>
      <c r="K13" s="50">
        <v>0</v>
      </c>
      <c r="L13" s="51">
        <v>50</v>
      </c>
      <c r="M13" s="51">
        <v>0</v>
      </c>
      <c r="N13" s="58">
        <v>0</v>
      </c>
      <c r="O13" s="58">
        <v>0</v>
      </c>
      <c r="P13" s="51">
        <v>200</v>
      </c>
      <c r="Q13" s="58">
        <f>+'BASE DE DATOS '!CD414</f>
        <v>15</v>
      </c>
      <c r="R13" s="51">
        <f>+'BASE DE DATOS '!CE414</f>
        <v>60000000</v>
      </c>
      <c r="S13" s="51">
        <f>+'BASE DE DATOS '!CF414</f>
        <v>0</v>
      </c>
      <c r="T13" s="51">
        <f>+'BASE DE DATOS '!CG414</f>
        <v>60000000</v>
      </c>
      <c r="U13" s="51">
        <f>+'BASE DE DATOS '!CH414</f>
        <v>0</v>
      </c>
      <c r="V13" s="51">
        <f>+'BASE DE DATOS '!CI414</f>
        <v>0</v>
      </c>
      <c r="W13" s="51">
        <f>+'BASE DE DATOS '!CJ414</f>
        <v>0</v>
      </c>
      <c r="X13" s="51">
        <f>+'BASE DE DATOS '!CK414</f>
        <v>0</v>
      </c>
      <c r="Y13" s="51">
        <f>+'BASE DE DATOS '!CL414</f>
        <v>0</v>
      </c>
      <c r="Z13" s="51">
        <f>+'BASE DE DATOS '!CM414</f>
        <v>0</v>
      </c>
      <c r="AA13" s="54">
        <f>+'BASE DE DATOS '!CQ414</f>
        <v>15</v>
      </c>
      <c r="AB13" s="160">
        <f>+'BASE DE DATOS '!CR414</f>
        <v>7.4999999999999997E-2</v>
      </c>
      <c r="AC13" s="55" t="str">
        <f>+'BASE DE DATOS '!CU414</f>
        <v xml:space="preserve">SECRETARIA DE EDUCACION </v>
      </c>
      <c r="AD13" s="157"/>
    </row>
    <row r="14" spans="1:31" ht="56.25">
      <c r="A14" s="48" t="s">
        <v>1200</v>
      </c>
      <c r="B14" s="49" t="s">
        <v>95</v>
      </c>
      <c r="C14" s="48" t="s">
        <v>1201</v>
      </c>
      <c r="D14" s="50">
        <v>300</v>
      </c>
      <c r="E14" s="50">
        <v>300</v>
      </c>
      <c r="F14" s="48" t="s">
        <v>97</v>
      </c>
      <c r="G14" s="48" t="s">
        <v>1198</v>
      </c>
      <c r="H14" s="48" t="s">
        <v>1198</v>
      </c>
      <c r="I14" s="51">
        <v>60</v>
      </c>
      <c r="J14" s="50">
        <v>100</v>
      </c>
      <c r="K14" s="50">
        <v>0</v>
      </c>
      <c r="L14" s="51">
        <v>100</v>
      </c>
      <c r="M14" s="51">
        <v>0</v>
      </c>
      <c r="N14" s="58">
        <v>0</v>
      </c>
      <c r="O14" s="58">
        <v>0</v>
      </c>
      <c r="P14" s="51">
        <v>300</v>
      </c>
      <c r="Q14" s="58">
        <f>+'BASE DE DATOS '!CD415</f>
        <v>66</v>
      </c>
      <c r="R14" s="51">
        <f>+'BASE DE DATOS '!CE415</f>
        <v>260000000</v>
      </c>
      <c r="S14" s="51">
        <f>+'BASE DE DATOS '!CF415</f>
        <v>0</v>
      </c>
      <c r="T14" s="51">
        <f>+'BASE DE DATOS '!CG415</f>
        <v>260000000</v>
      </c>
      <c r="U14" s="51">
        <f>+'BASE DE DATOS '!CH415</f>
        <v>0</v>
      </c>
      <c r="V14" s="51">
        <f>+'BASE DE DATOS '!CI415</f>
        <v>0</v>
      </c>
      <c r="W14" s="51">
        <f>+'BASE DE DATOS '!CJ415</f>
        <v>0</v>
      </c>
      <c r="X14" s="51">
        <f>+'BASE DE DATOS '!CK415</f>
        <v>0</v>
      </c>
      <c r="Y14" s="51">
        <f>+'BASE DE DATOS '!CL415</f>
        <v>0</v>
      </c>
      <c r="Z14" s="51">
        <f>+'BASE DE DATOS '!CM415</f>
        <v>0</v>
      </c>
      <c r="AA14" s="54">
        <f>+'BASE DE DATOS '!CQ415</f>
        <v>66</v>
      </c>
      <c r="AB14" s="160">
        <f>+'BASE DE DATOS '!CR415</f>
        <v>0.22</v>
      </c>
      <c r="AC14" s="55" t="str">
        <f>+'BASE DE DATOS '!CU415</f>
        <v xml:space="preserve">SECRETARIA DE EDUCACION </v>
      </c>
      <c r="AD14" s="157"/>
    </row>
    <row r="15" spans="1:31" ht="56.25">
      <c r="A15" s="48" t="s">
        <v>1200</v>
      </c>
      <c r="B15" s="49" t="s">
        <v>95</v>
      </c>
      <c r="C15" s="48" t="s">
        <v>1201</v>
      </c>
      <c r="D15" s="50">
        <v>3500</v>
      </c>
      <c r="E15" s="50">
        <v>3500</v>
      </c>
      <c r="F15" s="48" t="s">
        <v>486</v>
      </c>
      <c r="G15" s="48" t="s">
        <v>1199</v>
      </c>
      <c r="H15" s="48" t="s">
        <v>1199</v>
      </c>
      <c r="I15" s="51">
        <v>4418</v>
      </c>
      <c r="J15" s="50">
        <v>3500</v>
      </c>
      <c r="K15" s="50">
        <v>0</v>
      </c>
      <c r="L15" s="51">
        <v>0</v>
      </c>
      <c r="M15" s="51">
        <v>0</v>
      </c>
      <c r="N15" s="58">
        <v>0</v>
      </c>
      <c r="O15" s="58">
        <v>0</v>
      </c>
      <c r="P15" s="51">
        <v>3500</v>
      </c>
      <c r="Q15" s="58">
        <f>+'BASE DE DATOS '!CD416</f>
        <v>1616</v>
      </c>
      <c r="R15" s="51">
        <f>+'BASE DE DATOS '!CE416</f>
        <v>862000000</v>
      </c>
      <c r="S15" s="51">
        <f>+'BASE DE DATOS '!CF416</f>
        <v>0</v>
      </c>
      <c r="T15" s="51">
        <f>+'BASE DE DATOS '!CG416</f>
        <v>862000000</v>
      </c>
      <c r="U15" s="51">
        <f>+'BASE DE DATOS '!CH416</f>
        <v>0</v>
      </c>
      <c r="V15" s="51">
        <f>+'BASE DE DATOS '!CI416</f>
        <v>0</v>
      </c>
      <c r="W15" s="51">
        <f>+'BASE DE DATOS '!CJ416</f>
        <v>0</v>
      </c>
      <c r="X15" s="51">
        <f>+'BASE DE DATOS '!CK416</f>
        <v>0</v>
      </c>
      <c r="Y15" s="51">
        <f>+'BASE DE DATOS '!CL416</f>
        <v>0</v>
      </c>
      <c r="Z15" s="51">
        <f>+'BASE DE DATOS '!CM416</f>
        <v>0</v>
      </c>
      <c r="AA15" s="54">
        <f>+'BASE DE DATOS '!CQ416</f>
        <v>1616</v>
      </c>
      <c r="AB15" s="160">
        <f>+'BASE DE DATOS '!CR416</f>
        <v>0.46171428571428569</v>
      </c>
      <c r="AC15" s="55" t="str">
        <f>+'BASE DE DATOS '!CU416</f>
        <v xml:space="preserve">SECRETARIA DE EDUCACION </v>
      </c>
      <c r="AD15" s="157"/>
    </row>
    <row r="16" spans="1:31" ht="78.75">
      <c r="A16" s="48" t="s">
        <v>1202</v>
      </c>
      <c r="B16" s="49" t="s">
        <v>95</v>
      </c>
      <c r="C16" s="48" t="s">
        <v>1203</v>
      </c>
      <c r="D16" s="50">
        <v>4</v>
      </c>
      <c r="E16" s="50">
        <v>4</v>
      </c>
      <c r="F16" s="48" t="s">
        <v>97</v>
      </c>
      <c r="G16" s="48" t="s">
        <v>1204</v>
      </c>
      <c r="H16" s="48" t="s">
        <v>1204</v>
      </c>
      <c r="I16" s="51">
        <v>0</v>
      </c>
      <c r="J16" s="50">
        <v>1</v>
      </c>
      <c r="K16" s="50">
        <v>0</v>
      </c>
      <c r="L16" s="51">
        <v>1</v>
      </c>
      <c r="M16" s="51">
        <v>1</v>
      </c>
      <c r="N16" s="58">
        <v>1</v>
      </c>
      <c r="O16" s="58">
        <v>1</v>
      </c>
      <c r="P16" s="51">
        <v>2</v>
      </c>
      <c r="Q16" s="58">
        <f>+'BASE DE DATOS '!CD417</f>
        <v>0</v>
      </c>
      <c r="R16" s="51">
        <f>+'BASE DE DATOS '!CE417</f>
        <v>0</v>
      </c>
      <c r="S16" s="51">
        <f>+'BASE DE DATOS '!CF417</f>
        <v>0</v>
      </c>
      <c r="T16" s="51">
        <f>+'BASE DE DATOS '!CG417</f>
        <v>0</v>
      </c>
      <c r="U16" s="51">
        <f>+'BASE DE DATOS '!CH417</f>
        <v>0</v>
      </c>
      <c r="V16" s="51">
        <f>+'BASE DE DATOS '!CI417</f>
        <v>0</v>
      </c>
      <c r="W16" s="51">
        <f>+'BASE DE DATOS '!CJ417</f>
        <v>0</v>
      </c>
      <c r="X16" s="51">
        <f>+'BASE DE DATOS '!CK417</f>
        <v>0</v>
      </c>
      <c r="Y16" s="51">
        <f>+'BASE DE DATOS '!CL417</f>
        <v>0</v>
      </c>
      <c r="Z16" s="51">
        <f>+'BASE DE DATOS '!CM417</f>
        <v>0</v>
      </c>
      <c r="AA16" s="54">
        <f>+'BASE DE DATOS '!CQ417</f>
        <v>2</v>
      </c>
      <c r="AB16" s="160">
        <f>+'BASE DE DATOS '!CR417</f>
        <v>0.5</v>
      </c>
      <c r="AC16" s="55" t="str">
        <f>+'BASE DE DATOS '!CU417</f>
        <v xml:space="preserve">SECRETARIA DE EDUCACION </v>
      </c>
      <c r="AD16" s="157"/>
    </row>
    <row r="17" spans="1:30" ht="75" customHeight="1">
      <c r="A17" s="48" t="s">
        <v>1202</v>
      </c>
      <c r="B17" s="49" t="s">
        <v>95</v>
      </c>
      <c r="C17" s="48" t="s">
        <v>1203</v>
      </c>
      <c r="D17" s="50">
        <v>600</v>
      </c>
      <c r="E17" s="50">
        <v>600</v>
      </c>
      <c r="F17" s="48" t="s">
        <v>97</v>
      </c>
      <c r="G17" s="48" t="s">
        <v>1205</v>
      </c>
      <c r="H17" s="48" t="s">
        <v>1205</v>
      </c>
      <c r="I17" s="51">
        <v>0</v>
      </c>
      <c r="J17" s="50">
        <v>150</v>
      </c>
      <c r="K17" s="50">
        <v>0</v>
      </c>
      <c r="L17" s="51">
        <v>200</v>
      </c>
      <c r="M17" s="51">
        <v>726</v>
      </c>
      <c r="N17" s="58">
        <v>0</v>
      </c>
      <c r="O17" s="58">
        <v>0</v>
      </c>
      <c r="P17" s="51">
        <v>300</v>
      </c>
      <c r="Q17" s="58">
        <f>+'BASE DE DATOS '!CD418</f>
        <v>0</v>
      </c>
      <c r="R17" s="51">
        <f>+'BASE DE DATOS '!CE418</f>
        <v>0</v>
      </c>
      <c r="S17" s="51">
        <f>+'BASE DE DATOS '!CF418</f>
        <v>0</v>
      </c>
      <c r="T17" s="51">
        <f>+'BASE DE DATOS '!CG418</f>
        <v>0</v>
      </c>
      <c r="U17" s="51">
        <f>+'BASE DE DATOS '!CH418</f>
        <v>0</v>
      </c>
      <c r="V17" s="51">
        <f>+'BASE DE DATOS '!CI418</f>
        <v>0</v>
      </c>
      <c r="W17" s="51">
        <f>+'BASE DE DATOS '!CJ418</f>
        <v>0</v>
      </c>
      <c r="X17" s="51">
        <f>+'BASE DE DATOS '!CK418</f>
        <v>0</v>
      </c>
      <c r="Y17" s="51">
        <f>+'BASE DE DATOS '!CL418</f>
        <v>0</v>
      </c>
      <c r="Z17" s="51">
        <f>+'BASE DE DATOS '!CM418</f>
        <v>0</v>
      </c>
      <c r="AA17" s="54">
        <f>+'BASE DE DATOS '!CQ418</f>
        <v>726</v>
      </c>
      <c r="AB17" s="160">
        <f>+'BASE DE DATOS '!CR418</f>
        <v>1</v>
      </c>
      <c r="AC17" s="55" t="str">
        <f>+'BASE DE DATOS '!CU418</f>
        <v xml:space="preserve">SECRETARIA DE EDUCACION </v>
      </c>
      <c r="AD17" s="157"/>
    </row>
    <row r="18" spans="1:30" ht="78.75" customHeight="1">
      <c r="A18" s="48" t="s">
        <v>1202</v>
      </c>
      <c r="B18" s="49" t="s">
        <v>95</v>
      </c>
      <c r="C18" s="48" t="s">
        <v>1203</v>
      </c>
      <c r="D18" s="50">
        <v>600</v>
      </c>
      <c r="E18" s="50">
        <v>600</v>
      </c>
      <c r="F18" s="48" t="s">
        <v>97</v>
      </c>
      <c r="G18" s="48" t="s">
        <v>1206</v>
      </c>
      <c r="H18" s="48" t="s">
        <v>1206</v>
      </c>
      <c r="I18" s="51">
        <v>0</v>
      </c>
      <c r="J18" s="50">
        <v>150</v>
      </c>
      <c r="K18" s="50">
        <v>0</v>
      </c>
      <c r="L18" s="51">
        <v>200</v>
      </c>
      <c r="M18" s="51">
        <v>726</v>
      </c>
      <c r="N18" s="58">
        <v>0</v>
      </c>
      <c r="O18" s="58">
        <v>0</v>
      </c>
      <c r="P18" s="51">
        <v>0</v>
      </c>
      <c r="Q18" s="58">
        <f>+'BASE DE DATOS '!CD419</f>
        <v>0</v>
      </c>
      <c r="R18" s="51">
        <f>+'BASE DE DATOS '!CE419</f>
        <v>0</v>
      </c>
      <c r="S18" s="51">
        <f>+'BASE DE DATOS '!CF419</f>
        <v>0</v>
      </c>
      <c r="T18" s="51">
        <f>+'BASE DE DATOS '!CG419</f>
        <v>0</v>
      </c>
      <c r="U18" s="51">
        <f>+'BASE DE DATOS '!CH419</f>
        <v>0</v>
      </c>
      <c r="V18" s="51">
        <f>+'BASE DE DATOS '!CI419</f>
        <v>0</v>
      </c>
      <c r="W18" s="51">
        <f>+'BASE DE DATOS '!CJ419</f>
        <v>0</v>
      </c>
      <c r="X18" s="51">
        <f>+'BASE DE DATOS '!CK419</f>
        <v>0</v>
      </c>
      <c r="Y18" s="51">
        <f>+'BASE DE DATOS '!CL419</f>
        <v>0</v>
      </c>
      <c r="Z18" s="51">
        <f>+'BASE DE DATOS '!CM419</f>
        <v>0</v>
      </c>
      <c r="AA18" s="54">
        <f>+'BASE DE DATOS '!CQ419</f>
        <v>726</v>
      </c>
      <c r="AB18" s="160">
        <f>+'BASE DE DATOS '!CR419</f>
        <v>1</v>
      </c>
      <c r="AC18" s="55" t="str">
        <f>+'BASE DE DATOS '!CU419</f>
        <v xml:space="preserve">SECRETARIA DE EDUCACION </v>
      </c>
      <c r="AD18" s="157"/>
    </row>
    <row r="19" spans="1:30" ht="90">
      <c r="A19" s="48" t="s">
        <v>1207</v>
      </c>
      <c r="B19" s="49" t="s">
        <v>95</v>
      </c>
      <c r="C19" s="48" t="s">
        <v>1208</v>
      </c>
      <c r="D19" s="50">
        <v>3</v>
      </c>
      <c r="E19" s="50">
        <v>3</v>
      </c>
      <c r="F19" s="48" t="s">
        <v>97</v>
      </c>
      <c r="G19" s="48" t="s">
        <v>1209</v>
      </c>
      <c r="H19" s="48" t="s">
        <v>1209</v>
      </c>
      <c r="I19" s="51">
        <v>0</v>
      </c>
      <c r="J19" s="50">
        <v>1</v>
      </c>
      <c r="K19" s="50">
        <v>0</v>
      </c>
      <c r="L19" s="51">
        <v>1</v>
      </c>
      <c r="M19" s="51">
        <v>2</v>
      </c>
      <c r="N19" s="58">
        <v>0</v>
      </c>
      <c r="O19" s="58">
        <v>0</v>
      </c>
      <c r="P19" s="51">
        <v>1</v>
      </c>
      <c r="Q19" s="58">
        <f>+'BASE DE DATOS '!CD420</f>
        <v>0</v>
      </c>
      <c r="R19" s="51">
        <f>+'BASE DE DATOS '!CE420</f>
        <v>0</v>
      </c>
      <c r="S19" s="51">
        <f>+'BASE DE DATOS '!CF420</f>
        <v>0</v>
      </c>
      <c r="T19" s="51">
        <f>+'BASE DE DATOS '!CG420</f>
        <v>0</v>
      </c>
      <c r="U19" s="51">
        <f>+'BASE DE DATOS '!CH420</f>
        <v>0</v>
      </c>
      <c r="V19" s="51">
        <f>+'BASE DE DATOS '!CI420</f>
        <v>0</v>
      </c>
      <c r="W19" s="51">
        <f>+'BASE DE DATOS '!CJ420</f>
        <v>0</v>
      </c>
      <c r="X19" s="51">
        <f>+'BASE DE DATOS '!CK420</f>
        <v>0</v>
      </c>
      <c r="Y19" s="51">
        <f>+'BASE DE DATOS '!CL420</f>
        <v>0</v>
      </c>
      <c r="Z19" s="51">
        <f>+'BASE DE DATOS '!CM420</f>
        <v>0</v>
      </c>
      <c r="AA19" s="54">
        <f>+'BASE DE DATOS '!CQ420</f>
        <v>2</v>
      </c>
      <c r="AB19" s="160">
        <f>+'BASE DE DATOS '!CR420</f>
        <v>0.66666666666666663</v>
      </c>
      <c r="AC19" s="55" t="str">
        <f>+'BASE DE DATOS '!CU420</f>
        <v xml:space="preserve">SECRETARIA DE EDUCACION </v>
      </c>
      <c r="AD19" s="157"/>
    </row>
    <row r="20" spans="1:30" ht="99.75" customHeight="1">
      <c r="A20" s="48" t="s">
        <v>1207</v>
      </c>
      <c r="B20" s="49" t="s">
        <v>95</v>
      </c>
      <c r="C20" s="48" t="s">
        <v>1208</v>
      </c>
      <c r="D20" s="50">
        <v>1500</v>
      </c>
      <c r="E20" s="50">
        <v>1500</v>
      </c>
      <c r="F20" s="48" t="s">
        <v>97</v>
      </c>
      <c r="G20" s="48" t="s">
        <v>1210</v>
      </c>
      <c r="H20" s="48" t="s">
        <v>1210</v>
      </c>
      <c r="I20" s="51">
        <v>0</v>
      </c>
      <c r="J20" s="50">
        <v>1642</v>
      </c>
      <c r="K20" s="50">
        <v>1642</v>
      </c>
      <c r="L20" s="51">
        <v>1500</v>
      </c>
      <c r="M20" s="51">
        <v>6270</v>
      </c>
      <c r="N20" s="58">
        <v>0</v>
      </c>
      <c r="O20" s="58">
        <v>0</v>
      </c>
      <c r="P20" s="51">
        <v>0</v>
      </c>
      <c r="Q20" s="58">
        <f>+'BASE DE DATOS '!CD421</f>
        <v>0</v>
      </c>
      <c r="R20" s="51">
        <f>+'BASE DE DATOS '!CE421</f>
        <v>0</v>
      </c>
      <c r="S20" s="51">
        <f>+'BASE DE DATOS '!CF421</f>
        <v>0</v>
      </c>
      <c r="T20" s="51">
        <f>+'BASE DE DATOS '!CG421</f>
        <v>0</v>
      </c>
      <c r="U20" s="51">
        <f>+'BASE DE DATOS '!CH421</f>
        <v>0</v>
      </c>
      <c r="V20" s="51">
        <f>+'BASE DE DATOS '!CI421</f>
        <v>0</v>
      </c>
      <c r="W20" s="51">
        <f>+'BASE DE DATOS '!CJ421</f>
        <v>0</v>
      </c>
      <c r="X20" s="51">
        <f>+'BASE DE DATOS '!CK421</f>
        <v>0</v>
      </c>
      <c r="Y20" s="51">
        <f>+'BASE DE DATOS '!CL421</f>
        <v>0</v>
      </c>
      <c r="Z20" s="51">
        <f>+'BASE DE DATOS '!CM421</f>
        <v>0</v>
      </c>
      <c r="AA20" s="54">
        <f>+'BASE DE DATOS '!CQ421</f>
        <v>7912</v>
      </c>
      <c r="AB20" s="160">
        <f>+'BASE DE DATOS '!CR421</f>
        <v>1</v>
      </c>
      <c r="AC20" s="55" t="str">
        <f>+'BASE DE DATOS '!CU421</f>
        <v xml:space="preserve">SECRETARIA DE EDUCACION </v>
      </c>
      <c r="AD20" s="157"/>
    </row>
    <row r="21" spans="1:30" ht="83.25" customHeight="1">
      <c r="A21" s="48" t="s">
        <v>1211</v>
      </c>
      <c r="B21" s="49" t="s">
        <v>95</v>
      </c>
      <c r="C21" s="48" t="s">
        <v>1212</v>
      </c>
      <c r="D21" s="50">
        <v>4</v>
      </c>
      <c r="E21" s="50">
        <v>4</v>
      </c>
      <c r="F21" s="48" t="s">
        <v>97</v>
      </c>
      <c r="G21" s="48" t="s">
        <v>1213</v>
      </c>
      <c r="H21" s="48" t="s">
        <v>1213</v>
      </c>
      <c r="I21" s="51">
        <v>1</v>
      </c>
      <c r="J21" s="50">
        <v>1</v>
      </c>
      <c r="K21" s="50">
        <v>1</v>
      </c>
      <c r="L21" s="51">
        <v>1</v>
      </c>
      <c r="M21" s="51">
        <v>1</v>
      </c>
      <c r="N21" s="58">
        <v>1</v>
      </c>
      <c r="O21" s="58">
        <v>1</v>
      </c>
      <c r="P21" s="51">
        <v>1</v>
      </c>
      <c r="Q21" s="58">
        <f>+'BASE DE DATOS '!CD422</f>
        <v>1</v>
      </c>
      <c r="R21" s="51">
        <f>+'BASE DE DATOS '!CE422</f>
        <v>8000000</v>
      </c>
      <c r="S21" s="51">
        <f>+'BASE DE DATOS '!CF422</f>
        <v>0</v>
      </c>
      <c r="T21" s="51">
        <f>+'BASE DE DATOS '!CG422</f>
        <v>8000000</v>
      </c>
      <c r="U21" s="51">
        <f>+'BASE DE DATOS '!CH422</f>
        <v>0</v>
      </c>
      <c r="V21" s="51">
        <f>+'BASE DE DATOS '!CI422</f>
        <v>0</v>
      </c>
      <c r="W21" s="51">
        <f>+'BASE DE DATOS '!CJ422</f>
        <v>0</v>
      </c>
      <c r="X21" s="51">
        <f>+'BASE DE DATOS '!CK422</f>
        <v>0</v>
      </c>
      <c r="Y21" s="51">
        <f>+'BASE DE DATOS '!CL422</f>
        <v>0</v>
      </c>
      <c r="Z21" s="51">
        <f>+'BASE DE DATOS '!CM422</f>
        <v>0</v>
      </c>
      <c r="AA21" s="54">
        <f>+'BASE DE DATOS '!CQ422</f>
        <v>4</v>
      </c>
      <c r="AB21" s="160">
        <f>+'BASE DE DATOS '!CR422</f>
        <v>1</v>
      </c>
      <c r="AC21" s="55" t="str">
        <f>+'BASE DE DATOS '!CU422</f>
        <v xml:space="preserve">SECRETARIA DE EDUCACION </v>
      </c>
      <c r="AD21" s="157"/>
    </row>
    <row r="22" spans="1:30" ht="74.25" customHeight="1">
      <c r="A22" s="48" t="s">
        <v>1211</v>
      </c>
      <c r="B22" s="49" t="s">
        <v>95</v>
      </c>
      <c r="C22" s="48" t="s">
        <v>1212</v>
      </c>
      <c r="D22" s="50">
        <v>25000</v>
      </c>
      <c r="E22" s="50">
        <v>17000</v>
      </c>
      <c r="F22" s="48" t="s">
        <v>486</v>
      </c>
      <c r="G22" s="48" t="s">
        <v>1214</v>
      </c>
      <c r="H22" s="48" t="s">
        <v>1215</v>
      </c>
      <c r="I22" s="51">
        <v>17000</v>
      </c>
      <c r="J22" s="50">
        <v>25000</v>
      </c>
      <c r="K22" s="50">
        <v>25790</v>
      </c>
      <c r="L22" s="51">
        <v>22582</v>
      </c>
      <c r="M22" s="51">
        <v>22582</v>
      </c>
      <c r="N22" s="58">
        <v>23000</v>
      </c>
      <c r="O22" s="58">
        <v>19574</v>
      </c>
      <c r="P22" s="51">
        <v>17000</v>
      </c>
      <c r="Q22" s="58">
        <f>+'BASE DE DATOS '!CD423</f>
        <v>18144</v>
      </c>
      <c r="R22" s="51">
        <f>+'BASE DE DATOS '!CE423</f>
        <v>393290030000</v>
      </c>
      <c r="S22" s="51">
        <f>+'BASE DE DATOS '!CF423</f>
        <v>0</v>
      </c>
      <c r="T22" s="51">
        <f>+'BASE DE DATOS '!CG423</f>
        <v>393290030000</v>
      </c>
      <c r="U22" s="51">
        <f>+'BASE DE DATOS '!CH423</f>
        <v>0</v>
      </c>
      <c r="V22" s="51">
        <f>+'BASE DE DATOS '!CI423</f>
        <v>0</v>
      </c>
      <c r="W22" s="51">
        <f>+'BASE DE DATOS '!CJ423</f>
        <v>0</v>
      </c>
      <c r="X22" s="51">
        <f>+'BASE DE DATOS '!CK423</f>
        <v>0</v>
      </c>
      <c r="Y22" s="51">
        <f>+'BASE DE DATOS '!CL423</f>
        <v>0</v>
      </c>
      <c r="Z22" s="51">
        <f>+'BASE DE DATOS '!CM423</f>
        <v>0</v>
      </c>
      <c r="AA22" s="54">
        <f>+'BASE DE DATOS '!CQ423</f>
        <v>24597.142857142859</v>
      </c>
      <c r="AB22" s="160">
        <f>+'BASE DE DATOS '!CR423</f>
        <v>1</v>
      </c>
      <c r="AC22" s="55" t="str">
        <f>+'BASE DE DATOS '!CU423</f>
        <v xml:space="preserve">SECRETARIA DE EDUCACION </v>
      </c>
      <c r="AD22" s="157"/>
    </row>
    <row r="23" spans="1:30" ht="74.25" customHeight="1">
      <c r="A23" s="48" t="s">
        <v>1216</v>
      </c>
      <c r="B23" s="49" t="s">
        <v>95</v>
      </c>
      <c r="C23" s="48" t="s">
        <v>1217</v>
      </c>
      <c r="D23" s="50">
        <v>44</v>
      </c>
      <c r="E23" s="50">
        <v>200000</v>
      </c>
      <c r="F23" s="48" t="s">
        <v>97</v>
      </c>
      <c r="G23" s="48" t="s">
        <v>1218</v>
      </c>
      <c r="H23" s="48" t="s">
        <v>1219</v>
      </c>
      <c r="I23" s="51">
        <v>0</v>
      </c>
      <c r="J23" s="50">
        <v>44</v>
      </c>
      <c r="K23" s="50">
        <v>0</v>
      </c>
      <c r="L23" s="51">
        <v>44</v>
      </c>
      <c r="M23" s="51">
        <v>0</v>
      </c>
      <c r="N23" s="58">
        <v>22</v>
      </c>
      <c r="O23" s="58">
        <v>19</v>
      </c>
      <c r="P23" s="51">
        <v>200000</v>
      </c>
      <c r="Q23" s="58">
        <f>+'BASE DE DATOS '!CD424</f>
        <v>0</v>
      </c>
      <c r="R23" s="51">
        <f>+'BASE DE DATOS '!CE424</f>
        <v>0</v>
      </c>
      <c r="S23" s="51">
        <f>+'BASE DE DATOS '!CF424</f>
        <v>0</v>
      </c>
      <c r="T23" s="51">
        <f>+'BASE DE DATOS '!CG424</f>
        <v>0</v>
      </c>
      <c r="U23" s="51">
        <f>+'BASE DE DATOS '!CH424</f>
        <v>0</v>
      </c>
      <c r="V23" s="51">
        <f>+'BASE DE DATOS '!CI424</f>
        <v>0</v>
      </c>
      <c r="W23" s="51">
        <f>+'BASE DE DATOS '!CJ424</f>
        <v>0</v>
      </c>
      <c r="X23" s="51">
        <f>+'BASE DE DATOS '!CK424</f>
        <v>0</v>
      </c>
      <c r="Y23" s="51">
        <f>+'BASE DE DATOS '!CL424</f>
        <v>0</v>
      </c>
      <c r="Z23" s="51">
        <f>+'BASE DE DATOS '!CM424</f>
        <v>0</v>
      </c>
      <c r="AA23" s="54">
        <f>+'BASE DE DATOS '!CQ424</f>
        <v>19</v>
      </c>
      <c r="AB23" s="160">
        <f>+'BASE DE DATOS '!CR424</f>
        <v>9.5000000000000005E-5</v>
      </c>
      <c r="AC23" s="55" t="str">
        <f>+'BASE DE DATOS '!CU424</f>
        <v xml:space="preserve">SECRETARIA DE EDUCACION </v>
      </c>
      <c r="AD23" s="157"/>
    </row>
    <row r="24" spans="1:30" ht="90" hidden="1">
      <c r="A24" s="48" t="s">
        <v>1216</v>
      </c>
      <c r="B24" s="49" t="s">
        <v>95</v>
      </c>
      <c r="C24" s="48" t="s">
        <v>1217</v>
      </c>
      <c r="D24" s="50">
        <v>44</v>
      </c>
      <c r="E24" s="50" t="s">
        <v>81</v>
      </c>
      <c r="F24" s="48" t="s">
        <v>97</v>
      </c>
      <c r="G24" s="48" t="s">
        <v>1220</v>
      </c>
      <c r="H24" s="48" t="s">
        <v>1220</v>
      </c>
      <c r="I24" s="51">
        <v>0</v>
      </c>
      <c r="J24" s="50">
        <v>44</v>
      </c>
      <c r="K24" s="50">
        <v>0</v>
      </c>
      <c r="L24" s="51">
        <v>44</v>
      </c>
      <c r="M24" s="51">
        <v>44</v>
      </c>
      <c r="N24" s="58">
        <v>44</v>
      </c>
      <c r="O24" s="58">
        <v>0</v>
      </c>
      <c r="P24" s="51" t="s">
        <v>81</v>
      </c>
      <c r="Q24" s="58" t="str">
        <f>+'BASE DE DATOS '!CD425</f>
        <v>NA</v>
      </c>
      <c r="R24" s="51">
        <f>+'BASE DE DATOS '!CE425</f>
        <v>0</v>
      </c>
      <c r="S24" s="51">
        <f>+'BASE DE DATOS '!CF425</f>
        <v>0</v>
      </c>
      <c r="T24" s="51">
        <f>+'BASE DE DATOS '!CG425</f>
        <v>0</v>
      </c>
      <c r="U24" s="51">
        <f>+'BASE DE DATOS '!CH425</f>
        <v>0</v>
      </c>
      <c r="V24" s="51">
        <f>+'BASE DE DATOS '!CI425</f>
        <v>0</v>
      </c>
      <c r="W24" s="51">
        <f>+'BASE DE DATOS '!CJ425</f>
        <v>0</v>
      </c>
      <c r="X24" s="51">
        <f>+'BASE DE DATOS '!CK425</f>
        <v>0</v>
      </c>
      <c r="Y24" s="51">
        <f>+'BASE DE DATOS '!CL425</f>
        <v>0</v>
      </c>
      <c r="Z24" s="51">
        <f>+'BASE DE DATOS '!CM425</f>
        <v>0</v>
      </c>
      <c r="AA24" s="54" t="str">
        <f>+'BASE DE DATOS '!CQ425</f>
        <v>NA</v>
      </c>
      <c r="AB24" s="160" t="str">
        <f>+'BASE DE DATOS '!CR425</f>
        <v>NA</v>
      </c>
      <c r="AC24" s="55" t="str">
        <f>+'BASE DE DATOS '!CU425</f>
        <v xml:space="preserve">SECRETARIA DE EDUCACION </v>
      </c>
      <c r="AD24" s="157"/>
    </row>
    <row r="25" spans="1:30" ht="90" hidden="1">
      <c r="A25" s="48" t="s">
        <v>1216</v>
      </c>
      <c r="B25" s="49" t="s">
        <v>95</v>
      </c>
      <c r="C25" s="48" t="s">
        <v>1217</v>
      </c>
      <c r="D25" s="50">
        <v>44</v>
      </c>
      <c r="E25" s="50" t="s">
        <v>81</v>
      </c>
      <c r="F25" s="48" t="s">
        <v>97</v>
      </c>
      <c r="G25" s="48" t="s">
        <v>1221</v>
      </c>
      <c r="H25" s="48" t="s">
        <v>1221</v>
      </c>
      <c r="I25" s="51">
        <v>0</v>
      </c>
      <c r="J25" s="50">
        <v>44</v>
      </c>
      <c r="K25" s="50">
        <v>22</v>
      </c>
      <c r="L25" s="51">
        <v>44</v>
      </c>
      <c r="M25" s="51">
        <v>6</v>
      </c>
      <c r="N25" s="58">
        <v>44</v>
      </c>
      <c r="O25" s="58">
        <v>44</v>
      </c>
      <c r="P25" s="51" t="s">
        <v>81</v>
      </c>
      <c r="Q25" s="58" t="str">
        <f>+'BASE DE DATOS '!CD426</f>
        <v>NA</v>
      </c>
      <c r="R25" s="51">
        <f>+'BASE DE DATOS '!CE426</f>
        <v>0</v>
      </c>
      <c r="S25" s="51">
        <f>+'BASE DE DATOS '!CF426</f>
        <v>0</v>
      </c>
      <c r="T25" s="51">
        <f>+'BASE DE DATOS '!CG426</f>
        <v>0</v>
      </c>
      <c r="U25" s="51">
        <f>+'BASE DE DATOS '!CH426</f>
        <v>0</v>
      </c>
      <c r="V25" s="51">
        <f>+'BASE DE DATOS '!CI426</f>
        <v>0</v>
      </c>
      <c r="W25" s="51">
        <f>+'BASE DE DATOS '!CJ426</f>
        <v>0</v>
      </c>
      <c r="X25" s="51">
        <f>+'BASE DE DATOS '!CK426</f>
        <v>0</v>
      </c>
      <c r="Y25" s="51">
        <f>+'BASE DE DATOS '!CL426</f>
        <v>0</v>
      </c>
      <c r="Z25" s="51">
        <f>+'BASE DE DATOS '!CM426</f>
        <v>0</v>
      </c>
      <c r="AA25" s="54" t="str">
        <f>+'BASE DE DATOS '!CQ426</f>
        <v>NA</v>
      </c>
      <c r="AB25" s="160" t="str">
        <f>+'BASE DE DATOS '!CR426</f>
        <v>NA</v>
      </c>
      <c r="AC25" s="55" t="str">
        <f>+'BASE DE DATOS '!CU426</f>
        <v xml:space="preserve">SECRETARIA DE EDUCACION </v>
      </c>
      <c r="AD25" s="157"/>
    </row>
    <row r="26" spans="1:30" ht="56.25">
      <c r="A26" s="48" t="s">
        <v>1222</v>
      </c>
      <c r="B26" s="49" t="s">
        <v>95</v>
      </c>
      <c r="C26" s="48" t="s">
        <v>1223</v>
      </c>
      <c r="D26" s="50">
        <v>1</v>
      </c>
      <c r="E26" s="50">
        <v>1</v>
      </c>
      <c r="F26" s="48" t="s">
        <v>97</v>
      </c>
      <c r="G26" s="48" t="s">
        <v>1224</v>
      </c>
      <c r="H26" s="48" t="s">
        <v>1224</v>
      </c>
      <c r="I26" s="51">
        <v>0</v>
      </c>
      <c r="J26" s="50">
        <v>0</v>
      </c>
      <c r="K26" s="50">
        <v>0</v>
      </c>
      <c r="L26" s="51">
        <v>0</v>
      </c>
      <c r="M26" s="51">
        <v>0</v>
      </c>
      <c r="N26" s="58">
        <v>0</v>
      </c>
      <c r="O26" s="58">
        <v>0</v>
      </c>
      <c r="P26" s="51">
        <v>1</v>
      </c>
      <c r="Q26" s="58">
        <f>+'BASE DE DATOS '!CD427</f>
        <v>0</v>
      </c>
      <c r="R26" s="51">
        <f>+'BASE DE DATOS '!CE427</f>
        <v>0</v>
      </c>
      <c r="S26" s="51">
        <f>+'BASE DE DATOS '!CF427</f>
        <v>0</v>
      </c>
      <c r="T26" s="51">
        <f>+'BASE DE DATOS '!CG427</f>
        <v>0</v>
      </c>
      <c r="U26" s="51">
        <f>+'BASE DE DATOS '!CH427</f>
        <v>0</v>
      </c>
      <c r="V26" s="51">
        <f>+'BASE DE DATOS '!CI427</f>
        <v>0</v>
      </c>
      <c r="W26" s="51">
        <f>+'BASE DE DATOS '!CJ427</f>
        <v>0</v>
      </c>
      <c r="X26" s="51">
        <f>+'BASE DE DATOS '!CK427</f>
        <v>0</v>
      </c>
      <c r="Y26" s="51">
        <f>+'BASE DE DATOS '!CL427</f>
        <v>0</v>
      </c>
      <c r="Z26" s="51">
        <f>+'BASE DE DATOS '!CM427</f>
        <v>0</v>
      </c>
      <c r="AA26" s="54">
        <f>+'BASE DE DATOS '!CQ427</f>
        <v>0</v>
      </c>
      <c r="AB26" s="160">
        <f>+'BASE DE DATOS '!CR427</f>
        <v>0</v>
      </c>
      <c r="AC26" s="55" t="str">
        <f>+'BASE DE DATOS '!CU427</f>
        <v xml:space="preserve">SECRETARIA DE EDUCACION </v>
      </c>
      <c r="AD26" s="157"/>
    </row>
    <row r="27" spans="1:30" ht="83.25" customHeight="1">
      <c r="A27" s="48" t="s">
        <v>1222</v>
      </c>
      <c r="B27" s="49" t="s">
        <v>95</v>
      </c>
      <c r="C27" s="48" t="s">
        <v>1223</v>
      </c>
      <c r="D27" s="50">
        <v>280</v>
      </c>
      <c r="E27" s="50">
        <v>280</v>
      </c>
      <c r="F27" s="48" t="s">
        <v>97</v>
      </c>
      <c r="G27" s="48" t="s">
        <v>1225</v>
      </c>
      <c r="H27" s="48" t="s">
        <v>1225</v>
      </c>
      <c r="I27" s="51">
        <v>56</v>
      </c>
      <c r="J27" s="50">
        <v>70</v>
      </c>
      <c r="K27" s="50">
        <v>37</v>
      </c>
      <c r="L27" s="51">
        <v>70</v>
      </c>
      <c r="M27" s="51">
        <v>37</v>
      </c>
      <c r="N27" s="58">
        <v>206</v>
      </c>
      <c r="O27" s="58">
        <v>193</v>
      </c>
      <c r="P27" s="51">
        <v>13</v>
      </c>
      <c r="Q27" s="58">
        <f>+'BASE DE DATOS '!CD428</f>
        <v>139</v>
      </c>
      <c r="R27" s="51">
        <f>+'BASE DE DATOS '!CE428</f>
        <v>18823000</v>
      </c>
      <c r="S27" s="51">
        <f>+'BASE DE DATOS '!CF428</f>
        <v>0</v>
      </c>
      <c r="T27" s="51">
        <f>+'BASE DE DATOS '!CG428</f>
        <v>0</v>
      </c>
      <c r="U27" s="51">
        <f>+'BASE DE DATOS '!CH428</f>
        <v>18823000</v>
      </c>
      <c r="V27" s="51">
        <f>+'BASE DE DATOS '!CI428</f>
        <v>0</v>
      </c>
      <c r="W27" s="51">
        <f>+'BASE DE DATOS '!CJ428</f>
        <v>0</v>
      </c>
      <c r="X27" s="51">
        <f>+'BASE DE DATOS '!CK428</f>
        <v>0</v>
      </c>
      <c r="Y27" s="51">
        <f>+'BASE DE DATOS '!CL428</f>
        <v>0</v>
      </c>
      <c r="Z27" s="51">
        <f>+'BASE DE DATOS '!CM428</f>
        <v>0</v>
      </c>
      <c r="AA27" s="54">
        <f>+'BASE DE DATOS '!CQ428</f>
        <v>406</v>
      </c>
      <c r="AB27" s="160">
        <f>+'BASE DE DATOS '!CR428</f>
        <v>1</v>
      </c>
      <c r="AC27" s="55" t="str">
        <f>+'BASE DE DATOS '!CU428</f>
        <v xml:space="preserve">SECRETARIA DE EDUCACION </v>
      </c>
      <c r="AD27" s="157"/>
    </row>
    <row r="28" spans="1:30" ht="56.25">
      <c r="A28" s="48" t="s">
        <v>1222</v>
      </c>
      <c r="B28" s="49" t="s">
        <v>95</v>
      </c>
      <c r="C28" s="48" t="s">
        <v>1223</v>
      </c>
      <c r="D28" s="50">
        <v>223</v>
      </c>
      <c r="E28" s="50">
        <v>223</v>
      </c>
      <c r="F28" s="48" t="s">
        <v>97</v>
      </c>
      <c r="G28" s="48" t="s">
        <v>1226</v>
      </c>
      <c r="H28" s="48" t="s">
        <v>1226</v>
      </c>
      <c r="I28" s="51">
        <v>0</v>
      </c>
      <c r="J28" s="50">
        <v>55</v>
      </c>
      <c r="K28" s="50">
        <v>88</v>
      </c>
      <c r="L28" s="51">
        <v>45</v>
      </c>
      <c r="M28" s="51">
        <v>0</v>
      </c>
      <c r="N28" s="58">
        <v>88</v>
      </c>
      <c r="O28" s="58">
        <v>88</v>
      </c>
      <c r="P28" s="51">
        <v>47</v>
      </c>
      <c r="Q28" s="58">
        <f>+'BASE DE DATOS '!CD429</f>
        <v>0</v>
      </c>
      <c r="R28" s="51">
        <f>+'BASE DE DATOS '!CE429</f>
        <v>0</v>
      </c>
      <c r="S28" s="51">
        <f>+'BASE DE DATOS '!CF429</f>
        <v>0</v>
      </c>
      <c r="T28" s="51">
        <f>+'BASE DE DATOS '!CG429</f>
        <v>0</v>
      </c>
      <c r="U28" s="51">
        <f>+'BASE DE DATOS '!CH429</f>
        <v>0</v>
      </c>
      <c r="V28" s="51">
        <f>+'BASE DE DATOS '!CI429</f>
        <v>0</v>
      </c>
      <c r="W28" s="51">
        <f>+'BASE DE DATOS '!CJ429</f>
        <v>0</v>
      </c>
      <c r="X28" s="51">
        <f>+'BASE DE DATOS '!CK429</f>
        <v>0</v>
      </c>
      <c r="Y28" s="51">
        <f>+'BASE DE DATOS '!CL429</f>
        <v>0</v>
      </c>
      <c r="Z28" s="51">
        <f>+'BASE DE DATOS '!CM429</f>
        <v>0</v>
      </c>
      <c r="AA28" s="54">
        <f>+'BASE DE DATOS '!CQ429</f>
        <v>176</v>
      </c>
      <c r="AB28" s="160">
        <f>+'BASE DE DATOS '!CR429</f>
        <v>0.78923766816143492</v>
      </c>
      <c r="AC28" s="55" t="str">
        <f>+'BASE DE DATOS '!CU429</f>
        <v xml:space="preserve">SECRETARIA DE EDUCACION </v>
      </c>
      <c r="AD28" s="157"/>
    </row>
    <row r="29" spans="1:30" ht="56.25">
      <c r="A29" s="48" t="s">
        <v>1222</v>
      </c>
      <c r="B29" s="49" t="s">
        <v>95</v>
      </c>
      <c r="C29" s="48" t="s">
        <v>1223</v>
      </c>
      <c r="D29" s="50">
        <v>100</v>
      </c>
      <c r="E29" s="50">
        <v>2</v>
      </c>
      <c r="F29" s="48" t="s">
        <v>97</v>
      </c>
      <c r="G29" s="48" t="s">
        <v>1227</v>
      </c>
      <c r="H29" s="48" t="s">
        <v>1228</v>
      </c>
      <c r="I29" s="51">
        <v>0</v>
      </c>
      <c r="J29" s="50">
        <v>0</v>
      </c>
      <c r="K29" s="50">
        <v>0</v>
      </c>
      <c r="L29" s="51">
        <v>0</v>
      </c>
      <c r="M29" s="51">
        <v>0</v>
      </c>
      <c r="N29" s="58">
        <v>100</v>
      </c>
      <c r="O29" s="58">
        <v>70</v>
      </c>
      <c r="P29" s="51">
        <v>2</v>
      </c>
      <c r="Q29" s="58">
        <f>+'BASE DE DATOS '!CD430</f>
        <v>2</v>
      </c>
      <c r="R29" s="51">
        <f>+'BASE DE DATOS '!CE430</f>
        <v>25408906</v>
      </c>
      <c r="S29" s="51">
        <f>+'BASE DE DATOS '!CF430</f>
        <v>0</v>
      </c>
      <c r="T29" s="51">
        <f>+'BASE DE DATOS '!CG430</f>
        <v>25408906</v>
      </c>
      <c r="U29" s="51">
        <f>+'BASE DE DATOS '!CH430</f>
        <v>0</v>
      </c>
      <c r="V29" s="51">
        <f>+'BASE DE DATOS '!CI430</f>
        <v>0</v>
      </c>
      <c r="W29" s="51">
        <f>+'BASE DE DATOS '!CJ430</f>
        <v>0</v>
      </c>
      <c r="X29" s="51">
        <f>+'BASE DE DATOS '!CK430</f>
        <v>0</v>
      </c>
      <c r="Y29" s="51">
        <f>+'BASE DE DATOS '!CL430</f>
        <v>0</v>
      </c>
      <c r="Z29" s="51">
        <f>+'BASE DE DATOS '!CM430</f>
        <v>0</v>
      </c>
      <c r="AA29" s="54">
        <f>+'BASE DE DATOS '!CQ430</f>
        <v>2</v>
      </c>
      <c r="AB29" s="160">
        <f>+'BASE DE DATOS '!CR430</f>
        <v>1</v>
      </c>
      <c r="AC29" s="55" t="str">
        <f>+'BASE DE DATOS '!CU430</f>
        <v xml:space="preserve">SECRETARIA DE EDUCACION </v>
      </c>
      <c r="AD29" s="157"/>
    </row>
    <row r="30" spans="1:30" ht="56.25">
      <c r="A30" s="48" t="s">
        <v>1229</v>
      </c>
      <c r="B30" s="49" t="s">
        <v>95</v>
      </c>
      <c r="C30" s="48" t="s">
        <v>1230</v>
      </c>
      <c r="D30" s="50">
        <v>20000</v>
      </c>
      <c r="E30" s="50">
        <v>20000</v>
      </c>
      <c r="F30" s="48" t="s">
        <v>486</v>
      </c>
      <c r="G30" s="48" t="s">
        <v>1231</v>
      </c>
      <c r="H30" s="48" t="s">
        <v>1231</v>
      </c>
      <c r="I30" s="51">
        <v>4000</v>
      </c>
      <c r="J30" s="50">
        <v>5000</v>
      </c>
      <c r="K30" s="50">
        <v>4500</v>
      </c>
      <c r="L30" s="51">
        <v>5000</v>
      </c>
      <c r="M30" s="51">
        <v>6950</v>
      </c>
      <c r="N30" s="58">
        <v>4275</v>
      </c>
      <c r="O30" s="58">
        <v>0</v>
      </c>
      <c r="P30" s="51">
        <v>20000</v>
      </c>
      <c r="Q30" s="58">
        <f>+'BASE DE DATOS '!CD431</f>
        <v>3082</v>
      </c>
      <c r="R30" s="51">
        <f>+'BASE DE DATOS '!CE431</f>
        <v>0</v>
      </c>
      <c r="S30" s="51">
        <f>+'BASE DE DATOS '!CF431</f>
        <v>0</v>
      </c>
      <c r="T30" s="51">
        <f>+'BASE DE DATOS '!CG431</f>
        <v>0</v>
      </c>
      <c r="U30" s="51">
        <f>+'BASE DE DATOS '!CH431</f>
        <v>0</v>
      </c>
      <c r="V30" s="51">
        <f>+'BASE DE DATOS '!CI431</f>
        <v>0</v>
      </c>
      <c r="W30" s="51">
        <f>+'BASE DE DATOS '!CJ431</f>
        <v>0</v>
      </c>
      <c r="X30" s="51">
        <f>+'BASE DE DATOS '!CK431</f>
        <v>0</v>
      </c>
      <c r="Y30" s="51">
        <f>+'BASE DE DATOS '!CL431</f>
        <v>0</v>
      </c>
      <c r="Z30" s="51">
        <f>+'BASE DE DATOS '!CM431</f>
        <v>0</v>
      </c>
      <c r="AA30" s="54">
        <f>+'BASE DE DATOS '!CQ431</f>
        <v>14532</v>
      </c>
      <c r="AB30" s="160">
        <f>+'BASE DE DATOS '!CR431</f>
        <v>0.72660000000000002</v>
      </c>
      <c r="AC30" s="55" t="str">
        <f>+'BASE DE DATOS '!CU431</f>
        <v xml:space="preserve">SECRETARIA DE EDUCACION </v>
      </c>
      <c r="AD30" s="157"/>
    </row>
    <row r="31" spans="1:30" ht="56.25">
      <c r="A31" s="48" t="s">
        <v>1229</v>
      </c>
      <c r="B31" s="49" t="s">
        <v>95</v>
      </c>
      <c r="C31" s="48" t="s">
        <v>1230</v>
      </c>
      <c r="D31" s="50">
        <v>4500</v>
      </c>
      <c r="E31" s="50">
        <v>4500</v>
      </c>
      <c r="F31" s="48" t="s">
        <v>97</v>
      </c>
      <c r="G31" s="48" t="s">
        <v>1232</v>
      </c>
      <c r="H31" s="48" t="s">
        <v>1232</v>
      </c>
      <c r="I31" s="51">
        <v>0</v>
      </c>
      <c r="J31" s="50">
        <v>1000</v>
      </c>
      <c r="K31" s="50">
        <v>1308</v>
      </c>
      <c r="L31" s="51">
        <v>1000</v>
      </c>
      <c r="M31" s="51">
        <v>0</v>
      </c>
      <c r="N31" s="71">
        <v>1596</v>
      </c>
      <c r="O31" s="58">
        <v>0</v>
      </c>
      <c r="P31" s="51">
        <v>3192</v>
      </c>
      <c r="Q31" s="58">
        <f>+'BASE DE DATOS '!CD432</f>
        <v>2250</v>
      </c>
      <c r="R31" s="51">
        <f>+'BASE DE DATOS '!CE432</f>
        <v>0</v>
      </c>
      <c r="S31" s="51">
        <f>+'BASE DE DATOS '!CF432</f>
        <v>0</v>
      </c>
      <c r="T31" s="51">
        <f>+'BASE DE DATOS '!CG432</f>
        <v>0</v>
      </c>
      <c r="U31" s="51">
        <f>+'BASE DE DATOS '!CH432</f>
        <v>0</v>
      </c>
      <c r="V31" s="51">
        <f>+'BASE DE DATOS '!CI432</f>
        <v>0</v>
      </c>
      <c r="W31" s="51">
        <f>+'BASE DE DATOS '!CJ432</f>
        <v>0</v>
      </c>
      <c r="X31" s="51">
        <f>+'BASE DE DATOS '!CK432</f>
        <v>0</v>
      </c>
      <c r="Y31" s="51">
        <f>+'BASE DE DATOS '!CL432</f>
        <v>0</v>
      </c>
      <c r="Z31" s="51">
        <f>+'BASE DE DATOS '!CM432</f>
        <v>0</v>
      </c>
      <c r="AA31" s="54">
        <f>+'BASE DE DATOS '!CQ432</f>
        <v>3558</v>
      </c>
      <c r="AB31" s="160">
        <f>+'BASE DE DATOS '!CR432</f>
        <v>0.79066666666666663</v>
      </c>
      <c r="AC31" s="55" t="str">
        <f>+'BASE DE DATOS '!CU432</f>
        <v xml:space="preserve">SECRETARIA DE EDUCACION </v>
      </c>
      <c r="AD31" s="157"/>
    </row>
    <row r="32" spans="1:30" ht="56.25">
      <c r="A32" s="48" t="s">
        <v>1229</v>
      </c>
      <c r="B32" s="49" t="s">
        <v>95</v>
      </c>
      <c r="C32" s="48" t="s">
        <v>1230</v>
      </c>
      <c r="D32" s="50">
        <v>12</v>
      </c>
      <c r="E32" s="50">
        <v>3</v>
      </c>
      <c r="F32" s="48" t="s">
        <v>97</v>
      </c>
      <c r="G32" s="48" t="s">
        <v>1233</v>
      </c>
      <c r="H32" s="48" t="s">
        <v>1234</v>
      </c>
      <c r="I32" s="51">
        <v>0</v>
      </c>
      <c r="J32" s="50">
        <v>3</v>
      </c>
      <c r="K32" s="50">
        <v>0</v>
      </c>
      <c r="L32" s="51">
        <v>3</v>
      </c>
      <c r="M32" s="51">
        <v>0</v>
      </c>
      <c r="N32" s="71">
        <v>6</v>
      </c>
      <c r="O32" s="58">
        <v>0</v>
      </c>
      <c r="P32" s="51">
        <v>3</v>
      </c>
      <c r="Q32" s="58">
        <f>+'BASE DE DATOS '!CD433</f>
        <v>3</v>
      </c>
      <c r="R32" s="51">
        <f>+'BASE DE DATOS '!CE433</f>
        <v>0</v>
      </c>
      <c r="S32" s="51">
        <f>+'BASE DE DATOS '!CF433</f>
        <v>0</v>
      </c>
      <c r="T32" s="51">
        <f>+'BASE DE DATOS '!CG433</f>
        <v>0</v>
      </c>
      <c r="U32" s="51">
        <f>+'BASE DE DATOS '!CH433</f>
        <v>0</v>
      </c>
      <c r="V32" s="51">
        <f>+'BASE DE DATOS '!CI433</f>
        <v>0</v>
      </c>
      <c r="W32" s="51">
        <f>+'BASE DE DATOS '!CJ433</f>
        <v>0</v>
      </c>
      <c r="X32" s="51">
        <f>+'BASE DE DATOS '!CK433</f>
        <v>0</v>
      </c>
      <c r="Y32" s="51">
        <f>+'BASE DE DATOS '!CL433</f>
        <v>0</v>
      </c>
      <c r="Z32" s="51">
        <f>+'BASE DE DATOS '!CM433</f>
        <v>0</v>
      </c>
      <c r="AA32" s="54">
        <f>+'BASE DE DATOS '!CQ433</f>
        <v>3</v>
      </c>
      <c r="AB32" s="160">
        <f>+'BASE DE DATOS '!CR433</f>
        <v>1</v>
      </c>
      <c r="AC32" s="55" t="str">
        <f>+'BASE DE DATOS '!CU433</f>
        <v xml:space="preserve">SECRETARIA DE EDUCACION </v>
      </c>
      <c r="AD32" s="157"/>
    </row>
    <row r="33" spans="1:30" ht="56.25">
      <c r="A33" s="48" t="s">
        <v>1229</v>
      </c>
      <c r="B33" s="49" t="s">
        <v>95</v>
      </c>
      <c r="C33" s="48" t="s">
        <v>1230</v>
      </c>
      <c r="D33" s="50">
        <v>1500</v>
      </c>
      <c r="E33" s="50">
        <v>1500</v>
      </c>
      <c r="F33" s="48" t="s">
        <v>97</v>
      </c>
      <c r="G33" s="48" t="s">
        <v>1235</v>
      </c>
      <c r="H33" s="48" t="s">
        <v>1235</v>
      </c>
      <c r="I33" s="51">
        <v>0</v>
      </c>
      <c r="J33" s="50">
        <v>350</v>
      </c>
      <c r="K33" s="50">
        <v>163</v>
      </c>
      <c r="L33" s="51">
        <v>350</v>
      </c>
      <c r="M33" s="51">
        <v>0</v>
      </c>
      <c r="N33" s="71">
        <v>668</v>
      </c>
      <c r="O33" s="58">
        <v>0</v>
      </c>
      <c r="P33" s="51">
        <v>1337</v>
      </c>
      <c r="Q33" s="58">
        <f>+'BASE DE DATOS '!CD434</f>
        <v>179</v>
      </c>
      <c r="R33" s="51">
        <f>+'BASE DE DATOS '!CE434</f>
        <v>0</v>
      </c>
      <c r="S33" s="51">
        <f>+'BASE DE DATOS '!CF434</f>
        <v>0</v>
      </c>
      <c r="T33" s="51">
        <f>+'BASE DE DATOS '!CG434</f>
        <v>0</v>
      </c>
      <c r="U33" s="51">
        <f>+'BASE DE DATOS '!CH434</f>
        <v>0</v>
      </c>
      <c r="V33" s="51">
        <f>+'BASE DE DATOS '!CI434</f>
        <v>0</v>
      </c>
      <c r="W33" s="51">
        <f>+'BASE DE DATOS '!CJ434</f>
        <v>0</v>
      </c>
      <c r="X33" s="51">
        <f>+'BASE DE DATOS '!CK434</f>
        <v>0</v>
      </c>
      <c r="Y33" s="51">
        <f>+'BASE DE DATOS '!CL434</f>
        <v>0</v>
      </c>
      <c r="Z33" s="51">
        <f>+'BASE DE DATOS '!CM434</f>
        <v>0</v>
      </c>
      <c r="AA33" s="54">
        <f>+'BASE DE DATOS '!CQ434</f>
        <v>342</v>
      </c>
      <c r="AB33" s="160">
        <f>+'BASE DE DATOS '!CR434</f>
        <v>0.22800000000000001</v>
      </c>
      <c r="AC33" s="55" t="str">
        <f>+'BASE DE DATOS '!CU434</f>
        <v xml:space="preserve">SECRETARIA DE EDUCACION </v>
      </c>
      <c r="AD33" s="157"/>
    </row>
    <row r="34" spans="1:30" ht="67.5">
      <c r="A34" s="48" t="s">
        <v>1238</v>
      </c>
      <c r="B34" s="49" t="s">
        <v>95</v>
      </c>
      <c r="C34" s="48" t="s">
        <v>1239</v>
      </c>
      <c r="D34" s="50">
        <v>2432</v>
      </c>
      <c r="E34" s="50">
        <v>2432</v>
      </c>
      <c r="F34" s="48" t="s">
        <v>97</v>
      </c>
      <c r="G34" s="48" t="s">
        <v>1240</v>
      </c>
      <c r="H34" s="48" t="s">
        <v>1240</v>
      </c>
      <c r="I34" s="51">
        <v>0</v>
      </c>
      <c r="J34" s="50">
        <v>496</v>
      </c>
      <c r="K34" s="50">
        <v>127</v>
      </c>
      <c r="L34" s="51">
        <v>496</v>
      </c>
      <c r="M34" s="51">
        <v>0</v>
      </c>
      <c r="N34" s="71">
        <v>0</v>
      </c>
      <c r="O34" s="58">
        <v>0</v>
      </c>
      <c r="P34" s="51">
        <v>2305</v>
      </c>
      <c r="Q34" s="58">
        <f>+'BASE DE DATOS '!CD436</f>
        <v>183</v>
      </c>
      <c r="R34" s="51">
        <f>+'BASE DE DATOS '!CE436</f>
        <v>0</v>
      </c>
      <c r="S34" s="51">
        <f>+'BASE DE DATOS '!CF436</f>
        <v>0</v>
      </c>
      <c r="T34" s="51">
        <f>+'BASE DE DATOS '!CG436</f>
        <v>0</v>
      </c>
      <c r="U34" s="51">
        <f>+'BASE DE DATOS '!CH436</f>
        <v>0</v>
      </c>
      <c r="V34" s="51">
        <f>+'BASE DE DATOS '!CI436</f>
        <v>0</v>
      </c>
      <c r="W34" s="51">
        <f>+'BASE DE DATOS '!CJ436</f>
        <v>0</v>
      </c>
      <c r="X34" s="51">
        <f>+'BASE DE DATOS '!CK436</f>
        <v>0</v>
      </c>
      <c r="Y34" s="51">
        <f>+'BASE DE DATOS '!CL436</f>
        <v>0</v>
      </c>
      <c r="Z34" s="51">
        <f>+'BASE DE DATOS '!CM436</f>
        <v>0</v>
      </c>
      <c r="AA34" s="54">
        <f>+'BASE DE DATOS '!CQ436</f>
        <v>310</v>
      </c>
      <c r="AB34" s="160">
        <f>+'BASE DE DATOS '!CR436</f>
        <v>0.12746710526315788</v>
      </c>
      <c r="AC34" s="55" t="str">
        <f>+'BASE DE DATOS '!CU436</f>
        <v xml:space="preserve">SECRETARIA DE EDUCACION </v>
      </c>
      <c r="AD34" s="157"/>
    </row>
    <row r="35" spans="1:30" ht="67.5">
      <c r="A35" s="48" t="s">
        <v>1238</v>
      </c>
      <c r="B35" s="49" t="s">
        <v>95</v>
      </c>
      <c r="C35" s="48" t="s">
        <v>1239</v>
      </c>
      <c r="D35" s="50">
        <v>2432</v>
      </c>
      <c r="E35" s="50">
        <v>2432</v>
      </c>
      <c r="F35" s="48" t="s">
        <v>97</v>
      </c>
      <c r="G35" s="48" t="s">
        <v>1241</v>
      </c>
      <c r="H35" s="48" t="s">
        <v>1241</v>
      </c>
      <c r="I35" s="51">
        <v>0</v>
      </c>
      <c r="J35" s="50">
        <v>608</v>
      </c>
      <c r="K35" s="50">
        <v>0</v>
      </c>
      <c r="L35" s="51">
        <v>608</v>
      </c>
      <c r="M35" s="51">
        <v>0</v>
      </c>
      <c r="N35" s="71">
        <v>0</v>
      </c>
      <c r="O35" s="58">
        <v>0</v>
      </c>
      <c r="P35" s="51">
        <v>2432</v>
      </c>
      <c r="Q35" s="58">
        <f>+'BASE DE DATOS '!CD437</f>
        <v>0</v>
      </c>
      <c r="R35" s="51">
        <f>+'BASE DE DATOS '!CE437</f>
        <v>0</v>
      </c>
      <c r="S35" s="51">
        <f>+'BASE DE DATOS '!CF437</f>
        <v>0</v>
      </c>
      <c r="T35" s="51">
        <f>+'BASE DE DATOS '!CG437</f>
        <v>0</v>
      </c>
      <c r="U35" s="51">
        <f>+'BASE DE DATOS '!CH437</f>
        <v>0</v>
      </c>
      <c r="V35" s="51">
        <f>+'BASE DE DATOS '!CI437</f>
        <v>0</v>
      </c>
      <c r="W35" s="51">
        <f>+'BASE DE DATOS '!CJ437</f>
        <v>0</v>
      </c>
      <c r="X35" s="51">
        <f>+'BASE DE DATOS '!CK437</f>
        <v>0</v>
      </c>
      <c r="Y35" s="51">
        <f>+'BASE DE DATOS '!CL437</f>
        <v>0</v>
      </c>
      <c r="Z35" s="51">
        <f>+'BASE DE DATOS '!CM437</f>
        <v>0</v>
      </c>
      <c r="AA35" s="54">
        <f>+'BASE DE DATOS '!CQ437</f>
        <v>0</v>
      </c>
      <c r="AB35" s="160">
        <f>+'BASE DE DATOS '!CR437</f>
        <v>0</v>
      </c>
      <c r="AC35" s="55" t="str">
        <f>+'BASE DE DATOS '!CU437</f>
        <v xml:space="preserve">SECRETARIA DE EDUCACION </v>
      </c>
      <c r="AD35" s="157"/>
    </row>
    <row r="36" spans="1:30" ht="67.5">
      <c r="A36" s="48" t="s">
        <v>1238</v>
      </c>
      <c r="B36" s="49" t="s">
        <v>95</v>
      </c>
      <c r="C36" s="48" t="s">
        <v>1239</v>
      </c>
      <c r="D36" s="50">
        <v>2</v>
      </c>
      <c r="E36" s="50">
        <v>2</v>
      </c>
      <c r="F36" s="48" t="s">
        <v>486</v>
      </c>
      <c r="G36" s="48" t="s">
        <v>1242</v>
      </c>
      <c r="H36" s="48" t="s">
        <v>1242</v>
      </c>
      <c r="I36" s="51">
        <v>0</v>
      </c>
      <c r="J36" s="50">
        <v>2</v>
      </c>
      <c r="K36" s="50">
        <v>0</v>
      </c>
      <c r="L36" s="51">
        <v>0</v>
      </c>
      <c r="M36" s="51">
        <v>0</v>
      </c>
      <c r="N36" s="71">
        <v>2</v>
      </c>
      <c r="O36" s="58">
        <v>0</v>
      </c>
      <c r="P36" s="51">
        <v>2</v>
      </c>
      <c r="Q36" s="58">
        <f>+'BASE DE DATOS '!CD438</f>
        <v>0</v>
      </c>
      <c r="R36" s="51">
        <f>+'BASE DE DATOS '!CE438</f>
        <v>0</v>
      </c>
      <c r="S36" s="51">
        <f>+'BASE DE DATOS '!CF438</f>
        <v>0</v>
      </c>
      <c r="T36" s="51">
        <f>+'BASE DE DATOS '!CG438</f>
        <v>0</v>
      </c>
      <c r="U36" s="51">
        <f>+'BASE DE DATOS '!CH438</f>
        <v>0</v>
      </c>
      <c r="V36" s="51">
        <f>+'BASE DE DATOS '!CI438</f>
        <v>0</v>
      </c>
      <c r="W36" s="51">
        <f>+'BASE DE DATOS '!CJ438</f>
        <v>0</v>
      </c>
      <c r="X36" s="51">
        <f>+'BASE DE DATOS '!CK438</f>
        <v>0</v>
      </c>
      <c r="Y36" s="51">
        <f>+'BASE DE DATOS '!CL438</f>
        <v>0</v>
      </c>
      <c r="Z36" s="51">
        <f>+'BASE DE DATOS '!CM438</f>
        <v>0</v>
      </c>
      <c r="AA36" s="54">
        <f>+'BASE DE DATOS '!CQ438</f>
        <v>0</v>
      </c>
      <c r="AB36" s="160">
        <f>+'BASE DE DATOS '!CR438</f>
        <v>0</v>
      </c>
      <c r="AC36" s="55" t="str">
        <f>+'BASE DE DATOS '!CU438</f>
        <v xml:space="preserve">SECRETARIA DE EDUCACION </v>
      </c>
      <c r="AD36" s="157"/>
    </row>
    <row r="37" spans="1:30" ht="90">
      <c r="A37" s="48" t="s">
        <v>1238</v>
      </c>
      <c r="B37" s="49" t="s">
        <v>95</v>
      </c>
      <c r="C37" s="48" t="s">
        <v>1239</v>
      </c>
      <c r="D37" s="50">
        <v>223</v>
      </c>
      <c r="E37" s="50">
        <v>223</v>
      </c>
      <c r="F37" s="48" t="s">
        <v>97</v>
      </c>
      <c r="G37" s="48" t="s">
        <v>1243</v>
      </c>
      <c r="H37" s="48" t="s">
        <v>1243</v>
      </c>
      <c r="I37" s="51">
        <v>0</v>
      </c>
      <c r="J37" s="50">
        <v>44</v>
      </c>
      <c r="K37" s="50">
        <v>0</v>
      </c>
      <c r="L37" s="51">
        <v>44</v>
      </c>
      <c r="M37" s="51">
        <v>0</v>
      </c>
      <c r="N37" s="58">
        <v>223</v>
      </c>
      <c r="O37" s="58">
        <v>0</v>
      </c>
      <c r="P37" s="51">
        <v>223</v>
      </c>
      <c r="Q37" s="58">
        <f>+'BASE DE DATOS '!CD439</f>
        <v>0</v>
      </c>
      <c r="R37" s="51">
        <f>+'BASE DE DATOS '!CE439</f>
        <v>0</v>
      </c>
      <c r="S37" s="51">
        <f>+'BASE DE DATOS '!CF439</f>
        <v>0</v>
      </c>
      <c r="T37" s="51">
        <f>+'BASE DE DATOS '!CG439</f>
        <v>0</v>
      </c>
      <c r="U37" s="51">
        <f>+'BASE DE DATOS '!CH439</f>
        <v>0</v>
      </c>
      <c r="V37" s="51">
        <f>+'BASE DE DATOS '!CI439</f>
        <v>0</v>
      </c>
      <c r="W37" s="51">
        <f>+'BASE DE DATOS '!CJ439</f>
        <v>0</v>
      </c>
      <c r="X37" s="51">
        <f>+'BASE DE DATOS '!CK439</f>
        <v>0</v>
      </c>
      <c r="Y37" s="51">
        <f>+'BASE DE DATOS '!CL439</f>
        <v>0</v>
      </c>
      <c r="Z37" s="51">
        <f>+'BASE DE DATOS '!CM439</f>
        <v>0</v>
      </c>
      <c r="AA37" s="54">
        <f>+'BASE DE DATOS '!CQ439</f>
        <v>0</v>
      </c>
      <c r="AB37" s="160">
        <f>+'BASE DE DATOS '!CR439</f>
        <v>0</v>
      </c>
      <c r="AC37" s="55" t="str">
        <f>+'BASE DE DATOS '!CU439</f>
        <v xml:space="preserve">SECRETARIA DE EDUCACION </v>
      </c>
      <c r="AD37" s="157"/>
    </row>
    <row r="38" spans="1:30" ht="67.5">
      <c r="A38" s="48" t="s">
        <v>1238</v>
      </c>
      <c r="B38" s="49" t="s">
        <v>95</v>
      </c>
      <c r="C38" s="48" t="s">
        <v>1239</v>
      </c>
      <c r="D38" s="50">
        <v>60</v>
      </c>
      <c r="E38" s="50">
        <v>180</v>
      </c>
      <c r="F38" s="48" t="s">
        <v>97</v>
      </c>
      <c r="G38" s="48" t="s">
        <v>1244</v>
      </c>
      <c r="H38" s="48" t="s">
        <v>1245</v>
      </c>
      <c r="I38" s="51">
        <v>0</v>
      </c>
      <c r="J38" s="50">
        <v>40</v>
      </c>
      <c r="K38" s="50">
        <v>47</v>
      </c>
      <c r="L38" s="51">
        <v>80</v>
      </c>
      <c r="M38" s="51">
        <v>130</v>
      </c>
      <c r="N38" s="71">
        <v>130</v>
      </c>
      <c r="O38" s="58">
        <v>0</v>
      </c>
      <c r="P38" s="51">
        <v>190</v>
      </c>
      <c r="Q38" s="58">
        <f>+'BASE DE DATOS '!CD440</f>
        <v>190</v>
      </c>
      <c r="R38" s="51">
        <f>+'BASE DE DATOS '!CE440</f>
        <v>1210830000</v>
      </c>
      <c r="S38" s="51">
        <f>+'BASE DE DATOS '!CF440</f>
        <v>0</v>
      </c>
      <c r="T38" s="51">
        <f>+'BASE DE DATOS '!CG440</f>
        <v>1210830000</v>
      </c>
      <c r="U38" s="51">
        <f>+'BASE DE DATOS '!CH440</f>
        <v>0</v>
      </c>
      <c r="V38" s="51">
        <f>+'BASE DE DATOS '!CI440</f>
        <v>0</v>
      </c>
      <c r="W38" s="51">
        <f>+'BASE DE DATOS '!CJ440</f>
        <v>0</v>
      </c>
      <c r="X38" s="51">
        <f>+'BASE DE DATOS '!CK440</f>
        <v>0</v>
      </c>
      <c r="Y38" s="51">
        <f>+'BASE DE DATOS '!CL440</f>
        <v>0</v>
      </c>
      <c r="Z38" s="51">
        <f>+'BASE DE DATOS '!CM440</f>
        <v>0</v>
      </c>
      <c r="AA38" s="54">
        <f>+'BASE DE DATOS '!CQ440</f>
        <v>367</v>
      </c>
      <c r="AB38" s="160">
        <f>+'BASE DE DATOS '!CR440</f>
        <v>1</v>
      </c>
      <c r="AC38" s="55" t="str">
        <f>+'BASE DE DATOS '!CU440</f>
        <v xml:space="preserve">SECRETARIA DE EDUCACION </v>
      </c>
      <c r="AD38" s="157"/>
    </row>
    <row r="39" spans="1:30" ht="67.5">
      <c r="A39" s="48" t="s">
        <v>1246</v>
      </c>
      <c r="B39" s="49" t="s">
        <v>95</v>
      </c>
      <c r="C39" s="48" t="s">
        <v>1247</v>
      </c>
      <c r="D39" s="50">
        <v>260</v>
      </c>
      <c r="E39" s="50">
        <v>260</v>
      </c>
      <c r="F39" s="48" t="s">
        <v>97</v>
      </c>
      <c r="G39" s="48" t="s">
        <v>1248</v>
      </c>
      <c r="H39" s="48" t="s">
        <v>1249</v>
      </c>
      <c r="I39" s="51">
        <v>23</v>
      </c>
      <c r="J39" s="50">
        <v>65</v>
      </c>
      <c r="K39" s="50">
        <v>126</v>
      </c>
      <c r="L39" s="51">
        <v>44</v>
      </c>
      <c r="M39" s="51">
        <v>335</v>
      </c>
      <c r="N39" s="71">
        <v>260</v>
      </c>
      <c r="O39" s="58">
        <v>183</v>
      </c>
      <c r="P39" s="51">
        <v>357</v>
      </c>
      <c r="Q39" s="58">
        <f>+'BASE DE DATOS '!CD441</f>
        <v>357</v>
      </c>
      <c r="R39" s="51">
        <f>+'BASE DE DATOS '!CE441</f>
        <v>1210830000</v>
      </c>
      <c r="S39" s="51">
        <f>+'BASE DE DATOS '!CF441</f>
        <v>0</v>
      </c>
      <c r="T39" s="51">
        <f>+'BASE DE DATOS '!CG441</f>
        <v>1210830000</v>
      </c>
      <c r="U39" s="51">
        <f>+'BASE DE DATOS '!CH441</f>
        <v>0</v>
      </c>
      <c r="V39" s="51">
        <f>+'BASE DE DATOS '!CI441</f>
        <v>0</v>
      </c>
      <c r="W39" s="51">
        <f>+'BASE DE DATOS '!CJ441</f>
        <v>0</v>
      </c>
      <c r="X39" s="51">
        <f>+'BASE DE DATOS '!CK441</f>
        <v>0</v>
      </c>
      <c r="Y39" s="51">
        <f>+'BASE DE DATOS '!CL441</f>
        <v>0</v>
      </c>
      <c r="Z39" s="51">
        <f>+'BASE DE DATOS '!CM441</f>
        <v>0</v>
      </c>
      <c r="AA39" s="54">
        <f>+'BASE DE DATOS '!CQ441</f>
        <v>1001</v>
      </c>
      <c r="AB39" s="160">
        <f>+'BASE DE DATOS '!CR441</f>
        <v>1</v>
      </c>
      <c r="AC39" s="55" t="str">
        <f>+'BASE DE DATOS '!CU441</f>
        <v xml:space="preserve">SECRETARIA DE EDUCACION </v>
      </c>
      <c r="AD39" s="157"/>
    </row>
    <row r="40" spans="1:30" ht="45">
      <c r="A40" s="48" t="s">
        <v>1246</v>
      </c>
      <c r="B40" s="49" t="s">
        <v>95</v>
      </c>
      <c r="C40" s="48" t="s">
        <v>1247</v>
      </c>
      <c r="D40" s="50">
        <v>260</v>
      </c>
      <c r="E40" s="50">
        <v>260</v>
      </c>
      <c r="F40" s="48" t="s">
        <v>97</v>
      </c>
      <c r="G40" s="48" t="s">
        <v>1250</v>
      </c>
      <c r="H40" s="48" t="s">
        <v>1250</v>
      </c>
      <c r="I40" s="51">
        <v>0</v>
      </c>
      <c r="J40" s="50">
        <v>65</v>
      </c>
      <c r="K40" s="50">
        <v>219</v>
      </c>
      <c r="L40" s="51">
        <v>13</v>
      </c>
      <c r="M40" s="51">
        <v>358</v>
      </c>
      <c r="N40" s="58">
        <v>183</v>
      </c>
      <c r="O40" s="58">
        <v>183</v>
      </c>
      <c r="P40" s="51">
        <v>351</v>
      </c>
      <c r="Q40" s="58">
        <f>+'BASE DE DATOS '!CD442</f>
        <v>351</v>
      </c>
      <c r="R40" s="51">
        <f>+'BASE DE DATOS '!CE442</f>
        <v>0</v>
      </c>
      <c r="S40" s="51">
        <f>+'BASE DE DATOS '!CF442</f>
        <v>0</v>
      </c>
      <c r="T40" s="51">
        <f>+'BASE DE DATOS '!CG442</f>
        <v>0</v>
      </c>
      <c r="U40" s="51">
        <f>+'BASE DE DATOS '!CH442</f>
        <v>0</v>
      </c>
      <c r="V40" s="51">
        <f>+'BASE DE DATOS '!CI442</f>
        <v>0</v>
      </c>
      <c r="W40" s="51">
        <f>+'BASE DE DATOS '!CJ442</f>
        <v>0</v>
      </c>
      <c r="X40" s="51">
        <f>+'BASE DE DATOS '!CK442</f>
        <v>0</v>
      </c>
      <c r="Y40" s="51">
        <f>+'BASE DE DATOS '!CL442</f>
        <v>0</v>
      </c>
      <c r="Z40" s="51">
        <f>+'BASE DE DATOS '!CM442</f>
        <v>0</v>
      </c>
      <c r="AA40" s="54">
        <f>+'BASE DE DATOS '!CQ442</f>
        <v>1111</v>
      </c>
      <c r="AB40" s="160">
        <f>+'BASE DE DATOS '!CR442</f>
        <v>1</v>
      </c>
      <c r="AC40" s="55" t="str">
        <f>+'BASE DE DATOS '!CU442</f>
        <v xml:space="preserve">SECRETARIA DE EDUCACION </v>
      </c>
      <c r="AD40" s="157"/>
    </row>
    <row r="41" spans="1:30" ht="45">
      <c r="A41" s="48" t="s">
        <v>1246</v>
      </c>
      <c r="B41" s="49" t="s">
        <v>95</v>
      </c>
      <c r="C41" s="48" t="s">
        <v>1247</v>
      </c>
      <c r="D41" s="50">
        <v>500</v>
      </c>
      <c r="E41" s="50">
        <v>500</v>
      </c>
      <c r="F41" s="48" t="s">
        <v>97</v>
      </c>
      <c r="G41" s="48" t="s">
        <v>1251</v>
      </c>
      <c r="H41" s="48" t="s">
        <v>1251</v>
      </c>
      <c r="I41" s="51">
        <v>275</v>
      </c>
      <c r="J41" s="50">
        <v>275</v>
      </c>
      <c r="K41" s="50">
        <v>0</v>
      </c>
      <c r="L41" s="51">
        <v>200</v>
      </c>
      <c r="M41" s="51">
        <v>318</v>
      </c>
      <c r="N41" s="71">
        <v>183</v>
      </c>
      <c r="O41" s="58">
        <v>183</v>
      </c>
      <c r="P41" s="51">
        <v>340</v>
      </c>
      <c r="Q41" s="58">
        <f>+'BASE DE DATOS '!CD443</f>
        <v>340</v>
      </c>
      <c r="R41" s="51">
        <f>+'BASE DE DATOS '!CE443</f>
        <v>0</v>
      </c>
      <c r="S41" s="51">
        <f>+'BASE DE DATOS '!CF443</f>
        <v>0</v>
      </c>
      <c r="T41" s="51">
        <f>+'BASE DE DATOS '!CG443</f>
        <v>0</v>
      </c>
      <c r="U41" s="51">
        <f>+'BASE DE DATOS '!CH443</f>
        <v>0</v>
      </c>
      <c r="V41" s="51">
        <f>+'BASE DE DATOS '!CI443</f>
        <v>0</v>
      </c>
      <c r="W41" s="51">
        <f>+'BASE DE DATOS '!CJ443</f>
        <v>0</v>
      </c>
      <c r="X41" s="51">
        <f>+'BASE DE DATOS '!CK443</f>
        <v>0</v>
      </c>
      <c r="Y41" s="51">
        <f>+'BASE DE DATOS '!CL443</f>
        <v>0</v>
      </c>
      <c r="Z41" s="51">
        <f>+'BASE DE DATOS '!CM443</f>
        <v>0</v>
      </c>
      <c r="AA41" s="54">
        <f>+'BASE DE DATOS '!CQ443</f>
        <v>841</v>
      </c>
      <c r="AB41" s="160">
        <f>+'BASE DE DATOS '!CR443</f>
        <v>1</v>
      </c>
      <c r="AC41" s="55" t="str">
        <f>+'BASE DE DATOS '!CU443</f>
        <v xml:space="preserve">SECRETARIA DE EDUCACION </v>
      </c>
      <c r="AD41" s="157"/>
    </row>
    <row r="42" spans="1:30" ht="45">
      <c r="A42" s="48" t="s">
        <v>1246</v>
      </c>
      <c r="B42" s="49" t="s">
        <v>95</v>
      </c>
      <c r="C42" s="48" t="s">
        <v>1247</v>
      </c>
      <c r="D42" s="50">
        <v>60</v>
      </c>
      <c r="E42" s="50">
        <v>60</v>
      </c>
      <c r="F42" s="48" t="s">
        <v>97</v>
      </c>
      <c r="G42" s="48" t="s">
        <v>1252</v>
      </c>
      <c r="H42" s="48" t="s">
        <v>1252</v>
      </c>
      <c r="I42" s="51">
        <v>0</v>
      </c>
      <c r="J42" s="50">
        <v>10</v>
      </c>
      <c r="K42" s="50">
        <v>0</v>
      </c>
      <c r="L42" s="51">
        <v>23</v>
      </c>
      <c r="M42" s="51">
        <v>23</v>
      </c>
      <c r="N42" s="58">
        <v>23</v>
      </c>
      <c r="O42" s="58">
        <v>23</v>
      </c>
      <c r="P42" s="51">
        <v>14</v>
      </c>
      <c r="Q42" s="58">
        <f>+'BASE DE DATOS '!CD444</f>
        <v>23</v>
      </c>
      <c r="R42" s="51">
        <f>+'BASE DE DATOS '!CE444</f>
        <v>0</v>
      </c>
      <c r="S42" s="51">
        <f>+'BASE DE DATOS '!CF444</f>
        <v>0</v>
      </c>
      <c r="T42" s="51">
        <f>+'BASE DE DATOS '!CG444</f>
        <v>0</v>
      </c>
      <c r="U42" s="51">
        <f>+'BASE DE DATOS '!CH444</f>
        <v>0</v>
      </c>
      <c r="V42" s="51">
        <f>+'BASE DE DATOS '!CI444</f>
        <v>0</v>
      </c>
      <c r="W42" s="51">
        <f>+'BASE DE DATOS '!CJ444</f>
        <v>0</v>
      </c>
      <c r="X42" s="51">
        <f>+'BASE DE DATOS '!CK444</f>
        <v>0</v>
      </c>
      <c r="Y42" s="51">
        <f>+'BASE DE DATOS '!CL444</f>
        <v>0</v>
      </c>
      <c r="Z42" s="51">
        <f>+'BASE DE DATOS '!CM444</f>
        <v>0</v>
      </c>
      <c r="AA42" s="54">
        <f>+'BASE DE DATOS '!CQ444</f>
        <v>69</v>
      </c>
      <c r="AB42" s="160">
        <f>+'BASE DE DATOS '!CR444</f>
        <v>1</v>
      </c>
      <c r="AC42" s="55" t="str">
        <f>+'BASE DE DATOS '!CU444</f>
        <v xml:space="preserve">SECRETARIA DE EDUCACION </v>
      </c>
      <c r="AD42" s="157"/>
    </row>
    <row r="43" spans="1:30" ht="67.5">
      <c r="A43" s="48" t="s">
        <v>1246</v>
      </c>
      <c r="B43" s="49" t="s">
        <v>95</v>
      </c>
      <c r="C43" s="48" t="s">
        <v>1247</v>
      </c>
      <c r="D43" s="50">
        <v>30</v>
      </c>
      <c r="E43" s="50">
        <v>30</v>
      </c>
      <c r="F43" s="48" t="s">
        <v>97</v>
      </c>
      <c r="G43" s="48" t="s">
        <v>1253</v>
      </c>
      <c r="H43" s="48" t="s">
        <v>1253</v>
      </c>
      <c r="I43" s="51">
        <v>0</v>
      </c>
      <c r="J43" s="50">
        <v>10</v>
      </c>
      <c r="K43" s="50">
        <v>0</v>
      </c>
      <c r="L43" s="51">
        <v>10</v>
      </c>
      <c r="M43" s="51">
        <v>0</v>
      </c>
      <c r="N43" s="58">
        <v>15</v>
      </c>
      <c r="O43" s="58">
        <v>0</v>
      </c>
      <c r="P43" s="51">
        <v>30</v>
      </c>
      <c r="Q43" s="58">
        <f>+'BASE DE DATOS '!CD445</f>
        <v>0</v>
      </c>
      <c r="R43" s="51">
        <f>+'BASE DE DATOS '!CE445</f>
        <v>0</v>
      </c>
      <c r="S43" s="51">
        <f>+'BASE DE DATOS '!CF445</f>
        <v>0</v>
      </c>
      <c r="T43" s="51">
        <f>+'BASE DE DATOS '!CG445</f>
        <v>0</v>
      </c>
      <c r="U43" s="51">
        <f>+'BASE DE DATOS '!CH445</f>
        <v>0</v>
      </c>
      <c r="V43" s="51">
        <f>+'BASE DE DATOS '!CI445</f>
        <v>0</v>
      </c>
      <c r="W43" s="51">
        <f>+'BASE DE DATOS '!CJ445</f>
        <v>0</v>
      </c>
      <c r="X43" s="51">
        <f>+'BASE DE DATOS '!CK445</f>
        <v>0</v>
      </c>
      <c r="Y43" s="51">
        <f>+'BASE DE DATOS '!CL445</f>
        <v>0</v>
      </c>
      <c r="Z43" s="51">
        <f>+'BASE DE DATOS '!CM445</f>
        <v>0</v>
      </c>
      <c r="AA43" s="54">
        <f>+'BASE DE DATOS '!CQ445</f>
        <v>0</v>
      </c>
      <c r="AB43" s="160">
        <f>+'BASE DE DATOS '!CR445</f>
        <v>0</v>
      </c>
      <c r="AC43" s="55" t="str">
        <f>+'BASE DE DATOS '!CU445</f>
        <v xml:space="preserve">SECRETARIA DE EDUCACION </v>
      </c>
      <c r="AD43" s="157"/>
    </row>
    <row r="44" spans="1:30" ht="101.25">
      <c r="A44" s="48" t="s">
        <v>1254</v>
      </c>
      <c r="B44" s="49" t="s">
        <v>95</v>
      </c>
      <c r="C44" s="48" t="s">
        <v>1255</v>
      </c>
      <c r="D44" s="50">
        <v>223</v>
      </c>
      <c r="E44" s="50">
        <v>223</v>
      </c>
      <c r="F44" s="48" t="s">
        <v>486</v>
      </c>
      <c r="G44" s="48" t="s">
        <v>1256</v>
      </c>
      <c r="H44" s="48" t="s">
        <v>1257</v>
      </c>
      <c r="I44" s="51">
        <v>100</v>
      </c>
      <c r="J44" s="50">
        <v>223</v>
      </c>
      <c r="K44" s="50">
        <v>223</v>
      </c>
      <c r="L44" s="51">
        <v>223</v>
      </c>
      <c r="M44" s="51">
        <v>223</v>
      </c>
      <c r="N44" s="58">
        <v>223</v>
      </c>
      <c r="O44" s="58">
        <v>0</v>
      </c>
      <c r="P44" s="51">
        <v>223</v>
      </c>
      <c r="Q44" s="58">
        <f>+'BASE DE DATOS '!CD446</f>
        <v>0</v>
      </c>
      <c r="R44" s="51">
        <f>+'BASE DE DATOS '!CE446</f>
        <v>0</v>
      </c>
      <c r="S44" s="51">
        <f>+'BASE DE DATOS '!CF446</f>
        <v>0</v>
      </c>
      <c r="T44" s="51">
        <f>+'BASE DE DATOS '!CG446</f>
        <v>0</v>
      </c>
      <c r="U44" s="51">
        <f>+'BASE DE DATOS '!CH446</f>
        <v>0</v>
      </c>
      <c r="V44" s="51">
        <f>+'BASE DE DATOS '!CI446</f>
        <v>0</v>
      </c>
      <c r="W44" s="51">
        <f>+'BASE DE DATOS '!CJ446</f>
        <v>0</v>
      </c>
      <c r="X44" s="51">
        <f>+'BASE DE DATOS '!CK446</f>
        <v>0</v>
      </c>
      <c r="Y44" s="51">
        <f>+'BASE DE DATOS '!CL446</f>
        <v>0</v>
      </c>
      <c r="Z44" s="51">
        <f>+'BASE DE DATOS '!CM446</f>
        <v>0</v>
      </c>
      <c r="AA44" s="54">
        <f>+'BASE DE DATOS '!CQ446</f>
        <v>148.66666666666666</v>
      </c>
      <c r="AB44" s="160">
        <f>+'BASE DE DATOS '!CR446</f>
        <v>0.66666666666666663</v>
      </c>
      <c r="AC44" s="55" t="str">
        <f>+'BASE DE DATOS '!CU446</f>
        <v xml:space="preserve">SECRETARIA DE EDUCACION </v>
      </c>
      <c r="AD44" s="157"/>
    </row>
    <row r="45" spans="1:30" ht="45">
      <c r="A45" s="48" t="s">
        <v>1254</v>
      </c>
      <c r="B45" s="49" t="s">
        <v>95</v>
      </c>
      <c r="C45" s="48" t="s">
        <v>1255</v>
      </c>
      <c r="D45" s="50">
        <v>4</v>
      </c>
      <c r="E45" s="50">
        <v>4</v>
      </c>
      <c r="F45" s="48" t="s">
        <v>97</v>
      </c>
      <c r="G45" s="48" t="s">
        <v>1258</v>
      </c>
      <c r="H45" s="48" t="s">
        <v>1258</v>
      </c>
      <c r="I45" s="51">
        <v>1</v>
      </c>
      <c r="J45" s="50">
        <v>1</v>
      </c>
      <c r="K45" s="50">
        <v>0</v>
      </c>
      <c r="L45" s="51">
        <v>1</v>
      </c>
      <c r="M45" s="51">
        <v>1</v>
      </c>
      <c r="N45" s="71">
        <v>1</v>
      </c>
      <c r="O45" s="58">
        <v>1</v>
      </c>
      <c r="P45" s="51">
        <v>2</v>
      </c>
      <c r="Q45" s="58">
        <f>+'BASE DE DATOS '!CD447</f>
        <v>1</v>
      </c>
      <c r="R45" s="51">
        <f>+'BASE DE DATOS '!CE447</f>
        <v>45000000</v>
      </c>
      <c r="S45" s="51">
        <f>+'BASE DE DATOS '!CF447</f>
        <v>0</v>
      </c>
      <c r="T45" s="51">
        <f>+'BASE DE DATOS '!CG447</f>
        <v>45000000</v>
      </c>
      <c r="U45" s="51">
        <f>+'BASE DE DATOS '!CH447</f>
        <v>0</v>
      </c>
      <c r="V45" s="51">
        <f>+'BASE DE DATOS '!CI447</f>
        <v>0</v>
      </c>
      <c r="W45" s="51">
        <f>+'BASE DE DATOS '!CJ447</f>
        <v>0</v>
      </c>
      <c r="X45" s="51">
        <f>+'BASE DE DATOS '!CK447</f>
        <v>0</v>
      </c>
      <c r="Y45" s="51">
        <f>+'BASE DE DATOS '!CL447</f>
        <v>0</v>
      </c>
      <c r="Z45" s="51">
        <f>+'BASE DE DATOS '!CM447</f>
        <v>0</v>
      </c>
      <c r="AA45" s="54">
        <f>+'BASE DE DATOS '!CQ447</f>
        <v>3</v>
      </c>
      <c r="AB45" s="160">
        <f>+'BASE DE DATOS '!CR447</f>
        <v>0.75</v>
      </c>
      <c r="AC45" s="55" t="str">
        <f>+'BASE DE DATOS '!CU447</f>
        <v xml:space="preserve">SECRETARIA DE EDUCACION </v>
      </c>
      <c r="AD45" s="157"/>
    </row>
    <row r="46" spans="1:30" ht="56.25">
      <c r="A46" s="48" t="s">
        <v>1254</v>
      </c>
      <c r="B46" s="49" t="s">
        <v>95</v>
      </c>
      <c r="C46" s="48" t="s">
        <v>1255</v>
      </c>
      <c r="D46" s="50">
        <v>4</v>
      </c>
      <c r="E46" s="50">
        <v>4</v>
      </c>
      <c r="F46" s="48" t="s">
        <v>97</v>
      </c>
      <c r="G46" s="48" t="s">
        <v>1259</v>
      </c>
      <c r="H46" s="48" t="s">
        <v>1259</v>
      </c>
      <c r="I46" s="51">
        <v>0</v>
      </c>
      <c r="J46" s="50">
        <v>4</v>
      </c>
      <c r="K46" s="50">
        <v>0</v>
      </c>
      <c r="L46" s="51">
        <v>1</v>
      </c>
      <c r="M46" s="51">
        <v>2</v>
      </c>
      <c r="N46" s="71">
        <v>0</v>
      </c>
      <c r="O46" s="58">
        <v>0</v>
      </c>
      <c r="P46" s="51">
        <v>2</v>
      </c>
      <c r="Q46" s="58">
        <f>+'BASE DE DATOS '!CD448</f>
        <v>0</v>
      </c>
      <c r="R46" s="51">
        <f>+'BASE DE DATOS '!CE448</f>
        <v>0</v>
      </c>
      <c r="S46" s="51">
        <f>+'BASE DE DATOS '!CF448</f>
        <v>0</v>
      </c>
      <c r="T46" s="51">
        <f>+'BASE DE DATOS '!CG448</f>
        <v>0</v>
      </c>
      <c r="U46" s="51">
        <f>+'BASE DE DATOS '!CH448</f>
        <v>0</v>
      </c>
      <c r="V46" s="51">
        <f>+'BASE DE DATOS '!CI448</f>
        <v>0</v>
      </c>
      <c r="W46" s="51">
        <f>+'BASE DE DATOS '!CJ448</f>
        <v>0</v>
      </c>
      <c r="X46" s="51">
        <f>+'BASE DE DATOS '!CK448</f>
        <v>0</v>
      </c>
      <c r="Y46" s="51">
        <f>+'BASE DE DATOS '!CL448</f>
        <v>0</v>
      </c>
      <c r="Z46" s="51">
        <f>+'BASE DE DATOS '!CM448</f>
        <v>0</v>
      </c>
      <c r="AA46" s="54">
        <f>+'BASE DE DATOS '!CQ448</f>
        <v>2</v>
      </c>
      <c r="AB46" s="160">
        <f>+'BASE DE DATOS '!CR448</f>
        <v>0.5</v>
      </c>
      <c r="AC46" s="55" t="str">
        <f>+'BASE DE DATOS '!CU448</f>
        <v xml:space="preserve">SECRETARIA DE EDUCACION </v>
      </c>
      <c r="AD46" s="157"/>
    </row>
    <row r="47" spans="1:30" ht="45">
      <c r="A47" s="48" t="s">
        <v>1254</v>
      </c>
      <c r="B47" s="49" t="s">
        <v>95</v>
      </c>
      <c r="C47" s="48" t="s">
        <v>1255</v>
      </c>
      <c r="D47" s="50">
        <v>4500</v>
      </c>
      <c r="E47" s="50">
        <v>9000</v>
      </c>
      <c r="F47" s="48" t="s">
        <v>97</v>
      </c>
      <c r="G47" s="48" t="s">
        <v>1260</v>
      </c>
      <c r="H47" s="48" t="s">
        <v>1260</v>
      </c>
      <c r="I47" s="51">
        <v>2795</v>
      </c>
      <c r="J47" s="50">
        <v>1000</v>
      </c>
      <c r="K47" s="50">
        <v>179</v>
      </c>
      <c r="L47" s="51">
        <v>1000</v>
      </c>
      <c r="M47" s="51">
        <v>4049</v>
      </c>
      <c r="N47" s="71">
        <v>0</v>
      </c>
      <c r="O47" s="58">
        <v>0</v>
      </c>
      <c r="P47" s="51">
        <v>4772</v>
      </c>
      <c r="Q47" s="58">
        <f>+'BASE DE DATOS '!CD449</f>
        <v>0</v>
      </c>
      <c r="R47" s="51">
        <f>+'BASE DE DATOS '!CE449</f>
        <v>0</v>
      </c>
      <c r="S47" s="51">
        <f>+'BASE DE DATOS '!CF449</f>
        <v>0</v>
      </c>
      <c r="T47" s="51">
        <f>+'BASE DE DATOS '!CG449</f>
        <v>0</v>
      </c>
      <c r="U47" s="51">
        <f>+'BASE DE DATOS '!CH449</f>
        <v>0</v>
      </c>
      <c r="V47" s="51">
        <f>+'BASE DE DATOS '!CI449</f>
        <v>0</v>
      </c>
      <c r="W47" s="51">
        <f>+'BASE DE DATOS '!CJ449</f>
        <v>0</v>
      </c>
      <c r="X47" s="51">
        <f>+'BASE DE DATOS '!CK449</f>
        <v>0</v>
      </c>
      <c r="Y47" s="51">
        <f>+'BASE DE DATOS '!CL449</f>
        <v>0</v>
      </c>
      <c r="Z47" s="51">
        <f>+'BASE DE DATOS '!CM449</f>
        <v>0</v>
      </c>
      <c r="AA47" s="54">
        <f>+'BASE DE DATOS '!CQ449</f>
        <v>4228</v>
      </c>
      <c r="AB47" s="160">
        <f>+'BASE DE DATOS '!CR449</f>
        <v>0.46977777777777779</v>
      </c>
      <c r="AC47" s="55" t="str">
        <f>+'BASE DE DATOS '!CU449</f>
        <v xml:space="preserve">SECRETARIA DE EDUCACION </v>
      </c>
      <c r="AD47" s="157"/>
    </row>
    <row r="48" spans="1:30" ht="67.5">
      <c r="A48" s="48" t="s">
        <v>1254</v>
      </c>
      <c r="B48" s="49" t="s">
        <v>95</v>
      </c>
      <c r="C48" s="48" t="s">
        <v>1255</v>
      </c>
      <c r="D48" s="50">
        <v>223</v>
      </c>
      <c r="E48" s="50">
        <v>223</v>
      </c>
      <c r="F48" s="48" t="s">
        <v>97</v>
      </c>
      <c r="G48" s="48" t="s">
        <v>1261</v>
      </c>
      <c r="H48" s="48" t="s">
        <v>1261</v>
      </c>
      <c r="I48" s="51">
        <v>50</v>
      </c>
      <c r="J48" s="50">
        <v>55</v>
      </c>
      <c r="K48" s="50">
        <v>0</v>
      </c>
      <c r="L48" s="51">
        <v>0</v>
      </c>
      <c r="M48" s="51">
        <v>0</v>
      </c>
      <c r="N48" s="71">
        <v>0</v>
      </c>
      <c r="O48" s="58">
        <v>0</v>
      </c>
      <c r="P48" s="51">
        <v>223</v>
      </c>
      <c r="Q48" s="58">
        <f>+'BASE DE DATOS '!CD450</f>
        <v>0</v>
      </c>
      <c r="R48" s="51">
        <f>+'BASE DE DATOS '!CE450</f>
        <v>0</v>
      </c>
      <c r="S48" s="51">
        <f>+'BASE DE DATOS '!CF450</f>
        <v>0</v>
      </c>
      <c r="T48" s="51">
        <f>+'BASE DE DATOS '!CG450</f>
        <v>0</v>
      </c>
      <c r="U48" s="51">
        <f>+'BASE DE DATOS '!CH450</f>
        <v>0</v>
      </c>
      <c r="V48" s="51">
        <f>+'BASE DE DATOS '!CI450</f>
        <v>0</v>
      </c>
      <c r="W48" s="51">
        <f>+'BASE DE DATOS '!CJ450</f>
        <v>0</v>
      </c>
      <c r="X48" s="51">
        <f>+'BASE DE DATOS '!CK450</f>
        <v>0</v>
      </c>
      <c r="Y48" s="51">
        <f>+'BASE DE DATOS '!CL450</f>
        <v>0</v>
      </c>
      <c r="Z48" s="51">
        <f>+'BASE DE DATOS '!CM450</f>
        <v>0</v>
      </c>
      <c r="AA48" s="54">
        <f>+'BASE DE DATOS '!CQ450</f>
        <v>0</v>
      </c>
      <c r="AB48" s="160">
        <f>+'BASE DE DATOS '!CR450</f>
        <v>0</v>
      </c>
      <c r="AC48" s="55" t="str">
        <f>+'BASE DE DATOS '!CU450</f>
        <v xml:space="preserve">SECRETARIA DE EDUCACION </v>
      </c>
      <c r="AD48" s="157"/>
    </row>
    <row r="49" spans="1:30" ht="90">
      <c r="A49" s="48" t="s">
        <v>1262</v>
      </c>
      <c r="B49" s="49" t="s">
        <v>95</v>
      </c>
      <c r="C49" s="48" t="s">
        <v>1263</v>
      </c>
      <c r="D49" s="50">
        <v>1000</v>
      </c>
      <c r="E49" s="50">
        <v>1000</v>
      </c>
      <c r="F49" s="48" t="s">
        <v>97</v>
      </c>
      <c r="G49" s="48" t="s">
        <v>1264</v>
      </c>
      <c r="H49" s="48" t="s">
        <v>1264</v>
      </c>
      <c r="I49" s="51">
        <v>0</v>
      </c>
      <c r="J49" s="50">
        <v>250</v>
      </c>
      <c r="K49" s="50">
        <v>221</v>
      </c>
      <c r="L49" s="51">
        <v>250</v>
      </c>
      <c r="M49" s="51">
        <v>0</v>
      </c>
      <c r="N49" s="71">
        <v>150</v>
      </c>
      <c r="O49" s="58">
        <v>133</v>
      </c>
      <c r="P49" s="51">
        <v>646</v>
      </c>
      <c r="Q49" s="58">
        <f>+'BASE DE DATOS '!CD451</f>
        <v>0</v>
      </c>
      <c r="R49" s="51">
        <f>+'BASE DE DATOS '!CE451</f>
        <v>0</v>
      </c>
      <c r="S49" s="51">
        <f>+'BASE DE DATOS '!CF451</f>
        <v>0</v>
      </c>
      <c r="T49" s="51">
        <f>+'BASE DE DATOS '!CG451</f>
        <v>0</v>
      </c>
      <c r="U49" s="51">
        <f>+'BASE DE DATOS '!CH451</f>
        <v>0</v>
      </c>
      <c r="V49" s="51">
        <f>+'BASE DE DATOS '!CI451</f>
        <v>0</v>
      </c>
      <c r="W49" s="51">
        <f>+'BASE DE DATOS '!CJ451</f>
        <v>0</v>
      </c>
      <c r="X49" s="51">
        <f>+'BASE DE DATOS '!CK451</f>
        <v>0</v>
      </c>
      <c r="Y49" s="51">
        <f>+'BASE DE DATOS '!CL451</f>
        <v>0</v>
      </c>
      <c r="Z49" s="51">
        <f>+'BASE DE DATOS '!CM451</f>
        <v>0</v>
      </c>
      <c r="AA49" s="54">
        <f>+'BASE DE DATOS '!CQ451</f>
        <v>354</v>
      </c>
      <c r="AB49" s="160">
        <f>+'BASE DE DATOS '!CR451</f>
        <v>0.35399999999999998</v>
      </c>
      <c r="AC49" s="55" t="str">
        <f>+'BASE DE DATOS '!CU451</f>
        <v xml:space="preserve">SECRETARIA DE EDUCACION </v>
      </c>
      <c r="AD49" s="157"/>
    </row>
    <row r="50" spans="1:30" ht="90">
      <c r="A50" s="48" t="s">
        <v>1262</v>
      </c>
      <c r="B50" s="49" t="s">
        <v>95</v>
      </c>
      <c r="C50" s="48" t="s">
        <v>1263</v>
      </c>
      <c r="D50" s="50">
        <v>223</v>
      </c>
      <c r="E50" s="50">
        <v>223</v>
      </c>
      <c r="F50" s="48" t="s">
        <v>486</v>
      </c>
      <c r="G50" s="48" t="s">
        <v>1265</v>
      </c>
      <c r="H50" s="48" t="s">
        <v>1265</v>
      </c>
      <c r="I50" s="51">
        <v>223</v>
      </c>
      <c r="J50" s="50">
        <v>223</v>
      </c>
      <c r="K50" s="50">
        <v>30</v>
      </c>
      <c r="L50" s="51">
        <v>55</v>
      </c>
      <c r="M50" s="51">
        <v>0</v>
      </c>
      <c r="N50" s="71">
        <v>223</v>
      </c>
      <c r="O50" s="58">
        <v>0</v>
      </c>
      <c r="P50" s="51">
        <v>223</v>
      </c>
      <c r="Q50" s="58">
        <f>+'BASE DE DATOS '!CD452</f>
        <v>22</v>
      </c>
      <c r="R50" s="51">
        <f>+'BASE DE DATOS '!CE452</f>
        <v>0</v>
      </c>
      <c r="S50" s="51">
        <f>+'BASE DE DATOS '!CF452</f>
        <v>0</v>
      </c>
      <c r="T50" s="51">
        <f>+'BASE DE DATOS '!CG452</f>
        <v>0</v>
      </c>
      <c r="U50" s="51">
        <f>+'BASE DE DATOS '!CH452</f>
        <v>0</v>
      </c>
      <c r="V50" s="51">
        <f>+'BASE DE DATOS '!CI452</f>
        <v>0</v>
      </c>
      <c r="W50" s="51">
        <f>+'BASE DE DATOS '!CJ452</f>
        <v>0</v>
      </c>
      <c r="X50" s="51">
        <f>+'BASE DE DATOS '!CK452</f>
        <v>0</v>
      </c>
      <c r="Y50" s="51">
        <f>+'BASE DE DATOS '!CL452</f>
        <v>0</v>
      </c>
      <c r="Z50" s="51">
        <f>+'BASE DE DATOS '!CM452</f>
        <v>0</v>
      </c>
      <c r="AA50" s="54">
        <f>+'BASE DE DATOS '!CQ452</f>
        <v>52</v>
      </c>
      <c r="AB50" s="160">
        <f>+'BASE DE DATOS '!CR452</f>
        <v>0.23318385650224216</v>
      </c>
      <c r="AC50" s="55" t="str">
        <f>+'BASE DE DATOS '!CU452</f>
        <v xml:space="preserve">SECRETARIA DE EDUCACION </v>
      </c>
      <c r="AD50" s="157"/>
    </row>
    <row r="51" spans="1:30" ht="90">
      <c r="A51" s="48" t="s">
        <v>1262</v>
      </c>
      <c r="B51" s="49" t="s">
        <v>95</v>
      </c>
      <c r="C51" s="48" t="s">
        <v>1263</v>
      </c>
      <c r="D51" s="50">
        <v>223</v>
      </c>
      <c r="E51" s="50">
        <v>223</v>
      </c>
      <c r="F51" s="48" t="s">
        <v>486</v>
      </c>
      <c r="G51" s="48" t="s">
        <v>1266</v>
      </c>
      <c r="H51" s="48" t="s">
        <v>1266</v>
      </c>
      <c r="I51" s="51">
        <v>223</v>
      </c>
      <c r="J51" s="50">
        <v>223</v>
      </c>
      <c r="K51" s="50">
        <v>204</v>
      </c>
      <c r="L51" s="51">
        <v>223</v>
      </c>
      <c r="M51" s="51">
        <v>0</v>
      </c>
      <c r="N51" s="71">
        <v>223</v>
      </c>
      <c r="O51" s="58">
        <v>224</v>
      </c>
      <c r="P51" s="51">
        <v>223</v>
      </c>
      <c r="Q51" s="58">
        <f>+'BASE DE DATOS '!CD453</f>
        <v>224</v>
      </c>
      <c r="R51" s="51">
        <f>+'BASE DE DATOS '!CE453</f>
        <v>0</v>
      </c>
      <c r="S51" s="51">
        <f>+'BASE DE DATOS '!CF453</f>
        <v>0</v>
      </c>
      <c r="T51" s="51">
        <f>+'BASE DE DATOS '!CG453</f>
        <v>0</v>
      </c>
      <c r="U51" s="51">
        <f>+'BASE DE DATOS '!CH453</f>
        <v>0</v>
      </c>
      <c r="V51" s="51">
        <f>+'BASE DE DATOS '!CI453</f>
        <v>0</v>
      </c>
      <c r="W51" s="51">
        <f>+'BASE DE DATOS '!CJ453</f>
        <v>0</v>
      </c>
      <c r="X51" s="51">
        <f>+'BASE DE DATOS '!CK453</f>
        <v>0</v>
      </c>
      <c r="Y51" s="51">
        <f>+'BASE DE DATOS '!CL453</f>
        <v>0</v>
      </c>
      <c r="Z51" s="51">
        <f>+'BASE DE DATOS '!CM453</f>
        <v>0</v>
      </c>
      <c r="AA51" s="54">
        <f>+'BASE DE DATOS '!CQ453</f>
        <v>186.28571428571428</v>
      </c>
      <c r="AB51" s="160">
        <f>+'BASE DE DATOS '!CR453</f>
        <v>0.83536194746957071</v>
      </c>
      <c r="AC51" s="55" t="str">
        <f>+'BASE DE DATOS '!CU453</f>
        <v xml:space="preserve">SECRETARIA DE EDUCACION </v>
      </c>
      <c r="AD51" s="157"/>
    </row>
    <row r="52" spans="1:30" ht="90">
      <c r="A52" s="48" t="s">
        <v>1262</v>
      </c>
      <c r="B52" s="49" t="s">
        <v>95</v>
      </c>
      <c r="C52" s="48" t="s">
        <v>1263</v>
      </c>
      <c r="D52" s="50">
        <v>223</v>
      </c>
      <c r="E52" s="50">
        <v>223</v>
      </c>
      <c r="F52" s="48" t="s">
        <v>486</v>
      </c>
      <c r="G52" s="48" t="s">
        <v>1267</v>
      </c>
      <c r="H52" s="48" t="s">
        <v>1267</v>
      </c>
      <c r="I52" s="51">
        <v>223</v>
      </c>
      <c r="J52" s="50">
        <v>223</v>
      </c>
      <c r="K52" s="50">
        <v>0</v>
      </c>
      <c r="L52" s="51">
        <v>223</v>
      </c>
      <c r="M52" s="51">
        <v>0</v>
      </c>
      <c r="N52" s="71">
        <v>223</v>
      </c>
      <c r="O52" s="58">
        <v>0</v>
      </c>
      <c r="P52" s="51">
        <v>223</v>
      </c>
      <c r="Q52" s="58">
        <f>+'BASE DE DATOS '!CD454</f>
        <v>0</v>
      </c>
      <c r="R52" s="51">
        <f>+'BASE DE DATOS '!CE454</f>
        <v>0</v>
      </c>
      <c r="S52" s="51">
        <f>+'BASE DE DATOS '!CF454</f>
        <v>0</v>
      </c>
      <c r="T52" s="51">
        <f>+'BASE DE DATOS '!CG454</f>
        <v>0</v>
      </c>
      <c r="U52" s="51">
        <f>+'BASE DE DATOS '!CH454</f>
        <v>0</v>
      </c>
      <c r="V52" s="51">
        <f>+'BASE DE DATOS '!CI454</f>
        <v>0</v>
      </c>
      <c r="W52" s="51">
        <f>+'BASE DE DATOS '!CJ454</f>
        <v>0</v>
      </c>
      <c r="X52" s="51">
        <f>+'BASE DE DATOS '!CK454</f>
        <v>0</v>
      </c>
      <c r="Y52" s="51">
        <f>+'BASE DE DATOS '!CL454</f>
        <v>0</v>
      </c>
      <c r="Z52" s="51">
        <f>+'BASE DE DATOS '!CM454</f>
        <v>0</v>
      </c>
      <c r="AA52" s="54">
        <f>+'BASE DE DATOS '!CQ454</f>
        <v>0</v>
      </c>
      <c r="AB52" s="160">
        <f>+'BASE DE DATOS '!CR454</f>
        <v>0</v>
      </c>
      <c r="AC52" s="55" t="str">
        <f>+'BASE DE DATOS '!CU454</f>
        <v xml:space="preserve">SECRETARIA DE EDUCACION </v>
      </c>
      <c r="AD52" s="157"/>
    </row>
    <row r="53" spans="1:30" ht="67.5">
      <c r="A53" s="48" t="s">
        <v>1268</v>
      </c>
      <c r="B53" s="49" t="s">
        <v>95</v>
      </c>
      <c r="C53" s="48" t="s">
        <v>1269</v>
      </c>
      <c r="D53" s="50">
        <v>223</v>
      </c>
      <c r="E53" s="50">
        <v>223</v>
      </c>
      <c r="F53" s="48" t="s">
        <v>97</v>
      </c>
      <c r="G53" s="48" t="s">
        <v>1270</v>
      </c>
      <c r="H53" s="48" t="s">
        <v>1270</v>
      </c>
      <c r="I53" s="51">
        <v>223</v>
      </c>
      <c r="J53" s="50">
        <v>223</v>
      </c>
      <c r="K53" s="50">
        <v>138</v>
      </c>
      <c r="L53" s="51">
        <v>223</v>
      </c>
      <c r="M53" s="51">
        <v>0</v>
      </c>
      <c r="N53" s="71">
        <v>223</v>
      </c>
      <c r="O53" s="58">
        <v>224</v>
      </c>
      <c r="P53" s="51">
        <v>80</v>
      </c>
      <c r="Q53" s="58">
        <f>+'BASE DE DATOS '!CD455</f>
        <v>80</v>
      </c>
      <c r="R53" s="51">
        <f>+'BASE DE DATOS '!CE455</f>
        <v>0</v>
      </c>
      <c r="S53" s="51">
        <f>+'BASE DE DATOS '!CF455</f>
        <v>0</v>
      </c>
      <c r="T53" s="51">
        <f>+'BASE DE DATOS '!CG455</f>
        <v>0</v>
      </c>
      <c r="U53" s="51">
        <f>+'BASE DE DATOS '!CH455</f>
        <v>0</v>
      </c>
      <c r="V53" s="51">
        <f>+'BASE DE DATOS '!CI455</f>
        <v>0</v>
      </c>
      <c r="W53" s="51">
        <f>+'BASE DE DATOS '!CJ455</f>
        <v>0</v>
      </c>
      <c r="X53" s="51">
        <f>+'BASE DE DATOS '!CK455</f>
        <v>0</v>
      </c>
      <c r="Y53" s="51">
        <f>+'BASE DE DATOS '!CL455</f>
        <v>0</v>
      </c>
      <c r="Z53" s="51">
        <f>+'BASE DE DATOS '!CM455</f>
        <v>0</v>
      </c>
      <c r="AA53" s="54">
        <f>+'BASE DE DATOS '!CQ455</f>
        <v>442</v>
      </c>
      <c r="AB53" s="160">
        <f>+'BASE DE DATOS '!CR455</f>
        <v>1</v>
      </c>
      <c r="AC53" s="55" t="str">
        <f>+'BASE DE DATOS '!CU455</f>
        <v xml:space="preserve">SECRETARIA DE EDUCACION </v>
      </c>
      <c r="AD53" s="157"/>
    </row>
    <row r="54" spans="1:30" ht="90">
      <c r="A54" s="48" t="s">
        <v>1268</v>
      </c>
      <c r="B54" s="49" t="s">
        <v>95</v>
      </c>
      <c r="C54" s="48" t="s">
        <v>1269</v>
      </c>
      <c r="D54" s="50">
        <v>223</v>
      </c>
      <c r="E54" s="50">
        <v>223</v>
      </c>
      <c r="F54" s="48" t="s">
        <v>97</v>
      </c>
      <c r="G54" s="48" t="s">
        <v>1271</v>
      </c>
      <c r="H54" s="48" t="s">
        <v>1271</v>
      </c>
      <c r="I54" s="51">
        <v>223</v>
      </c>
      <c r="J54" s="50">
        <v>223</v>
      </c>
      <c r="K54" s="50">
        <v>138</v>
      </c>
      <c r="L54" s="51">
        <v>223</v>
      </c>
      <c r="M54" s="51">
        <v>0</v>
      </c>
      <c r="N54" s="71">
        <v>223</v>
      </c>
      <c r="O54" s="58">
        <v>103</v>
      </c>
      <c r="P54" s="51">
        <v>10</v>
      </c>
      <c r="Q54" s="58">
        <f>+'BASE DE DATOS '!CD456</f>
        <v>10</v>
      </c>
      <c r="R54" s="51">
        <f>+'BASE DE DATOS '!CE456</f>
        <v>0</v>
      </c>
      <c r="S54" s="51">
        <f>+'BASE DE DATOS '!CF456</f>
        <v>0</v>
      </c>
      <c r="T54" s="51">
        <f>+'BASE DE DATOS '!CG456</f>
        <v>0</v>
      </c>
      <c r="U54" s="51">
        <f>+'BASE DE DATOS '!CH456</f>
        <v>0</v>
      </c>
      <c r="V54" s="51">
        <f>+'BASE DE DATOS '!CI456</f>
        <v>0</v>
      </c>
      <c r="W54" s="51">
        <f>+'BASE DE DATOS '!CJ456</f>
        <v>0</v>
      </c>
      <c r="X54" s="51">
        <f>+'BASE DE DATOS '!CK456</f>
        <v>0</v>
      </c>
      <c r="Y54" s="51">
        <f>+'BASE DE DATOS '!CL456</f>
        <v>0</v>
      </c>
      <c r="Z54" s="51">
        <f>+'BASE DE DATOS '!CM456</f>
        <v>0</v>
      </c>
      <c r="AA54" s="54">
        <f>+'BASE DE DATOS '!CQ456</f>
        <v>251</v>
      </c>
      <c r="AB54" s="160">
        <f>+'BASE DE DATOS '!CR456</f>
        <v>1</v>
      </c>
      <c r="AC54" s="55" t="str">
        <f>+'BASE DE DATOS '!CU456</f>
        <v xml:space="preserve">SECRETARIA DE EDUCACION </v>
      </c>
      <c r="AD54" s="157"/>
    </row>
    <row r="55" spans="1:30" ht="56.25">
      <c r="A55" s="48" t="s">
        <v>1268</v>
      </c>
      <c r="B55" s="49" t="s">
        <v>95</v>
      </c>
      <c r="C55" s="48" t="s">
        <v>1269</v>
      </c>
      <c r="D55" s="50">
        <v>223</v>
      </c>
      <c r="E55" s="50">
        <v>223</v>
      </c>
      <c r="F55" s="48" t="s">
        <v>97</v>
      </c>
      <c r="G55" s="48" t="s">
        <v>1272</v>
      </c>
      <c r="H55" s="48" t="s">
        <v>1272</v>
      </c>
      <c r="I55" s="51">
        <v>55</v>
      </c>
      <c r="J55" s="50">
        <v>223</v>
      </c>
      <c r="K55" s="50">
        <v>0</v>
      </c>
      <c r="L55" s="51">
        <v>223</v>
      </c>
      <c r="M55" s="51">
        <v>0</v>
      </c>
      <c r="N55" s="71">
        <v>0</v>
      </c>
      <c r="O55" s="58">
        <v>0</v>
      </c>
      <c r="P55" s="51">
        <v>223</v>
      </c>
      <c r="Q55" s="58">
        <f>+'BASE DE DATOS '!CD457</f>
        <v>0</v>
      </c>
      <c r="R55" s="51">
        <f>+'BASE DE DATOS '!CE457</f>
        <v>0</v>
      </c>
      <c r="S55" s="51">
        <f>+'BASE DE DATOS '!CF457</f>
        <v>0</v>
      </c>
      <c r="T55" s="51">
        <f>+'BASE DE DATOS '!CG457</f>
        <v>0</v>
      </c>
      <c r="U55" s="51">
        <f>+'BASE DE DATOS '!CH457</f>
        <v>0</v>
      </c>
      <c r="V55" s="51">
        <f>+'BASE DE DATOS '!CI457</f>
        <v>0</v>
      </c>
      <c r="W55" s="51">
        <f>+'BASE DE DATOS '!CJ457</f>
        <v>0</v>
      </c>
      <c r="X55" s="51">
        <f>+'BASE DE DATOS '!CK457</f>
        <v>0</v>
      </c>
      <c r="Y55" s="51">
        <f>+'BASE DE DATOS '!CL457</f>
        <v>0</v>
      </c>
      <c r="Z55" s="51">
        <f>+'BASE DE DATOS '!CM457</f>
        <v>0</v>
      </c>
      <c r="AA55" s="54">
        <f>+'BASE DE DATOS '!CQ457</f>
        <v>0</v>
      </c>
      <c r="AB55" s="160">
        <f>+'BASE DE DATOS '!CR457</f>
        <v>0</v>
      </c>
      <c r="AC55" s="55" t="str">
        <f>+'BASE DE DATOS '!CU457</f>
        <v xml:space="preserve">SECRETARIA DE EDUCACION </v>
      </c>
      <c r="AD55" s="157"/>
    </row>
    <row r="56" spans="1:30" ht="78.75">
      <c r="A56" s="48" t="s">
        <v>1273</v>
      </c>
      <c r="B56" s="49" t="s">
        <v>95</v>
      </c>
      <c r="C56" s="48" t="s">
        <v>1274</v>
      </c>
      <c r="D56" s="50">
        <v>1</v>
      </c>
      <c r="E56" s="50">
        <v>1</v>
      </c>
      <c r="F56" s="48" t="s">
        <v>486</v>
      </c>
      <c r="G56" s="48" t="s">
        <v>1275</v>
      </c>
      <c r="H56" s="48" t="s">
        <v>1275</v>
      </c>
      <c r="I56" s="51">
        <v>1</v>
      </c>
      <c r="J56" s="50">
        <v>0</v>
      </c>
      <c r="K56" s="50">
        <v>0</v>
      </c>
      <c r="L56" s="51">
        <v>1</v>
      </c>
      <c r="M56" s="51">
        <v>0</v>
      </c>
      <c r="N56" s="71">
        <v>0</v>
      </c>
      <c r="O56" s="58">
        <v>0</v>
      </c>
      <c r="P56" s="51">
        <v>1</v>
      </c>
      <c r="Q56" s="58">
        <f>+'BASE DE DATOS '!CD458</f>
        <v>0</v>
      </c>
      <c r="R56" s="51">
        <f>+'BASE DE DATOS '!CE458</f>
        <v>0</v>
      </c>
      <c r="S56" s="51">
        <f>+'BASE DE DATOS '!CF458</f>
        <v>0</v>
      </c>
      <c r="T56" s="51">
        <f>+'BASE DE DATOS '!CG458</f>
        <v>0</v>
      </c>
      <c r="U56" s="51">
        <f>+'BASE DE DATOS '!CH458</f>
        <v>0</v>
      </c>
      <c r="V56" s="51">
        <f>+'BASE DE DATOS '!CI458</f>
        <v>0</v>
      </c>
      <c r="W56" s="51">
        <f>+'BASE DE DATOS '!CJ458</f>
        <v>0</v>
      </c>
      <c r="X56" s="51">
        <f>+'BASE DE DATOS '!CK458</f>
        <v>0</v>
      </c>
      <c r="Y56" s="51">
        <f>+'BASE DE DATOS '!CL458</f>
        <v>0</v>
      </c>
      <c r="Z56" s="51">
        <f>+'BASE DE DATOS '!CM458</f>
        <v>0</v>
      </c>
      <c r="AA56" s="54">
        <f>+'BASE DE DATOS '!CQ458</f>
        <v>0</v>
      </c>
      <c r="AB56" s="160">
        <f>+'BASE DE DATOS '!CR458</f>
        <v>0</v>
      </c>
      <c r="AC56" s="55" t="str">
        <f>+'BASE DE DATOS '!CU458</f>
        <v xml:space="preserve">SECRETARIA DE EDUCACION </v>
      </c>
      <c r="AD56" s="157"/>
    </row>
    <row r="57" spans="1:30" ht="78.75">
      <c r="A57" s="48" t="s">
        <v>1273</v>
      </c>
      <c r="B57" s="49" t="s">
        <v>95</v>
      </c>
      <c r="C57" s="48" t="s">
        <v>1274</v>
      </c>
      <c r="D57" s="50">
        <v>150</v>
      </c>
      <c r="E57" s="50">
        <v>150</v>
      </c>
      <c r="F57" s="48" t="s">
        <v>97</v>
      </c>
      <c r="G57" s="48" t="s">
        <v>1276</v>
      </c>
      <c r="H57" s="48" t="s">
        <v>1276</v>
      </c>
      <c r="I57" s="51">
        <v>25</v>
      </c>
      <c r="J57" s="50">
        <v>50</v>
      </c>
      <c r="K57" s="50">
        <v>51</v>
      </c>
      <c r="L57" s="51">
        <v>300</v>
      </c>
      <c r="M57" s="51">
        <v>7</v>
      </c>
      <c r="N57" s="71">
        <v>0</v>
      </c>
      <c r="O57" s="58">
        <v>0</v>
      </c>
      <c r="P57" s="51">
        <v>92</v>
      </c>
      <c r="Q57" s="58">
        <f>+'BASE DE DATOS '!CD459</f>
        <v>0</v>
      </c>
      <c r="R57" s="51">
        <f>+'BASE DE DATOS '!CE459</f>
        <v>0</v>
      </c>
      <c r="S57" s="51">
        <f>+'BASE DE DATOS '!CF459</f>
        <v>0</v>
      </c>
      <c r="T57" s="51">
        <f>+'BASE DE DATOS '!CG459</f>
        <v>0</v>
      </c>
      <c r="U57" s="51">
        <f>+'BASE DE DATOS '!CH459</f>
        <v>0</v>
      </c>
      <c r="V57" s="51">
        <f>+'BASE DE DATOS '!CI459</f>
        <v>0</v>
      </c>
      <c r="W57" s="51">
        <f>+'BASE DE DATOS '!CJ459</f>
        <v>0</v>
      </c>
      <c r="X57" s="51">
        <f>+'BASE DE DATOS '!CK459</f>
        <v>0</v>
      </c>
      <c r="Y57" s="51">
        <f>+'BASE DE DATOS '!CL459</f>
        <v>0</v>
      </c>
      <c r="Z57" s="51">
        <f>+'BASE DE DATOS '!CM459</f>
        <v>0</v>
      </c>
      <c r="AA57" s="54">
        <f>+'BASE DE DATOS '!CQ459</f>
        <v>58</v>
      </c>
      <c r="AB57" s="160">
        <f>+'BASE DE DATOS '!CR459</f>
        <v>0.38666666666666666</v>
      </c>
      <c r="AC57" s="55" t="str">
        <f>+'BASE DE DATOS '!CU459</f>
        <v xml:space="preserve">SECRETARIA DE EDUCACION </v>
      </c>
      <c r="AD57" s="157"/>
    </row>
    <row r="58" spans="1:30" ht="56.25">
      <c r="A58" s="48" t="s">
        <v>1273</v>
      </c>
      <c r="B58" s="49" t="s">
        <v>95</v>
      </c>
      <c r="C58" s="48" t="s">
        <v>1274</v>
      </c>
      <c r="D58" s="50">
        <v>300</v>
      </c>
      <c r="E58" s="50">
        <v>300</v>
      </c>
      <c r="F58" s="48" t="s">
        <v>97</v>
      </c>
      <c r="G58" s="48" t="s">
        <v>1277</v>
      </c>
      <c r="H58" s="48" t="s">
        <v>1277</v>
      </c>
      <c r="I58" s="51">
        <v>100</v>
      </c>
      <c r="J58" s="50">
        <v>100</v>
      </c>
      <c r="K58" s="50">
        <v>100</v>
      </c>
      <c r="L58" s="51">
        <v>100</v>
      </c>
      <c r="M58" s="51">
        <v>0</v>
      </c>
      <c r="N58" s="71">
        <v>100</v>
      </c>
      <c r="O58" s="58">
        <v>0</v>
      </c>
      <c r="P58" s="51">
        <v>200</v>
      </c>
      <c r="Q58" s="58">
        <f>+'BASE DE DATOS '!CD460</f>
        <v>0</v>
      </c>
      <c r="R58" s="51">
        <f>+'BASE DE DATOS '!CE460</f>
        <v>0</v>
      </c>
      <c r="S58" s="51">
        <f>+'BASE DE DATOS '!CF460</f>
        <v>0</v>
      </c>
      <c r="T58" s="51">
        <f>+'BASE DE DATOS '!CG460</f>
        <v>0</v>
      </c>
      <c r="U58" s="51">
        <f>+'BASE DE DATOS '!CH460</f>
        <v>0</v>
      </c>
      <c r="V58" s="51">
        <f>+'BASE DE DATOS '!CI460</f>
        <v>0</v>
      </c>
      <c r="W58" s="51">
        <f>+'BASE DE DATOS '!CJ460</f>
        <v>0</v>
      </c>
      <c r="X58" s="51">
        <f>+'BASE DE DATOS '!CK460</f>
        <v>0</v>
      </c>
      <c r="Y58" s="51">
        <f>+'BASE DE DATOS '!CL460</f>
        <v>0</v>
      </c>
      <c r="Z58" s="51">
        <f>+'BASE DE DATOS '!CM460</f>
        <v>0</v>
      </c>
      <c r="AA58" s="54">
        <f>+'BASE DE DATOS '!CQ460</f>
        <v>100</v>
      </c>
      <c r="AB58" s="160">
        <f>+'BASE DE DATOS '!CR460</f>
        <v>0.33333333333333331</v>
      </c>
      <c r="AC58" s="55" t="str">
        <f>+'BASE DE DATOS '!CU460</f>
        <v xml:space="preserve">SECRETARIA DE EDUCACION </v>
      </c>
      <c r="AD58" s="157"/>
    </row>
    <row r="59" spans="1:30" ht="45">
      <c r="A59" s="48" t="s">
        <v>1278</v>
      </c>
      <c r="B59" s="49" t="s">
        <v>95</v>
      </c>
      <c r="C59" s="48" t="s">
        <v>1279</v>
      </c>
      <c r="D59" s="50">
        <v>1</v>
      </c>
      <c r="E59" s="50">
        <v>1</v>
      </c>
      <c r="F59" s="48" t="s">
        <v>486</v>
      </c>
      <c r="G59" s="48" t="s">
        <v>1280</v>
      </c>
      <c r="H59" s="48" t="s">
        <v>1280</v>
      </c>
      <c r="I59" s="51">
        <v>1</v>
      </c>
      <c r="J59" s="50">
        <v>1</v>
      </c>
      <c r="K59" s="50">
        <v>1</v>
      </c>
      <c r="L59" s="51">
        <v>0</v>
      </c>
      <c r="M59" s="51">
        <v>0</v>
      </c>
      <c r="N59" s="71">
        <v>1</v>
      </c>
      <c r="O59" s="58">
        <v>0</v>
      </c>
      <c r="P59" s="51">
        <v>0</v>
      </c>
      <c r="Q59" s="58">
        <f>+'BASE DE DATOS '!CD461</f>
        <v>0</v>
      </c>
      <c r="R59" s="51">
        <f>+'BASE DE DATOS '!CE461</f>
        <v>0</v>
      </c>
      <c r="S59" s="51">
        <f>+'BASE DE DATOS '!CF461</f>
        <v>0</v>
      </c>
      <c r="T59" s="51">
        <f>+'BASE DE DATOS '!CG461</f>
        <v>0</v>
      </c>
      <c r="U59" s="51">
        <f>+'BASE DE DATOS '!CH461</f>
        <v>0</v>
      </c>
      <c r="V59" s="51">
        <f>+'BASE DE DATOS '!CI461</f>
        <v>0</v>
      </c>
      <c r="W59" s="51">
        <f>+'BASE DE DATOS '!CJ461</f>
        <v>0</v>
      </c>
      <c r="X59" s="51">
        <f>+'BASE DE DATOS '!CK461</f>
        <v>0</v>
      </c>
      <c r="Y59" s="51">
        <f>+'BASE DE DATOS '!CL461</f>
        <v>0</v>
      </c>
      <c r="Z59" s="51">
        <f>+'BASE DE DATOS '!CM461</f>
        <v>0</v>
      </c>
      <c r="AA59" s="54">
        <f>+'BASE DE DATOS '!CQ461</f>
        <v>1</v>
      </c>
      <c r="AB59" s="160">
        <f>+'BASE DE DATOS '!CR461</f>
        <v>1</v>
      </c>
      <c r="AC59" s="55" t="str">
        <f>+'BASE DE DATOS '!CU461</f>
        <v xml:space="preserve">SECRETARIA DE EDUCACION </v>
      </c>
      <c r="AD59" s="157"/>
    </row>
    <row r="60" spans="1:30" ht="45">
      <c r="A60" s="48" t="s">
        <v>1278</v>
      </c>
      <c r="B60" s="49" t="s">
        <v>95</v>
      </c>
      <c r="C60" s="48" t="s">
        <v>1279</v>
      </c>
      <c r="D60" s="50">
        <v>5500</v>
      </c>
      <c r="E60" s="50">
        <v>5500</v>
      </c>
      <c r="F60" s="48" t="s">
        <v>97</v>
      </c>
      <c r="G60" s="48" t="s">
        <v>1281</v>
      </c>
      <c r="H60" s="48" t="s">
        <v>1281</v>
      </c>
      <c r="I60" s="51">
        <v>60</v>
      </c>
      <c r="J60" s="50">
        <v>1000</v>
      </c>
      <c r="K60" s="50">
        <v>0</v>
      </c>
      <c r="L60" s="51">
        <v>1000</v>
      </c>
      <c r="M60" s="51">
        <v>0</v>
      </c>
      <c r="N60" s="71">
        <v>2250</v>
      </c>
      <c r="O60" s="58">
        <v>0</v>
      </c>
      <c r="P60" s="51">
        <v>5500</v>
      </c>
      <c r="Q60" s="58">
        <f>+'BASE DE DATOS '!CD462</f>
        <v>0</v>
      </c>
      <c r="R60" s="51">
        <f>+'BASE DE DATOS '!CE462</f>
        <v>0</v>
      </c>
      <c r="S60" s="51">
        <f>+'BASE DE DATOS '!CF462</f>
        <v>0</v>
      </c>
      <c r="T60" s="51">
        <f>+'BASE DE DATOS '!CG462</f>
        <v>0</v>
      </c>
      <c r="U60" s="51">
        <f>+'BASE DE DATOS '!CH462</f>
        <v>0</v>
      </c>
      <c r="V60" s="51">
        <f>+'BASE DE DATOS '!CI462</f>
        <v>0</v>
      </c>
      <c r="W60" s="51">
        <f>+'BASE DE DATOS '!CJ462</f>
        <v>0</v>
      </c>
      <c r="X60" s="51">
        <f>+'BASE DE DATOS '!CK462</f>
        <v>0</v>
      </c>
      <c r="Y60" s="51">
        <f>+'BASE DE DATOS '!CL462</f>
        <v>0</v>
      </c>
      <c r="Z60" s="51">
        <f>+'BASE DE DATOS '!CM462</f>
        <v>0</v>
      </c>
      <c r="AA60" s="54">
        <f>+'BASE DE DATOS '!CQ462</f>
        <v>0</v>
      </c>
      <c r="AB60" s="160">
        <f>+'BASE DE DATOS '!CR462</f>
        <v>0</v>
      </c>
      <c r="AC60" s="55" t="str">
        <f>+'BASE DE DATOS '!CU462</f>
        <v xml:space="preserve">SECRETARIA DE EDUCACION </v>
      </c>
      <c r="AD60" s="157"/>
    </row>
    <row r="61" spans="1:30" ht="67.5">
      <c r="A61" s="48" t="s">
        <v>1278</v>
      </c>
      <c r="B61" s="49" t="s">
        <v>95</v>
      </c>
      <c r="C61" s="48" t="s">
        <v>1279</v>
      </c>
      <c r="D61" s="50">
        <v>223</v>
      </c>
      <c r="E61" s="50">
        <v>223</v>
      </c>
      <c r="F61" s="48" t="s">
        <v>97</v>
      </c>
      <c r="G61" s="48" t="s">
        <v>1282</v>
      </c>
      <c r="H61" s="48" t="s">
        <v>1282</v>
      </c>
      <c r="I61" s="51">
        <v>0</v>
      </c>
      <c r="J61" s="50">
        <v>2</v>
      </c>
      <c r="K61" s="50">
        <v>0</v>
      </c>
      <c r="L61" s="51">
        <v>158</v>
      </c>
      <c r="M61" s="51">
        <v>160</v>
      </c>
      <c r="N61" s="71">
        <v>63</v>
      </c>
      <c r="O61" s="58">
        <v>0</v>
      </c>
      <c r="P61" s="51">
        <v>63</v>
      </c>
      <c r="Q61" s="58">
        <f>+'BASE DE DATOS '!CD463</f>
        <v>32</v>
      </c>
      <c r="R61" s="51">
        <f>+'BASE DE DATOS '!CE463</f>
        <v>0</v>
      </c>
      <c r="S61" s="51">
        <f>+'BASE DE DATOS '!CF463</f>
        <v>0</v>
      </c>
      <c r="T61" s="51">
        <f>+'BASE DE DATOS '!CG463</f>
        <v>0</v>
      </c>
      <c r="U61" s="51">
        <f>+'BASE DE DATOS '!CH463</f>
        <v>0</v>
      </c>
      <c r="V61" s="51">
        <f>+'BASE DE DATOS '!CI463</f>
        <v>0</v>
      </c>
      <c r="W61" s="51">
        <f>+'BASE DE DATOS '!CJ463</f>
        <v>0</v>
      </c>
      <c r="X61" s="51">
        <f>+'BASE DE DATOS '!CK463</f>
        <v>0</v>
      </c>
      <c r="Y61" s="51">
        <f>+'BASE DE DATOS '!CL463</f>
        <v>0</v>
      </c>
      <c r="Z61" s="51">
        <f>+'BASE DE DATOS '!CM463</f>
        <v>0</v>
      </c>
      <c r="AA61" s="54">
        <f>+'BASE DE DATOS '!CQ463</f>
        <v>192</v>
      </c>
      <c r="AB61" s="160">
        <f>+'BASE DE DATOS '!CR463</f>
        <v>0.86098654708520184</v>
      </c>
      <c r="AC61" s="55" t="str">
        <f>+'BASE DE DATOS '!CU463</f>
        <v xml:space="preserve">SECRETARIA DE EDUCACION </v>
      </c>
      <c r="AD61" s="157"/>
    </row>
    <row r="62" spans="1:30" ht="78.75">
      <c r="A62" s="48" t="s">
        <v>1278</v>
      </c>
      <c r="B62" s="49" t="s">
        <v>95</v>
      </c>
      <c r="C62" s="48" t="s">
        <v>1279</v>
      </c>
      <c r="D62" s="50">
        <v>1</v>
      </c>
      <c r="E62" s="50">
        <v>1</v>
      </c>
      <c r="F62" s="48" t="s">
        <v>97</v>
      </c>
      <c r="G62" s="48" t="s">
        <v>1283</v>
      </c>
      <c r="H62" s="48" t="s">
        <v>1283</v>
      </c>
      <c r="I62" s="51">
        <v>0</v>
      </c>
      <c r="J62" s="50">
        <v>1</v>
      </c>
      <c r="K62" s="50">
        <v>0</v>
      </c>
      <c r="L62" s="51">
        <v>1</v>
      </c>
      <c r="M62" s="51">
        <v>0</v>
      </c>
      <c r="N62" s="58">
        <v>0</v>
      </c>
      <c r="O62" s="58">
        <v>0</v>
      </c>
      <c r="P62" s="51">
        <v>1</v>
      </c>
      <c r="Q62" s="58">
        <f>+'BASE DE DATOS '!CD464</f>
        <v>0</v>
      </c>
      <c r="R62" s="51">
        <f>+'BASE DE DATOS '!CE464</f>
        <v>0</v>
      </c>
      <c r="S62" s="51">
        <f>+'BASE DE DATOS '!CF464</f>
        <v>0</v>
      </c>
      <c r="T62" s="51">
        <f>+'BASE DE DATOS '!CG464</f>
        <v>0</v>
      </c>
      <c r="U62" s="51">
        <f>+'BASE DE DATOS '!CH464</f>
        <v>0</v>
      </c>
      <c r="V62" s="51">
        <f>+'BASE DE DATOS '!CI464</f>
        <v>0</v>
      </c>
      <c r="W62" s="51">
        <f>+'BASE DE DATOS '!CJ464</f>
        <v>0</v>
      </c>
      <c r="X62" s="51">
        <f>+'BASE DE DATOS '!CK464</f>
        <v>0</v>
      </c>
      <c r="Y62" s="51">
        <f>+'BASE DE DATOS '!CL464</f>
        <v>0</v>
      </c>
      <c r="Z62" s="51">
        <f>+'BASE DE DATOS '!CM464</f>
        <v>0</v>
      </c>
      <c r="AA62" s="54">
        <f>+'BASE DE DATOS '!CQ464</f>
        <v>0</v>
      </c>
      <c r="AB62" s="160">
        <f>+'BASE DE DATOS '!CR464</f>
        <v>0</v>
      </c>
      <c r="AC62" s="55" t="str">
        <f>+'BASE DE DATOS '!CU464</f>
        <v xml:space="preserve">SECRETARIA DE EDUCACION </v>
      </c>
      <c r="AD62" s="157"/>
    </row>
    <row r="63" spans="1:30" ht="56.25">
      <c r="A63" s="48" t="s">
        <v>1278</v>
      </c>
      <c r="B63" s="49" t="s">
        <v>95</v>
      </c>
      <c r="C63" s="48" t="s">
        <v>1279</v>
      </c>
      <c r="D63" s="50">
        <v>223</v>
      </c>
      <c r="E63" s="50">
        <v>223</v>
      </c>
      <c r="F63" s="48" t="s">
        <v>97</v>
      </c>
      <c r="G63" s="48" t="s">
        <v>1284</v>
      </c>
      <c r="H63" s="48" t="s">
        <v>1284</v>
      </c>
      <c r="I63" s="51">
        <v>0</v>
      </c>
      <c r="J63" s="50">
        <v>55</v>
      </c>
      <c r="K63" s="50">
        <v>88</v>
      </c>
      <c r="L63" s="51">
        <v>55</v>
      </c>
      <c r="M63" s="51">
        <v>125</v>
      </c>
      <c r="N63" s="71">
        <v>10</v>
      </c>
      <c r="O63" s="58">
        <v>0</v>
      </c>
      <c r="P63" s="51">
        <v>10</v>
      </c>
      <c r="Q63" s="58">
        <f>+'BASE DE DATOS '!CD465</f>
        <v>189</v>
      </c>
      <c r="R63" s="51">
        <f>+'BASE DE DATOS '!CE465</f>
        <v>2662386000</v>
      </c>
      <c r="S63" s="51">
        <f>+'BASE DE DATOS '!CF465</f>
        <v>0</v>
      </c>
      <c r="T63" s="51">
        <f>+'BASE DE DATOS '!CG465</f>
        <v>2662386000</v>
      </c>
      <c r="U63" s="51">
        <f>+'BASE DE DATOS '!CH465</f>
        <v>0</v>
      </c>
      <c r="V63" s="51">
        <f>+'BASE DE DATOS '!CI465</f>
        <v>0</v>
      </c>
      <c r="W63" s="51">
        <f>+'BASE DE DATOS '!CJ465</f>
        <v>0</v>
      </c>
      <c r="X63" s="51">
        <f>+'BASE DE DATOS '!CK465</f>
        <v>0</v>
      </c>
      <c r="Y63" s="51">
        <f>+'BASE DE DATOS '!CL465</f>
        <v>0</v>
      </c>
      <c r="Z63" s="51">
        <f>+'BASE DE DATOS '!CM465</f>
        <v>0</v>
      </c>
      <c r="AA63" s="54">
        <f>+'BASE DE DATOS '!CQ465</f>
        <v>402</v>
      </c>
      <c r="AB63" s="160">
        <f>+'BASE DE DATOS '!CR465</f>
        <v>1</v>
      </c>
      <c r="AC63" s="55" t="str">
        <f>+'BASE DE DATOS '!CU465</f>
        <v xml:space="preserve">SECRETARIA DE EDUCACION </v>
      </c>
      <c r="AD63" s="157"/>
    </row>
    <row r="64" spans="1:30" ht="45">
      <c r="A64" s="48" t="s">
        <v>1278</v>
      </c>
      <c r="B64" s="49" t="s">
        <v>95</v>
      </c>
      <c r="C64" s="48" t="s">
        <v>1279</v>
      </c>
      <c r="D64" s="50">
        <v>1</v>
      </c>
      <c r="E64" s="50">
        <v>1</v>
      </c>
      <c r="F64" s="48" t="s">
        <v>97</v>
      </c>
      <c r="G64" s="48" t="s">
        <v>1285</v>
      </c>
      <c r="H64" s="48" t="s">
        <v>1286</v>
      </c>
      <c r="I64" s="51">
        <v>0</v>
      </c>
      <c r="J64" s="50">
        <v>0</v>
      </c>
      <c r="K64" s="51">
        <v>0</v>
      </c>
      <c r="L64" s="51">
        <v>0</v>
      </c>
      <c r="M64" s="51">
        <v>0</v>
      </c>
      <c r="N64" s="58">
        <v>0</v>
      </c>
      <c r="O64" s="58">
        <v>0</v>
      </c>
      <c r="P64" s="51">
        <v>1</v>
      </c>
      <c r="Q64" s="58">
        <f>+'BASE DE DATOS '!CD466</f>
        <v>0</v>
      </c>
      <c r="R64" s="51">
        <f>+'BASE DE DATOS '!CE466</f>
        <v>0</v>
      </c>
      <c r="S64" s="51">
        <f>+'BASE DE DATOS '!CF466</f>
        <v>0</v>
      </c>
      <c r="T64" s="51">
        <f>+'BASE DE DATOS '!CG466</f>
        <v>0</v>
      </c>
      <c r="U64" s="51">
        <f>+'BASE DE DATOS '!CH466</f>
        <v>0</v>
      </c>
      <c r="V64" s="51">
        <f>+'BASE DE DATOS '!CI466</f>
        <v>0</v>
      </c>
      <c r="W64" s="51">
        <f>+'BASE DE DATOS '!CJ466</f>
        <v>0</v>
      </c>
      <c r="X64" s="51">
        <f>+'BASE DE DATOS '!CK466</f>
        <v>0</v>
      </c>
      <c r="Y64" s="51">
        <f>+'BASE DE DATOS '!CL466</f>
        <v>0</v>
      </c>
      <c r="Z64" s="51">
        <f>+'BASE DE DATOS '!CM466</f>
        <v>0</v>
      </c>
      <c r="AA64" s="54">
        <f>+'BASE DE DATOS '!CQ466</f>
        <v>0</v>
      </c>
      <c r="AB64" s="160">
        <f>+'BASE DE DATOS '!CR466</f>
        <v>0</v>
      </c>
      <c r="AC64" s="55" t="str">
        <f>+'BASE DE DATOS '!CU466</f>
        <v xml:space="preserve">SECRETARIA DE EDUCACION </v>
      </c>
      <c r="AD64" s="157"/>
    </row>
    <row r="65" spans="1:30" ht="33.75">
      <c r="A65" s="48" t="s">
        <v>1278</v>
      </c>
      <c r="B65" s="49" t="s">
        <v>95</v>
      </c>
      <c r="C65" s="48" t="s">
        <v>1279</v>
      </c>
      <c r="D65" s="50">
        <v>80</v>
      </c>
      <c r="E65" s="50">
        <v>170000</v>
      </c>
      <c r="F65" s="48" t="s">
        <v>97</v>
      </c>
      <c r="G65" s="48" t="s">
        <v>1287</v>
      </c>
      <c r="H65" s="48" t="s">
        <v>1288</v>
      </c>
      <c r="I65" s="51">
        <v>28</v>
      </c>
      <c r="J65" s="50">
        <v>40</v>
      </c>
      <c r="K65" s="51">
        <v>0</v>
      </c>
      <c r="L65" s="51">
        <v>40</v>
      </c>
      <c r="M65" s="51">
        <v>50</v>
      </c>
      <c r="N65" s="71">
        <v>15</v>
      </c>
      <c r="O65" s="58">
        <v>0</v>
      </c>
      <c r="P65" s="51">
        <v>170000</v>
      </c>
      <c r="Q65" s="58">
        <f>+'BASE DE DATOS '!CD467</f>
        <v>160926</v>
      </c>
      <c r="R65" s="51">
        <f>+'BASE DE DATOS '!CE467</f>
        <v>0</v>
      </c>
      <c r="S65" s="51">
        <f>+'BASE DE DATOS '!CF467</f>
        <v>0</v>
      </c>
      <c r="T65" s="51">
        <f>+'BASE DE DATOS '!CG467</f>
        <v>0</v>
      </c>
      <c r="U65" s="51">
        <f>+'BASE DE DATOS '!CH467</f>
        <v>0</v>
      </c>
      <c r="V65" s="51">
        <f>+'BASE DE DATOS '!CI467</f>
        <v>0</v>
      </c>
      <c r="W65" s="51">
        <f>+'BASE DE DATOS '!CJ467</f>
        <v>0</v>
      </c>
      <c r="X65" s="51">
        <f>+'BASE DE DATOS '!CK467</f>
        <v>0</v>
      </c>
      <c r="Y65" s="51">
        <f>+'BASE DE DATOS '!CL467</f>
        <v>0</v>
      </c>
      <c r="Z65" s="51">
        <f>+'BASE DE DATOS '!CM467</f>
        <v>0</v>
      </c>
      <c r="AA65" s="54">
        <f>+'BASE DE DATOS '!CQ467</f>
        <v>160976</v>
      </c>
      <c r="AB65" s="160">
        <f>+'BASE DE DATOS '!CR467</f>
        <v>0.94691764705882353</v>
      </c>
      <c r="AC65" s="55" t="str">
        <f>+'BASE DE DATOS '!CU467</f>
        <v xml:space="preserve">SECRETARIA DE EDUCACION </v>
      </c>
      <c r="AD65" s="157"/>
    </row>
    <row r="66" spans="1:30" ht="33.75">
      <c r="A66" s="48" t="s">
        <v>1278</v>
      </c>
      <c r="B66" s="49" t="s">
        <v>95</v>
      </c>
      <c r="C66" s="48" t="s">
        <v>1279</v>
      </c>
      <c r="D66" s="50">
        <v>18</v>
      </c>
      <c r="E66" s="50">
        <v>18</v>
      </c>
      <c r="F66" s="48" t="s">
        <v>1289</v>
      </c>
      <c r="G66" s="48" t="s">
        <v>1290</v>
      </c>
      <c r="H66" s="48" t="s">
        <v>1290</v>
      </c>
      <c r="I66" s="51">
        <v>27</v>
      </c>
      <c r="J66" s="50">
        <v>24</v>
      </c>
      <c r="K66" s="51">
        <v>0</v>
      </c>
      <c r="L66" s="51">
        <v>24</v>
      </c>
      <c r="M66" s="51">
        <v>20</v>
      </c>
      <c r="N66" s="71">
        <v>18</v>
      </c>
      <c r="O66" s="58">
        <v>20</v>
      </c>
      <c r="P66" s="51">
        <v>18</v>
      </c>
      <c r="Q66" s="58">
        <f>+'BASE DE DATOS '!CD468</f>
        <v>10</v>
      </c>
      <c r="R66" s="51">
        <f>+'BASE DE DATOS '!CE468</f>
        <v>0</v>
      </c>
      <c r="S66" s="51">
        <f>+'BASE DE DATOS '!CF468</f>
        <v>0</v>
      </c>
      <c r="T66" s="51">
        <f>+'BASE DE DATOS '!CG468</f>
        <v>0</v>
      </c>
      <c r="U66" s="51">
        <f>+'BASE DE DATOS '!CH468</f>
        <v>0</v>
      </c>
      <c r="V66" s="51">
        <f>+'BASE DE DATOS '!CI468</f>
        <v>0</v>
      </c>
      <c r="W66" s="51">
        <f>+'BASE DE DATOS '!CJ468</f>
        <v>0</v>
      </c>
      <c r="X66" s="51">
        <f>+'BASE DE DATOS '!CK468</f>
        <v>0</v>
      </c>
      <c r="Y66" s="51">
        <f>+'BASE DE DATOS '!CL468</f>
        <v>0</v>
      </c>
      <c r="Z66" s="51">
        <f>+'BASE DE DATOS '!CM468</f>
        <v>0</v>
      </c>
      <c r="AA66" s="54">
        <f>+'BASE DE DATOS '!CQ468</f>
        <v>20</v>
      </c>
      <c r="AB66" s="160">
        <f>+'BASE DE DATOS '!CR468</f>
        <v>0.8</v>
      </c>
      <c r="AC66" s="55" t="str">
        <f>+'BASE DE DATOS '!CU468</f>
        <v xml:space="preserve">SECRETARIA DE EDUCACION </v>
      </c>
      <c r="AD66" s="157"/>
    </row>
    <row r="67" spans="1:30" ht="67.5">
      <c r="A67" s="48" t="s">
        <v>1291</v>
      </c>
      <c r="B67" s="49" t="s">
        <v>95</v>
      </c>
      <c r="C67" s="48" t="s">
        <v>1292</v>
      </c>
      <c r="D67" s="50">
        <v>110</v>
      </c>
      <c r="E67" s="50">
        <v>110</v>
      </c>
      <c r="F67" s="48" t="s">
        <v>97</v>
      </c>
      <c r="G67" s="48" t="s">
        <v>1293</v>
      </c>
      <c r="H67" s="48" t="s">
        <v>1293</v>
      </c>
      <c r="I67" s="51">
        <v>80</v>
      </c>
      <c r="J67" s="50">
        <v>95</v>
      </c>
      <c r="K67" s="50">
        <v>55</v>
      </c>
      <c r="L67" s="51">
        <v>95</v>
      </c>
      <c r="M67" s="51">
        <v>91</v>
      </c>
      <c r="N67" s="71">
        <v>110</v>
      </c>
      <c r="O67" s="58">
        <v>0</v>
      </c>
      <c r="P67" s="51">
        <v>0</v>
      </c>
      <c r="Q67" s="58">
        <f>+'BASE DE DATOS '!CD469</f>
        <v>0</v>
      </c>
      <c r="R67" s="51">
        <f>+'BASE DE DATOS '!CE469</f>
        <v>0</v>
      </c>
      <c r="S67" s="51">
        <f>+'BASE DE DATOS '!CF469</f>
        <v>0</v>
      </c>
      <c r="T67" s="51">
        <f>+'BASE DE DATOS '!CG469</f>
        <v>0</v>
      </c>
      <c r="U67" s="51">
        <f>+'BASE DE DATOS '!CH469</f>
        <v>0</v>
      </c>
      <c r="V67" s="51">
        <f>+'BASE DE DATOS '!CI469</f>
        <v>0</v>
      </c>
      <c r="W67" s="51">
        <f>+'BASE DE DATOS '!CJ469</f>
        <v>0</v>
      </c>
      <c r="X67" s="51">
        <f>+'BASE DE DATOS '!CK469</f>
        <v>0</v>
      </c>
      <c r="Y67" s="51">
        <f>+'BASE DE DATOS '!CL469</f>
        <v>0</v>
      </c>
      <c r="Z67" s="51">
        <f>+'BASE DE DATOS '!CM469</f>
        <v>0</v>
      </c>
      <c r="AA67" s="54">
        <f>+'BASE DE DATOS '!CQ469</f>
        <v>146</v>
      </c>
      <c r="AB67" s="160">
        <f>+'BASE DE DATOS '!CR469</f>
        <v>1</v>
      </c>
      <c r="AC67" s="55" t="str">
        <f>+'BASE DE DATOS '!CU469</f>
        <v xml:space="preserve">SECRETARIA DE EDUCACION </v>
      </c>
      <c r="AD67" s="157"/>
    </row>
    <row r="68" spans="1:30" ht="78.75">
      <c r="A68" s="48" t="s">
        <v>1291</v>
      </c>
      <c r="B68" s="49" t="s">
        <v>95</v>
      </c>
      <c r="C68" s="48" t="s">
        <v>1292</v>
      </c>
      <c r="D68" s="50">
        <v>110</v>
      </c>
      <c r="E68" s="50">
        <v>110</v>
      </c>
      <c r="F68" s="48" t="s">
        <v>97</v>
      </c>
      <c r="G68" s="48" t="s">
        <v>1294</v>
      </c>
      <c r="H68" s="48" t="s">
        <v>1294</v>
      </c>
      <c r="I68" s="51">
        <v>80</v>
      </c>
      <c r="J68" s="50">
        <v>95</v>
      </c>
      <c r="K68" s="50">
        <v>55</v>
      </c>
      <c r="L68" s="51">
        <v>95</v>
      </c>
      <c r="M68" s="51">
        <v>0</v>
      </c>
      <c r="N68" s="71">
        <v>0</v>
      </c>
      <c r="O68" s="58">
        <v>0</v>
      </c>
      <c r="P68" s="51">
        <v>55</v>
      </c>
      <c r="Q68" s="58">
        <f>+'BASE DE DATOS '!CD470</f>
        <v>0</v>
      </c>
      <c r="R68" s="51">
        <f>+'BASE DE DATOS '!CE470</f>
        <v>0</v>
      </c>
      <c r="S68" s="51">
        <f>+'BASE DE DATOS '!CF470</f>
        <v>0</v>
      </c>
      <c r="T68" s="51">
        <f>+'BASE DE DATOS '!CG470</f>
        <v>0</v>
      </c>
      <c r="U68" s="51">
        <f>+'BASE DE DATOS '!CH470</f>
        <v>0</v>
      </c>
      <c r="V68" s="51">
        <f>+'BASE DE DATOS '!CI470</f>
        <v>0</v>
      </c>
      <c r="W68" s="51">
        <f>+'BASE DE DATOS '!CJ470</f>
        <v>0</v>
      </c>
      <c r="X68" s="51">
        <f>+'BASE DE DATOS '!CK470</f>
        <v>0</v>
      </c>
      <c r="Y68" s="51">
        <f>+'BASE DE DATOS '!CL470</f>
        <v>0</v>
      </c>
      <c r="Z68" s="51">
        <f>+'BASE DE DATOS '!CM470</f>
        <v>0</v>
      </c>
      <c r="AA68" s="54">
        <f>+'BASE DE DATOS '!CQ470</f>
        <v>55</v>
      </c>
      <c r="AB68" s="160">
        <f>+'BASE DE DATOS '!CR470</f>
        <v>0.5</v>
      </c>
      <c r="AC68" s="55" t="str">
        <f>+'BASE DE DATOS '!CU470</f>
        <v xml:space="preserve">SECRETARIA DE EDUCACION </v>
      </c>
      <c r="AD68" s="157"/>
    </row>
    <row r="69" spans="1:30" ht="56.25">
      <c r="A69" s="48" t="s">
        <v>1291</v>
      </c>
      <c r="B69" s="49" t="s">
        <v>95</v>
      </c>
      <c r="C69" s="48" t="s">
        <v>1292</v>
      </c>
      <c r="D69" s="50">
        <v>50</v>
      </c>
      <c r="E69" s="50">
        <v>50</v>
      </c>
      <c r="F69" s="48" t="s">
        <v>97</v>
      </c>
      <c r="G69" s="48" t="s">
        <v>1295</v>
      </c>
      <c r="H69" s="48" t="s">
        <v>1295</v>
      </c>
      <c r="I69" s="51">
        <v>0</v>
      </c>
      <c r="J69" s="50">
        <v>10</v>
      </c>
      <c r="K69" s="50">
        <v>0</v>
      </c>
      <c r="L69" s="51">
        <v>10</v>
      </c>
      <c r="M69" s="51">
        <v>0</v>
      </c>
      <c r="N69" s="71">
        <v>0</v>
      </c>
      <c r="O69" s="58">
        <v>0</v>
      </c>
      <c r="P69" s="51">
        <v>50</v>
      </c>
      <c r="Q69" s="58">
        <f>+'BASE DE DATOS '!CD471</f>
        <v>0</v>
      </c>
      <c r="R69" s="51">
        <f>+'BASE DE DATOS '!CE471</f>
        <v>0</v>
      </c>
      <c r="S69" s="51">
        <f>+'BASE DE DATOS '!CF471</f>
        <v>0</v>
      </c>
      <c r="T69" s="51">
        <f>+'BASE DE DATOS '!CG471</f>
        <v>0</v>
      </c>
      <c r="U69" s="51">
        <f>+'BASE DE DATOS '!CH471</f>
        <v>0</v>
      </c>
      <c r="V69" s="51">
        <f>+'BASE DE DATOS '!CI471</f>
        <v>0</v>
      </c>
      <c r="W69" s="51">
        <f>+'BASE DE DATOS '!CJ471</f>
        <v>0</v>
      </c>
      <c r="X69" s="51">
        <f>+'BASE DE DATOS '!CK471</f>
        <v>0</v>
      </c>
      <c r="Y69" s="51">
        <f>+'BASE DE DATOS '!CL471</f>
        <v>0</v>
      </c>
      <c r="Z69" s="51">
        <f>+'BASE DE DATOS '!CM471</f>
        <v>0</v>
      </c>
      <c r="AA69" s="54">
        <f>+'BASE DE DATOS '!CQ471</f>
        <v>0</v>
      </c>
      <c r="AB69" s="160">
        <f>+'BASE DE DATOS '!CR471</f>
        <v>0</v>
      </c>
      <c r="AC69" s="55" t="str">
        <f>+'BASE DE DATOS '!CU471</f>
        <v xml:space="preserve">SECRETARIA DE EDUCACION </v>
      </c>
      <c r="AD69" s="157"/>
    </row>
    <row r="70" spans="1:30" ht="56.25">
      <c r="A70" s="48" t="s">
        <v>1291</v>
      </c>
      <c r="B70" s="49" t="s">
        <v>95</v>
      </c>
      <c r="C70" s="48" t="s">
        <v>1292</v>
      </c>
      <c r="D70" s="50">
        <v>350</v>
      </c>
      <c r="E70" s="50">
        <v>350</v>
      </c>
      <c r="F70" s="48" t="s">
        <v>97</v>
      </c>
      <c r="G70" s="48" t="s">
        <v>1296</v>
      </c>
      <c r="H70" s="48" t="s">
        <v>1296</v>
      </c>
      <c r="I70" s="51">
        <v>0</v>
      </c>
      <c r="J70" s="50">
        <v>90</v>
      </c>
      <c r="K70" s="50">
        <v>40</v>
      </c>
      <c r="L70" s="51">
        <v>90</v>
      </c>
      <c r="M70" s="51">
        <v>0</v>
      </c>
      <c r="N70" s="71">
        <v>0</v>
      </c>
      <c r="O70" s="58">
        <v>0</v>
      </c>
      <c r="P70" s="51">
        <v>310</v>
      </c>
      <c r="Q70" s="58">
        <f>+'BASE DE DATOS '!CD472</f>
        <v>0</v>
      </c>
      <c r="R70" s="51">
        <f>+'BASE DE DATOS '!CE472</f>
        <v>0</v>
      </c>
      <c r="S70" s="51">
        <f>+'BASE DE DATOS '!CF472</f>
        <v>0</v>
      </c>
      <c r="T70" s="51">
        <f>+'BASE DE DATOS '!CG472</f>
        <v>0</v>
      </c>
      <c r="U70" s="51">
        <f>+'BASE DE DATOS '!CH472</f>
        <v>0</v>
      </c>
      <c r="V70" s="51">
        <f>+'BASE DE DATOS '!CI472</f>
        <v>0</v>
      </c>
      <c r="W70" s="51">
        <f>+'BASE DE DATOS '!CJ472</f>
        <v>0</v>
      </c>
      <c r="X70" s="51">
        <f>+'BASE DE DATOS '!CK472</f>
        <v>0</v>
      </c>
      <c r="Y70" s="51">
        <f>+'BASE DE DATOS '!CL472</f>
        <v>0</v>
      </c>
      <c r="Z70" s="51">
        <f>+'BASE DE DATOS '!CM472</f>
        <v>0</v>
      </c>
      <c r="AA70" s="54">
        <f>+'BASE DE DATOS '!CQ472</f>
        <v>40</v>
      </c>
      <c r="AB70" s="160">
        <f>+'BASE DE DATOS '!CR472</f>
        <v>0.11428571428571428</v>
      </c>
      <c r="AC70" s="55" t="str">
        <f>+'BASE DE DATOS '!CU472</f>
        <v xml:space="preserve">SECRETARIA DE EDUCACION </v>
      </c>
      <c r="AD70" s="157"/>
    </row>
    <row r="71" spans="1:30" ht="45">
      <c r="A71" s="48" t="s">
        <v>1297</v>
      </c>
      <c r="B71" s="49" t="s">
        <v>95</v>
      </c>
      <c r="C71" s="48" t="s">
        <v>1298</v>
      </c>
      <c r="D71" s="50">
        <v>15</v>
      </c>
      <c r="E71" s="50">
        <v>4</v>
      </c>
      <c r="F71" s="48" t="s">
        <v>97</v>
      </c>
      <c r="G71" s="48" t="s">
        <v>1299</v>
      </c>
      <c r="H71" s="48" t="s">
        <v>1299</v>
      </c>
      <c r="I71" s="51">
        <v>7</v>
      </c>
      <c r="J71" s="50">
        <v>9</v>
      </c>
      <c r="K71" s="50">
        <v>2</v>
      </c>
      <c r="L71" s="51">
        <v>11</v>
      </c>
      <c r="M71" s="51">
        <v>7</v>
      </c>
      <c r="N71" s="71">
        <v>0</v>
      </c>
      <c r="O71" s="58">
        <v>0</v>
      </c>
      <c r="P71" s="51">
        <v>4</v>
      </c>
      <c r="Q71" s="58">
        <f>+'BASE DE DATOS '!CD473</f>
        <v>4</v>
      </c>
      <c r="R71" s="51">
        <f>+'BASE DE DATOS '!CE473</f>
        <v>0</v>
      </c>
      <c r="S71" s="51">
        <f>+'BASE DE DATOS '!CF473</f>
        <v>0</v>
      </c>
      <c r="T71" s="51">
        <f>+'BASE DE DATOS '!CG473</f>
        <v>0</v>
      </c>
      <c r="U71" s="51">
        <f>+'BASE DE DATOS '!CH473</f>
        <v>0</v>
      </c>
      <c r="V71" s="51">
        <f>+'BASE DE DATOS '!CI473</f>
        <v>0</v>
      </c>
      <c r="W71" s="51">
        <f>+'BASE DE DATOS '!CJ473</f>
        <v>0</v>
      </c>
      <c r="X71" s="51">
        <f>+'BASE DE DATOS '!CK473</f>
        <v>0</v>
      </c>
      <c r="Y71" s="51">
        <f>+'BASE DE DATOS '!CL473</f>
        <v>0</v>
      </c>
      <c r="Z71" s="51">
        <f>+'BASE DE DATOS '!CM473</f>
        <v>0</v>
      </c>
      <c r="AA71" s="54">
        <f>+'BASE DE DATOS '!CQ473</f>
        <v>13</v>
      </c>
      <c r="AB71" s="160">
        <f>+'BASE DE DATOS '!CR473</f>
        <v>1</v>
      </c>
      <c r="AC71" s="55" t="str">
        <f>+'BASE DE DATOS '!CU473</f>
        <v xml:space="preserve">SECRETARIA DE EDUCACION </v>
      </c>
      <c r="AD71" s="157"/>
    </row>
  </sheetData>
  <autoFilter ref="A1:AE71">
    <filterColumn colId="27">
      <filters>
        <filter val="0%"/>
        <filter val="100%"/>
        <filter val="11%"/>
        <filter val="13%"/>
        <filter val="22%"/>
        <filter val="23%"/>
        <filter val="33%"/>
        <filter val="34%"/>
        <filter val="35%"/>
        <filter val="39%"/>
        <filter val="46%"/>
        <filter val="47%"/>
        <filter val="50%"/>
        <filter val="60%"/>
        <filter val="67%"/>
        <filter val="68%"/>
        <filter val="73%"/>
        <filter val="75%"/>
        <filter val="79%"/>
        <filter val="8%"/>
        <filter val="80%"/>
        <filter val="84%"/>
        <filter val="86%"/>
        <filter val="89%"/>
        <filter val="95%"/>
      </filters>
    </filterColumn>
  </autoFilter>
  <conditionalFormatting sqref="AB2:AB5">
    <cfRule type="iconSet" priority="598">
      <iconSet iconSet="5Arrows">
        <cfvo type="percent" val="0"/>
        <cfvo type="num" val="0.2"/>
        <cfvo type="num" val="0.4"/>
        <cfvo type="num" val="0.6"/>
        <cfvo type="num" val="0.8"/>
      </iconSet>
    </cfRule>
  </conditionalFormatting>
  <conditionalFormatting sqref="AB6:AB33">
    <cfRule type="iconSet" priority="597">
      <iconSet iconSet="5Arrows">
        <cfvo type="percent" val="0"/>
        <cfvo type="num" val="0.2"/>
        <cfvo type="num" val="0.4"/>
        <cfvo type="num" val="0.6"/>
        <cfvo type="num" val="0.8"/>
      </iconSet>
    </cfRule>
  </conditionalFormatting>
  <conditionalFormatting sqref="AB34:AB71">
    <cfRule type="iconSet" priority="596">
      <iconSet iconSet="5Arrows">
        <cfvo type="percent" val="0"/>
        <cfvo type="num" val="0.2"/>
        <cfvo type="num" val="0.4"/>
        <cfvo type="num" val="0.6"/>
        <cfvo type="num" val="0.8"/>
      </iconSet>
    </cfRule>
  </conditionalFormatting>
  <conditionalFormatting sqref="AB22">
    <cfRule type="iconSet" priority="573">
      <iconSet iconSet="5Arrows">
        <cfvo type="percent" val="0"/>
        <cfvo type="num" val="0.2"/>
        <cfvo type="num" val="0.4"/>
        <cfvo type="num" val="0.6"/>
        <cfvo type="num" val="0.8"/>
      </iconSet>
    </cfRule>
  </conditionalFormatting>
  <conditionalFormatting sqref="AB20">
    <cfRule type="iconSet" priority="572">
      <iconSet iconSet="5Arrows">
        <cfvo type="percent" val="0"/>
        <cfvo type="num" val="0.2"/>
        <cfvo type="num" val="0.4"/>
        <cfvo type="num" val="0.6"/>
        <cfvo type="num" val="0.8"/>
      </iconSet>
    </cfRule>
  </conditionalFormatting>
  <conditionalFormatting sqref="AB2:AB5">
    <cfRule type="iconSet" priority="532">
      <iconSet iconSet="5Arrows">
        <cfvo type="percent" val="0"/>
        <cfvo type="num" val="0.25" gte="0"/>
        <cfvo type="num" val="0.4"/>
        <cfvo type="num" val="0.75"/>
        <cfvo type="num" val="0.75" gte="0"/>
      </iconSet>
    </cfRule>
  </conditionalFormatting>
  <conditionalFormatting sqref="AB6:AB33">
    <cfRule type="iconSet" priority="531">
      <iconSet iconSet="5Arrows">
        <cfvo type="percent" val="0"/>
        <cfvo type="num" val="0.25" gte="0"/>
        <cfvo type="num" val="0.4"/>
        <cfvo type="num" val="0.75"/>
        <cfvo type="num" val="0.75" gte="0"/>
      </iconSet>
    </cfRule>
  </conditionalFormatting>
  <conditionalFormatting sqref="AB34:AB71">
    <cfRule type="iconSet" priority="530">
      <iconSet iconSet="5Arrows">
        <cfvo type="percent" val="0"/>
        <cfvo type="num" val="0.25" gte="0"/>
        <cfvo type="num" val="0.4"/>
        <cfvo type="num" val="0.75"/>
        <cfvo type="num" val="0.75" gte="0"/>
      </iconSet>
    </cfRule>
  </conditionalFormatting>
  <conditionalFormatting sqref="AB3:AB5">
    <cfRule type="iconSet" priority="382">
      <iconSet iconSet="5Arrows">
        <cfvo type="percent" val="0"/>
        <cfvo type="num" val="0.2"/>
        <cfvo type="num" val="0.4"/>
        <cfvo type="num" val="0.6"/>
        <cfvo type="num" val="0.8"/>
      </iconSet>
    </cfRule>
  </conditionalFormatting>
  <conditionalFormatting sqref="AB3:AB5">
    <cfRule type="iconSet" priority="381">
      <iconSet iconSet="5Arrows">
        <cfvo type="percent" val="0"/>
        <cfvo type="num" val="0.25" gte="0"/>
        <cfvo type="num" val="0.4"/>
        <cfvo type="num" val="0.75"/>
        <cfvo type="num" val="0.75" gte="0"/>
      </iconSet>
    </cfRule>
  </conditionalFormatting>
  <conditionalFormatting sqref="AB6">
    <cfRule type="iconSet" priority="380">
      <iconSet iconSet="5Arrows">
        <cfvo type="percent" val="0"/>
        <cfvo type="num" val="0.2"/>
        <cfvo type="num" val="0.4"/>
        <cfvo type="num" val="0.6"/>
        <cfvo type="num" val="0.8"/>
      </iconSet>
    </cfRule>
  </conditionalFormatting>
  <conditionalFormatting sqref="AB6">
    <cfRule type="iconSet" priority="379">
      <iconSet iconSet="5Arrows">
        <cfvo type="percent" val="0"/>
        <cfvo type="num" val="0.25" gte="0"/>
        <cfvo type="num" val="0.4"/>
        <cfvo type="num" val="0.75"/>
        <cfvo type="num" val="0.75" gte="0"/>
      </iconSet>
    </cfRule>
  </conditionalFormatting>
  <conditionalFormatting sqref="AB8">
    <cfRule type="iconSet" priority="378">
      <iconSet iconSet="5Arrows">
        <cfvo type="percent" val="0"/>
        <cfvo type="num" val="0.2"/>
        <cfvo type="num" val="0.4"/>
        <cfvo type="num" val="0.6"/>
        <cfvo type="num" val="0.8"/>
      </iconSet>
    </cfRule>
  </conditionalFormatting>
  <conditionalFormatting sqref="AB8">
    <cfRule type="iconSet" priority="377">
      <iconSet iconSet="5Arrows">
        <cfvo type="percent" val="0"/>
        <cfvo type="num" val="0.25" gte="0"/>
        <cfvo type="num" val="0.4"/>
        <cfvo type="num" val="0.75"/>
        <cfvo type="num" val="0.75" gte="0"/>
      </iconSet>
    </cfRule>
  </conditionalFormatting>
  <conditionalFormatting sqref="AB9">
    <cfRule type="iconSet" priority="376">
      <iconSet iconSet="5Arrows">
        <cfvo type="percent" val="0"/>
        <cfvo type="num" val="0.2"/>
        <cfvo type="num" val="0.4"/>
        <cfvo type="num" val="0.6"/>
        <cfvo type="num" val="0.8"/>
      </iconSet>
    </cfRule>
  </conditionalFormatting>
  <conditionalFormatting sqref="AB9">
    <cfRule type="iconSet" priority="375">
      <iconSet iconSet="5Arrows">
        <cfvo type="percent" val="0"/>
        <cfvo type="num" val="0.25" gte="0"/>
        <cfvo type="num" val="0.4"/>
        <cfvo type="num" val="0.75"/>
        <cfvo type="num" val="0.75" gte="0"/>
      </iconSet>
    </cfRule>
  </conditionalFormatting>
  <conditionalFormatting sqref="AB10:AB12">
    <cfRule type="iconSet" priority="374">
      <iconSet iconSet="5Arrows">
        <cfvo type="percent" val="0"/>
        <cfvo type="num" val="0.2"/>
        <cfvo type="num" val="0.4"/>
        <cfvo type="num" val="0.6"/>
        <cfvo type="num" val="0.8"/>
      </iconSet>
    </cfRule>
  </conditionalFormatting>
  <conditionalFormatting sqref="AB10:AB12">
    <cfRule type="iconSet" priority="373">
      <iconSet iconSet="5Arrows">
        <cfvo type="percent" val="0"/>
        <cfvo type="num" val="0.25" gte="0"/>
        <cfvo type="num" val="0.4"/>
        <cfvo type="num" val="0.75"/>
        <cfvo type="num" val="0.75" gte="0"/>
      </iconSet>
    </cfRule>
  </conditionalFormatting>
  <conditionalFormatting sqref="AB13:AB23">
    <cfRule type="iconSet" priority="372">
      <iconSet iconSet="5Arrows">
        <cfvo type="percent" val="0"/>
        <cfvo type="num" val="0.2"/>
        <cfvo type="num" val="0.4"/>
        <cfvo type="num" val="0.6"/>
        <cfvo type="num" val="0.8"/>
      </iconSet>
    </cfRule>
  </conditionalFormatting>
  <conditionalFormatting sqref="AB13:AB23">
    <cfRule type="iconSet" priority="371">
      <iconSet iconSet="5Arrows">
        <cfvo type="percent" val="0"/>
        <cfvo type="num" val="0.25" gte="0"/>
        <cfvo type="num" val="0.4"/>
        <cfvo type="num" val="0.75"/>
        <cfvo type="num" val="0.75" gte="0"/>
      </iconSet>
    </cfRule>
  </conditionalFormatting>
  <conditionalFormatting sqref="AB34">
    <cfRule type="iconSet" priority="370">
      <iconSet iconSet="5Arrows">
        <cfvo type="percent" val="0"/>
        <cfvo type="num" val="0.2"/>
        <cfvo type="num" val="0.4"/>
        <cfvo type="num" val="0.6"/>
        <cfvo type="num" val="0.8"/>
      </iconSet>
    </cfRule>
  </conditionalFormatting>
  <conditionalFormatting sqref="AB34">
    <cfRule type="iconSet" priority="369">
      <iconSet iconSet="5Arrows">
        <cfvo type="percent" val="0"/>
        <cfvo type="num" val="0.25" gte="0"/>
        <cfvo type="num" val="0.4"/>
        <cfvo type="num" val="0.75"/>
        <cfvo type="num" val="0.75" gte="0"/>
      </iconSet>
    </cfRule>
  </conditionalFormatting>
  <conditionalFormatting sqref="AB35:AB71">
    <cfRule type="iconSet" priority="368">
      <iconSet iconSet="5Arrows">
        <cfvo type="percent" val="0"/>
        <cfvo type="num" val="0.2"/>
        <cfvo type="num" val="0.4"/>
        <cfvo type="num" val="0.6"/>
        <cfvo type="num" val="0.8"/>
      </iconSet>
    </cfRule>
  </conditionalFormatting>
  <conditionalFormatting sqref="AB35:AB71">
    <cfRule type="iconSet" priority="367">
      <iconSet iconSet="5Arrows">
        <cfvo type="percent" val="0"/>
        <cfvo type="num" val="0.25" gte="0"/>
        <cfvo type="num" val="0.4"/>
        <cfvo type="num" val="0.75"/>
        <cfvo type="num" val="0.75" gte="0"/>
      </iconSet>
    </cfRule>
  </conditionalFormatting>
  <conditionalFormatting sqref="AD2:AD5">
    <cfRule type="iconSet" priority="285">
      <iconSet iconSet="5Arrows">
        <cfvo type="percent" val="0"/>
        <cfvo type="num" val="0.2"/>
        <cfvo type="num" val="0.4"/>
        <cfvo type="num" val="0.6"/>
        <cfvo type="num" val="0.8"/>
      </iconSet>
    </cfRule>
  </conditionalFormatting>
  <conditionalFormatting sqref="AD6:AD33">
    <cfRule type="iconSet" priority="284">
      <iconSet iconSet="5Arrows">
        <cfvo type="percent" val="0"/>
        <cfvo type="num" val="0.2"/>
        <cfvo type="num" val="0.4"/>
        <cfvo type="num" val="0.6"/>
        <cfvo type="num" val="0.8"/>
      </iconSet>
    </cfRule>
  </conditionalFormatting>
  <conditionalFormatting sqref="AD34:AD71">
    <cfRule type="iconSet" priority="283">
      <iconSet iconSet="5Arrows">
        <cfvo type="percent" val="0"/>
        <cfvo type="num" val="0.2"/>
        <cfvo type="num" val="0.4"/>
        <cfvo type="num" val="0.6"/>
        <cfvo type="num" val="0.8"/>
      </iconSet>
    </cfRule>
  </conditionalFormatting>
  <conditionalFormatting sqref="AD22">
    <cfRule type="iconSet" priority="260">
      <iconSet iconSet="5Arrows">
        <cfvo type="percent" val="0"/>
        <cfvo type="num" val="0.2"/>
        <cfvo type="num" val="0.4"/>
        <cfvo type="num" val="0.6"/>
        <cfvo type="num" val="0.8"/>
      </iconSet>
    </cfRule>
  </conditionalFormatting>
  <conditionalFormatting sqref="AD20">
    <cfRule type="iconSet" priority="259">
      <iconSet iconSet="5Arrows">
        <cfvo type="percent" val="0"/>
        <cfvo type="num" val="0.2"/>
        <cfvo type="num" val="0.4"/>
        <cfvo type="num" val="0.6"/>
        <cfvo type="num" val="0.8"/>
      </iconSet>
    </cfRule>
  </conditionalFormatting>
  <conditionalFormatting sqref="AD2:AD5">
    <cfRule type="iconSet" priority="219">
      <iconSet iconSet="5Arrows">
        <cfvo type="percent" val="0"/>
        <cfvo type="num" val="0.25" gte="0"/>
        <cfvo type="num" val="0.4"/>
        <cfvo type="num" val="0.75"/>
        <cfvo type="num" val="0.75" gte="0"/>
      </iconSet>
    </cfRule>
  </conditionalFormatting>
  <conditionalFormatting sqref="AD6:AD33">
    <cfRule type="iconSet" priority="218">
      <iconSet iconSet="5Arrows">
        <cfvo type="percent" val="0"/>
        <cfvo type="num" val="0.25" gte="0"/>
        <cfvo type="num" val="0.4"/>
        <cfvo type="num" val="0.75"/>
        <cfvo type="num" val="0.75" gte="0"/>
      </iconSet>
    </cfRule>
  </conditionalFormatting>
  <conditionalFormatting sqref="AD34:AD71">
    <cfRule type="iconSet" priority="217">
      <iconSet iconSet="5Arrows">
        <cfvo type="percent" val="0"/>
        <cfvo type="num" val="0.25" gte="0"/>
        <cfvo type="num" val="0.4"/>
        <cfvo type="num" val="0.75"/>
        <cfvo type="num" val="0.75" gte="0"/>
      </iconSet>
    </cfRule>
  </conditionalFormatting>
  <conditionalFormatting sqref="AD3:AD5">
    <cfRule type="iconSet" priority="69">
      <iconSet iconSet="5Arrows">
        <cfvo type="percent" val="0"/>
        <cfvo type="num" val="0.2"/>
        <cfvo type="num" val="0.4"/>
        <cfvo type="num" val="0.6"/>
        <cfvo type="num" val="0.8"/>
      </iconSet>
    </cfRule>
  </conditionalFormatting>
  <conditionalFormatting sqref="AD3:AD5">
    <cfRule type="iconSet" priority="68">
      <iconSet iconSet="5Arrows">
        <cfvo type="percent" val="0"/>
        <cfvo type="num" val="0.25" gte="0"/>
        <cfvo type="num" val="0.4"/>
        <cfvo type="num" val="0.75"/>
        <cfvo type="num" val="0.75" gte="0"/>
      </iconSet>
    </cfRule>
  </conditionalFormatting>
  <conditionalFormatting sqref="AD6">
    <cfRule type="iconSet" priority="67">
      <iconSet iconSet="5Arrows">
        <cfvo type="percent" val="0"/>
        <cfvo type="num" val="0.2"/>
        <cfvo type="num" val="0.4"/>
        <cfvo type="num" val="0.6"/>
        <cfvo type="num" val="0.8"/>
      </iconSet>
    </cfRule>
  </conditionalFormatting>
  <conditionalFormatting sqref="AD6">
    <cfRule type="iconSet" priority="66">
      <iconSet iconSet="5Arrows">
        <cfvo type="percent" val="0"/>
        <cfvo type="num" val="0.25" gte="0"/>
        <cfvo type="num" val="0.4"/>
        <cfvo type="num" val="0.75"/>
        <cfvo type="num" val="0.75" gte="0"/>
      </iconSet>
    </cfRule>
  </conditionalFormatting>
  <conditionalFormatting sqref="AD8">
    <cfRule type="iconSet" priority="65">
      <iconSet iconSet="5Arrows">
        <cfvo type="percent" val="0"/>
        <cfvo type="num" val="0.2"/>
        <cfvo type="num" val="0.4"/>
        <cfvo type="num" val="0.6"/>
        <cfvo type="num" val="0.8"/>
      </iconSet>
    </cfRule>
  </conditionalFormatting>
  <conditionalFormatting sqref="AD8">
    <cfRule type="iconSet" priority="64">
      <iconSet iconSet="5Arrows">
        <cfvo type="percent" val="0"/>
        <cfvo type="num" val="0.25" gte="0"/>
        <cfvo type="num" val="0.4"/>
        <cfvo type="num" val="0.75"/>
        <cfvo type="num" val="0.75" gte="0"/>
      </iconSet>
    </cfRule>
  </conditionalFormatting>
  <conditionalFormatting sqref="AD9">
    <cfRule type="iconSet" priority="63">
      <iconSet iconSet="5Arrows">
        <cfvo type="percent" val="0"/>
        <cfvo type="num" val="0.2"/>
        <cfvo type="num" val="0.4"/>
        <cfvo type="num" val="0.6"/>
        <cfvo type="num" val="0.8"/>
      </iconSet>
    </cfRule>
  </conditionalFormatting>
  <conditionalFormatting sqref="AD9">
    <cfRule type="iconSet" priority="62">
      <iconSet iconSet="5Arrows">
        <cfvo type="percent" val="0"/>
        <cfvo type="num" val="0.25" gte="0"/>
        <cfvo type="num" val="0.4"/>
        <cfvo type="num" val="0.75"/>
        <cfvo type="num" val="0.75" gte="0"/>
      </iconSet>
    </cfRule>
  </conditionalFormatting>
  <conditionalFormatting sqref="AD10:AD12">
    <cfRule type="iconSet" priority="61">
      <iconSet iconSet="5Arrows">
        <cfvo type="percent" val="0"/>
        <cfvo type="num" val="0.2"/>
        <cfvo type="num" val="0.4"/>
        <cfvo type="num" val="0.6"/>
        <cfvo type="num" val="0.8"/>
      </iconSet>
    </cfRule>
  </conditionalFormatting>
  <conditionalFormatting sqref="AD10:AD12">
    <cfRule type="iconSet" priority="60">
      <iconSet iconSet="5Arrows">
        <cfvo type="percent" val="0"/>
        <cfvo type="num" val="0.25" gte="0"/>
        <cfvo type="num" val="0.4"/>
        <cfvo type="num" val="0.75"/>
        <cfvo type="num" val="0.75" gte="0"/>
      </iconSet>
    </cfRule>
  </conditionalFormatting>
  <conditionalFormatting sqref="AD13:AD23">
    <cfRule type="iconSet" priority="59">
      <iconSet iconSet="5Arrows">
        <cfvo type="percent" val="0"/>
        <cfvo type="num" val="0.2"/>
        <cfvo type="num" val="0.4"/>
        <cfvo type="num" val="0.6"/>
        <cfvo type="num" val="0.8"/>
      </iconSet>
    </cfRule>
  </conditionalFormatting>
  <conditionalFormatting sqref="AD13:AD23">
    <cfRule type="iconSet" priority="58">
      <iconSet iconSet="5Arrows">
        <cfvo type="percent" val="0"/>
        <cfvo type="num" val="0.25" gte="0"/>
        <cfvo type="num" val="0.4"/>
        <cfvo type="num" val="0.75"/>
        <cfvo type="num" val="0.75" gte="0"/>
      </iconSet>
    </cfRule>
  </conditionalFormatting>
  <conditionalFormatting sqref="AD34">
    <cfRule type="iconSet" priority="57">
      <iconSet iconSet="5Arrows">
        <cfvo type="percent" val="0"/>
        <cfvo type="num" val="0.2"/>
        <cfvo type="num" val="0.4"/>
        <cfvo type="num" val="0.6"/>
        <cfvo type="num" val="0.8"/>
      </iconSet>
    </cfRule>
  </conditionalFormatting>
  <conditionalFormatting sqref="AD34">
    <cfRule type="iconSet" priority="56">
      <iconSet iconSet="5Arrows">
        <cfvo type="percent" val="0"/>
        <cfvo type="num" val="0.25" gte="0"/>
        <cfvo type="num" val="0.4"/>
        <cfvo type="num" val="0.75"/>
        <cfvo type="num" val="0.75" gte="0"/>
      </iconSet>
    </cfRule>
  </conditionalFormatting>
  <conditionalFormatting sqref="AD35:AD71">
    <cfRule type="iconSet" priority="55">
      <iconSet iconSet="5Arrows">
        <cfvo type="percent" val="0"/>
        <cfvo type="num" val="0.2"/>
        <cfvo type="num" val="0.4"/>
        <cfvo type="num" val="0.6"/>
        <cfvo type="num" val="0.8"/>
      </iconSet>
    </cfRule>
  </conditionalFormatting>
  <conditionalFormatting sqref="AD35:AD71">
    <cfRule type="iconSet" priority="54">
      <iconSet iconSet="5Arrows">
        <cfvo type="percent" val="0"/>
        <cfvo type="num" val="0.25" gte="0"/>
        <cfvo type="num" val="0.4"/>
        <cfvo type="num" val="0.75"/>
        <cfvo type="num" val="0.75" gte="0"/>
      </iconSet>
    </cfRule>
  </conditionalFormatting>
  <pageMargins left="0.19685039370078741" right="0.15748031496062992" top="0.35433070866141736" bottom="0.35433070866141736" header="0.19685039370078741" footer="0.19685039370078741"/>
  <pageSetup scale="60" orientation="landscape" r:id="rId1"/>
  <headerFooter>
    <oddHeader>&amp;A</oddHeader>
    <oddFooter>Página &amp;P&amp;R&amp;F</oddFooter>
  </headerFooter>
  <legacyDrawing r:id="rId2"/>
</worksheet>
</file>

<file path=xl/worksheets/sheet19.xml><?xml version="1.0" encoding="utf-8"?>
<worksheet xmlns="http://schemas.openxmlformats.org/spreadsheetml/2006/main" xmlns:r="http://schemas.openxmlformats.org/officeDocument/2006/relationships">
  <sheetPr filterMode="1"/>
  <dimension ref="A1:AE64"/>
  <sheetViews>
    <sheetView zoomScale="80" zoomScaleNormal="80" workbookViewId="0">
      <pane xSplit="8" ySplit="1" topLeftCell="I2" activePane="bottomRight" state="frozen"/>
      <selection pane="topRight" activeCell="I1" sqref="I1"/>
      <selection pane="bottomLeft" activeCell="A2" sqref="A2"/>
      <selection pane="bottomRight" activeCell="AE4" sqref="AE4"/>
    </sheetView>
  </sheetViews>
  <sheetFormatPr baseColWidth="10" defaultColWidth="10.5703125" defaultRowHeight="55.5" customHeight="1"/>
  <cols>
    <col min="1" max="4" width="0" style="113" hidden="1" customWidth="1"/>
    <col min="5" max="5" width="10.5703125" style="113"/>
    <col min="6" max="7" width="0" style="113" hidden="1" customWidth="1"/>
    <col min="8" max="8" width="33.28515625" style="113" customWidth="1"/>
    <col min="9" max="12" width="0" style="113" hidden="1" customWidth="1"/>
    <col min="13" max="13" width="17.140625" style="113" hidden="1" customWidth="1"/>
    <col min="14" max="26" width="0" style="113" hidden="1" customWidth="1"/>
    <col min="27" max="28" width="10.5703125" style="113"/>
    <col min="29" max="29" width="21.85546875" style="113" customWidth="1"/>
    <col min="30" max="16384" width="10.5703125" style="113"/>
  </cols>
  <sheetData>
    <row r="1" spans="1:31" ht="55.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1818</v>
      </c>
      <c r="AE1" s="4" t="s">
        <v>1803</v>
      </c>
    </row>
    <row r="2" spans="1:31" ht="55.5" hidden="1" customHeight="1">
      <c r="A2" s="48" t="s">
        <v>652</v>
      </c>
      <c r="B2" s="49" t="s">
        <v>95</v>
      </c>
      <c r="C2" s="48" t="s">
        <v>653</v>
      </c>
      <c r="D2" s="50">
        <v>5</v>
      </c>
      <c r="E2" s="50" t="s">
        <v>81</v>
      </c>
      <c r="F2" s="48" t="s">
        <v>97</v>
      </c>
      <c r="G2" s="48" t="s">
        <v>680</v>
      </c>
      <c r="H2" s="48" t="s">
        <v>680</v>
      </c>
      <c r="I2" s="51">
        <v>5</v>
      </c>
      <c r="J2" s="50">
        <v>1</v>
      </c>
      <c r="K2" s="50">
        <v>0</v>
      </c>
      <c r="L2" s="51">
        <v>2</v>
      </c>
      <c r="M2" s="51">
        <v>10</v>
      </c>
      <c r="N2" s="58">
        <v>0</v>
      </c>
      <c r="O2" s="86">
        <v>0</v>
      </c>
      <c r="P2" s="51" t="s">
        <v>81</v>
      </c>
      <c r="Q2" s="86" t="str">
        <f>+'BASE DE DATOS '!CD182</f>
        <v>NA</v>
      </c>
      <c r="R2" s="51">
        <f>+'BASE DE DATOS '!CE182</f>
        <v>0</v>
      </c>
      <c r="S2" s="51">
        <f>+'BASE DE DATOS '!CF182</f>
        <v>0</v>
      </c>
      <c r="T2" s="51">
        <f>+'BASE DE DATOS '!CG182</f>
        <v>0</v>
      </c>
      <c r="U2" s="51">
        <f>+'BASE DE DATOS '!CH182</f>
        <v>0</v>
      </c>
      <c r="V2" s="51">
        <f>+'BASE DE DATOS '!CI182</f>
        <v>0</v>
      </c>
      <c r="W2" s="51">
        <f>+'BASE DE DATOS '!CJ182</f>
        <v>0</v>
      </c>
      <c r="X2" s="51">
        <f>+'BASE DE DATOS '!CK182</f>
        <v>0</v>
      </c>
      <c r="Y2" s="51">
        <f>+'BASE DE DATOS '!CL182</f>
        <v>0</v>
      </c>
      <c r="Z2" s="51">
        <f>+'BASE DE DATOS '!CM182</f>
        <v>0</v>
      </c>
      <c r="AA2" s="54" t="str">
        <f>+'BASE DE DATOS '!CQ182</f>
        <v>NA</v>
      </c>
      <c r="AB2" s="160" t="str">
        <f>+'BASE DE DATOS '!CR182</f>
        <v>NA</v>
      </c>
      <c r="AC2" s="55" t="str">
        <f>+'BASE DE DATOS '!CU182</f>
        <v>SECRETARIA DE HABITAT -SERVICIOS PUBLICOS</v>
      </c>
    </row>
    <row r="3" spans="1:31" ht="55.5" customHeight="1">
      <c r="A3" s="48" t="s">
        <v>652</v>
      </c>
      <c r="B3" s="49" t="s">
        <v>95</v>
      </c>
      <c r="C3" s="48" t="s">
        <v>653</v>
      </c>
      <c r="D3" s="50">
        <v>16</v>
      </c>
      <c r="E3" s="50">
        <v>25</v>
      </c>
      <c r="F3" s="48" t="s">
        <v>97</v>
      </c>
      <c r="G3" s="48" t="s">
        <v>682</v>
      </c>
      <c r="H3" s="48" t="s">
        <v>682</v>
      </c>
      <c r="I3" s="51">
        <v>16</v>
      </c>
      <c r="J3" s="50">
        <v>4</v>
      </c>
      <c r="K3" s="50">
        <v>16</v>
      </c>
      <c r="L3" s="51">
        <v>11</v>
      </c>
      <c r="M3" s="51">
        <v>11</v>
      </c>
      <c r="N3" s="58">
        <v>10</v>
      </c>
      <c r="O3" s="86">
        <v>10</v>
      </c>
      <c r="P3" s="51">
        <v>5</v>
      </c>
      <c r="Q3" s="86">
        <f>+'BASE DE DATOS '!CD183</f>
        <v>5</v>
      </c>
      <c r="R3" s="51">
        <f>+'BASE DE DATOS '!CE183</f>
        <v>1297335013.23</v>
      </c>
      <c r="S3" s="51">
        <f>+'BASE DE DATOS '!CF183</f>
        <v>1069007690.72</v>
      </c>
      <c r="T3" s="51">
        <f>+'BASE DE DATOS '!CG183</f>
        <v>228327322.50999999</v>
      </c>
      <c r="U3" s="51">
        <f>+'BASE DE DATOS '!CH183</f>
        <v>0</v>
      </c>
      <c r="V3" s="51">
        <f>+'BASE DE DATOS '!CI183</f>
        <v>0</v>
      </c>
      <c r="W3" s="51">
        <f>+'BASE DE DATOS '!CJ183</f>
        <v>0</v>
      </c>
      <c r="X3" s="51">
        <f>+'BASE DE DATOS '!CK183</f>
        <v>0</v>
      </c>
      <c r="Y3" s="51">
        <f>+'BASE DE DATOS '!CL183</f>
        <v>0</v>
      </c>
      <c r="Z3" s="51">
        <f>+'BASE DE DATOS '!CM183</f>
        <v>0</v>
      </c>
      <c r="AA3" s="54">
        <f>+'BASE DE DATOS '!CQ183</f>
        <v>6</v>
      </c>
      <c r="AB3" s="160">
        <f>+'BASE DE DATOS '!CR183</f>
        <v>1</v>
      </c>
      <c r="AC3" s="55" t="str">
        <f>+'BASE DE DATOS '!CU183</f>
        <v>SECRETARIA DE HABITAT -SERVICIOS PUBLICOS</v>
      </c>
      <c r="AD3" s="162">
        <f>SUM(AB2:AB30)/AE3</f>
        <v>0.5547043010752688</v>
      </c>
      <c r="AE3" s="156">
        <v>20</v>
      </c>
    </row>
    <row r="4" spans="1:31" ht="55.5" customHeight="1">
      <c r="A4" s="48" t="s">
        <v>652</v>
      </c>
      <c r="B4" s="49" t="s">
        <v>95</v>
      </c>
      <c r="C4" s="48" t="s">
        <v>653</v>
      </c>
      <c r="D4" s="50">
        <v>60</v>
      </c>
      <c r="E4" s="50">
        <v>307</v>
      </c>
      <c r="F4" s="48" t="s">
        <v>97</v>
      </c>
      <c r="G4" s="48" t="s">
        <v>684</v>
      </c>
      <c r="H4" s="48" t="s">
        <v>685</v>
      </c>
      <c r="I4" s="51">
        <v>15</v>
      </c>
      <c r="J4" s="50">
        <v>10</v>
      </c>
      <c r="K4" s="50">
        <v>0</v>
      </c>
      <c r="L4" s="51">
        <v>20</v>
      </c>
      <c r="M4" s="51">
        <v>0</v>
      </c>
      <c r="N4" s="58">
        <v>60</v>
      </c>
      <c r="O4" s="86">
        <v>0</v>
      </c>
      <c r="P4" s="51">
        <v>307</v>
      </c>
      <c r="Q4" s="86">
        <f>+'BASE DE DATOS '!CD184</f>
        <v>0</v>
      </c>
      <c r="R4" s="51">
        <f>+'BASE DE DATOS '!CE184</f>
        <v>5289832190.2299995</v>
      </c>
      <c r="S4" s="51">
        <f>+'BASE DE DATOS '!CF184</f>
        <v>5289832190.2299995</v>
      </c>
      <c r="T4" s="51">
        <f>+'BASE DE DATOS '!CG184</f>
        <v>0</v>
      </c>
      <c r="U4" s="51">
        <f>+'BASE DE DATOS '!CH184</f>
        <v>0</v>
      </c>
      <c r="V4" s="51">
        <f>+'BASE DE DATOS '!CI184</f>
        <v>0</v>
      </c>
      <c r="W4" s="51">
        <f>+'BASE DE DATOS '!CJ184</f>
        <v>0</v>
      </c>
      <c r="X4" s="51">
        <f>+'BASE DE DATOS '!CK184</f>
        <v>0</v>
      </c>
      <c r="Y4" s="51">
        <f>+'BASE DE DATOS '!CL184</f>
        <v>0</v>
      </c>
      <c r="Z4" s="51">
        <f>+'BASE DE DATOS '!CM184</f>
        <v>0</v>
      </c>
      <c r="AA4" s="54">
        <f>+'BASE DE DATOS '!CQ184</f>
        <v>0</v>
      </c>
      <c r="AB4" s="160">
        <f>+'BASE DE DATOS '!CR184</f>
        <v>0</v>
      </c>
      <c r="AC4" s="55" t="str">
        <f>+'BASE DE DATOS '!CU184</f>
        <v>SECRETARIA DE HABITAT -SERVICIOS PUBLICOS</v>
      </c>
      <c r="AD4" s="157"/>
    </row>
    <row r="5" spans="1:31" ht="55.5" hidden="1" customHeight="1">
      <c r="A5" s="48" t="s">
        <v>686</v>
      </c>
      <c r="B5" s="49" t="s">
        <v>95</v>
      </c>
      <c r="C5" s="48" t="s">
        <v>687</v>
      </c>
      <c r="D5" s="50">
        <v>50</v>
      </c>
      <c r="E5" s="50" t="s">
        <v>81</v>
      </c>
      <c r="F5" s="48" t="s">
        <v>97</v>
      </c>
      <c r="G5" s="48" t="s">
        <v>696</v>
      </c>
      <c r="H5" s="48" t="s">
        <v>696</v>
      </c>
      <c r="I5" s="51">
        <v>46</v>
      </c>
      <c r="J5" s="50">
        <v>13</v>
      </c>
      <c r="K5" s="50">
        <v>13</v>
      </c>
      <c r="L5" s="51">
        <v>13</v>
      </c>
      <c r="M5" s="51">
        <v>0</v>
      </c>
      <c r="N5" s="58">
        <v>0</v>
      </c>
      <c r="O5" s="86">
        <v>0</v>
      </c>
      <c r="P5" s="51" t="s">
        <v>81</v>
      </c>
      <c r="Q5" s="86">
        <f>+'BASE DE DATOS '!CD190</f>
        <v>0</v>
      </c>
      <c r="R5" s="51">
        <f>+'BASE DE DATOS '!CE190</f>
        <v>0</v>
      </c>
      <c r="S5" s="51">
        <f>+'BASE DE DATOS '!CF190</f>
        <v>0</v>
      </c>
      <c r="T5" s="51">
        <f>+'BASE DE DATOS '!CG190</f>
        <v>0</v>
      </c>
      <c r="U5" s="51">
        <f>+'BASE DE DATOS '!CH190</f>
        <v>0</v>
      </c>
      <c r="V5" s="51">
        <f>+'BASE DE DATOS '!CI190</f>
        <v>0</v>
      </c>
      <c r="W5" s="51">
        <f>+'BASE DE DATOS '!CJ190</f>
        <v>0</v>
      </c>
      <c r="X5" s="51">
        <f>+'BASE DE DATOS '!CK190</f>
        <v>0</v>
      </c>
      <c r="Y5" s="51">
        <f>+'BASE DE DATOS '!CL190</f>
        <v>0</v>
      </c>
      <c r="Z5" s="51">
        <f>+'BASE DE DATOS '!CM190</f>
        <v>0</v>
      </c>
      <c r="AA5" s="54" t="str">
        <f>+'BASE DE DATOS '!CQ190</f>
        <v>NA</v>
      </c>
      <c r="AB5" s="160" t="str">
        <f>+'BASE DE DATOS '!CR190</f>
        <v>NA</v>
      </c>
      <c r="AC5" s="55" t="str">
        <f>+'BASE DE DATOS '!CU190</f>
        <v>SECRETARIA DE HABITAT -SERVICIOS PUBLICOS</v>
      </c>
      <c r="AD5" s="157"/>
    </row>
    <row r="6" spans="1:31" ht="55.5" customHeight="1">
      <c r="A6" s="48" t="s">
        <v>686</v>
      </c>
      <c r="B6" s="49" t="s">
        <v>95</v>
      </c>
      <c r="C6" s="48" t="s">
        <v>687</v>
      </c>
      <c r="D6" s="50">
        <v>4</v>
      </c>
      <c r="E6" s="50">
        <v>4</v>
      </c>
      <c r="F6" s="48" t="s">
        <v>97</v>
      </c>
      <c r="G6" s="48" t="s">
        <v>697</v>
      </c>
      <c r="H6" s="48" t="s">
        <v>698</v>
      </c>
      <c r="I6" s="51">
        <v>1</v>
      </c>
      <c r="J6" s="50">
        <v>1</v>
      </c>
      <c r="K6" s="50">
        <v>0</v>
      </c>
      <c r="L6" s="51">
        <v>1</v>
      </c>
      <c r="M6" s="51">
        <v>0</v>
      </c>
      <c r="N6" s="58">
        <v>0</v>
      </c>
      <c r="O6" s="86">
        <v>0</v>
      </c>
      <c r="P6" s="51">
        <v>4</v>
      </c>
      <c r="Q6" s="86">
        <f>+'BASE DE DATOS '!CD191</f>
        <v>3</v>
      </c>
      <c r="R6" s="51">
        <f>+'BASE DE DATOS '!CE191</f>
        <v>1294155958.9200001</v>
      </c>
      <c r="S6" s="51">
        <f>+'BASE DE DATOS '!CF191</f>
        <v>616190151.91999996</v>
      </c>
      <c r="T6" s="51">
        <f>+'BASE DE DATOS '!CG191</f>
        <v>677965807</v>
      </c>
      <c r="U6" s="51">
        <f>+'BASE DE DATOS '!CH191</f>
        <v>0</v>
      </c>
      <c r="V6" s="51">
        <f>+'BASE DE DATOS '!CI191</f>
        <v>0</v>
      </c>
      <c r="W6" s="51">
        <f>+'BASE DE DATOS '!CJ191</f>
        <v>0</v>
      </c>
      <c r="X6" s="51">
        <f>+'BASE DE DATOS '!CK191</f>
        <v>0</v>
      </c>
      <c r="Y6" s="51">
        <f>+'BASE DE DATOS '!CL191</f>
        <v>0</v>
      </c>
      <c r="Z6" s="51">
        <f>+'BASE DE DATOS '!CM191</f>
        <v>0</v>
      </c>
      <c r="AA6" s="54">
        <f>+'BASE DE DATOS '!CQ191</f>
        <v>3</v>
      </c>
      <c r="AB6" s="160">
        <f>+'BASE DE DATOS '!CR191</f>
        <v>0.75</v>
      </c>
      <c r="AC6" s="55" t="str">
        <f>+'BASE DE DATOS '!CU191</f>
        <v>SECRETARIA DE HABITAT -SERVICIOS PUBLICOS</v>
      </c>
      <c r="AD6" s="157"/>
    </row>
    <row r="7" spans="1:31" ht="55.5" hidden="1" customHeight="1">
      <c r="A7" s="48" t="s">
        <v>686</v>
      </c>
      <c r="B7" s="49" t="s">
        <v>95</v>
      </c>
      <c r="C7" s="48" t="s">
        <v>687</v>
      </c>
      <c r="D7" s="50">
        <v>12</v>
      </c>
      <c r="E7" s="50" t="s">
        <v>81</v>
      </c>
      <c r="F7" s="48" t="s">
        <v>97</v>
      </c>
      <c r="G7" s="48" t="s">
        <v>699</v>
      </c>
      <c r="H7" s="48" t="s">
        <v>699</v>
      </c>
      <c r="I7" s="51">
        <v>1</v>
      </c>
      <c r="J7" s="50">
        <v>3</v>
      </c>
      <c r="K7" s="50">
        <v>3</v>
      </c>
      <c r="L7" s="51">
        <v>3</v>
      </c>
      <c r="M7" s="51">
        <v>0</v>
      </c>
      <c r="N7" s="58">
        <v>0</v>
      </c>
      <c r="O7" s="86">
        <v>0</v>
      </c>
      <c r="P7" s="51" t="s">
        <v>81</v>
      </c>
      <c r="Q7" s="86">
        <f>+'BASE DE DATOS '!CD192</f>
        <v>0</v>
      </c>
      <c r="R7" s="51">
        <f>+'BASE DE DATOS '!CE192</f>
        <v>0</v>
      </c>
      <c r="S7" s="51">
        <f>+'BASE DE DATOS '!CF192</f>
        <v>0</v>
      </c>
      <c r="T7" s="51">
        <f>+'BASE DE DATOS '!CG192</f>
        <v>0</v>
      </c>
      <c r="U7" s="51">
        <f>+'BASE DE DATOS '!CH192</f>
        <v>0</v>
      </c>
      <c r="V7" s="51">
        <f>+'BASE DE DATOS '!CI192</f>
        <v>0</v>
      </c>
      <c r="W7" s="51">
        <f>+'BASE DE DATOS '!CJ192</f>
        <v>0</v>
      </c>
      <c r="X7" s="51">
        <f>+'BASE DE DATOS '!CK192</f>
        <v>0</v>
      </c>
      <c r="Y7" s="51">
        <f>+'BASE DE DATOS '!CL192</f>
        <v>0</v>
      </c>
      <c r="Z7" s="51">
        <f>+'BASE DE DATOS '!CM192</f>
        <v>0</v>
      </c>
      <c r="AA7" s="54" t="str">
        <f>+'BASE DE DATOS '!CQ192</f>
        <v>NA</v>
      </c>
      <c r="AB7" s="160" t="str">
        <f>+'BASE DE DATOS '!CR192</f>
        <v>NA</v>
      </c>
      <c r="AC7" s="55" t="str">
        <f>+'BASE DE DATOS '!CU192</f>
        <v>SECRETARIA DE HABITAT -SERVICIOS PUBLICOS</v>
      </c>
      <c r="AD7" s="157"/>
    </row>
    <row r="8" spans="1:31" ht="55.5" customHeight="1">
      <c r="A8" s="48" t="s">
        <v>686</v>
      </c>
      <c r="B8" s="49" t="s">
        <v>95</v>
      </c>
      <c r="C8" s="48" t="s">
        <v>687</v>
      </c>
      <c r="D8" s="50">
        <v>3</v>
      </c>
      <c r="E8" s="50">
        <v>3</v>
      </c>
      <c r="F8" s="48" t="s">
        <v>97</v>
      </c>
      <c r="G8" s="48" t="s">
        <v>700</v>
      </c>
      <c r="H8" s="48" t="s">
        <v>700</v>
      </c>
      <c r="I8" s="51">
        <v>2</v>
      </c>
      <c r="J8" s="50">
        <v>1</v>
      </c>
      <c r="K8" s="51">
        <v>3</v>
      </c>
      <c r="L8" s="51">
        <v>1</v>
      </c>
      <c r="M8" s="51">
        <v>16</v>
      </c>
      <c r="N8" s="58">
        <v>22</v>
      </c>
      <c r="O8" s="87">
        <v>22</v>
      </c>
      <c r="P8" s="51">
        <v>15</v>
      </c>
      <c r="Q8" s="87">
        <f>+'BASE DE DATOS '!CD193</f>
        <v>18</v>
      </c>
      <c r="R8" s="51">
        <f>+'BASE DE DATOS '!CE193</f>
        <v>0</v>
      </c>
      <c r="S8" s="51">
        <f>+'BASE DE DATOS '!CF193</f>
        <v>0</v>
      </c>
      <c r="T8" s="51">
        <f>+'BASE DE DATOS '!CG193</f>
        <v>0</v>
      </c>
      <c r="U8" s="51">
        <f>+'BASE DE DATOS '!CH193</f>
        <v>0</v>
      </c>
      <c r="V8" s="51">
        <f>+'BASE DE DATOS '!CI193</f>
        <v>0</v>
      </c>
      <c r="W8" s="51">
        <f>+'BASE DE DATOS '!CJ193</f>
        <v>0</v>
      </c>
      <c r="X8" s="51">
        <f>+'BASE DE DATOS '!CK193</f>
        <v>0</v>
      </c>
      <c r="Y8" s="51">
        <f>+'BASE DE DATOS '!CL193</f>
        <v>20000000</v>
      </c>
      <c r="Z8" s="51">
        <f>+'BASE DE DATOS '!CM193</f>
        <v>0</v>
      </c>
      <c r="AA8" s="54">
        <f>+'BASE DE DATOS '!CQ193</f>
        <v>59</v>
      </c>
      <c r="AB8" s="160">
        <f>+'BASE DE DATOS '!CR193</f>
        <v>1</v>
      </c>
      <c r="AC8" s="55" t="str">
        <f>+'BASE DE DATOS '!CU193</f>
        <v>SECRETARIA DE HABITAT -SERVICIOS PUBLICOS</v>
      </c>
      <c r="AD8" s="157"/>
    </row>
    <row r="9" spans="1:31" ht="55.5" customHeight="1">
      <c r="A9" s="48" t="s">
        <v>705</v>
      </c>
      <c r="B9" s="49" t="s">
        <v>95</v>
      </c>
      <c r="C9" s="48" t="s">
        <v>706</v>
      </c>
      <c r="D9" s="50">
        <v>3000</v>
      </c>
      <c r="E9" s="50">
        <v>500</v>
      </c>
      <c r="F9" s="48" t="s">
        <v>97</v>
      </c>
      <c r="G9" s="48" t="s">
        <v>707</v>
      </c>
      <c r="H9" s="48" t="s">
        <v>707</v>
      </c>
      <c r="I9" s="51">
        <v>0</v>
      </c>
      <c r="J9" s="50">
        <v>300</v>
      </c>
      <c r="K9" s="50">
        <v>0</v>
      </c>
      <c r="L9" s="51">
        <v>2971</v>
      </c>
      <c r="M9" s="50">
        <v>0</v>
      </c>
      <c r="N9" s="51">
        <v>573</v>
      </c>
      <c r="O9" s="88">
        <f>573</f>
        <v>573</v>
      </c>
      <c r="P9" s="51">
        <v>66</v>
      </c>
      <c r="Q9" s="88">
        <f>+'BASE DE DATOS '!CD195</f>
        <v>825</v>
      </c>
      <c r="R9" s="51">
        <f>+'BASE DE DATOS '!CE195</f>
        <v>0</v>
      </c>
      <c r="S9" s="51">
        <f>+'BASE DE DATOS '!CF195</f>
        <v>0</v>
      </c>
      <c r="T9" s="51">
        <f>+'BASE DE DATOS '!CG195</f>
        <v>0</v>
      </c>
      <c r="U9" s="51">
        <f>+'BASE DE DATOS '!CH195</f>
        <v>0</v>
      </c>
      <c r="V9" s="51">
        <f>+'BASE DE DATOS '!CI195</f>
        <v>0</v>
      </c>
      <c r="W9" s="51">
        <f>+'BASE DE DATOS '!CJ195</f>
        <v>0</v>
      </c>
      <c r="X9" s="51">
        <f>+'BASE DE DATOS '!CK195</f>
        <v>0</v>
      </c>
      <c r="Y9" s="51">
        <f>+'BASE DE DATOS '!CL195</f>
        <v>0</v>
      </c>
      <c r="Z9" s="51">
        <f>+'BASE DE DATOS '!CM195</f>
        <v>2845920000</v>
      </c>
      <c r="AA9" s="54">
        <f>+'BASE DE DATOS '!CQ195</f>
        <v>1398</v>
      </c>
      <c r="AB9" s="160">
        <f>+'BASE DE DATOS '!CR195</f>
        <v>1</v>
      </c>
      <c r="AC9" s="55" t="str">
        <f>+'BASE DE DATOS '!CU195</f>
        <v>SECRETARIA DE HABITAT - VIVIENDA</v>
      </c>
      <c r="AD9" s="157"/>
    </row>
    <row r="10" spans="1:31" ht="55.5" customHeight="1">
      <c r="A10" s="48" t="s">
        <v>705</v>
      </c>
      <c r="B10" s="49" t="s">
        <v>95</v>
      </c>
      <c r="C10" s="48" t="s">
        <v>706</v>
      </c>
      <c r="D10" s="50">
        <v>3000</v>
      </c>
      <c r="E10" s="50">
        <v>3000</v>
      </c>
      <c r="F10" s="48" t="s">
        <v>97</v>
      </c>
      <c r="G10" s="48" t="s">
        <v>715</v>
      </c>
      <c r="H10" s="48" t="s">
        <v>715</v>
      </c>
      <c r="I10" s="51">
        <v>0</v>
      </c>
      <c r="J10" s="50">
        <v>1000</v>
      </c>
      <c r="K10" s="50">
        <v>284</v>
      </c>
      <c r="L10" s="51">
        <v>377</v>
      </c>
      <c r="M10" s="50">
        <v>2166</v>
      </c>
      <c r="N10" s="51">
        <v>3215</v>
      </c>
      <c r="O10" s="88">
        <f>2971+94+50+50+50</f>
        <v>3215</v>
      </c>
      <c r="P10" s="51">
        <v>150</v>
      </c>
      <c r="Q10" s="88">
        <f>+'BASE DE DATOS '!CD196</f>
        <v>0</v>
      </c>
      <c r="R10" s="51">
        <f>+'BASE DE DATOS '!CE196</f>
        <v>0</v>
      </c>
      <c r="S10" s="51">
        <f>+'BASE DE DATOS '!CF196</f>
        <v>0</v>
      </c>
      <c r="T10" s="51">
        <f>+'BASE DE DATOS '!CG196</f>
        <v>0</v>
      </c>
      <c r="U10" s="51">
        <f>+'BASE DE DATOS '!CH196</f>
        <v>0</v>
      </c>
      <c r="V10" s="51">
        <f>+'BASE DE DATOS '!CI196</f>
        <v>0</v>
      </c>
      <c r="W10" s="51">
        <f>+'BASE DE DATOS '!CJ196</f>
        <v>0</v>
      </c>
      <c r="X10" s="51">
        <f>+'BASE DE DATOS '!CK196</f>
        <v>0</v>
      </c>
      <c r="Y10" s="51">
        <f>+'BASE DE DATOS '!CL196</f>
        <v>0</v>
      </c>
      <c r="Z10" s="51">
        <f>+'BASE DE DATOS '!CM196</f>
        <v>0</v>
      </c>
      <c r="AA10" s="54">
        <f>+'BASE DE DATOS '!CQ196</f>
        <v>5665</v>
      </c>
      <c r="AB10" s="160">
        <f>+'BASE DE DATOS '!CR196</f>
        <v>1</v>
      </c>
      <c r="AC10" s="55" t="str">
        <f>+'BASE DE DATOS '!CU196</f>
        <v>SECRETARIA DE HABITAT - VIVIENDA</v>
      </c>
      <c r="AD10" s="157"/>
    </row>
    <row r="11" spans="1:31" ht="55.5" customHeight="1">
      <c r="A11" s="48" t="s">
        <v>705</v>
      </c>
      <c r="B11" s="49" t="s">
        <v>95</v>
      </c>
      <c r="C11" s="48" t="s">
        <v>706</v>
      </c>
      <c r="D11" s="50" t="s">
        <v>79</v>
      </c>
      <c r="E11" s="50">
        <v>500</v>
      </c>
      <c r="F11" s="48" t="s">
        <v>97</v>
      </c>
      <c r="G11" s="63" t="s">
        <v>81</v>
      </c>
      <c r="H11" s="48" t="s">
        <v>722</v>
      </c>
      <c r="I11" s="51" t="s">
        <v>107</v>
      </c>
      <c r="J11" s="152" t="s">
        <v>81</v>
      </c>
      <c r="K11" s="152" t="s">
        <v>81</v>
      </c>
      <c r="L11" s="152" t="s">
        <v>81</v>
      </c>
      <c r="M11" s="50" t="s">
        <v>81</v>
      </c>
      <c r="N11" s="50" t="s">
        <v>81</v>
      </c>
      <c r="O11" s="50" t="s">
        <v>81</v>
      </c>
      <c r="P11" s="51">
        <v>500</v>
      </c>
      <c r="Q11" s="50">
        <f>+'BASE DE DATOS '!CD197</f>
        <v>0</v>
      </c>
      <c r="R11" s="51">
        <f>+'BASE DE DATOS '!CE197</f>
        <v>0</v>
      </c>
      <c r="S11" s="51">
        <f>+'BASE DE DATOS '!CF197</f>
        <v>0</v>
      </c>
      <c r="T11" s="51">
        <f>+'BASE DE DATOS '!CG197</f>
        <v>0</v>
      </c>
      <c r="U11" s="51">
        <f>+'BASE DE DATOS '!CH197</f>
        <v>0</v>
      </c>
      <c r="V11" s="51">
        <f>+'BASE DE DATOS '!CI197</f>
        <v>0</v>
      </c>
      <c r="W11" s="51">
        <f>+'BASE DE DATOS '!CJ197</f>
        <v>0</v>
      </c>
      <c r="X11" s="51">
        <f>+'BASE DE DATOS '!CK197</f>
        <v>0</v>
      </c>
      <c r="Y11" s="51">
        <f>+'BASE DE DATOS '!CL197</f>
        <v>0</v>
      </c>
      <c r="Z11" s="51" t="str">
        <f>+'BASE DE DATOS '!CM197</f>
        <v>NA</v>
      </c>
      <c r="AA11" s="54">
        <f>+'BASE DE DATOS '!CQ197</f>
        <v>0</v>
      </c>
      <c r="AB11" s="160">
        <f>+'BASE DE DATOS '!CR197</f>
        <v>0</v>
      </c>
      <c r="AC11" s="55" t="str">
        <f>+'BASE DE DATOS '!CU197</f>
        <v>SECRETARIA DE HABITAT - VIVIENDA</v>
      </c>
      <c r="AD11" s="157"/>
    </row>
    <row r="12" spans="1:31" ht="55.5" customHeight="1">
      <c r="A12" s="48" t="s">
        <v>705</v>
      </c>
      <c r="B12" s="49" t="s">
        <v>95</v>
      </c>
      <c r="C12" s="48" t="s">
        <v>706</v>
      </c>
      <c r="D12" s="50">
        <v>20</v>
      </c>
      <c r="E12" s="50">
        <v>10</v>
      </c>
      <c r="F12" s="48" t="s">
        <v>97</v>
      </c>
      <c r="G12" s="48" t="s">
        <v>724</v>
      </c>
      <c r="H12" s="48" t="s">
        <v>724</v>
      </c>
      <c r="I12" s="51">
        <v>0</v>
      </c>
      <c r="J12" s="50">
        <v>8</v>
      </c>
      <c r="K12" s="50">
        <v>9</v>
      </c>
      <c r="L12" s="51">
        <v>8</v>
      </c>
      <c r="M12" s="50">
        <v>0</v>
      </c>
      <c r="N12" s="51">
        <v>5</v>
      </c>
      <c r="O12" s="88">
        <v>0</v>
      </c>
      <c r="P12" s="51">
        <v>1</v>
      </c>
      <c r="Q12" s="50">
        <f>+'BASE DE DATOS '!CD198</f>
        <v>0</v>
      </c>
      <c r="R12" s="51">
        <f>+'BASE DE DATOS '!CE198</f>
        <v>0</v>
      </c>
      <c r="S12" s="51">
        <f>+'BASE DE DATOS '!CF198</f>
        <v>0</v>
      </c>
      <c r="T12" s="51">
        <f>+'BASE DE DATOS '!CG198</f>
        <v>0</v>
      </c>
      <c r="U12" s="51">
        <f>+'BASE DE DATOS '!CH198</f>
        <v>0</v>
      </c>
      <c r="V12" s="51">
        <f>+'BASE DE DATOS '!CI198</f>
        <v>0</v>
      </c>
      <c r="W12" s="51">
        <f>+'BASE DE DATOS '!CJ198</f>
        <v>0</v>
      </c>
      <c r="X12" s="51">
        <f>+'BASE DE DATOS '!CK198</f>
        <v>0</v>
      </c>
      <c r="Y12" s="51">
        <f>+'BASE DE DATOS '!CL198</f>
        <v>0</v>
      </c>
      <c r="Z12" s="51">
        <f>+'BASE DE DATOS '!CM198</f>
        <v>0</v>
      </c>
      <c r="AA12" s="54">
        <f>+'BASE DE DATOS '!CQ198</f>
        <v>9</v>
      </c>
      <c r="AB12" s="160">
        <f>+'BASE DE DATOS '!CR198</f>
        <v>0.9</v>
      </c>
      <c r="AC12" s="55" t="str">
        <f>+'BASE DE DATOS '!CU198</f>
        <v>SECRETARIA DE HABITAT - VIVIENDA</v>
      </c>
      <c r="AD12" s="157"/>
    </row>
    <row r="13" spans="1:31" ht="55.5" hidden="1" customHeight="1">
      <c r="A13" s="48" t="s">
        <v>705</v>
      </c>
      <c r="B13" s="49" t="s">
        <v>95</v>
      </c>
      <c r="C13" s="48" t="s">
        <v>706</v>
      </c>
      <c r="D13" s="50">
        <v>20</v>
      </c>
      <c r="E13" s="50" t="s">
        <v>81</v>
      </c>
      <c r="F13" s="48" t="s">
        <v>97</v>
      </c>
      <c r="G13" s="48" t="s">
        <v>726</v>
      </c>
      <c r="H13" s="48" t="s">
        <v>726</v>
      </c>
      <c r="I13" s="51">
        <v>0</v>
      </c>
      <c r="J13" s="50">
        <v>8</v>
      </c>
      <c r="K13" s="50">
        <v>9</v>
      </c>
      <c r="L13" s="51">
        <v>8</v>
      </c>
      <c r="M13" s="50">
        <v>0</v>
      </c>
      <c r="N13" s="51">
        <v>0</v>
      </c>
      <c r="O13" s="88">
        <v>0</v>
      </c>
      <c r="P13" s="51" t="s">
        <v>81</v>
      </c>
      <c r="Q13" s="50">
        <f>+'BASE DE DATOS '!CD199</f>
        <v>0</v>
      </c>
      <c r="R13" s="51">
        <f>+'BASE DE DATOS '!CE199</f>
        <v>0</v>
      </c>
      <c r="S13" s="51">
        <f>+'BASE DE DATOS '!CF199</f>
        <v>0</v>
      </c>
      <c r="T13" s="51">
        <f>+'BASE DE DATOS '!CG199</f>
        <v>0</v>
      </c>
      <c r="U13" s="51">
        <f>+'BASE DE DATOS '!CH199</f>
        <v>0</v>
      </c>
      <c r="V13" s="51">
        <f>+'BASE DE DATOS '!CI199</f>
        <v>0</v>
      </c>
      <c r="W13" s="51">
        <f>+'BASE DE DATOS '!CJ199</f>
        <v>0</v>
      </c>
      <c r="X13" s="51">
        <f>+'BASE DE DATOS '!CK199</f>
        <v>0</v>
      </c>
      <c r="Y13" s="51">
        <f>+'BASE DE DATOS '!CL199</f>
        <v>0</v>
      </c>
      <c r="Z13" s="51">
        <f>+'BASE DE DATOS '!CM199</f>
        <v>0</v>
      </c>
      <c r="AA13" s="54" t="str">
        <f>+'BASE DE DATOS '!CQ199</f>
        <v>NA</v>
      </c>
      <c r="AB13" s="160" t="str">
        <f>+'BASE DE DATOS '!CR199</f>
        <v>NA</v>
      </c>
      <c r="AC13" s="55" t="str">
        <f>+'BASE DE DATOS '!CU199</f>
        <v>SECRETARIA DE HABITAT - VIVIENDA</v>
      </c>
      <c r="AD13" s="157"/>
    </row>
    <row r="14" spans="1:31" ht="55.5" customHeight="1">
      <c r="A14" s="48" t="s">
        <v>727</v>
      </c>
      <c r="B14" s="49" t="s">
        <v>95</v>
      </c>
      <c r="C14" s="48" t="s">
        <v>728</v>
      </c>
      <c r="D14" s="50">
        <v>10</v>
      </c>
      <c r="E14" s="50">
        <v>5</v>
      </c>
      <c r="F14" s="48" t="s">
        <v>97</v>
      </c>
      <c r="G14" s="48" t="s">
        <v>724</v>
      </c>
      <c r="H14" s="48" t="s">
        <v>724</v>
      </c>
      <c r="I14" s="51">
        <v>0</v>
      </c>
      <c r="J14" s="50">
        <v>2</v>
      </c>
      <c r="K14" s="50">
        <v>0</v>
      </c>
      <c r="L14" s="51">
        <v>2</v>
      </c>
      <c r="M14" s="50">
        <v>4</v>
      </c>
      <c r="N14" s="51">
        <v>1</v>
      </c>
      <c r="O14" s="88">
        <v>1</v>
      </c>
      <c r="P14" s="51">
        <v>0</v>
      </c>
      <c r="Q14" s="50">
        <f>+'BASE DE DATOS '!CD200</f>
        <v>0</v>
      </c>
      <c r="R14" s="51">
        <f>+'BASE DE DATOS '!CE200</f>
        <v>0</v>
      </c>
      <c r="S14" s="51">
        <f>+'BASE DE DATOS '!CF200</f>
        <v>0</v>
      </c>
      <c r="T14" s="51">
        <f>+'BASE DE DATOS '!CG200</f>
        <v>0</v>
      </c>
      <c r="U14" s="51">
        <f>+'BASE DE DATOS '!CH200</f>
        <v>0</v>
      </c>
      <c r="V14" s="51">
        <f>+'BASE DE DATOS '!CI200</f>
        <v>0</v>
      </c>
      <c r="W14" s="51">
        <f>+'BASE DE DATOS '!CJ200</f>
        <v>0</v>
      </c>
      <c r="X14" s="51">
        <f>+'BASE DE DATOS '!CK200</f>
        <v>0</v>
      </c>
      <c r="Y14" s="51">
        <f>+'BASE DE DATOS '!CL200</f>
        <v>0</v>
      </c>
      <c r="Z14" s="51">
        <f>+'BASE DE DATOS '!CM200</f>
        <v>0</v>
      </c>
      <c r="AA14" s="54">
        <f>+'BASE DE DATOS '!CQ200</f>
        <v>5</v>
      </c>
      <c r="AB14" s="160">
        <f>+'BASE DE DATOS '!CR200</f>
        <v>1</v>
      </c>
      <c r="AC14" s="55" t="str">
        <f>+'BASE DE DATOS '!CU200</f>
        <v>SECRETARIA DE HABITAT - VIVIENDA</v>
      </c>
      <c r="AD14" s="157"/>
    </row>
    <row r="15" spans="1:31" ht="55.5" hidden="1" customHeight="1">
      <c r="A15" s="48" t="s">
        <v>727</v>
      </c>
      <c r="B15" s="49" t="s">
        <v>95</v>
      </c>
      <c r="C15" s="48" t="s">
        <v>728</v>
      </c>
      <c r="D15" s="50">
        <v>10</v>
      </c>
      <c r="E15" s="50" t="s">
        <v>81</v>
      </c>
      <c r="F15" s="48" t="s">
        <v>97</v>
      </c>
      <c r="G15" s="48" t="s">
        <v>734</v>
      </c>
      <c r="H15" s="48" t="s">
        <v>734</v>
      </c>
      <c r="I15" s="51">
        <v>0</v>
      </c>
      <c r="J15" s="50">
        <v>0</v>
      </c>
      <c r="K15" s="50">
        <v>0</v>
      </c>
      <c r="L15" s="51">
        <v>1</v>
      </c>
      <c r="M15" s="50">
        <v>1</v>
      </c>
      <c r="N15" s="51">
        <v>0</v>
      </c>
      <c r="O15" s="88">
        <v>0</v>
      </c>
      <c r="P15" s="51" t="s">
        <v>81</v>
      </c>
      <c r="Q15" s="88" t="str">
        <f>+'BASE DE DATOS '!CD201</f>
        <v>NA</v>
      </c>
      <c r="R15" s="51">
        <f>+'BASE DE DATOS '!CE201</f>
        <v>0</v>
      </c>
      <c r="S15" s="50">
        <f>+'BASE DE DATOS '!CF201</f>
        <v>0</v>
      </c>
      <c r="T15" s="51">
        <f>+'BASE DE DATOS '!CG201</f>
        <v>0</v>
      </c>
      <c r="U15" s="51">
        <f>+'BASE DE DATOS '!CH201</f>
        <v>0</v>
      </c>
      <c r="V15" s="51">
        <f>+'BASE DE DATOS '!CI201</f>
        <v>0</v>
      </c>
      <c r="W15" s="51">
        <f>+'BASE DE DATOS '!CJ201</f>
        <v>0</v>
      </c>
      <c r="X15" s="51">
        <f>+'BASE DE DATOS '!CK201</f>
        <v>0</v>
      </c>
      <c r="Y15" s="51">
        <f>+'BASE DE DATOS '!CL201</f>
        <v>0</v>
      </c>
      <c r="Z15" s="51">
        <f>+'BASE DE DATOS '!CM201</f>
        <v>0</v>
      </c>
      <c r="AA15" s="54" t="str">
        <f>+'BASE DE DATOS '!CQ201</f>
        <v>NA</v>
      </c>
      <c r="AB15" s="160" t="str">
        <f>+'BASE DE DATOS '!CR201</f>
        <v>NA</v>
      </c>
      <c r="AC15" s="55" t="str">
        <f>+'BASE DE DATOS '!CU201</f>
        <v>SECRETARIA DE HABITAT - VIVIENDA</v>
      </c>
      <c r="AD15" s="157"/>
    </row>
    <row r="16" spans="1:31" ht="55.5" customHeight="1">
      <c r="A16" s="48" t="s">
        <v>727</v>
      </c>
      <c r="B16" s="49" t="s">
        <v>95</v>
      </c>
      <c r="C16" s="48" t="s">
        <v>728</v>
      </c>
      <c r="D16" s="50">
        <v>4000</v>
      </c>
      <c r="E16" s="50">
        <v>1550</v>
      </c>
      <c r="F16" s="48" t="s">
        <v>97</v>
      </c>
      <c r="G16" s="48" t="s">
        <v>735</v>
      </c>
      <c r="H16" s="48" t="s">
        <v>735</v>
      </c>
      <c r="I16" s="51">
        <v>0</v>
      </c>
      <c r="J16" s="50">
        <v>0</v>
      </c>
      <c r="K16" s="50">
        <v>0</v>
      </c>
      <c r="L16" s="51">
        <v>0</v>
      </c>
      <c r="M16" s="50">
        <v>0</v>
      </c>
      <c r="N16" s="51">
        <v>190</v>
      </c>
      <c r="O16" s="88">
        <v>0</v>
      </c>
      <c r="P16" s="51">
        <v>1550</v>
      </c>
      <c r="Q16" s="88">
        <f>+'BASE DE DATOS '!CD202</f>
        <v>430</v>
      </c>
      <c r="R16" s="51">
        <f>+'BASE DE DATOS '!CE202</f>
        <v>12314877790</v>
      </c>
      <c r="S16" s="51">
        <f>+'BASE DE DATOS '!CF202</f>
        <v>2969673240</v>
      </c>
      <c r="T16" s="51">
        <f>+'BASE DE DATOS '!CG202</f>
        <v>0</v>
      </c>
      <c r="U16" s="51">
        <f>+'BASE DE DATOS '!CH202</f>
        <v>0</v>
      </c>
      <c r="V16" s="51">
        <f>+'BASE DE DATOS '!CI202</f>
        <v>0</v>
      </c>
      <c r="W16" s="51">
        <f>+'BASE DE DATOS '!CJ202</f>
        <v>0</v>
      </c>
      <c r="X16" s="51">
        <f>+'BASE DE DATOS '!CK202</f>
        <v>0</v>
      </c>
      <c r="Y16" s="51">
        <f>+'BASE DE DATOS '!CL202</f>
        <v>0</v>
      </c>
      <c r="Z16" s="51">
        <f>+'BASE DE DATOS '!CM202</f>
        <v>9345204550</v>
      </c>
      <c r="AA16" s="54">
        <f>+'BASE DE DATOS '!CQ202</f>
        <v>430</v>
      </c>
      <c r="AB16" s="160">
        <f>+'BASE DE DATOS '!CR202</f>
        <v>0.27741935483870966</v>
      </c>
      <c r="AC16" s="55" t="str">
        <f>+'BASE DE DATOS '!CU202</f>
        <v>SECRETARIA DE HABITAT - VIVIENDA</v>
      </c>
      <c r="AD16" s="157"/>
    </row>
    <row r="17" spans="1:30" ht="55.5" customHeight="1">
      <c r="A17" s="48" t="s">
        <v>740</v>
      </c>
      <c r="B17" s="49" t="s">
        <v>95</v>
      </c>
      <c r="C17" s="48" t="s">
        <v>741</v>
      </c>
      <c r="D17" s="50">
        <v>1000</v>
      </c>
      <c r="E17" s="50">
        <v>200</v>
      </c>
      <c r="F17" s="48" t="s">
        <v>97</v>
      </c>
      <c r="G17" s="48" t="s">
        <v>742</v>
      </c>
      <c r="H17" s="48" t="s">
        <v>742</v>
      </c>
      <c r="I17" s="51">
        <v>0</v>
      </c>
      <c r="J17" s="50">
        <v>0</v>
      </c>
      <c r="K17" s="50">
        <v>0</v>
      </c>
      <c r="L17" s="51">
        <v>0</v>
      </c>
      <c r="M17" s="50">
        <v>0</v>
      </c>
      <c r="N17" s="51">
        <v>0</v>
      </c>
      <c r="O17" s="88">
        <v>0</v>
      </c>
      <c r="P17" s="51">
        <v>200</v>
      </c>
      <c r="Q17" s="88">
        <f>+'BASE DE DATOS '!CD203</f>
        <v>0</v>
      </c>
      <c r="R17" s="51">
        <f>+'BASE DE DATOS '!CE203</f>
        <v>0</v>
      </c>
      <c r="S17" s="51">
        <f>+'BASE DE DATOS '!CF203</f>
        <v>0</v>
      </c>
      <c r="T17" s="51">
        <f>+'BASE DE DATOS '!CG203</f>
        <v>0</v>
      </c>
      <c r="U17" s="51">
        <f>+'BASE DE DATOS '!CH203</f>
        <v>0</v>
      </c>
      <c r="V17" s="51">
        <f>+'BASE DE DATOS '!CI203</f>
        <v>0</v>
      </c>
      <c r="W17" s="51">
        <f>+'BASE DE DATOS '!CJ203</f>
        <v>0</v>
      </c>
      <c r="X17" s="51">
        <f>+'BASE DE DATOS '!CK203</f>
        <v>0</v>
      </c>
      <c r="Y17" s="51">
        <f>+'BASE DE DATOS '!CL203</f>
        <v>0</v>
      </c>
      <c r="Z17" s="51">
        <f>+'BASE DE DATOS '!CM203</f>
        <v>0</v>
      </c>
      <c r="AA17" s="54">
        <f>+'BASE DE DATOS '!CQ203</f>
        <v>0</v>
      </c>
      <c r="AB17" s="160">
        <f>+'BASE DE DATOS '!CR203</f>
        <v>0</v>
      </c>
      <c r="AC17" s="55" t="str">
        <f>+'BASE DE DATOS '!CU203</f>
        <v>SECRETARIA DE HABITAT - VIVIENDA</v>
      </c>
      <c r="AD17" s="157"/>
    </row>
    <row r="18" spans="1:30" ht="55.5" customHeight="1">
      <c r="A18" s="48" t="s">
        <v>744</v>
      </c>
      <c r="B18" s="49" t="s">
        <v>95</v>
      </c>
      <c r="C18" s="48" t="s">
        <v>745</v>
      </c>
      <c r="D18" s="50">
        <v>240</v>
      </c>
      <c r="E18" s="50">
        <v>40</v>
      </c>
      <c r="F18" s="48" t="s">
        <v>97</v>
      </c>
      <c r="G18" s="48" t="s">
        <v>746</v>
      </c>
      <c r="H18" s="48" t="s">
        <v>746</v>
      </c>
      <c r="I18" s="51">
        <v>0</v>
      </c>
      <c r="J18" s="50">
        <v>0</v>
      </c>
      <c r="K18" s="50">
        <v>0</v>
      </c>
      <c r="L18" s="51">
        <v>0</v>
      </c>
      <c r="M18" s="50">
        <v>0</v>
      </c>
      <c r="N18" s="51">
        <v>20</v>
      </c>
      <c r="O18" s="88">
        <v>5739</v>
      </c>
      <c r="P18" s="51">
        <v>0</v>
      </c>
      <c r="Q18" s="88">
        <f>+'BASE DE DATOS '!CD204</f>
        <v>0</v>
      </c>
      <c r="R18" s="51">
        <f>+'BASE DE DATOS '!CE204</f>
        <v>0</v>
      </c>
      <c r="S18" s="51">
        <f>+'BASE DE DATOS '!CF204</f>
        <v>0</v>
      </c>
      <c r="T18" s="51">
        <f>+'BASE DE DATOS '!CG204</f>
        <v>0</v>
      </c>
      <c r="U18" s="51">
        <f>+'BASE DE DATOS '!CH204</f>
        <v>0</v>
      </c>
      <c r="V18" s="51">
        <f>+'BASE DE DATOS '!CI204</f>
        <v>0</v>
      </c>
      <c r="W18" s="51">
        <f>+'BASE DE DATOS '!CJ204</f>
        <v>0</v>
      </c>
      <c r="X18" s="51">
        <f>+'BASE DE DATOS '!CK204</f>
        <v>0</v>
      </c>
      <c r="Y18" s="51">
        <f>+'BASE DE DATOS '!CL204</f>
        <v>0</v>
      </c>
      <c r="Z18" s="51">
        <f>+'BASE DE DATOS '!CM204</f>
        <v>0</v>
      </c>
      <c r="AA18" s="54">
        <f>+'BASE DE DATOS '!CQ204</f>
        <v>5739</v>
      </c>
      <c r="AB18" s="160">
        <f>+'BASE DE DATOS '!CR204</f>
        <v>1</v>
      </c>
      <c r="AC18" s="55" t="str">
        <f>+'BASE DE DATOS '!CU204</f>
        <v>SECRETARIA DE HABITAT - VIVIENDA</v>
      </c>
      <c r="AD18" s="157"/>
    </row>
    <row r="19" spans="1:30" ht="55.5" customHeight="1">
      <c r="A19" s="48" t="s">
        <v>752</v>
      </c>
      <c r="B19" s="49" t="s">
        <v>95</v>
      </c>
      <c r="C19" s="48" t="s">
        <v>753</v>
      </c>
      <c r="D19" s="50" t="s">
        <v>79</v>
      </c>
      <c r="E19" s="50">
        <v>15</v>
      </c>
      <c r="F19" s="48" t="s">
        <v>97</v>
      </c>
      <c r="G19" s="63" t="s">
        <v>81</v>
      </c>
      <c r="H19" s="48" t="s">
        <v>754</v>
      </c>
      <c r="I19" s="51" t="s">
        <v>107</v>
      </c>
      <c r="J19" s="50" t="s">
        <v>81</v>
      </c>
      <c r="K19" s="50" t="s">
        <v>81</v>
      </c>
      <c r="L19" s="50" t="s">
        <v>81</v>
      </c>
      <c r="M19" s="50" t="s">
        <v>81</v>
      </c>
      <c r="N19" s="50" t="s">
        <v>81</v>
      </c>
      <c r="O19" s="50" t="s">
        <v>81</v>
      </c>
      <c r="P19" s="51">
        <v>15</v>
      </c>
      <c r="Q19" s="50">
        <f>+'BASE DE DATOS '!CD205</f>
        <v>7</v>
      </c>
      <c r="R19" s="51">
        <f>+'BASE DE DATOS '!CE205</f>
        <v>0</v>
      </c>
      <c r="S19" s="51">
        <f>+'BASE DE DATOS '!CF205</f>
        <v>0</v>
      </c>
      <c r="T19" s="51">
        <f>+'BASE DE DATOS '!CG205</f>
        <v>0</v>
      </c>
      <c r="U19" s="51">
        <f>+'BASE DE DATOS '!CH205</f>
        <v>0</v>
      </c>
      <c r="V19" s="51">
        <f>+'BASE DE DATOS '!CI205</f>
        <v>0</v>
      </c>
      <c r="W19" s="51">
        <f>+'BASE DE DATOS '!CJ205</f>
        <v>0</v>
      </c>
      <c r="X19" s="51">
        <f>+'BASE DE DATOS '!CK205</f>
        <v>0</v>
      </c>
      <c r="Y19" s="51">
        <f>+'BASE DE DATOS '!CL205</f>
        <v>0</v>
      </c>
      <c r="Z19" s="51">
        <f>+'BASE DE DATOS '!CM205</f>
        <v>0</v>
      </c>
      <c r="AA19" s="54">
        <f>+'BASE DE DATOS '!CQ205</f>
        <v>7</v>
      </c>
      <c r="AB19" s="160">
        <f>+'BASE DE DATOS '!CR205</f>
        <v>0.46666666666666667</v>
      </c>
      <c r="AC19" s="55" t="str">
        <f>+'BASE DE DATOS '!CU205</f>
        <v>SECRETARIA DE HABITAT - VIVIENDA</v>
      </c>
      <c r="AD19" s="157"/>
    </row>
    <row r="20" spans="1:30" ht="55.5" customHeight="1">
      <c r="A20" s="48" t="s">
        <v>756</v>
      </c>
      <c r="B20" s="49" t="s">
        <v>95</v>
      </c>
      <c r="C20" s="48" t="s">
        <v>757</v>
      </c>
      <c r="D20" s="50">
        <v>3000</v>
      </c>
      <c r="E20" s="50">
        <v>3000</v>
      </c>
      <c r="F20" s="48" t="s">
        <v>97</v>
      </c>
      <c r="G20" s="48" t="s">
        <v>758</v>
      </c>
      <c r="H20" s="48" t="s">
        <v>758</v>
      </c>
      <c r="I20" s="51">
        <v>0</v>
      </c>
      <c r="J20" s="50">
        <v>350</v>
      </c>
      <c r="K20" s="50">
        <v>0</v>
      </c>
      <c r="L20" s="51">
        <v>2000</v>
      </c>
      <c r="M20" s="50">
        <v>0</v>
      </c>
      <c r="N20" s="51">
        <v>1000</v>
      </c>
      <c r="O20" s="88">
        <v>0</v>
      </c>
      <c r="P20" s="51">
        <v>3000</v>
      </c>
      <c r="Q20" s="88">
        <f>+'BASE DE DATOS '!CD206</f>
        <v>0</v>
      </c>
      <c r="R20" s="51">
        <f>+'BASE DE DATOS '!CE206</f>
        <v>0</v>
      </c>
      <c r="S20" s="51">
        <f>+'BASE DE DATOS '!CF206</f>
        <v>0</v>
      </c>
      <c r="T20" s="51">
        <f>+'BASE DE DATOS '!CG206</f>
        <v>0</v>
      </c>
      <c r="U20" s="51">
        <f>+'BASE DE DATOS '!CH206</f>
        <v>0</v>
      </c>
      <c r="V20" s="51">
        <f>+'BASE DE DATOS '!CI206</f>
        <v>0</v>
      </c>
      <c r="W20" s="51">
        <f>+'BASE DE DATOS '!CJ206</f>
        <v>0</v>
      </c>
      <c r="X20" s="51">
        <f>+'BASE DE DATOS '!CK206</f>
        <v>0</v>
      </c>
      <c r="Y20" s="51">
        <f>+'BASE DE DATOS '!CL206</f>
        <v>0</v>
      </c>
      <c r="Z20" s="51">
        <f>+'BASE DE DATOS '!CM206</f>
        <v>0</v>
      </c>
      <c r="AA20" s="54">
        <f>+'BASE DE DATOS '!CQ206</f>
        <v>0</v>
      </c>
      <c r="AB20" s="160">
        <f>+'BASE DE DATOS '!CR206</f>
        <v>0</v>
      </c>
      <c r="AC20" s="55" t="str">
        <f>+'BASE DE DATOS '!CU206</f>
        <v>SECRETARIA DE HABITAT - VIVIENDA</v>
      </c>
      <c r="AD20" s="157"/>
    </row>
    <row r="21" spans="1:30" ht="55.5" customHeight="1">
      <c r="A21" s="48" t="s">
        <v>783</v>
      </c>
      <c r="B21" s="49" t="s">
        <v>95</v>
      </c>
      <c r="C21" s="48" t="s">
        <v>784</v>
      </c>
      <c r="D21" s="50">
        <v>1</v>
      </c>
      <c r="E21" s="50">
        <v>2</v>
      </c>
      <c r="F21" s="48" t="s">
        <v>97</v>
      </c>
      <c r="G21" s="48" t="s">
        <v>785</v>
      </c>
      <c r="H21" s="48" t="s">
        <v>786</v>
      </c>
      <c r="I21" s="51">
        <v>0</v>
      </c>
      <c r="J21" s="50">
        <v>0</v>
      </c>
      <c r="K21" s="50">
        <v>0</v>
      </c>
      <c r="L21" s="50">
        <v>1</v>
      </c>
      <c r="M21" s="51">
        <v>1</v>
      </c>
      <c r="N21" s="50">
        <v>0</v>
      </c>
      <c r="O21" s="51">
        <v>0</v>
      </c>
      <c r="P21" s="51">
        <v>1</v>
      </c>
      <c r="Q21" s="51">
        <f>+'BASE DE DATOS '!CD214</f>
        <v>0</v>
      </c>
      <c r="R21" s="51">
        <f>+'BASE DE DATOS '!CE214</f>
        <v>1017500</v>
      </c>
      <c r="S21" s="51">
        <f>+'BASE DE DATOS '!CF214</f>
        <v>0</v>
      </c>
      <c r="T21" s="51">
        <f>+'BASE DE DATOS '!CG214</f>
        <v>0</v>
      </c>
      <c r="U21" s="51">
        <f>+'BASE DE DATOS '!CH214</f>
        <v>0</v>
      </c>
      <c r="V21" s="51">
        <f>+'BASE DE DATOS '!CI214</f>
        <v>0</v>
      </c>
      <c r="W21" s="51">
        <f>+'BASE DE DATOS '!CJ214</f>
        <v>0</v>
      </c>
      <c r="X21" s="51">
        <f>+'BASE DE DATOS '!CK214</f>
        <v>0</v>
      </c>
      <c r="Y21" s="51">
        <f>+'BASE DE DATOS '!CL214</f>
        <v>1017500</v>
      </c>
      <c r="Z21" s="51">
        <f>+'BASE DE DATOS '!CM214</f>
        <v>0</v>
      </c>
      <c r="AA21" s="54">
        <f>+'BASE DE DATOS '!CQ214</f>
        <v>1</v>
      </c>
      <c r="AB21" s="160">
        <f>+'BASE DE DATOS '!CR214</f>
        <v>0.5</v>
      </c>
      <c r="AC21" s="55" t="str">
        <f>+'BASE DE DATOS '!CU214</f>
        <v>SECRETARIA DE HABITAT - MEDIO AMBIENTE</v>
      </c>
      <c r="AD21" s="157"/>
    </row>
    <row r="22" spans="1:30" ht="55.5" hidden="1" customHeight="1">
      <c r="A22" s="48" t="s">
        <v>788</v>
      </c>
      <c r="B22" s="49" t="s">
        <v>95</v>
      </c>
      <c r="C22" s="48" t="s">
        <v>789</v>
      </c>
      <c r="D22" s="50">
        <v>1</v>
      </c>
      <c r="E22" s="50" t="s">
        <v>81</v>
      </c>
      <c r="F22" s="48" t="s">
        <v>97</v>
      </c>
      <c r="G22" s="48" t="s">
        <v>790</v>
      </c>
      <c r="H22" s="48" t="s">
        <v>790</v>
      </c>
      <c r="I22" s="51">
        <v>0</v>
      </c>
      <c r="J22" s="50">
        <v>1</v>
      </c>
      <c r="K22" s="50">
        <v>3</v>
      </c>
      <c r="L22" s="51">
        <v>1</v>
      </c>
      <c r="M22" s="51">
        <v>1</v>
      </c>
      <c r="N22" s="51">
        <v>0</v>
      </c>
      <c r="O22" s="51">
        <v>0</v>
      </c>
      <c r="P22" s="51" t="s">
        <v>81</v>
      </c>
      <c r="Q22" s="51" t="str">
        <f>+'BASE DE DATOS '!CD215</f>
        <v>NA</v>
      </c>
      <c r="R22" s="51">
        <f>+'BASE DE DATOS '!CE215</f>
        <v>0</v>
      </c>
      <c r="S22" s="51">
        <f>+'BASE DE DATOS '!CF215</f>
        <v>0</v>
      </c>
      <c r="T22" s="51">
        <f>+'BASE DE DATOS '!CG215</f>
        <v>0</v>
      </c>
      <c r="U22" s="51">
        <f>+'BASE DE DATOS '!CH215</f>
        <v>0</v>
      </c>
      <c r="V22" s="51">
        <f>+'BASE DE DATOS '!CI215</f>
        <v>0</v>
      </c>
      <c r="W22" s="51">
        <f>+'BASE DE DATOS '!CJ215</f>
        <v>0</v>
      </c>
      <c r="X22" s="51">
        <f>+'BASE DE DATOS '!CK215</f>
        <v>0</v>
      </c>
      <c r="Y22" s="51">
        <f>+'BASE DE DATOS '!CL215</f>
        <v>0</v>
      </c>
      <c r="Z22" s="51">
        <f>+'BASE DE DATOS '!CM215</f>
        <v>0</v>
      </c>
      <c r="AA22" s="54" t="str">
        <f>+'BASE DE DATOS '!CQ215</f>
        <v>NA</v>
      </c>
      <c r="AB22" s="160" t="str">
        <f>+'BASE DE DATOS '!CR215</f>
        <v>NA</v>
      </c>
      <c r="AC22" s="55" t="str">
        <f>+'BASE DE DATOS '!CU215</f>
        <v>SECRETARIA DE HABITAT - MEDIO AMBIENTE</v>
      </c>
      <c r="AD22" s="157"/>
    </row>
    <row r="23" spans="1:30" ht="55.5" customHeight="1">
      <c r="A23" s="48" t="s">
        <v>788</v>
      </c>
      <c r="B23" s="49" t="s">
        <v>95</v>
      </c>
      <c r="C23" s="48" t="s">
        <v>789</v>
      </c>
      <c r="D23" s="50">
        <v>1</v>
      </c>
      <c r="E23" s="50">
        <v>1</v>
      </c>
      <c r="F23" s="48" t="s">
        <v>97</v>
      </c>
      <c r="G23" s="48" t="s">
        <v>792</v>
      </c>
      <c r="H23" s="48" t="s">
        <v>793</v>
      </c>
      <c r="I23" s="51">
        <v>0</v>
      </c>
      <c r="J23" s="50">
        <v>0</v>
      </c>
      <c r="K23" s="50">
        <v>0</v>
      </c>
      <c r="L23" s="51">
        <v>0</v>
      </c>
      <c r="M23" s="51">
        <v>0</v>
      </c>
      <c r="N23" s="51">
        <v>0</v>
      </c>
      <c r="O23" s="51">
        <v>0.2</v>
      </c>
      <c r="P23" s="51">
        <v>1</v>
      </c>
      <c r="Q23" s="52">
        <f>+'BASE DE DATOS '!CD216</f>
        <v>0</v>
      </c>
      <c r="R23" s="51">
        <f>+'BASE DE DATOS '!CE216</f>
        <v>0</v>
      </c>
      <c r="S23" s="51">
        <f>+'BASE DE DATOS '!CF216</f>
        <v>0</v>
      </c>
      <c r="T23" s="51">
        <f>+'BASE DE DATOS '!CG216</f>
        <v>0</v>
      </c>
      <c r="U23" s="51">
        <f>+'BASE DE DATOS '!CH216</f>
        <v>0</v>
      </c>
      <c r="V23" s="51">
        <f>+'BASE DE DATOS '!CI216</f>
        <v>0</v>
      </c>
      <c r="W23" s="51">
        <f>+'BASE DE DATOS '!CJ216</f>
        <v>0</v>
      </c>
      <c r="X23" s="51">
        <f>+'BASE DE DATOS '!CK216</f>
        <v>0</v>
      </c>
      <c r="Y23" s="51">
        <f>+'BASE DE DATOS '!CL216</f>
        <v>0</v>
      </c>
      <c r="Z23" s="51">
        <f>+'BASE DE DATOS '!CM216</f>
        <v>0</v>
      </c>
      <c r="AA23" s="54">
        <f>+'BASE DE DATOS '!CQ216</f>
        <v>0.2</v>
      </c>
      <c r="AB23" s="160">
        <f>+'BASE DE DATOS '!CR216</f>
        <v>0.2</v>
      </c>
      <c r="AC23" s="55" t="str">
        <f>+'BASE DE DATOS '!CU216</f>
        <v>SECRETARIA DE HABITAT - MEDIO AMBIENTE</v>
      </c>
      <c r="AD23" s="157"/>
    </row>
    <row r="24" spans="1:30" ht="55.5" hidden="1" customHeight="1">
      <c r="A24" s="48" t="s">
        <v>788</v>
      </c>
      <c r="B24" s="49" t="s">
        <v>95</v>
      </c>
      <c r="C24" s="48" t="s">
        <v>789</v>
      </c>
      <c r="D24" s="50">
        <v>3</v>
      </c>
      <c r="E24" s="50" t="s">
        <v>81</v>
      </c>
      <c r="F24" s="48" t="s">
        <v>97</v>
      </c>
      <c r="G24" s="48" t="s">
        <v>795</v>
      </c>
      <c r="H24" s="48" t="s">
        <v>795</v>
      </c>
      <c r="I24" s="51">
        <v>0</v>
      </c>
      <c r="J24" s="50">
        <v>0</v>
      </c>
      <c r="K24" s="50">
        <v>0</v>
      </c>
      <c r="L24" s="51">
        <v>1</v>
      </c>
      <c r="M24" s="51">
        <v>1</v>
      </c>
      <c r="N24" s="51">
        <v>1</v>
      </c>
      <c r="O24" s="51">
        <v>0</v>
      </c>
      <c r="P24" s="51" t="s">
        <v>81</v>
      </c>
      <c r="Q24" s="51" t="str">
        <f>+'BASE DE DATOS '!CD217</f>
        <v>NA</v>
      </c>
      <c r="R24" s="51">
        <f>+'BASE DE DATOS '!CE217</f>
        <v>0</v>
      </c>
      <c r="S24" s="51">
        <f>+'BASE DE DATOS '!CF217</f>
        <v>0</v>
      </c>
      <c r="T24" s="51">
        <f>+'BASE DE DATOS '!CG217</f>
        <v>0</v>
      </c>
      <c r="U24" s="51">
        <f>+'BASE DE DATOS '!CH217</f>
        <v>0</v>
      </c>
      <c r="V24" s="51">
        <f>+'BASE DE DATOS '!CI217</f>
        <v>0</v>
      </c>
      <c r="W24" s="51">
        <f>+'BASE DE DATOS '!CJ217</f>
        <v>0</v>
      </c>
      <c r="X24" s="51">
        <f>+'BASE DE DATOS '!CK217</f>
        <v>0</v>
      </c>
      <c r="Y24" s="51">
        <f>+'BASE DE DATOS '!CL217</f>
        <v>0</v>
      </c>
      <c r="Z24" s="51">
        <f>+'BASE DE DATOS '!CM217</f>
        <v>0</v>
      </c>
      <c r="AA24" s="54" t="str">
        <f>+'BASE DE DATOS '!CQ217</f>
        <v>NA</v>
      </c>
      <c r="AB24" s="160" t="str">
        <f>+'BASE DE DATOS '!CR217</f>
        <v>NA</v>
      </c>
      <c r="AC24" s="55" t="str">
        <f>+'BASE DE DATOS '!CU217</f>
        <v>SECRETARIA DE HABITAT - MEDIO AMBIENTE</v>
      </c>
      <c r="AD24" s="157"/>
    </row>
    <row r="25" spans="1:30" ht="55.5" customHeight="1">
      <c r="A25" s="48" t="s">
        <v>788</v>
      </c>
      <c r="B25" s="49" t="s">
        <v>95</v>
      </c>
      <c r="C25" s="48" t="s">
        <v>789</v>
      </c>
      <c r="D25" s="51">
        <v>1</v>
      </c>
      <c r="E25" s="51">
        <v>1</v>
      </c>
      <c r="F25" s="48" t="s">
        <v>97</v>
      </c>
      <c r="G25" s="48" t="s">
        <v>797</v>
      </c>
      <c r="H25" s="48" t="s">
        <v>798</v>
      </c>
      <c r="I25" s="51" t="s">
        <v>107</v>
      </c>
      <c r="J25" s="50">
        <v>0</v>
      </c>
      <c r="K25" s="50">
        <v>0</v>
      </c>
      <c r="L25" s="51">
        <v>0</v>
      </c>
      <c r="M25" s="51">
        <v>0</v>
      </c>
      <c r="N25" s="52">
        <v>0.8</v>
      </c>
      <c r="O25" s="52">
        <v>0.8</v>
      </c>
      <c r="P25" s="52">
        <v>1</v>
      </c>
      <c r="Q25" s="52">
        <f>+'BASE DE DATOS '!CD218</f>
        <v>1</v>
      </c>
      <c r="R25" s="51">
        <f>+'BASE DE DATOS '!CE218</f>
        <v>603000</v>
      </c>
      <c r="S25" s="51">
        <f>+'BASE DE DATOS '!CF218</f>
        <v>0</v>
      </c>
      <c r="T25" s="51">
        <f>+'BASE DE DATOS '!CG218</f>
        <v>0</v>
      </c>
      <c r="U25" s="51">
        <f>+'BASE DE DATOS '!CH218</f>
        <v>0</v>
      </c>
      <c r="V25" s="51">
        <f>+'BASE DE DATOS '!CI218</f>
        <v>0</v>
      </c>
      <c r="W25" s="51">
        <f>+'BASE DE DATOS '!CJ218</f>
        <v>0</v>
      </c>
      <c r="X25" s="51">
        <f>+'BASE DE DATOS '!CK218</f>
        <v>0</v>
      </c>
      <c r="Y25" s="51">
        <f>+'BASE DE DATOS '!CL218</f>
        <v>603000</v>
      </c>
      <c r="Z25" s="51">
        <f>+'BASE DE DATOS '!CM218</f>
        <v>0</v>
      </c>
      <c r="AA25" s="54">
        <f>+'BASE DE DATOS '!CQ218</f>
        <v>1.8</v>
      </c>
      <c r="AB25" s="160">
        <f>+'BASE DE DATOS '!CR218</f>
        <v>1</v>
      </c>
      <c r="AC25" s="55" t="str">
        <f>+'BASE DE DATOS '!CU218</f>
        <v>SECRETARIA DE HABITAT - MEDIO AMBIENTE</v>
      </c>
      <c r="AD25" s="157"/>
    </row>
    <row r="26" spans="1:30" ht="55.5" hidden="1" customHeight="1">
      <c r="A26" s="48" t="s">
        <v>800</v>
      </c>
      <c r="B26" s="49" t="s">
        <v>95</v>
      </c>
      <c r="C26" s="48" t="s">
        <v>801</v>
      </c>
      <c r="D26" s="50">
        <v>3</v>
      </c>
      <c r="E26" s="50" t="s">
        <v>81</v>
      </c>
      <c r="F26" s="48" t="s">
        <v>97</v>
      </c>
      <c r="G26" s="48" t="s">
        <v>802</v>
      </c>
      <c r="H26" s="48" t="s">
        <v>802</v>
      </c>
      <c r="I26" s="51">
        <v>2</v>
      </c>
      <c r="J26" s="50">
        <v>0</v>
      </c>
      <c r="K26" s="50">
        <v>0</v>
      </c>
      <c r="L26" s="51">
        <v>0</v>
      </c>
      <c r="M26" s="51">
        <v>0</v>
      </c>
      <c r="N26" s="51">
        <v>2</v>
      </c>
      <c r="O26" s="51">
        <v>2</v>
      </c>
      <c r="P26" s="51" t="s">
        <v>81</v>
      </c>
      <c r="Q26" s="51" t="str">
        <f>+'BASE DE DATOS '!CD219</f>
        <v>NA</v>
      </c>
      <c r="R26" s="51">
        <f>+'BASE DE DATOS '!CE219</f>
        <v>0</v>
      </c>
      <c r="S26" s="51">
        <f>+'BASE DE DATOS '!CF219</f>
        <v>0</v>
      </c>
      <c r="T26" s="51">
        <f>+'BASE DE DATOS '!CG219</f>
        <v>0</v>
      </c>
      <c r="U26" s="51">
        <f>+'BASE DE DATOS '!CH219</f>
        <v>0</v>
      </c>
      <c r="V26" s="51">
        <f>+'BASE DE DATOS '!CI219</f>
        <v>0</v>
      </c>
      <c r="W26" s="51">
        <f>+'BASE DE DATOS '!CJ219</f>
        <v>0</v>
      </c>
      <c r="X26" s="51">
        <f>+'BASE DE DATOS '!CK219</f>
        <v>0</v>
      </c>
      <c r="Y26" s="51">
        <f>+'BASE DE DATOS '!CL219</f>
        <v>0</v>
      </c>
      <c r="Z26" s="51">
        <f>+'BASE DE DATOS '!CM219</f>
        <v>0</v>
      </c>
      <c r="AA26" s="54" t="str">
        <f>+'BASE DE DATOS '!CQ219</f>
        <v>NA</v>
      </c>
      <c r="AB26" s="160" t="str">
        <f>+'BASE DE DATOS '!CR219</f>
        <v>NA</v>
      </c>
      <c r="AC26" s="55" t="str">
        <f>+'BASE DE DATOS '!CU219</f>
        <v>SECRETARIA DE HABITAT - MEDIO AMBIENTE</v>
      </c>
      <c r="AD26" s="157"/>
    </row>
    <row r="27" spans="1:30" ht="55.5" hidden="1" customHeight="1">
      <c r="A27" s="48" t="s">
        <v>803</v>
      </c>
      <c r="B27" s="49" t="s">
        <v>95</v>
      </c>
      <c r="C27" s="48" t="s">
        <v>804</v>
      </c>
      <c r="D27" s="50">
        <v>15</v>
      </c>
      <c r="E27" s="50" t="s">
        <v>81</v>
      </c>
      <c r="F27" s="48" t="s">
        <v>97</v>
      </c>
      <c r="G27" s="48" t="s">
        <v>805</v>
      </c>
      <c r="H27" s="48" t="s">
        <v>805</v>
      </c>
      <c r="I27" s="51">
        <v>0</v>
      </c>
      <c r="J27" s="50">
        <v>4</v>
      </c>
      <c r="K27" s="50">
        <v>0</v>
      </c>
      <c r="L27" s="51">
        <v>5</v>
      </c>
      <c r="M27" s="51">
        <v>0</v>
      </c>
      <c r="N27" s="51">
        <v>0</v>
      </c>
      <c r="O27" s="51">
        <v>0</v>
      </c>
      <c r="P27" s="51" t="s">
        <v>81</v>
      </c>
      <c r="Q27" s="51" t="str">
        <f>+'BASE DE DATOS '!CD220</f>
        <v>NA</v>
      </c>
      <c r="R27" s="51">
        <f>+'BASE DE DATOS '!CE220</f>
        <v>0</v>
      </c>
      <c r="S27" s="51">
        <f>+'BASE DE DATOS '!CF220</f>
        <v>0</v>
      </c>
      <c r="T27" s="51">
        <f>+'BASE DE DATOS '!CG220</f>
        <v>0</v>
      </c>
      <c r="U27" s="51">
        <f>+'BASE DE DATOS '!CH220</f>
        <v>0</v>
      </c>
      <c r="V27" s="51">
        <f>+'BASE DE DATOS '!CI220</f>
        <v>0</v>
      </c>
      <c r="W27" s="51">
        <f>+'BASE DE DATOS '!CJ220</f>
        <v>0</v>
      </c>
      <c r="X27" s="51">
        <f>+'BASE DE DATOS '!CK220</f>
        <v>0</v>
      </c>
      <c r="Y27" s="51">
        <f>+'BASE DE DATOS '!CL220</f>
        <v>0</v>
      </c>
      <c r="Z27" s="51">
        <f>+'BASE DE DATOS '!CM220</f>
        <v>0</v>
      </c>
      <c r="AA27" s="54" t="str">
        <f>+'BASE DE DATOS '!CQ220</f>
        <v>NA</v>
      </c>
      <c r="AB27" s="160" t="str">
        <f>+'BASE DE DATOS '!CR220</f>
        <v>NA</v>
      </c>
      <c r="AC27" s="55" t="str">
        <f>+'BASE DE DATOS '!CU220</f>
        <v>SECRETARIA DE HABITAT - MEDIO AMBIENTE</v>
      </c>
      <c r="AD27" s="157"/>
    </row>
    <row r="28" spans="1:30" ht="55.5" customHeight="1">
      <c r="A28" s="48" t="s">
        <v>807</v>
      </c>
      <c r="B28" s="49" t="s">
        <v>95</v>
      </c>
      <c r="C28" s="48" t="s">
        <v>808</v>
      </c>
      <c r="D28" s="50" t="s">
        <v>79</v>
      </c>
      <c r="E28" s="50">
        <v>1</v>
      </c>
      <c r="F28" s="48" t="s">
        <v>97</v>
      </c>
      <c r="G28" s="63" t="s">
        <v>81</v>
      </c>
      <c r="H28" s="48" t="s">
        <v>809</v>
      </c>
      <c r="I28" s="51" t="s">
        <v>107</v>
      </c>
      <c r="J28" s="50" t="s">
        <v>81</v>
      </c>
      <c r="K28" s="50" t="s">
        <v>81</v>
      </c>
      <c r="L28" s="50" t="s">
        <v>81</v>
      </c>
      <c r="M28" s="50" t="s">
        <v>81</v>
      </c>
      <c r="N28" s="50" t="s">
        <v>81</v>
      </c>
      <c r="O28" s="50" t="s">
        <v>81</v>
      </c>
      <c r="P28" s="51">
        <v>1</v>
      </c>
      <c r="Q28" s="50">
        <f>+'BASE DE DATOS '!CD221</f>
        <v>0</v>
      </c>
      <c r="R28" s="51">
        <f>+'BASE DE DATOS '!CE221</f>
        <v>0</v>
      </c>
      <c r="S28" s="51">
        <f>+'BASE DE DATOS '!CF221</f>
        <v>0</v>
      </c>
      <c r="T28" s="51">
        <f>+'BASE DE DATOS '!CG221</f>
        <v>0</v>
      </c>
      <c r="U28" s="51">
        <f>+'BASE DE DATOS '!CH221</f>
        <v>0</v>
      </c>
      <c r="V28" s="51">
        <f>+'BASE DE DATOS '!CI221</f>
        <v>0</v>
      </c>
      <c r="W28" s="51">
        <f>+'BASE DE DATOS '!CJ221</f>
        <v>0</v>
      </c>
      <c r="X28" s="51">
        <f>+'BASE DE DATOS '!CK221</f>
        <v>0</v>
      </c>
      <c r="Y28" s="51">
        <f>+'BASE DE DATOS '!CL221</f>
        <v>0</v>
      </c>
      <c r="Z28" s="51">
        <f>+'BASE DE DATOS '!CM221</f>
        <v>0</v>
      </c>
      <c r="AA28" s="54">
        <f>+'BASE DE DATOS '!CQ221</f>
        <v>0</v>
      </c>
      <c r="AB28" s="160">
        <f>+'BASE DE DATOS '!CR221</f>
        <v>0</v>
      </c>
      <c r="AC28" s="55" t="str">
        <f>+'BASE DE DATOS '!CU221</f>
        <v>SECRETARIA DE HABITAT - MEDIO AMBIENTE</v>
      </c>
      <c r="AD28" s="157"/>
    </row>
    <row r="29" spans="1:30" ht="55.5" customHeight="1">
      <c r="A29" s="48" t="s">
        <v>807</v>
      </c>
      <c r="B29" s="49" t="s">
        <v>95</v>
      </c>
      <c r="C29" s="48" t="s">
        <v>808</v>
      </c>
      <c r="D29" s="50" t="s">
        <v>79</v>
      </c>
      <c r="E29" s="50">
        <v>7</v>
      </c>
      <c r="F29" s="48" t="s">
        <v>97</v>
      </c>
      <c r="G29" s="63" t="s">
        <v>81</v>
      </c>
      <c r="H29" s="48" t="s">
        <v>812</v>
      </c>
      <c r="I29" s="51" t="s">
        <v>107</v>
      </c>
      <c r="J29" s="50" t="s">
        <v>81</v>
      </c>
      <c r="K29" s="50" t="s">
        <v>81</v>
      </c>
      <c r="L29" s="50" t="s">
        <v>81</v>
      </c>
      <c r="M29" s="50" t="s">
        <v>81</v>
      </c>
      <c r="N29" s="50" t="s">
        <v>81</v>
      </c>
      <c r="O29" s="50" t="s">
        <v>81</v>
      </c>
      <c r="P29" s="51">
        <v>7</v>
      </c>
      <c r="Q29" s="50">
        <f>+'BASE DE DATOS '!CD222</f>
        <v>0</v>
      </c>
      <c r="R29" s="51">
        <f>+'BASE DE DATOS '!CE222</f>
        <v>0</v>
      </c>
      <c r="S29" s="51">
        <f>+'BASE DE DATOS '!CF222</f>
        <v>0</v>
      </c>
      <c r="T29" s="51">
        <f>+'BASE DE DATOS '!CG222</f>
        <v>0</v>
      </c>
      <c r="U29" s="51">
        <f>+'BASE DE DATOS '!CH222</f>
        <v>0</v>
      </c>
      <c r="V29" s="51">
        <f>+'BASE DE DATOS '!CI222</f>
        <v>0</v>
      </c>
      <c r="W29" s="51">
        <f>+'BASE DE DATOS '!CJ222</f>
        <v>0</v>
      </c>
      <c r="X29" s="51">
        <f>+'BASE DE DATOS '!CK222</f>
        <v>0</v>
      </c>
      <c r="Y29" s="51">
        <f>+'BASE DE DATOS '!CL222</f>
        <v>0</v>
      </c>
      <c r="Z29" s="51">
        <f>+'BASE DE DATOS '!CM222</f>
        <v>0</v>
      </c>
      <c r="AA29" s="54">
        <f>+'BASE DE DATOS '!CQ222</f>
        <v>0</v>
      </c>
      <c r="AB29" s="160">
        <f>+'BASE DE DATOS '!CR222</f>
        <v>0</v>
      </c>
      <c r="AC29" s="55" t="str">
        <f>+'BASE DE DATOS '!CU222</f>
        <v>SECRETARIA DE HABITAT - MEDIO AMBIENTE</v>
      </c>
      <c r="AD29" s="157"/>
    </row>
    <row r="30" spans="1:30" ht="55.5" customHeight="1">
      <c r="A30" s="48" t="s">
        <v>807</v>
      </c>
      <c r="B30" s="49" t="s">
        <v>95</v>
      </c>
      <c r="C30" s="48" t="s">
        <v>808</v>
      </c>
      <c r="D30" s="50" t="s">
        <v>79</v>
      </c>
      <c r="E30" s="50">
        <v>1</v>
      </c>
      <c r="F30" s="48" t="s">
        <v>97</v>
      </c>
      <c r="G30" s="63" t="s">
        <v>81</v>
      </c>
      <c r="H30" s="48" t="s">
        <v>814</v>
      </c>
      <c r="I30" s="51" t="s">
        <v>107</v>
      </c>
      <c r="J30" s="50" t="s">
        <v>81</v>
      </c>
      <c r="K30" s="50" t="s">
        <v>81</v>
      </c>
      <c r="L30" s="50" t="s">
        <v>81</v>
      </c>
      <c r="M30" s="50" t="s">
        <v>81</v>
      </c>
      <c r="N30" s="50" t="s">
        <v>81</v>
      </c>
      <c r="O30" s="50" t="s">
        <v>81</v>
      </c>
      <c r="P30" s="51">
        <v>1</v>
      </c>
      <c r="Q30" s="50">
        <f>+'BASE DE DATOS '!CD223</f>
        <v>1</v>
      </c>
      <c r="R30" s="51">
        <f>+'BASE DE DATOS '!CE223</f>
        <v>1326600</v>
      </c>
      <c r="S30" s="51">
        <f>+'BASE DE DATOS '!CF223</f>
        <v>0</v>
      </c>
      <c r="T30" s="51">
        <f>+'BASE DE DATOS '!CG223</f>
        <v>0</v>
      </c>
      <c r="U30" s="51">
        <f>+'BASE DE DATOS '!CH223</f>
        <v>0</v>
      </c>
      <c r="V30" s="51">
        <f>+'BASE DE DATOS '!CI223</f>
        <v>0</v>
      </c>
      <c r="W30" s="51">
        <f>+'BASE DE DATOS '!CJ223</f>
        <v>0</v>
      </c>
      <c r="X30" s="51">
        <f>+'BASE DE DATOS '!CK223</f>
        <v>0</v>
      </c>
      <c r="Y30" s="51">
        <f>+'BASE DE DATOS '!CL223</f>
        <v>1326600</v>
      </c>
      <c r="Z30" s="51">
        <f>+'BASE DE DATOS '!CM223</f>
        <v>0</v>
      </c>
      <c r="AA30" s="54">
        <f>+'BASE DE DATOS '!CQ223</f>
        <v>1</v>
      </c>
      <c r="AB30" s="160">
        <f>+'BASE DE DATOS '!CR223</f>
        <v>1</v>
      </c>
      <c r="AC30" s="55" t="str">
        <f>+'BASE DE DATOS '!CU223</f>
        <v>SECRETARIA DE HABITAT - MEDIO AMBIENTE</v>
      </c>
      <c r="AD30" s="157"/>
    </row>
    <row r="35" spans="5:29" ht="55.5" customHeight="1">
      <c r="E35" s="4" t="s">
        <v>3</v>
      </c>
      <c r="F35" s="1" t="s">
        <v>4</v>
      </c>
      <c r="G35" s="1" t="s">
        <v>5</v>
      </c>
      <c r="H35" s="5" t="s">
        <v>6</v>
      </c>
      <c r="I35" s="3" t="s">
        <v>7</v>
      </c>
      <c r="J35" s="114" t="s">
        <v>8</v>
      </c>
      <c r="K35" s="114" t="s">
        <v>9</v>
      </c>
      <c r="L35" s="6" t="s">
        <v>25</v>
      </c>
      <c r="M35" s="6" t="s">
        <v>27</v>
      </c>
      <c r="N35" s="115" t="s">
        <v>43</v>
      </c>
      <c r="O35" s="116" t="s">
        <v>46</v>
      </c>
      <c r="P35" s="13" t="s">
        <v>76</v>
      </c>
      <c r="Q35" s="11" t="s">
        <v>1804</v>
      </c>
      <c r="R35" s="13" t="s">
        <v>1776</v>
      </c>
      <c r="S35" s="123" t="s">
        <v>1777</v>
      </c>
      <c r="T35" s="123" t="s">
        <v>1778</v>
      </c>
      <c r="U35" s="123" t="s">
        <v>1779</v>
      </c>
      <c r="V35" s="123" t="s">
        <v>1780</v>
      </c>
      <c r="W35" s="123" t="s">
        <v>1781</v>
      </c>
      <c r="X35" s="123" t="s">
        <v>1782</v>
      </c>
      <c r="Y35" s="123" t="s">
        <v>54</v>
      </c>
      <c r="Z35" s="123" t="s">
        <v>1783</v>
      </c>
      <c r="AA35" s="9" t="s">
        <v>1794</v>
      </c>
      <c r="AB35" s="142" t="s">
        <v>1795</v>
      </c>
      <c r="AC35" s="12" t="s">
        <v>63</v>
      </c>
    </row>
    <row r="36" spans="5:29" ht="55.5" customHeight="1">
      <c r="E36" s="50" t="s">
        <v>81</v>
      </c>
      <c r="F36" s="48" t="s">
        <v>97</v>
      </c>
      <c r="G36" s="48" t="s">
        <v>680</v>
      </c>
      <c r="H36" s="48" t="s">
        <v>680</v>
      </c>
      <c r="I36" s="51">
        <v>5</v>
      </c>
      <c r="J36" s="50">
        <v>1</v>
      </c>
      <c r="K36" s="50">
        <v>0</v>
      </c>
      <c r="L36" s="51">
        <v>2</v>
      </c>
      <c r="M36" s="51">
        <v>10</v>
      </c>
      <c r="N36" s="58">
        <v>0</v>
      </c>
      <c r="O36" s="86">
        <v>0</v>
      </c>
      <c r="P36" s="51" t="s">
        <v>81</v>
      </c>
      <c r="Q36" s="86" t="s">
        <v>81</v>
      </c>
      <c r="R36" s="51">
        <v>0</v>
      </c>
      <c r="S36" s="51">
        <v>0</v>
      </c>
      <c r="T36" s="51">
        <v>0</v>
      </c>
      <c r="U36" s="51">
        <v>0</v>
      </c>
      <c r="V36" s="51">
        <v>0</v>
      </c>
      <c r="W36" s="51">
        <v>0</v>
      </c>
      <c r="X36" s="51">
        <v>0</v>
      </c>
      <c r="Y36" s="51">
        <v>0</v>
      </c>
      <c r="Z36" s="51">
        <v>0</v>
      </c>
      <c r="AA36" s="54" t="s">
        <v>81</v>
      </c>
      <c r="AB36" s="160" t="s">
        <v>81</v>
      </c>
      <c r="AC36" s="55" t="s">
        <v>681</v>
      </c>
    </row>
    <row r="37" spans="5:29" ht="55.5" customHeight="1">
      <c r="E37" s="50">
        <v>25</v>
      </c>
      <c r="F37" s="48" t="s">
        <v>97</v>
      </c>
      <c r="G37" s="48" t="s">
        <v>682</v>
      </c>
      <c r="H37" s="48" t="s">
        <v>682</v>
      </c>
      <c r="I37" s="51">
        <v>16</v>
      </c>
      <c r="J37" s="50">
        <v>4</v>
      </c>
      <c r="K37" s="50">
        <v>16</v>
      </c>
      <c r="L37" s="51">
        <v>11</v>
      </c>
      <c r="M37" s="51">
        <v>11</v>
      </c>
      <c r="N37" s="58">
        <v>10</v>
      </c>
      <c r="O37" s="86">
        <v>10</v>
      </c>
      <c r="P37" s="51">
        <v>5</v>
      </c>
      <c r="Q37" s="86">
        <v>5</v>
      </c>
      <c r="R37" s="51">
        <v>880904798.38</v>
      </c>
      <c r="S37" s="51">
        <v>652577475.87</v>
      </c>
      <c r="T37" s="51">
        <v>228327322.50999999</v>
      </c>
      <c r="U37" s="51">
        <v>0</v>
      </c>
      <c r="V37" s="51">
        <v>0</v>
      </c>
      <c r="W37" s="51">
        <v>0</v>
      </c>
      <c r="X37" s="51">
        <v>0</v>
      </c>
      <c r="Y37" s="51">
        <v>0</v>
      </c>
      <c r="Z37" s="51">
        <v>0</v>
      </c>
      <c r="AA37" s="54">
        <v>6</v>
      </c>
      <c r="AB37" s="160">
        <v>1</v>
      </c>
      <c r="AC37" s="55" t="s">
        <v>681</v>
      </c>
    </row>
    <row r="38" spans="5:29" ht="55.5" customHeight="1">
      <c r="E38" s="50">
        <v>307</v>
      </c>
      <c r="F38" s="48" t="s">
        <v>97</v>
      </c>
      <c r="G38" s="48" t="s">
        <v>684</v>
      </c>
      <c r="H38" s="48" t="s">
        <v>685</v>
      </c>
      <c r="I38" s="51">
        <v>15</v>
      </c>
      <c r="J38" s="50">
        <v>10</v>
      </c>
      <c r="K38" s="50">
        <v>0</v>
      </c>
      <c r="L38" s="51">
        <v>20</v>
      </c>
      <c r="M38" s="51">
        <v>0</v>
      </c>
      <c r="N38" s="58">
        <v>60</v>
      </c>
      <c r="O38" s="86">
        <v>0</v>
      </c>
      <c r="P38" s="51">
        <v>307</v>
      </c>
      <c r="Q38" s="86">
        <v>0</v>
      </c>
      <c r="R38" s="51">
        <v>5289832190.2299995</v>
      </c>
      <c r="S38" s="51">
        <v>5289832190.2299995</v>
      </c>
      <c r="T38" s="51">
        <v>0</v>
      </c>
      <c r="U38" s="51">
        <v>0</v>
      </c>
      <c r="V38" s="51">
        <v>0</v>
      </c>
      <c r="W38" s="51">
        <v>0</v>
      </c>
      <c r="X38" s="51">
        <v>0</v>
      </c>
      <c r="Y38" s="51">
        <v>0</v>
      </c>
      <c r="Z38" s="51">
        <v>0</v>
      </c>
      <c r="AA38" s="54">
        <v>0</v>
      </c>
      <c r="AB38" s="160">
        <v>0</v>
      </c>
      <c r="AC38" s="55" t="s">
        <v>681</v>
      </c>
    </row>
    <row r="39" spans="5:29" ht="55.5" customHeight="1">
      <c r="E39" s="50" t="s">
        <v>81</v>
      </c>
      <c r="F39" s="48" t="s">
        <v>97</v>
      </c>
      <c r="G39" s="48" t="s">
        <v>696</v>
      </c>
      <c r="H39" s="48" t="s">
        <v>696</v>
      </c>
      <c r="I39" s="51">
        <v>46</v>
      </c>
      <c r="J39" s="50">
        <v>13</v>
      </c>
      <c r="K39" s="50">
        <v>13</v>
      </c>
      <c r="L39" s="51">
        <v>13</v>
      </c>
      <c r="M39" s="51">
        <v>0</v>
      </c>
      <c r="N39" s="58">
        <v>0</v>
      </c>
      <c r="O39" s="86">
        <v>0</v>
      </c>
      <c r="P39" s="51" t="s">
        <v>81</v>
      </c>
      <c r="Q39" s="86">
        <v>0</v>
      </c>
      <c r="R39" s="51">
        <v>0</v>
      </c>
      <c r="S39" s="51">
        <v>0</v>
      </c>
      <c r="T39" s="51">
        <v>0</v>
      </c>
      <c r="U39" s="51">
        <v>0</v>
      </c>
      <c r="V39" s="51">
        <v>0</v>
      </c>
      <c r="W39" s="51">
        <v>0</v>
      </c>
      <c r="X39" s="51">
        <v>0</v>
      </c>
      <c r="Y39" s="51">
        <v>0</v>
      </c>
      <c r="Z39" s="51">
        <v>0</v>
      </c>
      <c r="AA39" s="54" t="s">
        <v>81</v>
      </c>
      <c r="AB39" s="160" t="s">
        <v>81</v>
      </c>
      <c r="AC39" s="55" t="s">
        <v>681</v>
      </c>
    </row>
    <row r="40" spans="5:29" ht="55.5" customHeight="1">
      <c r="E40" s="50">
        <v>4</v>
      </c>
      <c r="F40" s="48" t="s">
        <v>97</v>
      </c>
      <c r="G40" s="48" t="s">
        <v>697</v>
      </c>
      <c r="H40" s="48" t="s">
        <v>698</v>
      </c>
      <c r="I40" s="51">
        <v>1</v>
      </c>
      <c r="J40" s="50">
        <v>1</v>
      </c>
      <c r="K40" s="50">
        <v>0</v>
      </c>
      <c r="L40" s="51">
        <v>1</v>
      </c>
      <c r="M40" s="51">
        <v>0</v>
      </c>
      <c r="N40" s="58">
        <v>0</v>
      </c>
      <c r="O40" s="86">
        <v>0</v>
      </c>
      <c r="P40" s="51">
        <v>4</v>
      </c>
      <c r="Q40" s="86">
        <v>0</v>
      </c>
      <c r="R40" s="51">
        <v>616190151.91999996</v>
      </c>
      <c r="S40" s="51">
        <v>616190151.91999996</v>
      </c>
      <c r="T40" s="51">
        <v>0</v>
      </c>
      <c r="U40" s="51">
        <v>0</v>
      </c>
      <c r="V40" s="51">
        <v>0</v>
      </c>
      <c r="W40" s="51">
        <v>0</v>
      </c>
      <c r="X40" s="51">
        <v>0</v>
      </c>
      <c r="Y40" s="51">
        <v>0</v>
      </c>
      <c r="Z40" s="51">
        <v>0</v>
      </c>
      <c r="AA40" s="54">
        <v>0</v>
      </c>
      <c r="AB40" s="160">
        <v>0</v>
      </c>
      <c r="AC40" s="55" t="s">
        <v>681</v>
      </c>
    </row>
    <row r="41" spans="5:29" ht="55.5" customHeight="1">
      <c r="E41" s="50" t="s">
        <v>81</v>
      </c>
      <c r="F41" s="48" t="s">
        <v>97</v>
      </c>
      <c r="G41" s="48" t="s">
        <v>699</v>
      </c>
      <c r="H41" s="48" t="s">
        <v>699</v>
      </c>
      <c r="I41" s="51">
        <v>1</v>
      </c>
      <c r="J41" s="50">
        <v>3</v>
      </c>
      <c r="K41" s="50">
        <v>3</v>
      </c>
      <c r="L41" s="51">
        <v>3</v>
      </c>
      <c r="M41" s="51">
        <v>0</v>
      </c>
      <c r="N41" s="58">
        <v>0</v>
      </c>
      <c r="O41" s="86">
        <v>0</v>
      </c>
      <c r="P41" s="51" t="s">
        <v>81</v>
      </c>
      <c r="Q41" s="86">
        <v>0</v>
      </c>
      <c r="R41" s="51">
        <v>0</v>
      </c>
      <c r="S41" s="51">
        <v>0</v>
      </c>
      <c r="T41" s="51">
        <v>0</v>
      </c>
      <c r="U41" s="51">
        <v>0</v>
      </c>
      <c r="V41" s="51">
        <v>0</v>
      </c>
      <c r="W41" s="51">
        <v>0</v>
      </c>
      <c r="X41" s="51">
        <v>0</v>
      </c>
      <c r="Y41" s="51">
        <v>0</v>
      </c>
      <c r="Z41" s="51">
        <v>0</v>
      </c>
      <c r="AA41" s="54" t="s">
        <v>81</v>
      </c>
      <c r="AB41" s="160" t="s">
        <v>81</v>
      </c>
      <c r="AC41" s="55" t="s">
        <v>681</v>
      </c>
    </row>
    <row r="42" spans="5:29" ht="55.5" customHeight="1">
      <c r="E42" s="50">
        <v>3</v>
      </c>
      <c r="F42" s="48" t="s">
        <v>97</v>
      </c>
      <c r="G42" s="48" t="s">
        <v>700</v>
      </c>
      <c r="H42" s="48" t="s">
        <v>700</v>
      </c>
      <c r="I42" s="51">
        <v>2</v>
      </c>
      <c r="J42" s="50">
        <v>1</v>
      </c>
      <c r="K42" s="51">
        <v>3</v>
      </c>
      <c r="L42" s="51">
        <v>1</v>
      </c>
      <c r="M42" s="51">
        <v>16</v>
      </c>
      <c r="N42" s="58">
        <v>22</v>
      </c>
      <c r="O42" s="87">
        <v>22</v>
      </c>
      <c r="P42" s="51">
        <v>15</v>
      </c>
      <c r="Q42" s="87">
        <v>18</v>
      </c>
      <c r="R42" s="51">
        <v>0</v>
      </c>
      <c r="S42" s="51">
        <v>0</v>
      </c>
      <c r="T42" s="51">
        <v>0</v>
      </c>
      <c r="U42" s="51">
        <v>0</v>
      </c>
      <c r="V42" s="51">
        <v>0</v>
      </c>
      <c r="W42" s="51">
        <v>0</v>
      </c>
      <c r="X42" s="51">
        <v>0</v>
      </c>
      <c r="Y42" s="51">
        <v>0</v>
      </c>
      <c r="Z42" s="51">
        <v>0</v>
      </c>
      <c r="AA42" s="54">
        <v>59</v>
      </c>
      <c r="AB42" s="160">
        <v>1</v>
      </c>
      <c r="AC42" s="55" t="s">
        <v>681</v>
      </c>
    </row>
    <row r="43" spans="5:29" ht="55.5" customHeight="1">
      <c r="E43" s="50">
        <v>500</v>
      </c>
      <c r="F43" s="48" t="s">
        <v>97</v>
      </c>
      <c r="G43" s="48" t="s">
        <v>707</v>
      </c>
      <c r="H43" s="48" t="s">
        <v>707</v>
      </c>
      <c r="I43" s="51">
        <v>0</v>
      </c>
      <c r="J43" s="50">
        <v>300</v>
      </c>
      <c r="K43" s="50">
        <v>0</v>
      </c>
      <c r="L43" s="51">
        <v>2971</v>
      </c>
      <c r="M43" s="50">
        <v>0</v>
      </c>
      <c r="N43" s="51">
        <v>573</v>
      </c>
      <c r="O43" s="88">
        <v>573</v>
      </c>
      <c r="P43" s="51">
        <v>66</v>
      </c>
      <c r="Q43" s="88">
        <v>0</v>
      </c>
      <c r="R43" s="51">
        <v>0</v>
      </c>
      <c r="S43" s="51">
        <v>0</v>
      </c>
      <c r="T43" s="51">
        <v>0</v>
      </c>
      <c r="U43" s="51">
        <v>0</v>
      </c>
      <c r="V43" s="51">
        <v>0</v>
      </c>
      <c r="W43" s="51">
        <v>0</v>
      </c>
      <c r="X43" s="51">
        <v>0</v>
      </c>
      <c r="Y43" s="51">
        <v>0</v>
      </c>
      <c r="Z43" s="51">
        <v>2845920000</v>
      </c>
      <c r="AA43" s="54">
        <v>573</v>
      </c>
      <c r="AB43" s="160">
        <v>1</v>
      </c>
      <c r="AC43" s="55" t="s">
        <v>704</v>
      </c>
    </row>
    <row r="44" spans="5:29" ht="55.5" customHeight="1">
      <c r="E44" s="50">
        <v>3000</v>
      </c>
      <c r="F44" s="48" t="s">
        <v>97</v>
      </c>
      <c r="G44" s="48" t="s">
        <v>715</v>
      </c>
      <c r="H44" s="48" t="s">
        <v>715</v>
      </c>
      <c r="I44" s="51">
        <v>0</v>
      </c>
      <c r="J44" s="50">
        <v>1000</v>
      </c>
      <c r="K44" s="50">
        <v>284</v>
      </c>
      <c r="L44" s="51">
        <v>377</v>
      </c>
      <c r="M44" s="50">
        <v>2166</v>
      </c>
      <c r="N44" s="51">
        <v>3215</v>
      </c>
      <c r="O44" s="88">
        <v>3215</v>
      </c>
      <c r="P44" s="51">
        <v>150</v>
      </c>
      <c r="Q44" s="88">
        <v>0</v>
      </c>
      <c r="R44" s="51">
        <v>0</v>
      </c>
      <c r="S44" s="51">
        <v>0</v>
      </c>
      <c r="T44" s="51">
        <v>0</v>
      </c>
      <c r="U44" s="51">
        <v>0</v>
      </c>
      <c r="V44" s="51">
        <v>0</v>
      </c>
      <c r="W44" s="51">
        <v>0</v>
      </c>
      <c r="X44" s="51">
        <v>0</v>
      </c>
      <c r="Y44" s="51">
        <v>0</v>
      </c>
      <c r="Z44" s="51">
        <v>0</v>
      </c>
      <c r="AA44" s="54">
        <v>5665</v>
      </c>
      <c r="AB44" s="160">
        <v>1</v>
      </c>
      <c r="AC44" s="55" t="s">
        <v>704</v>
      </c>
    </row>
    <row r="45" spans="5:29" ht="55.5" customHeight="1">
      <c r="E45" s="50">
        <v>500</v>
      </c>
      <c r="F45" s="48" t="s">
        <v>97</v>
      </c>
      <c r="G45" s="63" t="s">
        <v>81</v>
      </c>
      <c r="H45" s="48" t="s">
        <v>722</v>
      </c>
      <c r="I45" s="51" t="s">
        <v>107</v>
      </c>
      <c r="J45" s="175" t="s">
        <v>81</v>
      </c>
      <c r="K45" s="175" t="s">
        <v>81</v>
      </c>
      <c r="L45" s="175" t="s">
        <v>81</v>
      </c>
      <c r="M45" s="50" t="s">
        <v>81</v>
      </c>
      <c r="N45" s="50" t="s">
        <v>81</v>
      </c>
      <c r="O45" s="50" t="s">
        <v>81</v>
      </c>
      <c r="P45" s="51">
        <v>500</v>
      </c>
      <c r="Q45" s="50">
        <v>0</v>
      </c>
      <c r="R45" s="51">
        <v>0</v>
      </c>
      <c r="S45" s="51">
        <v>0</v>
      </c>
      <c r="T45" s="51">
        <v>0</v>
      </c>
      <c r="U45" s="51">
        <v>0</v>
      </c>
      <c r="V45" s="51">
        <v>0</v>
      </c>
      <c r="W45" s="51">
        <v>0</v>
      </c>
      <c r="X45" s="51">
        <v>0</v>
      </c>
      <c r="Y45" s="51">
        <v>0</v>
      </c>
      <c r="Z45" s="51" t="s">
        <v>81</v>
      </c>
      <c r="AA45" s="54">
        <v>0</v>
      </c>
      <c r="AB45" s="160">
        <v>0</v>
      </c>
      <c r="AC45" s="55" t="s">
        <v>704</v>
      </c>
    </row>
    <row r="46" spans="5:29" ht="55.5" customHeight="1">
      <c r="E46" s="50">
        <v>10</v>
      </c>
      <c r="F46" s="48" t="s">
        <v>97</v>
      </c>
      <c r="G46" s="48" t="s">
        <v>724</v>
      </c>
      <c r="H46" s="48" t="s">
        <v>724</v>
      </c>
      <c r="I46" s="51">
        <v>0</v>
      </c>
      <c r="J46" s="50">
        <v>8</v>
      </c>
      <c r="K46" s="50">
        <v>9</v>
      </c>
      <c r="L46" s="51">
        <v>8</v>
      </c>
      <c r="M46" s="50">
        <v>0</v>
      </c>
      <c r="N46" s="51">
        <v>5</v>
      </c>
      <c r="O46" s="88">
        <v>0</v>
      </c>
      <c r="P46" s="51">
        <v>1</v>
      </c>
      <c r="Q46" s="50">
        <v>0</v>
      </c>
      <c r="R46" s="51">
        <v>0</v>
      </c>
      <c r="S46" s="51">
        <v>0</v>
      </c>
      <c r="T46" s="51">
        <v>0</v>
      </c>
      <c r="U46" s="51">
        <v>0</v>
      </c>
      <c r="V46" s="51">
        <v>0</v>
      </c>
      <c r="W46" s="51">
        <v>0</v>
      </c>
      <c r="X46" s="51">
        <v>0</v>
      </c>
      <c r="Y46" s="51">
        <v>0</v>
      </c>
      <c r="Z46" s="51">
        <v>0</v>
      </c>
      <c r="AA46" s="54">
        <v>9</v>
      </c>
      <c r="AB46" s="160">
        <v>0.9</v>
      </c>
      <c r="AC46" s="55" t="s">
        <v>704</v>
      </c>
    </row>
    <row r="47" spans="5:29" ht="55.5" customHeight="1">
      <c r="E47" s="50" t="s">
        <v>81</v>
      </c>
      <c r="F47" s="48" t="s">
        <v>97</v>
      </c>
      <c r="G47" s="48" t="s">
        <v>726</v>
      </c>
      <c r="H47" s="48" t="s">
        <v>726</v>
      </c>
      <c r="I47" s="51">
        <v>0</v>
      </c>
      <c r="J47" s="50">
        <v>8</v>
      </c>
      <c r="K47" s="50">
        <v>9</v>
      </c>
      <c r="L47" s="51">
        <v>8</v>
      </c>
      <c r="M47" s="50">
        <v>0</v>
      </c>
      <c r="N47" s="51">
        <v>0</v>
      </c>
      <c r="O47" s="88">
        <v>0</v>
      </c>
      <c r="P47" s="51" t="s">
        <v>81</v>
      </c>
      <c r="Q47" s="50">
        <v>0</v>
      </c>
      <c r="R47" s="51">
        <v>0</v>
      </c>
      <c r="S47" s="51">
        <v>0</v>
      </c>
      <c r="T47" s="51">
        <v>0</v>
      </c>
      <c r="U47" s="51">
        <v>0</v>
      </c>
      <c r="V47" s="51">
        <v>0</v>
      </c>
      <c r="W47" s="51">
        <v>0</v>
      </c>
      <c r="X47" s="51">
        <v>0</v>
      </c>
      <c r="Y47" s="51">
        <v>0</v>
      </c>
      <c r="Z47" s="51">
        <v>0</v>
      </c>
      <c r="AA47" s="54" t="s">
        <v>81</v>
      </c>
      <c r="AB47" s="160" t="s">
        <v>81</v>
      </c>
      <c r="AC47" s="55" t="s">
        <v>704</v>
      </c>
    </row>
    <row r="48" spans="5:29" ht="55.5" customHeight="1">
      <c r="E48" s="50">
        <v>5</v>
      </c>
      <c r="F48" s="48" t="s">
        <v>97</v>
      </c>
      <c r="G48" s="48" t="s">
        <v>724</v>
      </c>
      <c r="H48" s="48" t="s">
        <v>724</v>
      </c>
      <c r="I48" s="51">
        <v>0</v>
      </c>
      <c r="J48" s="50">
        <v>2</v>
      </c>
      <c r="K48" s="50">
        <v>0</v>
      </c>
      <c r="L48" s="51">
        <v>2</v>
      </c>
      <c r="M48" s="50">
        <v>4</v>
      </c>
      <c r="N48" s="51">
        <v>1</v>
      </c>
      <c r="O48" s="88">
        <v>1</v>
      </c>
      <c r="P48" s="51">
        <v>0</v>
      </c>
      <c r="Q48" s="50">
        <v>0</v>
      </c>
      <c r="R48" s="51">
        <v>0</v>
      </c>
      <c r="S48" s="51">
        <v>0</v>
      </c>
      <c r="T48" s="51">
        <v>0</v>
      </c>
      <c r="U48" s="51">
        <v>0</v>
      </c>
      <c r="V48" s="51">
        <v>0</v>
      </c>
      <c r="W48" s="51">
        <v>0</v>
      </c>
      <c r="X48" s="51">
        <v>0</v>
      </c>
      <c r="Y48" s="51">
        <v>0</v>
      </c>
      <c r="Z48" s="51">
        <v>0</v>
      </c>
      <c r="AA48" s="54">
        <v>5</v>
      </c>
      <c r="AB48" s="160">
        <v>1</v>
      </c>
      <c r="AC48" s="55" t="s">
        <v>704</v>
      </c>
    </row>
    <row r="49" spans="5:29" ht="55.5" customHeight="1">
      <c r="E49" s="50" t="s">
        <v>81</v>
      </c>
      <c r="F49" s="48" t="s">
        <v>97</v>
      </c>
      <c r="G49" s="48" t="s">
        <v>734</v>
      </c>
      <c r="H49" s="48" t="s">
        <v>734</v>
      </c>
      <c r="I49" s="51">
        <v>0</v>
      </c>
      <c r="J49" s="50">
        <v>0</v>
      </c>
      <c r="K49" s="50">
        <v>0</v>
      </c>
      <c r="L49" s="51">
        <v>1</v>
      </c>
      <c r="M49" s="50">
        <v>1</v>
      </c>
      <c r="N49" s="51">
        <v>0</v>
      </c>
      <c r="O49" s="88">
        <v>0</v>
      </c>
      <c r="P49" s="51" t="s">
        <v>81</v>
      </c>
      <c r="Q49" s="88" t="s">
        <v>81</v>
      </c>
      <c r="R49" s="51">
        <v>0</v>
      </c>
      <c r="S49" s="50">
        <v>0</v>
      </c>
      <c r="T49" s="51">
        <v>0</v>
      </c>
      <c r="U49" s="51">
        <v>0</v>
      </c>
      <c r="V49" s="51">
        <v>0</v>
      </c>
      <c r="W49" s="51">
        <v>0</v>
      </c>
      <c r="X49" s="51">
        <v>0</v>
      </c>
      <c r="Y49" s="51">
        <v>0</v>
      </c>
      <c r="Z49" s="51">
        <v>0</v>
      </c>
      <c r="AA49" s="54" t="s">
        <v>81</v>
      </c>
      <c r="AB49" s="160" t="s">
        <v>81</v>
      </c>
      <c r="AC49" s="55" t="s">
        <v>704</v>
      </c>
    </row>
    <row r="50" spans="5:29" ht="55.5" customHeight="1">
      <c r="E50" s="50">
        <v>1550</v>
      </c>
      <c r="F50" s="48" t="s">
        <v>97</v>
      </c>
      <c r="G50" s="48" t="s">
        <v>735</v>
      </c>
      <c r="H50" s="48" t="s">
        <v>735</v>
      </c>
      <c r="I50" s="51">
        <v>0</v>
      </c>
      <c r="J50" s="50">
        <v>0</v>
      </c>
      <c r="K50" s="50">
        <v>0</v>
      </c>
      <c r="L50" s="51">
        <v>0</v>
      </c>
      <c r="M50" s="50">
        <v>0</v>
      </c>
      <c r="N50" s="51">
        <v>190</v>
      </c>
      <c r="O50" s="88">
        <v>0</v>
      </c>
      <c r="P50" s="51">
        <v>1550</v>
      </c>
      <c r="Q50" s="88">
        <v>225</v>
      </c>
      <c r="R50" s="51">
        <v>0</v>
      </c>
      <c r="S50" s="51">
        <v>0</v>
      </c>
      <c r="T50" s="51">
        <v>0</v>
      </c>
      <c r="U50" s="51">
        <v>0</v>
      </c>
      <c r="V50" s="51">
        <v>0</v>
      </c>
      <c r="W50" s="51">
        <v>0</v>
      </c>
      <c r="X50" s="51">
        <v>0</v>
      </c>
      <c r="Y50" s="51">
        <v>0</v>
      </c>
      <c r="Z50" s="51">
        <v>0</v>
      </c>
      <c r="AA50" s="54">
        <v>225</v>
      </c>
      <c r="AB50" s="160">
        <v>0.14516129032258066</v>
      </c>
      <c r="AC50" s="55" t="s">
        <v>704</v>
      </c>
    </row>
    <row r="51" spans="5:29" ht="55.5" customHeight="1">
      <c r="E51" s="50">
        <v>200</v>
      </c>
      <c r="F51" s="48" t="s">
        <v>97</v>
      </c>
      <c r="G51" s="48" t="s">
        <v>742</v>
      </c>
      <c r="H51" s="48" t="s">
        <v>742</v>
      </c>
      <c r="I51" s="51">
        <v>0</v>
      </c>
      <c r="J51" s="50">
        <v>0</v>
      </c>
      <c r="K51" s="50">
        <v>0</v>
      </c>
      <c r="L51" s="51">
        <v>0</v>
      </c>
      <c r="M51" s="50">
        <v>0</v>
      </c>
      <c r="N51" s="51">
        <v>0</v>
      </c>
      <c r="O51" s="88">
        <v>0</v>
      </c>
      <c r="P51" s="51">
        <v>200</v>
      </c>
      <c r="Q51" s="88">
        <v>0</v>
      </c>
      <c r="R51" s="51">
        <v>0</v>
      </c>
      <c r="S51" s="51">
        <v>0</v>
      </c>
      <c r="T51" s="51">
        <v>0</v>
      </c>
      <c r="U51" s="51">
        <v>0</v>
      </c>
      <c r="V51" s="51">
        <v>0</v>
      </c>
      <c r="W51" s="51">
        <v>0</v>
      </c>
      <c r="X51" s="51">
        <v>0</v>
      </c>
      <c r="Y51" s="51">
        <v>0</v>
      </c>
      <c r="Z51" s="51">
        <v>0</v>
      </c>
      <c r="AA51" s="54">
        <v>0</v>
      </c>
      <c r="AB51" s="160">
        <v>0</v>
      </c>
      <c r="AC51" s="55" t="s">
        <v>704</v>
      </c>
    </row>
    <row r="52" spans="5:29" ht="55.5" customHeight="1">
      <c r="E52" s="50">
        <v>40</v>
      </c>
      <c r="F52" s="48" t="s">
        <v>97</v>
      </c>
      <c r="G52" s="48" t="s">
        <v>746</v>
      </c>
      <c r="H52" s="48" t="s">
        <v>746</v>
      </c>
      <c r="I52" s="51">
        <v>0</v>
      </c>
      <c r="J52" s="50">
        <v>0</v>
      </c>
      <c r="K52" s="50">
        <v>0</v>
      </c>
      <c r="L52" s="51">
        <v>0</v>
      </c>
      <c r="M52" s="50">
        <v>0</v>
      </c>
      <c r="N52" s="51">
        <v>20</v>
      </c>
      <c r="O52" s="88">
        <v>5739</v>
      </c>
      <c r="P52" s="51">
        <v>0</v>
      </c>
      <c r="Q52" s="88">
        <v>0</v>
      </c>
      <c r="R52" s="51">
        <v>0</v>
      </c>
      <c r="S52" s="51">
        <v>0</v>
      </c>
      <c r="T52" s="51">
        <v>0</v>
      </c>
      <c r="U52" s="51">
        <v>0</v>
      </c>
      <c r="V52" s="51">
        <v>0</v>
      </c>
      <c r="W52" s="51">
        <v>0</v>
      </c>
      <c r="X52" s="51">
        <v>0</v>
      </c>
      <c r="Y52" s="51">
        <v>0</v>
      </c>
      <c r="Z52" s="51">
        <v>0</v>
      </c>
      <c r="AA52" s="54">
        <v>5739</v>
      </c>
      <c r="AB52" s="160">
        <v>1</v>
      </c>
      <c r="AC52" s="55" t="s">
        <v>704</v>
      </c>
    </row>
    <row r="53" spans="5:29" ht="55.5" customHeight="1">
      <c r="E53" s="50">
        <v>15</v>
      </c>
      <c r="F53" s="48" t="s">
        <v>97</v>
      </c>
      <c r="G53" s="63" t="s">
        <v>81</v>
      </c>
      <c r="H53" s="48" t="s">
        <v>754</v>
      </c>
      <c r="I53" s="51" t="s">
        <v>107</v>
      </c>
      <c r="J53" s="50" t="s">
        <v>81</v>
      </c>
      <c r="K53" s="50" t="s">
        <v>81</v>
      </c>
      <c r="L53" s="50" t="s">
        <v>81</v>
      </c>
      <c r="M53" s="50" t="s">
        <v>81</v>
      </c>
      <c r="N53" s="50" t="s">
        <v>81</v>
      </c>
      <c r="O53" s="50" t="s">
        <v>81</v>
      </c>
      <c r="P53" s="51">
        <v>15</v>
      </c>
      <c r="Q53" s="50">
        <v>2</v>
      </c>
      <c r="R53" s="51">
        <v>0</v>
      </c>
      <c r="S53" s="51">
        <v>0</v>
      </c>
      <c r="T53" s="51">
        <v>0</v>
      </c>
      <c r="U53" s="51">
        <v>0</v>
      </c>
      <c r="V53" s="51">
        <v>0</v>
      </c>
      <c r="W53" s="51">
        <v>0</v>
      </c>
      <c r="X53" s="51">
        <v>0</v>
      </c>
      <c r="Y53" s="51">
        <v>0</v>
      </c>
      <c r="Z53" s="51">
        <v>0</v>
      </c>
      <c r="AA53" s="54">
        <v>2</v>
      </c>
      <c r="AB53" s="160">
        <v>0.13333333333333333</v>
      </c>
      <c r="AC53" s="55" t="s">
        <v>704</v>
      </c>
    </row>
    <row r="54" spans="5:29" ht="55.5" customHeight="1">
      <c r="E54" s="50">
        <v>3000</v>
      </c>
      <c r="F54" s="48" t="s">
        <v>97</v>
      </c>
      <c r="G54" s="48" t="s">
        <v>758</v>
      </c>
      <c r="H54" s="48" t="s">
        <v>758</v>
      </c>
      <c r="I54" s="51">
        <v>0</v>
      </c>
      <c r="J54" s="50">
        <v>350</v>
      </c>
      <c r="K54" s="50">
        <v>0</v>
      </c>
      <c r="L54" s="51">
        <v>2000</v>
      </c>
      <c r="M54" s="50">
        <v>0</v>
      </c>
      <c r="N54" s="51">
        <v>1000</v>
      </c>
      <c r="O54" s="88">
        <v>0</v>
      </c>
      <c r="P54" s="51">
        <v>3000</v>
      </c>
      <c r="Q54" s="88">
        <v>0</v>
      </c>
      <c r="R54" s="51">
        <v>0</v>
      </c>
      <c r="S54" s="51">
        <v>0</v>
      </c>
      <c r="T54" s="51">
        <v>0</v>
      </c>
      <c r="U54" s="51">
        <v>0</v>
      </c>
      <c r="V54" s="51">
        <v>0</v>
      </c>
      <c r="W54" s="51">
        <v>0</v>
      </c>
      <c r="X54" s="51">
        <v>0</v>
      </c>
      <c r="Y54" s="51">
        <v>0</v>
      </c>
      <c r="Z54" s="51">
        <v>0</v>
      </c>
      <c r="AA54" s="54">
        <v>0</v>
      </c>
      <c r="AB54" s="160">
        <v>0</v>
      </c>
      <c r="AC54" s="55" t="s">
        <v>704</v>
      </c>
    </row>
    <row r="55" spans="5:29" ht="55.5" customHeight="1">
      <c r="E55" s="50">
        <v>2</v>
      </c>
      <c r="F55" s="48" t="s">
        <v>97</v>
      </c>
      <c r="G55" s="48" t="s">
        <v>785</v>
      </c>
      <c r="H55" s="48" t="s">
        <v>786</v>
      </c>
      <c r="I55" s="51">
        <v>0</v>
      </c>
      <c r="J55" s="50">
        <v>0</v>
      </c>
      <c r="K55" s="50">
        <v>0</v>
      </c>
      <c r="L55" s="50">
        <v>1</v>
      </c>
      <c r="M55" s="51">
        <v>1</v>
      </c>
      <c r="N55" s="50">
        <v>0</v>
      </c>
      <c r="O55" s="51">
        <v>0</v>
      </c>
      <c r="P55" s="51">
        <v>1</v>
      </c>
      <c r="Q55" s="51">
        <v>0</v>
      </c>
      <c r="R55" s="51">
        <v>339166670</v>
      </c>
      <c r="S55" s="51">
        <v>0</v>
      </c>
      <c r="T55" s="51">
        <v>0</v>
      </c>
      <c r="U55" s="51">
        <v>0</v>
      </c>
      <c r="V55" s="51">
        <v>0</v>
      </c>
      <c r="W55" s="51">
        <v>0</v>
      </c>
      <c r="X55" s="51">
        <v>0</v>
      </c>
      <c r="Y55" s="51">
        <v>339166670</v>
      </c>
      <c r="Z55" s="51">
        <v>0</v>
      </c>
      <c r="AA55" s="54">
        <v>1</v>
      </c>
      <c r="AB55" s="160">
        <v>0.5</v>
      </c>
      <c r="AC55" s="55" t="s">
        <v>780</v>
      </c>
    </row>
    <row r="56" spans="5:29" ht="55.5" customHeight="1">
      <c r="E56" s="50" t="s">
        <v>81</v>
      </c>
      <c r="F56" s="48" t="s">
        <v>97</v>
      </c>
      <c r="G56" s="48" t="s">
        <v>790</v>
      </c>
      <c r="H56" s="48" t="s">
        <v>790</v>
      </c>
      <c r="I56" s="51">
        <v>0</v>
      </c>
      <c r="J56" s="50">
        <v>1</v>
      </c>
      <c r="K56" s="50">
        <v>3</v>
      </c>
      <c r="L56" s="51">
        <v>1</v>
      </c>
      <c r="M56" s="51">
        <v>1</v>
      </c>
      <c r="N56" s="51">
        <v>0</v>
      </c>
      <c r="O56" s="51">
        <v>0</v>
      </c>
      <c r="P56" s="51" t="s">
        <v>81</v>
      </c>
      <c r="Q56" s="51" t="s">
        <v>81</v>
      </c>
      <c r="R56" s="51">
        <v>0</v>
      </c>
      <c r="S56" s="51">
        <v>0</v>
      </c>
      <c r="T56" s="51">
        <v>0</v>
      </c>
      <c r="U56" s="51">
        <v>0</v>
      </c>
      <c r="V56" s="51">
        <v>0</v>
      </c>
      <c r="W56" s="51">
        <v>0</v>
      </c>
      <c r="X56" s="51">
        <v>0</v>
      </c>
      <c r="Y56" s="51">
        <v>0</v>
      </c>
      <c r="Z56" s="51">
        <v>0</v>
      </c>
      <c r="AA56" s="54" t="s">
        <v>81</v>
      </c>
      <c r="AB56" s="160" t="s">
        <v>81</v>
      </c>
      <c r="AC56" s="55" t="s">
        <v>780</v>
      </c>
    </row>
    <row r="57" spans="5:29" ht="55.5" customHeight="1">
      <c r="E57" s="50">
        <v>1</v>
      </c>
      <c r="F57" s="48" t="s">
        <v>97</v>
      </c>
      <c r="G57" s="48" t="s">
        <v>792</v>
      </c>
      <c r="H57" s="48" t="s">
        <v>793</v>
      </c>
      <c r="I57" s="51">
        <v>0</v>
      </c>
      <c r="J57" s="50">
        <v>0</v>
      </c>
      <c r="K57" s="50">
        <v>0</v>
      </c>
      <c r="L57" s="51">
        <v>0</v>
      </c>
      <c r="M57" s="51">
        <v>0</v>
      </c>
      <c r="N57" s="51">
        <v>0</v>
      </c>
      <c r="O57" s="51">
        <v>0.2</v>
      </c>
      <c r="P57" s="51">
        <v>1</v>
      </c>
      <c r="Q57" s="52">
        <v>0</v>
      </c>
      <c r="R57" s="51">
        <v>0</v>
      </c>
      <c r="S57" s="51">
        <v>0</v>
      </c>
      <c r="T57" s="51">
        <v>0</v>
      </c>
      <c r="U57" s="51">
        <v>0</v>
      </c>
      <c r="V57" s="51">
        <v>0</v>
      </c>
      <c r="W57" s="51">
        <v>0</v>
      </c>
      <c r="X57" s="51">
        <v>0</v>
      </c>
      <c r="Y57" s="51">
        <v>0</v>
      </c>
      <c r="Z57" s="51">
        <v>0</v>
      </c>
      <c r="AA57" s="54">
        <v>0.2</v>
      </c>
      <c r="AB57" s="160">
        <v>0.2</v>
      </c>
      <c r="AC57" s="55" t="s">
        <v>780</v>
      </c>
    </row>
    <row r="58" spans="5:29" ht="55.5" customHeight="1">
      <c r="E58" s="50" t="s">
        <v>81</v>
      </c>
      <c r="F58" s="48" t="s">
        <v>97</v>
      </c>
      <c r="G58" s="48" t="s">
        <v>795</v>
      </c>
      <c r="H58" s="48" t="s">
        <v>795</v>
      </c>
      <c r="I58" s="51">
        <v>0</v>
      </c>
      <c r="J58" s="50">
        <v>0</v>
      </c>
      <c r="K58" s="50">
        <v>0</v>
      </c>
      <c r="L58" s="51">
        <v>1</v>
      </c>
      <c r="M58" s="51">
        <v>1</v>
      </c>
      <c r="N58" s="51">
        <v>1</v>
      </c>
      <c r="O58" s="51">
        <v>0</v>
      </c>
      <c r="P58" s="51" t="s">
        <v>81</v>
      </c>
      <c r="Q58" s="51" t="s">
        <v>81</v>
      </c>
      <c r="R58" s="51">
        <v>0</v>
      </c>
      <c r="S58" s="51">
        <v>0</v>
      </c>
      <c r="T58" s="51">
        <v>0</v>
      </c>
      <c r="U58" s="51">
        <v>0</v>
      </c>
      <c r="V58" s="51">
        <v>0</v>
      </c>
      <c r="W58" s="51">
        <v>0</v>
      </c>
      <c r="X58" s="51">
        <v>0</v>
      </c>
      <c r="Y58" s="51">
        <v>0</v>
      </c>
      <c r="Z58" s="51">
        <v>0</v>
      </c>
      <c r="AA58" s="54" t="s">
        <v>81</v>
      </c>
      <c r="AB58" s="160" t="s">
        <v>81</v>
      </c>
      <c r="AC58" s="55" t="s">
        <v>780</v>
      </c>
    </row>
    <row r="59" spans="5:29" ht="55.5" customHeight="1">
      <c r="E59" s="51">
        <v>1</v>
      </c>
      <c r="F59" s="48" t="s">
        <v>97</v>
      </c>
      <c r="G59" s="48" t="s">
        <v>797</v>
      </c>
      <c r="H59" s="48" t="s">
        <v>798</v>
      </c>
      <c r="I59" s="51" t="s">
        <v>107</v>
      </c>
      <c r="J59" s="50">
        <v>0</v>
      </c>
      <c r="K59" s="50">
        <v>0</v>
      </c>
      <c r="L59" s="51">
        <v>0</v>
      </c>
      <c r="M59" s="51">
        <v>0</v>
      </c>
      <c r="N59" s="52">
        <v>0.8</v>
      </c>
      <c r="O59" s="52">
        <v>0.8</v>
      </c>
      <c r="P59" s="52">
        <v>1</v>
      </c>
      <c r="Q59" s="52">
        <v>1</v>
      </c>
      <c r="R59" s="51">
        <v>603000</v>
      </c>
      <c r="S59" s="51">
        <v>0</v>
      </c>
      <c r="T59" s="51">
        <v>0</v>
      </c>
      <c r="U59" s="51">
        <v>0</v>
      </c>
      <c r="V59" s="51">
        <v>0</v>
      </c>
      <c r="W59" s="51">
        <v>0</v>
      </c>
      <c r="X59" s="51">
        <v>0</v>
      </c>
      <c r="Y59" s="51">
        <v>603000</v>
      </c>
      <c r="Z59" s="51">
        <v>0</v>
      </c>
      <c r="AA59" s="54">
        <v>1.8</v>
      </c>
      <c r="AB59" s="160">
        <v>1</v>
      </c>
      <c r="AC59" s="55" t="s">
        <v>780</v>
      </c>
    </row>
    <row r="60" spans="5:29" ht="55.5" customHeight="1">
      <c r="E60" s="50" t="s">
        <v>81</v>
      </c>
      <c r="F60" s="48" t="s">
        <v>97</v>
      </c>
      <c r="G60" s="48" t="s">
        <v>802</v>
      </c>
      <c r="H60" s="48" t="s">
        <v>802</v>
      </c>
      <c r="I60" s="51">
        <v>2</v>
      </c>
      <c r="J60" s="50">
        <v>0</v>
      </c>
      <c r="K60" s="50">
        <v>0</v>
      </c>
      <c r="L60" s="51">
        <v>0</v>
      </c>
      <c r="M60" s="51">
        <v>0</v>
      </c>
      <c r="N60" s="51">
        <v>2</v>
      </c>
      <c r="O60" s="51">
        <v>2</v>
      </c>
      <c r="P60" s="51" t="s">
        <v>81</v>
      </c>
      <c r="Q60" s="51" t="s">
        <v>81</v>
      </c>
      <c r="R60" s="51">
        <v>0</v>
      </c>
      <c r="S60" s="51">
        <v>0</v>
      </c>
      <c r="T60" s="51">
        <v>0</v>
      </c>
      <c r="U60" s="51">
        <v>0</v>
      </c>
      <c r="V60" s="51">
        <v>0</v>
      </c>
      <c r="W60" s="51">
        <v>0</v>
      </c>
      <c r="X60" s="51">
        <v>0</v>
      </c>
      <c r="Y60" s="51">
        <v>0</v>
      </c>
      <c r="Z60" s="51">
        <v>0</v>
      </c>
      <c r="AA60" s="54" t="s">
        <v>81</v>
      </c>
      <c r="AB60" s="160" t="s">
        <v>81</v>
      </c>
      <c r="AC60" s="55" t="s">
        <v>780</v>
      </c>
    </row>
    <row r="61" spans="5:29" ht="55.5" customHeight="1">
      <c r="E61" s="50" t="s">
        <v>81</v>
      </c>
      <c r="F61" s="48" t="s">
        <v>97</v>
      </c>
      <c r="G61" s="48" t="s">
        <v>805</v>
      </c>
      <c r="H61" s="48" t="s">
        <v>805</v>
      </c>
      <c r="I61" s="51">
        <v>0</v>
      </c>
      <c r="J61" s="50">
        <v>4</v>
      </c>
      <c r="K61" s="50">
        <v>0</v>
      </c>
      <c r="L61" s="51">
        <v>5</v>
      </c>
      <c r="M61" s="51">
        <v>0</v>
      </c>
      <c r="N61" s="51">
        <v>0</v>
      </c>
      <c r="O61" s="51">
        <v>0</v>
      </c>
      <c r="P61" s="51" t="s">
        <v>81</v>
      </c>
      <c r="Q61" s="51" t="s">
        <v>81</v>
      </c>
      <c r="R61" s="51">
        <v>0</v>
      </c>
      <c r="S61" s="51">
        <v>0</v>
      </c>
      <c r="T61" s="51">
        <v>0</v>
      </c>
      <c r="U61" s="51">
        <v>0</v>
      </c>
      <c r="V61" s="51">
        <v>0</v>
      </c>
      <c r="W61" s="51">
        <v>0</v>
      </c>
      <c r="X61" s="51">
        <v>0</v>
      </c>
      <c r="Y61" s="51">
        <v>0</v>
      </c>
      <c r="Z61" s="51">
        <v>0</v>
      </c>
      <c r="AA61" s="54" t="s">
        <v>81</v>
      </c>
      <c r="AB61" s="160" t="s">
        <v>81</v>
      </c>
      <c r="AC61" s="55" t="s">
        <v>780</v>
      </c>
    </row>
    <row r="62" spans="5:29" ht="55.5" customHeight="1">
      <c r="E62" s="50">
        <v>1</v>
      </c>
      <c r="F62" s="48" t="s">
        <v>97</v>
      </c>
      <c r="G62" s="63" t="s">
        <v>81</v>
      </c>
      <c r="H62" s="48" t="s">
        <v>809</v>
      </c>
      <c r="I62" s="51" t="s">
        <v>107</v>
      </c>
      <c r="J62" s="50" t="s">
        <v>81</v>
      </c>
      <c r="K62" s="50" t="s">
        <v>81</v>
      </c>
      <c r="L62" s="50" t="s">
        <v>81</v>
      </c>
      <c r="M62" s="50" t="s">
        <v>81</v>
      </c>
      <c r="N62" s="50" t="s">
        <v>81</v>
      </c>
      <c r="O62" s="50" t="s">
        <v>81</v>
      </c>
      <c r="P62" s="51">
        <v>1</v>
      </c>
      <c r="Q62" s="50">
        <v>0</v>
      </c>
      <c r="R62" s="51">
        <v>0</v>
      </c>
      <c r="S62" s="51">
        <v>0</v>
      </c>
      <c r="T62" s="51">
        <v>0</v>
      </c>
      <c r="U62" s="51">
        <v>0</v>
      </c>
      <c r="V62" s="51">
        <v>0</v>
      </c>
      <c r="W62" s="51">
        <v>0</v>
      </c>
      <c r="X62" s="51">
        <v>0</v>
      </c>
      <c r="Y62" s="51">
        <v>0</v>
      </c>
      <c r="Z62" s="51">
        <v>0</v>
      </c>
      <c r="AA62" s="54">
        <v>0</v>
      </c>
      <c r="AB62" s="160">
        <v>0</v>
      </c>
      <c r="AC62" s="55" t="s">
        <v>780</v>
      </c>
    </row>
    <row r="63" spans="5:29" ht="55.5" customHeight="1">
      <c r="E63" s="50">
        <v>7</v>
      </c>
      <c r="F63" s="48" t="s">
        <v>97</v>
      </c>
      <c r="G63" s="63" t="s">
        <v>81</v>
      </c>
      <c r="H63" s="48" t="s">
        <v>812</v>
      </c>
      <c r="I63" s="51" t="s">
        <v>107</v>
      </c>
      <c r="J63" s="50" t="s">
        <v>81</v>
      </c>
      <c r="K63" s="50" t="s">
        <v>81</v>
      </c>
      <c r="L63" s="50" t="s">
        <v>81</v>
      </c>
      <c r="M63" s="50" t="s">
        <v>81</v>
      </c>
      <c r="N63" s="50" t="s">
        <v>81</v>
      </c>
      <c r="O63" s="50" t="s">
        <v>81</v>
      </c>
      <c r="P63" s="51">
        <v>7</v>
      </c>
      <c r="Q63" s="50">
        <v>0</v>
      </c>
      <c r="R63" s="51">
        <v>0</v>
      </c>
      <c r="S63" s="51">
        <v>0</v>
      </c>
      <c r="T63" s="51">
        <v>0</v>
      </c>
      <c r="U63" s="51">
        <v>0</v>
      </c>
      <c r="V63" s="51">
        <v>0</v>
      </c>
      <c r="W63" s="51">
        <v>0</v>
      </c>
      <c r="X63" s="51">
        <v>0</v>
      </c>
      <c r="Y63" s="51">
        <v>0</v>
      </c>
      <c r="Z63" s="51">
        <v>0</v>
      </c>
      <c r="AA63" s="54">
        <v>0</v>
      </c>
      <c r="AB63" s="160">
        <v>0</v>
      </c>
      <c r="AC63" s="55" t="s">
        <v>780</v>
      </c>
    </row>
    <row r="64" spans="5:29" ht="55.5" customHeight="1">
      <c r="E64" s="50">
        <v>1</v>
      </c>
      <c r="F64" s="48" t="s">
        <v>97</v>
      </c>
      <c r="G64" s="63" t="s">
        <v>81</v>
      </c>
      <c r="H64" s="48" t="s">
        <v>814</v>
      </c>
      <c r="I64" s="51" t="s">
        <v>107</v>
      </c>
      <c r="J64" s="50" t="s">
        <v>81</v>
      </c>
      <c r="K64" s="50" t="s">
        <v>81</v>
      </c>
      <c r="L64" s="50" t="s">
        <v>81</v>
      </c>
      <c r="M64" s="50" t="s">
        <v>81</v>
      </c>
      <c r="N64" s="50" t="s">
        <v>81</v>
      </c>
      <c r="O64" s="50" t="s">
        <v>81</v>
      </c>
      <c r="P64" s="51">
        <v>1</v>
      </c>
      <c r="Q64" s="50">
        <v>0</v>
      </c>
      <c r="R64" s="51">
        <v>0</v>
      </c>
      <c r="S64" s="51">
        <v>0</v>
      </c>
      <c r="T64" s="51">
        <v>0</v>
      </c>
      <c r="U64" s="51">
        <v>0</v>
      </c>
      <c r="V64" s="51">
        <v>0</v>
      </c>
      <c r="W64" s="51">
        <v>0</v>
      </c>
      <c r="X64" s="51">
        <v>0</v>
      </c>
      <c r="Y64" s="51">
        <v>0</v>
      </c>
      <c r="Z64" s="51">
        <v>0</v>
      </c>
      <c r="AA64" s="54">
        <v>0</v>
      </c>
      <c r="AB64" s="160">
        <v>0</v>
      </c>
      <c r="AC64" s="55" t="s">
        <v>780</v>
      </c>
    </row>
  </sheetData>
  <autoFilter ref="A1:AE30">
    <filterColumn colId="27">
      <filters>
        <filter val="0%"/>
        <filter val="100%"/>
        <filter val="20%"/>
        <filter val="28%"/>
        <filter val="47%"/>
        <filter val="50%"/>
        <filter val="75%"/>
        <filter val="90%"/>
      </filters>
    </filterColumn>
  </autoFilter>
  <conditionalFormatting sqref="AB20 AB9:AB18">
    <cfRule type="iconSet" priority="636">
      <iconSet iconSet="5Arrows">
        <cfvo type="percent" val="0"/>
        <cfvo type="num" val="0.2"/>
        <cfvo type="num" val="0.4"/>
        <cfvo type="num" val="0.6"/>
        <cfvo type="num" val="0.8"/>
      </iconSet>
    </cfRule>
  </conditionalFormatting>
  <conditionalFormatting sqref="AB21:AB30">
    <cfRule type="iconSet" priority="634">
      <iconSet iconSet="5Arrows">
        <cfvo type="percent" val="0"/>
        <cfvo type="num" val="0.2"/>
        <cfvo type="num" val="0.4"/>
        <cfvo type="num" val="0.6"/>
        <cfvo type="num" val="0.8"/>
      </iconSet>
    </cfRule>
  </conditionalFormatting>
  <conditionalFormatting sqref="AB9:AB20">
    <cfRule type="iconSet" priority="572">
      <iconSet iconSet="5Arrows">
        <cfvo type="percent" val="0"/>
        <cfvo type="num" val="0.2"/>
        <cfvo type="num" val="0.4"/>
        <cfvo type="num" val="0.6"/>
        <cfvo type="num" val="0.8"/>
      </iconSet>
    </cfRule>
  </conditionalFormatting>
  <conditionalFormatting sqref="AB9:AB20">
    <cfRule type="iconSet" priority="571">
      <iconSet iconSet="5Arrows">
        <cfvo type="percent" val="0"/>
        <cfvo type="num" val="0.25" gte="0"/>
        <cfvo type="num" val="0.4"/>
        <cfvo type="num" val="0.75"/>
        <cfvo type="num" val="0.75" gte="0"/>
      </iconSet>
    </cfRule>
  </conditionalFormatting>
  <conditionalFormatting sqref="AB21:AB30">
    <cfRule type="iconSet" priority="569">
      <iconSet iconSet="5Arrows">
        <cfvo type="percent" val="0"/>
        <cfvo type="num" val="0.25" gte="0"/>
        <cfvo type="num" val="0.4"/>
        <cfvo type="num" val="0.75"/>
        <cfvo type="num" val="0.75" gte="0"/>
      </iconSet>
    </cfRule>
  </conditionalFormatting>
  <conditionalFormatting sqref="AB2:AB3">
    <cfRule type="iconSet" priority="501">
      <iconSet iconSet="5Arrows">
        <cfvo type="percent" val="0"/>
        <cfvo type="num" val="0.2"/>
        <cfvo type="num" val="0.4"/>
        <cfvo type="num" val="0.6"/>
        <cfvo type="num" val="0.8"/>
      </iconSet>
    </cfRule>
  </conditionalFormatting>
  <conditionalFormatting sqref="AB2:AB3">
    <cfRule type="iconSet" priority="500">
      <iconSet iconSet="5Arrows">
        <cfvo type="percent" val="0"/>
        <cfvo type="num" val="0.25" gte="0"/>
        <cfvo type="num" val="0.4"/>
        <cfvo type="num" val="0.75"/>
        <cfvo type="num" val="0.75" gte="0"/>
      </iconSet>
    </cfRule>
  </conditionalFormatting>
  <conditionalFormatting sqref="AB4">
    <cfRule type="iconSet" priority="497">
      <iconSet iconSet="5Arrows">
        <cfvo type="percent" val="0"/>
        <cfvo type="num" val="0.2"/>
        <cfvo type="num" val="0.4"/>
        <cfvo type="num" val="0.6"/>
        <cfvo type="num" val="0.8"/>
      </iconSet>
    </cfRule>
  </conditionalFormatting>
  <conditionalFormatting sqref="AB4">
    <cfRule type="iconSet" priority="496">
      <iconSet iconSet="5Arrows">
        <cfvo type="percent" val="0"/>
        <cfvo type="num" val="0.25" gte="0"/>
        <cfvo type="num" val="0.4"/>
        <cfvo type="num" val="0.75"/>
        <cfvo type="num" val="0.75" gte="0"/>
      </iconSet>
    </cfRule>
  </conditionalFormatting>
  <conditionalFormatting sqref="AB6">
    <cfRule type="iconSet" priority="495">
      <iconSet iconSet="5Arrows">
        <cfvo type="percent" val="0"/>
        <cfvo type="num" val="0.2"/>
        <cfvo type="num" val="0.4"/>
        <cfvo type="num" val="0.6"/>
        <cfvo type="num" val="0.8"/>
      </iconSet>
    </cfRule>
  </conditionalFormatting>
  <conditionalFormatting sqref="AB6">
    <cfRule type="iconSet" priority="494">
      <iconSet iconSet="5Arrows">
        <cfvo type="percent" val="0"/>
        <cfvo type="num" val="0.25" gte="0"/>
        <cfvo type="num" val="0.4"/>
        <cfvo type="num" val="0.75"/>
        <cfvo type="num" val="0.75" gte="0"/>
      </iconSet>
    </cfRule>
  </conditionalFormatting>
  <conditionalFormatting sqref="AB9:AB10">
    <cfRule type="iconSet" priority="493">
      <iconSet iconSet="5Arrows">
        <cfvo type="percent" val="0"/>
        <cfvo type="num" val="0.2"/>
        <cfvo type="num" val="0.4"/>
        <cfvo type="num" val="0.6"/>
        <cfvo type="num" val="0.8"/>
      </iconSet>
    </cfRule>
  </conditionalFormatting>
  <conditionalFormatting sqref="AB9:AB10">
    <cfRule type="iconSet" priority="492">
      <iconSet iconSet="5Arrows">
        <cfvo type="percent" val="0"/>
        <cfvo type="num" val="0.25" gte="0"/>
        <cfvo type="num" val="0.4"/>
        <cfvo type="num" val="0.75"/>
        <cfvo type="num" val="0.75" gte="0"/>
      </iconSet>
    </cfRule>
  </conditionalFormatting>
  <conditionalFormatting sqref="AB11:AB15">
    <cfRule type="iconSet" priority="491">
      <iconSet iconSet="5Arrows">
        <cfvo type="percent" val="0"/>
        <cfvo type="num" val="0.2"/>
        <cfvo type="num" val="0.4"/>
        <cfvo type="num" val="0.6"/>
        <cfvo type="num" val="0.8"/>
      </iconSet>
    </cfRule>
  </conditionalFormatting>
  <conditionalFormatting sqref="AB11:AB15">
    <cfRule type="iconSet" priority="490">
      <iconSet iconSet="5Arrows">
        <cfvo type="percent" val="0"/>
        <cfvo type="num" val="0.25" gte="0"/>
        <cfvo type="num" val="0.4"/>
        <cfvo type="num" val="0.75"/>
        <cfvo type="num" val="0.75" gte="0"/>
      </iconSet>
    </cfRule>
  </conditionalFormatting>
  <conditionalFormatting sqref="AB11:AB12">
    <cfRule type="iconSet" priority="489">
      <iconSet iconSet="5Arrows">
        <cfvo type="percent" val="0"/>
        <cfvo type="num" val="0.2"/>
        <cfvo type="num" val="0.4"/>
        <cfvo type="num" val="0.6"/>
        <cfvo type="num" val="0.8"/>
      </iconSet>
    </cfRule>
  </conditionalFormatting>
  <conditionalFormatting sqref="AB11:AB12">
    <cfRule type="iconSet" priority="488">
      <iconSet iconSet="5Arrows">
        <cfvo type="percent" val="0"/>
        <cfvo type="num" val="0.25" gte="0"/>
        <cfvo type="num" val="0.4"/>
        <cfvo type="num" val="0.75"/>
        <cfvo type="num" val="0.75" gte="0"/>
      </iconSet>
    </cfRule>
  </conditionalFormatting>
  <conditionalFormatting sqref="AB14">
    <cfRule type="iconSet" priority="487">
      <iconSet iconSet="5Arrows">
        <cfvo type="percent" val="0"/>
        <cfvo type="num" val="0.2"/>
        <cfvo type="num" val="0.4"/>
        <cfvo type="num" val="0.6"/>
        <cfvo type="num" val="0.8"/>
      </iconSet>
    </cfRule>
  </conditionalFormatting>
  <conditionalFormatting sqref="AB14">
    <cfRule type="iconSet" priority="486">
      <iconSet iconSet="5Arrows">
        <cfvo type="percent" val="0"/>
        <cfvo type="num" val="0.25" gte="0"/>
        <cfvo type="num" val="0.4"/>
        <cfvo type="num" val="0.75"/>
        <cfvo type="num" val="0.75" gte="0"/>
      </iconSet>
    </cfRule>
  </conditionalFormatting>
  <conditionalFormatting sqref="AB16:AB18">
    <cfRule type="iconSet" priority="485">
      <iconSet iconSet="5Arrows">
        <cfvo type="percent" val="0"/>
        <cfvo type="num" val="0.2"/>
        <cfvo type="num" val="0.4"/>
        <cfvo type="num" val="0.6"/>
        <cfvo type="num" val="0.8"/>
      </iconSet>
    </cfRule>
  </conditionalFormatting>
  <conditionalFormatting sqref="AB16:AB18">
    <cfRule type="iconSet" priority="484">
      <iconSet iconSet="5Arrows">
        <cfvo type="percent" val="0"/>
        <cfvo type="num" val="0.25" gte="0"/>
        <cfvo type="num" val="0.4"/>
        <cfvo type="num" val="0.75"/>
        <cfvo type="num" val="0.75" gte="0"/>
      </iconSet>
    </cfRule>
  </conditionalFormatting>
  <conditionalFormatting sqref="AB19">
    <cfRule type="iconSet" priority="483">
      <iconSet iconSet="5Arrows">
        <cfvo type="percent" val="0"/>
        <cfvo type="num" val="0.2"/>
        <cfvo type="num" val="0.4"/>
        <cfvo type="num" val="0.6"/>
        <cfvo type="num" val="0.8"/>
      </iconSet>
    </cfRule>
  </conditionalFormatting>
  <conditionalFormatting sqref="AB19">
    <cfRule type="iconSet" priority="482">
      <iconSet iconSet="5Arrows">
        <cfvo type="percent" val="0"/>
        <cfvo type="num" val="0.25" gte="0"/>
        <cfvo type="num" val="0.4"/>
        <cfvo type="num" val="0.75"/>
        <cfvo type="num" val="0.75" gte="0"/>
      </iconSet>
    </cfRule>
  </conditionalFormatting>
  <conditionalFormatting sqref="AD20 AD9:AD18">
    <cfRule type="iconSet" priority="323">
      <iconSet iconSet="5Arrows">
        <cfvo type="percent" val="0"/>
        <cfvo type="num" val="0.2"/>
        <cfvo type="num" val="0.4"/>
        <cfvo type="num" val="0.6"/>
        <cfvo type="num" val="0.8"/>
      </iconSet>
    </cfRule>
  </conditionalFormatting>
  <conditionalFormatting sqref="AD21:AD30">
    <cfRule type="iconSet" priority="321">
      <iconSet iconSet="5Arrows">
        <cfvo type="percent" val="0"/>
        <cfvo type="num" val="0.2"/>
        <cfvo type="num" val="0.4"/>
        <cfvo type="num" val="0.6"/>
        <cfvo type="num" val="0.8"/>
      </iconSet>
    </cfRule>
  </conditionalFormatting>
  <conditionalFormatting sqref="AD9:AD20">
    <cfRule type="iconSet" priority="259">
      <iconSet iconSet="5Arrows">
        <cfvo type="percent" val="0"/>
        <cfvo type="num" val="0.2"/>
        <cfvo type="num" val="0.4"/>
        <cfvo type="num" val="0.6"/>
        <cfvo type="num" val="0.8"/>
      </iconSet>
    </cfRule>
  </conditionalFormatting>
  <conditionalFormatting sqref="AD9:AD20">
    <cfRule type="iconSet" priority="258">
      <iconSet iconSet="5Arrows">
        <cfvo type="percent" val="0"/>
        <cfvo type="num" val="0.25" gte="0"/>
        <cfvo type="num" val="0.4"/>
        <cfvo type="num" val="0.75"/>
        <cfvo type="num" val="0.75" gte="0"/>
      </iconSet>
    </cfRule>
  </conditionalFormatting>
  <conditionalFormatting sqref="AD21:AD30">
    <cfRule type="iconSet" priority="256">
      <iconSet iconSet="5Arrows">
        <cfvo type="percent" val="0"/>
        <cfvo type="num" val="0.25" gte="0"/>
        <cfvo type="num" val="0.4"/>
        <cfvo type="num" val="0.75"/>
        <cfvo type="num" val="0.75" gte="0"/>
      </iconSet>
    </cfRule>
  </conditionalFormatting>
  <conditionalFormatting sqref="AD3">
    <cfRule type="iconSet" priority="188">
      <iconSet iconSet="5Arrows">
        <cfvo type="percent" val="0"/>
        <cfvo type="num" val="0.2"/>
        <cfvo type="num" val="0.4"/>
        <cfvo type="num" val="0.6"/>
        <cfvo type="num" val="0.8"/>
      </iconSet>
    </cfRule>
  </conditionalFormatting>
  <conditionalFormatting sqref="AD3">
    <cfRule type="iconSet" priority="187">
      <iconSet iconSet="5Arrows">
        <cfvo type="percent" val="0"/>
        <cfvo type="num" val="0.25" gte="0"/>
        <cfvo type="num" val="0.4"/>
        <cfvo type="num" val="0.75"/>
        <cfvo type="num" val="0.75" gte="0"/>
      </iconSet>
    </cfRule>
  </conditionalFormatting>
  <conditionalFormatting sqref="AD4">
    <cfRule type="iconSet" priority="184">
      <iconSet iconSet="5Arrows">
        <cfvo type="percent" val="0"/>
        <cfvo type="num" val="0.2"/>
        <cfvo type="num" val="0.4"/>
        <cfvo type="num" val="0.6"/>
        <cfvo type="num" val="0.8"/>
      </iconSet>
    </cfRule>
  </conditionalFormatting>
  <conditionalFormatting sqref="AD4">
    <cfRule type="iconSet" priority="183">
      <iconSet iconSet="5Arrows">
        <cfvo type="percent" val="0"/>
        <cfvo type="num" val="0.25" gte="0"/>
        <cfvo type="num" val="0.4"/>
        <cfvo type="num" val="0.75"/>
        <cfvo type="num" val="0.75" gte="0"/>
      </iconSet>
    </cfRule>
  </conditionalFormatting>
  <conditionalFormatting sqref="AD6">
    <cfRule type="iconSet" priority="182">
      <iconSet iconSet="5Arrows">
        <cfvo type="percent" val="0"/>
        <cfvo type="num" val="0.2"/>
        <cfvo type="num" val="0.4"/>
        <cfvo type="num" val="0.6"/>
        <cfvo type="num" val="0.8"/>
      </iconSet>
    </cfRule>
  </conditionalFormatting>
  <conditionalFormatting sqref="AD6">
    <cfRule type="iconSet" priority="181">
      <iconSet iconSet="5Arrows">
        <cfvo type="percent" val="0"/>
        <cfvo type="num" val="0.25" gte="0"/>
        <cfvo type="num" val="0.4"/>
        <cfvo type="num" val="0.75"/>
        <cfvo type="num" val="0.75" gte="0"/>
      </iconSet>
    </cfRule>
  </conditionalFormatting>
  <conditionalFormatting sqref="AD9:AD10">
    <cfRule type="iconSet" priority="180">
      <iconSet iconSet="5Arrows">
        <cfvo type="percent" val="0"/>
        <cfvo type="num" val="0.2"/>
        <cfvo type="num" val="0.4"/>
        <cfvo type="num" val="0.6"/>
        <cfvo type="num" val="0.8"/>
      </iconSet>
    </cfRule>
  </conditionalFormatting>
  <conditionalFormatting sqref="AD9:AD10">
    <cfRule type="iconSet" priority="179">
      <iconSet iconSet="5Arrows">
        <cfvo type="percent" val="0"/>
        <cfvo type="num" val="0.25" gte="0"/>
        <cfvo type="num" val="0.4"/>
        <cfvo type="num" val="0.75"/>
        <cfvo type="num" val="0.75" gte="0"/>
      </iconSet>
    </cfRule>
  </conditionalFormatting>
  <conditionalFormatting sqref="AD11:AD15">
    <cfRule type="iconSet" priority="178">
      <iconSet iconSet="5Arrows">
        <cfvo type="percent" val="0"/>
        <cfvo type="num" val="0.2"/>
        <cfvo type="num" val="0.4"/>
        <cfvo type="num" val="0.6"/>
        <cfvo type="num" val="0.8"/>
      </iconSet>
    </cfRule>
  </conditionalFormatting>
  <conditionalFormatting sqref="AD11:AD15">
    <cfRule type="iconSet" priority="177">
      <iconSet iconSet="5Arrows">
        <cfvo type="percent" val="0"/>
        <cfvo type="num" val="0.25" gte="0"/>
        <cfvo type="num" val="0.4"/>
        <cfvo type="num" val="0.75"/>
        <cfvo type="num" val="0.75" gte="0"/>
      </iconSet>
    </cfRule>
  </conditionalFormatting>
  <conditionalFormatting sqref="AD11:AD12">
    <cfRule type="iconSet" priority="176">
      <iconSet iconSet="5Arrows">
        <cfvo type="percent" val="0"/>
        <cfvo type="num" val="0.2"/>
        <cfvo type="num" val="0.4"/>
        <cfvo type="num" val="0.6"/>
        <cfvo type="num" val="0.8"/>
      </iconSet>
    </cfRule>
  </conditionalFormatting>
  <conditionalFormatting sqref="AD11:AD12">
    <cfRule type="iconSet" priority="175">
      <iconSet iconSet="5Arrows">
        <cfvo type="percent" val="0"/>
        <cfvo type="num" val="0.25" gte="0"/>
        <cfvo type="num" val="0.4"/>
        <cfvo type="num" val="0.75"/>
        <cfvo type="num" val="0.75" gte="0"/>
      </iconSet>
    </cfRule>
  </conditionalFormatting>
  <conditionalFormatting sqref="AD14">
    <cfRule type="iconSet" priority="174">
      <iconSet iconSet="5Arrows">
        <cfvo type="percent" val="0"/>
        <cfvo type="num" val="0.2"/>
        <cfvo type="num" val="0.4"/>
        <cfvo type="num" val="0.6"/>
        <cfvo type="num" val="0.8"/>
      </iconSet>
    </cfRule>
  </conditionalFormatting>
  <conditionalFormatting sqref="AD14">
    <cfRule type="iconSet" priority="173">
      <iconSet iconSet="5Arrows">
        <cfvo type="percent" val="0"/>
        <cfvo type="num" val="0.25" gte="0"/>
        <cfvo type="num" val="0.4"/>
        <cfvo type="num" val="0.75"/>
        <cfvo type="num" val="0.75" gte="0"/>
      </iconSet>
    </cfRule>
  </conditionalFormatting>
  <conditionalFormatting sqref="AD16:AD18">
    <cfRule type="iconSet" priority="172">
      <iconSet iconSet="5Arrows">
        <cfvo type="percent" val="0"/>
        <cfvo type="num" val="0.2"/>
        <cfvo type="num" val="0.4"/>
        <cfvo type="num" val="0.6"/>
        <cfvo type="num" val="0.8"/>
      </iconSet>
    </cfRule>
  </conditionalFormatting>
  <conditionalFormatting sqref="AD16:AD18">
    <cfRule type="iconSet" priority="171">
      <iconSet iconSet="5Arrows">
        <cfvo type="percent" val="0"/>
        <cfvo type="num" val="0.25" gte="0"/>
        <cfvo type="num" val="0.4"/>
        <cfvo type="num" val="0.75"/>
        <cfvo type="num" val="0.75" gte="0"/>
      </iconSet>
    </cfRule>
  </conditionalFormatting>
  <conditionalFormatting sqref="AD19">
    <cfRule type="iconSet" priority="170">
      <iconSet iconSet="5Arrows">
        <cfvo type="percent" val="0"/>
        <cfvo type="num" val="0.2"/>
        <cfvo type="num" val="0.4"/>
        <cfvo type="num" val="0.6"/>
        <cfvo type="num" val="0.8"/>
      </iconSet>
    </cfRule>
  </conditionalFormatting>
  <conditionalFormatting sqref="AD19">
    <cfRule type="iconSet" priority="169">
      <iconSet iconSet="5Arrows">
        <cfvo type="percent" val="0"/>
        <cfvo type="num" val="0.25" gte="0"/>
        <cfvo type="num" val="0.4"/>
        <cfvo type="num" val="0.75"/>
        <cfvo type="num" val="0.75" gte="0"/>
      </iconSet>
    </cfRule>
  </conditionalFormatting>
  <conditionalFormatting sqref="AB2:AB8">
    <cfRule type="iconSet" priority="785">
      <iconSet iconSet="5Arrows">
        <cfvo type="percent" val="0"/>
        <cfvo type="num" val="0.2"/>
        <cfvo type="num" val="0.4"/>
        <cfvo type="num" val="0.6"/>
        <cfvo type="num" val="0.8"/>
      </iconSet>
    </cfRule>
  </conditionalFormatting>
  <conditionalFormatting sqref="AB2:AB8">
    <cfRule type="iconSet" priority="786">
      <iconSet iconSet="5Arrows">
        <cfvo type="percent" val="0"/>
        <cfvo type="num" val="0.25" gte="0"/>
        <cfvo type="num" val="0.4"/>
        <cfvo type="num" val="0.75"/>
        <cfvo type="num" val="0.75" gte="0"/>
      </iconSet>
    </cfRule>
  </conditionalFormatting>
  <conditionalFormatting sqref="AD3:AD8">
    <cfRule type="iconSet" priority="787">
      <iconSet iconSet="5Arrows">
        <cfvo type="percent" val="0"/>
        <cfvo type="num" val="0.2"/>
        <cfvo type="num" val="0.4"/>
        <cfvo type="num" val="0.6"/>
        <cfvo type="num" val="0.8"/>
      </iconSet>
    </cfRule>
  </conditionalFormatting>
  <conditionalFormatting sqref="AD3:AD8">
    <cfRule type="iconSet" priority="788">
      <iconSet iconSet="5Arrows">
        <cfvo type="percent" val="0"/>
        <cfvo type="num" val="0.25" gte="0"/>
        <cfvo type="num" val="0.4"/>
        <cfvo type="num" val="0.75"/>
        <cfvo type="num" val="0.75" gte="0"/>
      </iconSet>
    </cfRule>
  </conditionalFormatting>
  <conditionalFormatting sqref="AB54 AB43:AB52">
    <cfRule type="iconSet" priority="25">
      <iconSet iconSet="5Arrows">
        <cfvo type="percent" val="0"/>
        <cfvo type="num" val="0.2"/>
        <cfvo type="num" val="0.4"/>
        <cfvo type="num" val="0.6"/>
        <cfvo type="num" val="0.8"/>
      </iconSet>
    </cfRule>
  </conditionalFormatting>
  <conditionalFormatting sqref="AB55:AB64">
    <cfRule type="iconSet" priority="24">
      <iconSet iconSet="5Arrows">
        <cfvo type="percent" val="0"/>
        <cfvo type="num" val="0.2"/>
        <cfvo type="num" val="0.4"/>
        <cfvo type="num" val="0.6"/>
        <cfvo type="num" val="0.8"/>
      </iconSet>
    </cfRule>
  </conditionalFormatting>
  <conditionalFormatting sqref="AB43:AB54">
    <cfRule type="iconSet" priority="23">
      <iconSet iconSet="5Arrows">
        <cfvo type="percent" val="0"/>
        <cfvo type="num" val="0.2"/>
        <cfvo type="num" val="0.4"/>
        <cfvo type="num" val="0.6"/>
        <cfvo type="num" val="0.8"/>
      </iconSet>
    </cfRule>
  </conditionalFormatting>
  <conditionalFormatting sqref="AB43:AB54">
    <cfRule type="iconSet" priority="22">
      <iconSet iconSet="5Arrows">
        <cfvo type="percent" val="0"/>
        <cfvo type="num" val="0.25" gte="0"/>
        <cfvo type="num" val="0.4"/>
        <cfvo type="num" val="0.75"/>
        <cfvo type="num" val="0.75" gte="0"/>
      </iconSet>
    </cfRule>
  </conditionalFormatting>
  <conditionalFormatting sqref="AB55:AB64">
    <cfRule type="iconSet" priority="21">
      <iconSet iconSet="5Arrows">
        <cfvo type="percent" val="0"/>
        <cfvo type="num" val="0.25" gte="0"/>
        <cfvo type="num" val="0.4"/>
        <cfvo type="num" val="0.75"/>
        <cfvo type="num" val="0.75" gte="0"/>
      </iconSet>
    </cfRule>
  </conditionalFormatting>
  <conditionalFormatting sqref="AB36:AB37">
    <cfRule type="iconSet" priority="20">
      <iconSet iconSet="5Arrows">
        <cfvo type="percent" val="0"/>
        <cfvo type="num" val="0.2"/>
        <cfvo type="num" val="0.4"/>
        <cfvo type="num" val="0.6"/>
        <cfvo type="num" val="0.8"/>
      </iconSet>
    </cfRule>
  </conditionalFormatting>
  <conditionalFormatting sqref="AB36:AB37">
    <cfRule type="iconSet" priority="19">
      <iconSet iconSet="5Arrows">
        <cfvo type="percent" val="0"/>
        <cfvo type="num" val="0.25" gte="0"/>
        <cfvo type="num" val="0.4"/>
        <cfvo type="num" val="0.75"/>
        <cfvo type="num" val="0.75" gte="0"/>
      </iconSet>
    </cfRule>
  </conditionalFormatting>
  <conditionalFormatting sqref="AB38">
    <cfRule type="iconSet" priority="18">
      <iconSet iconSet="5Arrows">
        <cfvo type="percent" val="0"/>
        <cfvo type="num" val="0.2"/>
        <cfvo type="num" val="0.4"/>
        <cfvo type="num" val="0.6"/>
        <cfvo type="num" val="0.8"/>
      </iconSet>
    </cfRule>
  </conditionalFormatting>
  <conditionalFormatting sqref="AB38">
    <cfRule type="iconSet" priority="17">
      <iconSet iconSet="5Arrows">
        <cfvo type="percent" val="0"/>
        <cfvo type="num" val="0.25" gte="0"/>
        <cfvo type="num" val="0.4"/>
        <cfvo type="num" val="0.75"/>
        <cfvo type="num" val="0.75" gte="0"/>
      </iconSet>
    </cfRule>
  </conditionalFormatting>
  <conditionalFormatting sqref="AB40">
    <cfRule type="iconSet" priority="16">
      <iconSet iconSet="5Arrows">
        <cfvo type="percent" val="0"/>
        <cfvo type="num" val="0.2"/>
        <cfvo type="num" val="0.4"/>
        <cfvo type="num" val="0.6"/>
        <cfvo type="num" val="0.8"/>
      </iconSet>
    </cfRule>
  </conditionalFormatting>
  <conditionalFormatting sqref="AB40">
    <cfRule type="iconSet" priority="15">
      <iconSet iconSet="5Arrows">
        <cfvo type="percent" val="0"/>
        <cfvo type="num" val="0.25" gte="0"/>
        <cfvo type="num" val="0.4"/>
        <cfvo type="num" val="0.75"/>
        <cfvo type="num" val="0.75" gte="0"/>
      </iconSet>
    </cfRule>
  </conditionalFormatting>
  <conditionalFormatting sqref="AB43:AB44">
    <cfRule type="iconSet" priority="14">
      <iconSet iconSet="5Arrows">
        <cfvo type="percent" val="0"/>
        <cfvo type="num" val="0.2"/>
        <cfvo type="num" val="0.4"/>
        <cfvo type="num" val="0.6"/>
        <cfvo type="num" val="0.8"/>
      </iconSet>
    </cfRule>
  </conditionalFormatting>
  <conditionalFormatting sqref="AB43:AB44">
    <cfRule type="iconSet" priority="13">
      <iconSet iconSet="5Arrows">
        <cfvo type="percent" val="0"/>
        <cfvo type="num" val="0.25" gte="0"/>
        <cfvo type="num" val="0.4"/>
        <cfvo type="num" val="0.75"/>
        <cfvo type="num" val="0.75" gte="0"/>
      </iconSet>
    </cfRule>
  </conditionalFormatting>
  <conditionalFormatting sqref="AB45:AB49">
    <cfRule type="iconSet" priority="12">
      <iconSet iconSet="5Arrows">
        <cfvo type="percent" val="0"/>
        <cfvo type="num" val="0.2"/>
        <cfvo type="num" val="0.4"/>
        <cfvo type="num" val="0.6"/>
        <cfvo type="num" val="0.8"/>
      </iconSet>
    </cfRule>
  </conditionalFormatting>
  <conditionalFormatting sqref="AB45:AB49">
    <cfRule type="iconSet" priority="11">
      <iconSet iconSet="5Arrows">
        <cfvo type="percent" val="0"/>
        <cfvo type="num" val="0.25" gte="0"/>
        <cfvo type="num" val="0.4"/>
        <cfvo type="num" val="0.75"/>
        <cfvo type="num" val="0.75" gte="0"/>
      </iconSet>
    </cfRule>
  </conditionalFormatting>
  <conditionalFormatting sqref="AB45:AB46">
    <cfRule type="iconSet" priority="10">
      <iconSet iconSet="5Arrows">
        <cfvo type="percent" val="0"/>
        <cfvo type="num" val="0.2"/>
        <cfvo type="num" val="0.4"/>
        <cfvo type="num" val="0.6"/>
        <cfvo type="num" val="0.8"/>
      </iconSet>
    </cfRule>
  </conditionalFormatting>
  <conditionalFormatting sqref="AB45:AB46">
    <cfRule type="iconSet" priority="9">
      <iconSet iconSet="5Arrows">
        <cfvo type="percent" val="0"/>
        <cfvo type="num" val="0.25" gte="0"/>
        <cfvo type="num" val="0.4"/>
        <cfvo type="num" val="0.75"/>
        <cfvo type="num" val="0.75" gte="0"/>
      </iconSet>
    </cfRule>
  </conditionalFormatting>
  <conditionalFormatting sqref="AB48">
    <cfRule type="iconSet" priority="8">
      <iconSet iconSet="5Arrows">
        <cfvo type="percent" val="0"/>
        <cfvo type="num" val="0.2"/>
        <cfvo type="num" val="0.4"/>
        <cfvo type="num" val="0.6"/>
        <cfvo type="num" val="0.8"/>
      </iconSet>
    </cfRule>
  </conditionalFormatting>
  <conditionalFormatting sqref="AB48">
    <cfRule type="iconSet" priority="7">
      <iconSet iconSet="5Arrows">
        <cfvo type="percent" val="0"/>
        <cfvo type="num" val="0.25" gte="0"/>
        <cfvo type="num" val="0.4"/>
        <cfvo type="num" val="0.75"/>
        <cfvo type="num" val="0.75" gte="0"/>
      </iconSet>
    </cfRule>
  </conditionalFormatting>
  <conditionalFormatting sqref="AB50:AB52">
    <cfRule type="iconSet" priority="6">
      <iconSet iconSet="5Arrows">
        <cfvo type="percent" val="0"/>
        <cfvo type="num" val="0.2"/>
        <cfvo type="num" val="0.4"/>
        <cfvo type="num" val="0.6"/>
        <cfvo type="num" val="0.8"/>
      </iconSet>
    </cfRule>
  </conditionalFormatting>
  <conditionalFormatting sqref="AB50:AB52">
    <cfRule type="iconSet" priority="5">
      <iconSet iconSet="5Arrows">
        <cfvo type="percent" val="0"/>
        <cfvo type="num" val="0.25" gte="0"/>
        <cfvo type="num" val="0.4"/>
        <cfvo type="num" val="0.75"/>
        <cfvo type="num" val="0.75" gte="0"/>
      </iconSet>
    </cfRule>
  </conditionalFormatting>
  <conditionalFormatting sqref="AB53">
    <cfRule type="iconSet" priority="4">
      <iconSet iconSet="5Arrows">
        <cfvo type="percent" val="0"/>
        <cfvo type="num" val="0.2"/>
        <cfvo type="num" val="0.4"/>
        <cfvo type="num" val="0.6"/>
        <cfvo type="num" val="0.8"/>
      </iconSet>
    </cfRule>
  </conditionalFormatting>
  <conditionalFormatting sqref="AB53">
    <cfRule type="iconSet" priority="3">
      <iconSet iconSet="5Arrows">
        <cfvo type="percent" val="0"/>
        <cfvo type="num" val="0.25" gte="0"/>
        <cfvo type="num" val="0.4"/>
        <cfvo type="num" val="0.75"/>
        <cfvo type="num" val="0.75" gte="0"/>
      </iconSet>
    </cfRule>
  </conditionalFormatting>
  <conditionalFormatting sqref="AB36:AB42">
    <cfRule type="iconSet" priority="2">
      <iconSet iconSet="5Arrows">
        <cfvo type="percent" val="0"/>
        <cfvo type="num" val="0.2"/>
        <cfvo type="num" val="0.4"/>
        <cfvo type="num" val="0.6"/>
        <cfvo type="num" val="0.8"/>
      </iconSet>
    </cfRule>
  </conditionalFormatting>
  <conditionalFormatting sqref="AB36:AB42">
    <cfRule type="iconSet" priority="1">
      <iconSet iconSet="5Arrows">
        <cfvo type="percent" val="0"/>
        <cfvo type="num" val="0.25" gte="0"/>
        <cfvo type="num" val="0.4"/>
        <cfvo type="num" val="0.75"/>
        <cfvo type="num" val="0.75" gte="0"/>
      </iconSet>
    </cfRule>
  </conditionalFormatting>
  <pageMargins left="0.19685039370078741" right="0.19685039370078741" top="0.51181102362204722" bottom="0.51181102362204722" header="0.27559055118110237" footer="0.27559055118110237"/>
  <pageSetup scale="60" orientation="landscape" r:id="rId1"/>
  <headerFooter>
    <oddHeader>&amp;A</oddHeader>
    <oddFooter>Página &amp;P&amp;R&amp;F</oddFooter>
  </headerFooter>
  <legacyDrawing r:id="rId2"/>
</worksheet>
</file>

<file path=xl/worksheets/sheet2.xml><?xml version="1.0" encoding="utf-8"?>
<worksheet xmlns="http://schemas.openxmlformats.org/spreadsheetml/2006/main" xmlns:r="http://schemas.openxmlformats.org/officeDocument/2006/relationships">
  <dimension ref="A1:F7"/>
  <sheetViews>
    <sheetView zoomScale="80" zoomScaleNormal="80" workbookViewId="0">
      <selection activeCell="P4" sqref="P4"/>
    </sheetView>
  </sheetViews>
  <sheetFormatPr baseColWidth="10" defaultRowHeight="15"/>
  <cols>
    <col min="1" max="1" width="8" customWidth="1"/>
    <col min="2" max="2" width="16.42578125" customWidth="1"/>
    <col min="3" max="3" width="38" customWidth="1"/>
    <col min="4" max="4" width="14.42578125" customWidth="1"/>
    <col min="5" max="5" width="34.140625" customWidth="1"/>
  </cols>
  <sheetData>
    <row r="1" spans="1:6" ht="31.5">
      <c r="A1" s="1" t="s">
        <v>1793</v>
      </c>
      <c r="B1" s="2" t="s">
        <v>0</v>
      </c>
      <c r="C1" s="1" t="s">
        <v>1</v>
      </c>
      <c r="D1" s="7" t="s">
        <v>1850</v>
      </c>
      <c r="E1" s="12" t="s">
        <v>1798</v>
      </c>
    </row>
    <row r="2" spans="1:6" ht="40.5" customHeight="1">
      <c r="A2" s="9" t="s">
        <v>82</v>
      </c>
      <c r="B2" s="22" t="s">
        <v>83</v>
      </c>
      <c r="C2" s="151" t="s">
        <v>1812</v>
      </c>
      <c r="D2" s="150">
        <f>+'BASE DE DATOS '!CT3</f>
        <v>0.78120197917354639</v>
      </c>
      <c r="E2" s="9" t="s">
        <v>85</v>
      </c>
    </row>
    <row r="3" spans="1:6" ht="40.5" customHeight="1">
      <c r="A3" s="9" t="s">
        <v>598</v>
      </c>
      <c r="B3" s="22" t="s">
        <v>83</v>
      </c>
      <c r="C3" s="151" t="s">
        <v>1813</v>
      </c>
      <c r="D3" s="150">
        <f>+'BASE DE DATOS '!CT148</f>
        <v>0.67221983468249291</v>
      </c>
      <c r="E3" s="9" t="s">
        <v>600</v>
      </c>
    </row>
    <row r="4" spans="1:6" ht="40.5" customHeight="1">
      <c r="A4" s="9" t="s">
        <v>894</v>
      </c>
      <c r="B4" s="22" t="s">
        <v>83</v>
      </c>
      <c r="C4" s="151" t="s">
        <v>1814</v>
      </c>
      <c r="D4" s="150">
        <f>+'BASE DE DATOS '!CT246</f>
        <v>0.74596774193548387</v>
      </c>
      <c r="E4" s="9" t="s">
        <v>868</v>
      </c>
    </row>
    <row r="5" spans="1:6" ht="40.5" customHeight="1">
      <c r="A5" s="9" t="s">
        <v>960</v>
      </c>
      <c r="B5" s="22" t="s">
        <v>83</v>
      </c>
      <c r="C5" s="151" t="s">
        <v>1815</v>
      </c>
      <c r="D5" s="150">
        <f>+'BASE DE DATOS '!CT307</f>
        <v>0.76491565157753882</v>
      </c>
      <c r="E5" s="9" t="s">
        <v>1790</v>
      </c>
    </row>
    <row r="6" spans="1:6" ht="40.5" customHeight="1">
      <c r="A6" s="9" t="s">
        <v>1545</v>
      </c>
      <c r="B6" s="22" t="s">
        <v>83</v>
      </c>
      <c r="C6" s="151" t="s">
        <v>1816</v>
      </c>
      <c r="D6" s="150">
        <f>+'BASE DE DATOS '!CT584</f>
        <v>0.83667109500805137</v>
      </c>
      <c r="E6" s="9" t="s">
        <v>1547</v>
      </c>
      <c r="F6" s="101"/>
    </row>
    <row r="7" spans="1:6">
      <c r="D7" s="187"/>
    </row>
  </sheetData>
  <autoFilter ref="A1:E6">
    <filterColumn colId="1"/>
  </autoFilter>
  <pageMargins left="0.7" right="0.7" top="0.75" bottom="0.75" header="0.3" footer="0.3"/>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sheetPr filterMode="1"/>
  <dimension ref="A1:AE27"/>
  <sheetViews>
    <sheetView topLeftCell="E17" zoomScale="77" zoomScaleNormal="77" workbookViewId="0">
      <selection activeCell="AB2" sqref="AB2:AB27"/>
    </sheetView>
  </sheetViews>
  <sheetFormatPr baseColWidth="10" defaultRowHeight="15"/>
  <cols>
    <col min="1" max="1" width="8.28515625" style="113" hidden="1" customWidth="1"/>
    <col min="2" max="2" width="15.28515625" style="170" hidden="1" customWidth="1"/>
    <col min="3" max="3" width="17.7109375" style="113" hidden="1" customWidth="1"/>
    <col min="4" max="4" width="9" style="113" hidden="1" customWidth="1"/>
    <col min="5" max="5" width="9.5703125" style="113" customWidth="1"/>
    <col min="6" max="6" width="9.5703125" style="113" hidden="1" customWidth="1"/>
    <col min="7" max="7" width="23.42578125" style="113" hidden="1" customWidth="1"/>
    <col min="8" max="8" width="32.5703125" style="113" customWidth="1"/>
    <col min="9" max="17" width="8.7109375" style="113" hidden="1" customWidth="1"/>
    <col min="18" max="23" width="11.42578125" style="113" hidden="1" customWidth="1"/>
    <col min="24" max="24" width="13.42578125" style="113" hidden="1" customWidth="1"/>
    <col min="25" max="25" width="11.42578125" style="113" hidden="1" customWidth="1"/>
    <col min="26" max="26" width="12.28515625" style="113" hidden="1" customWidth="1"/>
    <col min="27" max="27" width="11.42578125" style="113" customWidth="1"/>
    <col min="28" max="28" width="10.28515625" style="113" customWidth="1"/>
    <col min="29" max="29" width="13.42578125" style="113" customWidth="1"/>
    <col min="30" max="16384" width="11.42578125" style="113"/>
  </cols>
  <sheetData>
    <row r="1" spans="1:31" ht="70.5" customHeight="1">
      <c r="A1" s="1" t="s">
        <v>1793</v>
      </c>
      <c r="B1" s="1" t="s">
        <v>0</v>
      </c>
      <c r="C1" s="1" t="s">
        <v>1</v>
      </c>
      <c r="D1" s="3" t="s">
        <v>1817</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60.75" customHeight="1">
      <c r="A2" s="48" t="s">
        <v>102</v>
      </c>
      <c r="B2" s="48" t="s">
        <v>95</v>
      </c>
      <c r="C2" s="48" t="s">
        <v>103</v>
      </c>
      <c r="D2" s="50" t="s">
        <v>79</v>
      </c>
      <c r="E2" s="50">
        <v>10</v>
      </c>
      <c r="F2" s="48" t="s">
        <v>97</v>
      </c>
      <c r="G2" s="48" t="s">
        <v>81</v>
      </c>
      <c r="H2" s="48" t="s">
        <v>106</v>
      </c>
      <c r="I2" s="51" t="s">
        <v>107</v>
      </c>
      <c r="J2" s="51" t="s">
        <v>81</v>
      </c>
      <c r="K2" s="51" t="s">
        <v>81</v>
      </c>
      <c r="L2" s="51" t="s">
        <v>81</v>
      </c>
      <c r="M2" s="51" t="s">
        <v>81</v>
      </c>
      <c r="N2" s="51" t="s">
        <v>81</v>
      </c>
      <c r="O2" s="51" t="s">
        <v>81</v>
      </c>
      <c r="P2" s="51">
        <v>10</v>
      </c>
      <c r="Q2" s="51">
        <f>+'BASE DE DATOS '!CD8</f>
        <v>0</v>
      </c>
      <c r="R2" s="51">
        <f>+'BASE DE DATOS '!CE8</f>
        <v>0</v>
      </c>
      <c r="S2" s="51">
        <f>+'BASE DE DATOS '!CF8</f>
        <v>0</v>
      </c>
      <c r="T2" s="51">
        <f>+'BASE DE DATOS '!CG8</f>
        <v>0</v>
      </c>
      <c r="U2" s="51">
        <f>+'BASE DE DATOS '!CH8</f>
        <v>0</v>
      </c>
      <c r="V2" s="51">
        <f>+'BASE DE DATOS '!CI8</f>
        <v>0</v>
      </c>
      <c r="W2" s="51">
        <f>+'BASE DE DATOS '!CJ8</f>
        <v>0</v>
      </c>
      <c r="X2" s="51">
        <f>+'BASE DE DATOS '!CK8</f>
        <v>0</v>
      </c>
      <c r="Y2" s="51">
        <f>+'BASE DE DATOS '!CL8</f>
        <v>0</v>
      </c>
      <c r="Z2" s="51">
        <f>+'BASE DE DATOS '!CM8</f>
        <v>0</v>
      </c>
      <c r="AA2" s="54">
        <f>+'BASE DE DATOS '!CQ8</f>
        <v>0</v>
      </c>
      <c r="AB2" s="169">
        <f>+'BASE DE DATOS '!CR8</f>
        <v>0</v>
      </c>
      <c r="AC2" s="55" t="str">
        <f>+'BASE DE DATOS '!CU8</f>
        <v>SECRETARIA DE INFRAESTRUCTURA</v>
      </c>
      <c r="AD2" s="162">
        <f>SUM(AB2:AB27)/AE2</f>
        <v>0.77692307692307694</v>
      </c>
      <c r="AE2" s="146">
        <v>13</v>
      </c>
    </row>
    <row r="3" spans="1:31" ht="39.75" customHeight="1">
      <c r="A3" s="48" t="s">
        <v>605</v>
      </c>
      <c r="B3" s="48" t="s">
        <v>95</v>
      </c>
      <c r="C3" s="48" t="s">
        <v>606</v>
      </c>
      <c r="D3" s="50">
        <v>200</v>
      </c>
      <c r="E3" s="50">
        <v>200</v>
      </c>
      <c r="F3" s="48" t="s">
        <v>97</v>
      </c>
      <c r="G3" s="48" t="s">
        <v>607</v>
      </c>
      <c r="H3" s="48" t="s">
        <v>608</v>
      </c>
      <c r="I3" s="51">
        <v>142</v>
      </c>
      <c r="J3" s="50">
        <v>50</v>
      </c>
      <c r="K3" s="50">
        <v>7</v>
      </c>
      <c r="L3" s="51">
        <v>60</v>
      </c>
      <c r="M3" s="51">
        <v>0</v>
      </c>
      <c r="N3" s="51">
        <v>96</v>
      </c>
      <c r="O3" s="51">
        <v>61</v>
      </c>
      <c r="P3" s="51">
        <v>132</v>
      </c>
      <c r="Q3" s="51">
        <f>+'BASE DE DATOS '!CD151</f>
        <v>145</v>
      </c>
      <c r="R3" s="51">
        <f>+'BASE DE DATOS '!CE151</f>
        <v>1000000000</v>
      </c>
      <c r="S3" s="50">
        <f>+'BASE DE DATOS '!CF151</f>
        <v>1000000000</v>
      </c>
      <c r="T3" s="51">
        <f>+'BASE DE DATOS '!CG151</f>
        <v>0</v>
      </c>
      <c r="U3" s="51">
        <f>+'BASE DE DATOS '!CH151</f>
        <v>0</v>
      </c>
      <c r="V3" s="51">
        <f>+'BASE DE DATOS '!CI151</f>
        <v>0</v>
      </c>
      <c r="W3" s="51">
        <f>+'BASE DE DATOS '!CJ151</f>
        <v>0</v>
      </c>
      <c r="X3" s="51">
        <f>+'BASE DE DATOS '!CK151</f>
        <v>0</v>
      </c>
      <c r="Y3" s="51">
        <f>+'BASE DE DATOS '!CL151</f>
        <v>0</v>
      </c>
      <c r="Z3" s="51">
        <f>+'BASE DE DATOS '!CM151</f>
        <v>0</v>
      </c>
      <c r="AA3" s="54">
        <f>+'BASE DE DATOS '!CQ151</f>
        <v>213</v>
      </c>
      <c r="AB3" s="160">
        <f>+'BASE DE DATOS '!CR151</f>
        <v>1</v>
      </c>
      <c r="AC3" s="55" t="str">
        <f>+'BASE DE DATOS '!CU151</f>
        <v>SECRETARIA DE INFRAESTRUCTURA</v>
      </c>
      <c r="AD3" s="157"/>
    </row>
    <row r="4" spans="1:31" ht="26.25" customHeight="1">
      <c r="A4" s="48" t="s">
        <v>605</v>
      </c>
      <c r="B4" s="48" t="s">
        <v>95</v>
      </c>
      <c r="C4" s="48" t="s">
        <v>606</v>
      </c>
      <c r="D4" s="50">
        <v>80</v>
      </c>
      <c r="E4" s="50">
        <v>20</v>
      </c>
      <c r="F4" s="48" t="s">
        <v>97</v>
      </c>
      <c r="G4" s="48" t="s">
        <v>609</v>
      </c>
      <c r="H4" s="48" t="s">
        <v>610</v>
      </c>
      <c r="I4" s="51">
        <v>35</v>
      </c>
      <c r="J4" s="50">
        <v>20</v>
      </c>
      <c r="K4" s="50">
        <v>1</v>
      </c>
      <c r="L4" s="51">
        <v>20</v>
      </c>
      <c r="M4" s="51">
        <v>11</v>
      </c>
      <c r="N4" s="51">
        <v>20</v>
      </c>
      <c r="O4" s="51">
        <v>19</v>
      </c>
      <c r="P4" s="51">
        <v>24</v>
      </c>
      <c r="Q4" s="51">
        <f>+'BASE DE DATOS '!CD152</f>
        <v>28</v>
      </c>
      <c r="R4" s="51">
        <f>+'BASE DE DATOS '!CE152</f>
        <v>26938000000</v>
      </c>
      <c r="S4" s="51">
        <f>+'BASE DE DATOS '!CF152</f>
        <v>6298000000</v>
      </c>
      <c r="T4" s="51">
        <f>+'BASE DE DATOS '!CG152</f>
        <v>0</v>
      </c>
      <c r="U4" s="51">
        <f>+'BASE DE DATOS '!CH152</f>
        <v>0</v>
      </c>
      <c r="V4" s="51">
        <f>+'BASE DE DATOS '!CI152</f>
        <v>0</v>
      </c>
      <c r="W4" s="51">
        <f>+'BASE DE DATOS '!CJ152</f>
        <v>20100000000</v>
      </c>
      <c r="X4" s="51">
        <f>+'BASE DE DATOS '!CK152</f>
        <v>0</v>
      </c>
      <c r="Y4" s="51">
        <f>+'BASE DE DATOS '!CL152</f>
        <v>0</v>
      </c>
      <c r="Z4" s="51">
        <f>+'BASE DE DATOS '!CM152</f>
        <v>0</v>
      </c>
      <c r="AA4" s="54">
        <f>+'BASE DE DATOS '!CQ152</f>
        <v>59</v>
      </c>
      <c r="AB4" s="160">
        <f>+'BASE DE DATOS '!CR152</f>
        <v>1</v>
      </c>
      <c r="AC4" s="55" t="str">
        <f>+'BASE DE DATOS '!CU152</f>
        <v>SECRETARIA DE INFRAESTRUCTURA</v>
      </c>
      <c r="AD4" s="157"/>
    </row>
    <row r="5" spans="1:31" ht="27.75" customHeight="1">
      <c r="A5" s="48" t="s">
        <v>605</v>
      </c>
      <c r="B5" s="48" t="s">
        <v>95</v>
      </c>
      <c r="C5" s="48" t="s">
        <v>606</v>
      </c>
      <c r="D5" s="50">
        <v>368</v>
      </c>
      <c r="E5" s="50">
        <v>300</v>
      </c>
      <c r="F5" s="48" t="s">
        <v>97</v>
      </c>
      <c r="G5" s="48" t="s">
        <v>611</v>
      </c>
      <c r="H5" s="48" t="s">
        <v>611</v>
      </c>
      <c r="I5" s="51">
        <v>181</v>
      </c>
      <c r="J5" s="50">
        <v>92</v>
      </c>
      <c r="K5" s="50">
        <v>52</v>
      </c>
      <c r="L5" s="51">
        <v>110</v>
      </c>
      <c r="M5" s="51">
        <v>104</v>
      </c>
      <c r="N5" s="51">
        <v>122</v>
      </c>
      <c r="O5" s="51">
        <v>122</v>
      </c>
      <c r="P5" s="51">
        <v>73</v>
      </c>
      <c r="Q5" s="51">
        <f>+'BASE DE DATOS '!CD153</f>
        <v>68</v>
      </c>
      <c r="R5" s="51">
        <f>+'BASE DE DATOS '!CE153</f>
        <v>81469300000</v>
      </c>
      <c r="S5" s="50">
        <f>+'BASE DE DATOS '!CF153</f>
        <v>3799600000</v>
      </c>
      <c r="T5" s="51">
        <f>+'BASE DE DATOS '!CG153</f>
        <v>0</v>
      </c>
      <c r="U5" s="50">
        <f>+'BASE DE DATOS '!CH153</f>
        <v>4600000000</v>
      </c>
      <c r="V5" s="51">
        <f>+'BASE DE DATOS '!CI153</f>
        <v>0</v>
      </c>
      <c r="W5" s="51">
        <f>+'BASE DE DATOS '!CJ153</f>
        <v>33069700000</v>
      </c>
      <c r="X5" s="51">
        <f>+'BASE DE DATOS '!CK153</f>
        <v>40000000000</v>
      </c>
      <c r="Y5" s="51">
        <f>+'BASE DE DATOS '!CL153</f>
        <v>0</v>
      </c>
      <c r="Z5" s="51">
        <f>+'BASE DE DATOS '!CM153</f>
        <v>0</v>
      </c>
      <c r="AA5" s="54">
        <f>+'BASE DE DATOS '!CQ153</f>
        <v>346</v>
      </c>
      <c r="AB5" s="160">
        <f>+'BASE DE DATOS '!CR153</f>
        <v>1</v>
      </c>
      <c r="AC5" s="55" t="str">
        <f>+'BASE DE DATOS '!CU153</f>
        <v>SECRETARIA DE INFRAESTRUCTURA</v>
      </c>
      <c r="AD5" s="157"/>
    </row>
    <row r="6" spans="1:31" ht="54.75" hidden="1" customHeight="1">
      <c r="A6" s="48" t="s">
        <v>605</v>
      </c>
      <c r="B6" s="48" t="s">
        <v>95</v>
      </c>
      <c r="C6" s="48" t="s">
        <v>606</v>
      </c>
      <c r="D6" s="50">
        <v>3</v>
      </c>
      <c r="E6" s="50" t="s">
        <v>79</v>
      </c>
      <c r="F6" s="48" t="s">
        <v>97</v>
      </c>
      <c r="G6" s="48" t="s">
        <v>612</v>
      </c>
      <c r="H6" s="48" t="s">
        <v>612</v>
      </c>
      <c r="I6" s="51">
        <v>3</v>
      </c>
      <c r="J6" s="50">
        <v>1</v>
      </c>
      <c r="K6" s="50">
        <v>0</v>
      </c>
      <c r="L6" s="51">
        <v>1</v>
      </c>
      <c r="M6" s="51">
        <v>0</v>
      </c>
      <c r="N6" s="51">
        <v>3</v>
      </c>
      <c r="O6" s="51">
        <v>3</v>
      </c>
      <c r="P6" s="51" t="s">
        <v>81</v>
      </c>
      <c r="Q6" s="51" t="str">
        <f>+'BASE DE DATOS '!CD154</f>
        <v>NA</v>
      </c>
      <c r="R6" s="51">
        <f>+'BASE DE DATOS '!CE154</f>
        <v>0</v>
      </c>
      <c r="S6" s="51">
        <f>+'BASE DE DATOS '!CF154</f>
        <v>0</v>
      </c>
      <c r="T6" s="51">
        <f>+'BASE DE DATOS '!CG154</f>
        <v>0</v>
      </c>
      <c r="U6" s="51">
        <f>+'BASE DE DATOS '!CH154</f>
        <v>0</v>
      </c>
      <c r="V6" s="51">
        <f>+'BASE DE DATOS '!CI154</f>
        <v>0</v>
      </c>
      <c r="W6" s="51">
        <f>+'BASE DE DATOS '!CJ154</f>
        <v>0</v>
      </c>
      <c r="X6" s="51">
        <f>+'BASE DE DATOS '!CK154</f>
        <v>0</v>
      </c>
      <c r="Y6" s="51">
        <f>+'BASE DE DATOS '!CL154</f>
        <v>0</v>
      </c>
      <c r="Z6" s="51">
        <f>+'BASE DE DATOS '!CM154</f>
        <v>0</v>
      </c>
      <c r="AA6" s="54" t="str">
        <f>+'BASE DE DATOS '!CQ154</f>
        <v>NA</v>
      </c>
      <c r="AB6" s="160" t="str">
        <f>+'BASE DE DATOS '!CR154</f>
        <v>NA</v>
      </c>
      <c r="AC6" s="55" t="str">
        <f>+'BASE DE DATOS '!CU154</f>
        <v>SECRETARIA DE INFRAESTRUCTURA</v>
      </c>
      <c r="AD6" s="157"/>
    </row>
    <row r="7" spans="1:31" ht="68.25" hidden="1" customHeight="1">
      <c r="A7" s="48" t="s">
        <v>605</v>
      </c>
      <c r="B7" s="48" t="s">
        <v>95</v>
      </c>
      <c r="C7" s="48" t="s">
        <v>606</v>
      </c>
      <c r="D7" s="50">
        <v>100</v>
      </c>
      <c r="E7" s="50" t="s">
        <v>81</v>
      </c>
      <c r="F7" s="48" t="s">
        <v>97</v>
      </c>
      <c r="G7" s="48" t="s">
        <v>613</v>
      </c>
      <c r="H7" s="48" t="s">
        <v>613</v>
      </c>
      <c r="I7" s="51">
        <v>0</v>
      </c>
      <c r="J7" s="50">
        <v>10</v>
      </c>
      <c r="K7" s="50">
        <v>0</v>
      </c>
      <c r="L7" s="51">
        <v>100</v>
      </c>
      <c r="M7" s="51">
        <v>0</v>
      </c>
      <c r="N7" s="51">
        <v>0</v>
      </c>
      <c r="O7" s="51">
        <v>0</v>
      </c>
      <c r="P7" s="51" t="s">
        <v>81</v>
      </c>
      <c r="Q7" s="51" t="str">
        <f>+'BASE DE DATOS '!CD155</f>
        <v>NA</v>
      </c>
      <c r="R7" s="51">
        <f>+'BASE DE DATOS '!CE155</f>
        <v>0</v>
      </c>
      <c r="S7" s="51">
        <f>+'BASE DE DATOS '!CF155</f>
        <v>0</v>
      </c>
      <c r="T7" s="51">
        <f>+'BASE DE DATOS '!CG155</f>
        <v>0</v>
      </c>
      <c r="U7" s="51">
        <f>+'BASE DE DATOS '!CH155</f>
        <v>0</v>
      </c>
      <c r="V7" s="51">
        <f>+'BASE DE DATOS '!CI155</f>
        <v>0</v>
      </c>
      <c r="W7" s="51">
        <f>+'BASE DE DATOS '!CJ155</f>
        <v>0</v>
      </c>
      <c r="X7" s="51">
        <f>+'BASE DE DATOS '!CK155</f>
        <v>0</v>
      </c>
      <c r="Y7" s="51">
        <f>+'BASE DE DATOS '!CL155</f>
        <v>0</v>
      </c>
      <c r="Z7" s="51">
        <f>+'BASE DE DATOS '!CM155</f>
        <v>0</v>
      </c>
      <c r="AA7" s="54" t="str">
        <f>+'BASE DE DATOS '!CQ155</f>
        <v>NA</v>
      </c>
      <c r="AB7" s="160" t="str">
        <f>+'BASE DE DATOS '!CR155</f>
        <v>NA</v>
      </c>
      <c r="AC7" s="55" t="str">
        <f>+'BASE DE DATOS '!CU155</f>
        <v>SECRETARIA DE INFRAESTRUCTURA</v>
      </c>
      <c r="AD7" s="157"/>
    </row>
    <row r="8" spans="1:31" ht="55.5" hidden="1" customHeight="1">
      <c r="A8" s="48" t="s">
        <v>605</v>
      </c>
      <c r="B8" s="48" t="s">
        <v>95</v>
      </c>
      <c r="C8" s="48" t="s">
        <v>606</v>
      </c>
      <c r="D8" s="50">
        <v>100</v>
      </c>
      <c r="E8" s="50" t="s">
        <v>81</v>
      </c>
      <c r="F8" s="48" t="s">
        <v>97</v>
      </c>
      <c r="G8" s="48" t="s">
        <v>614</v>
      </c>
      <c r="H8" s="48" t="s">
        <v>614</v>
      </c>
      <c r="I8" s="51">
        <v>0</v>
      </c>
      <c r="J8" s="50">
        <v>10</v>
      </c>
      <c r="K8" s="50">
        <v>10</v>
      </c>
      <c r="L8" s="51">
        <v>100</v>
      </c>
      <c r="M8" s="51">
        <v>100</v>
      </c>
      <c r="N8" s="51">
        <v>0</v>
      </c>
      <c r="O8" s="51">
        <v>0</v>
      </c>
      <c r="P8" s="51" t="s">
        <v>81</v>
      </c>
      <c r="Q8" s="51" t="str">
        <f>+'BASE DE DATOS '!CD156</f>
        <v>NA</v>
      </c>
      <c r="R8" s="51">
        <f>+'BASE DE DATOS '!CE156</f>
        <v>0</v>
      </c>
      <c r="S8" s="51">
        <f>+'BASE DE DATOS '!CF156</f>
        <v>0</v>
      </c>
      <c r="T8" s="51">
        <f>+'BASE DE DATOS '!CG156</f>
        <v>0</v>
      </c>
      <c r="U8" s="51">
        <f>+'BASE DE DATOS '!CH156</f>
        <v>0</v>
      </c>
      <c r="V8" s="51">
        <f>+'BASE DE DATOS '!CI156</f>
        <v>0</v>
      </c>
      <c r="W8" s="51">
        <f>+'BASE DE DATOS '!CJ156</f>
        <v>0</v>
      </c>
      <c r="X8" s="51">
        <f>+'BASE DE DATOS '!CK156</f>
        <v>0</v>
      </c>
      <c r="Y8" s="51">
        <f>+'BASE DE DATOS '!CL156</f>
        <v>0</v>
      </c>
      <c r="Z8" s="51">
        <f>+'BASE DE DATOS '!CM156</f>
        <v>222574602815</v>
      </c>
      <c r="AA8" s="54" t="str">
        <f>+'BASE DE DATOS '!CQ156</f>
        <v>NA</v>
      </c>
      <c r="AB8" s="160" t="str">
        <f>+'BASE DE DATOS '!CR156</f>
        <v>NA</v>
      </c>
      <c r="AC8" s="55" t="str">
        <f>+'BASE DE DATOS '!CU156</f>
        <v>SECRETARIA DE INFRAESTRUCTURA</v>
      </c>
      <c r="AD8" s="157"/>
    </row>
    <row r="9" spans="1:31" ht="67.5" hidden="1">
      <c r="A9" s="48" t="s">
        <v>605</v>
      </c>
      <c r="B9" s="48" t="s">
        <v>95</v>
      </c>
      <c r="C9" s="48" t="s">
        <v>606</v>
      </c>
      <c r="D9" s="50">
        <v>100</v>
      </c>
      <c r="E9" s="50" t="s">
        <v>81</v>
      </c>
      <c r="F9" s="48" t="s">
        <v>97</v>
      </c>
      <c r="G9" s="48" t="s">
        <v>615</v>
      </c>
      <c r="H9" s="48" t="s">
        <v>615</v>
      </c>
      <c r="I9" s="51">
        <v>0</v>
      </c>
      <c r="J9" s="50">
        <v>10</v>
      </c>
      <c r="K9" s="50">
        <v>0</v>
      </c>
      <c r="L9" s="51">
        <v>40</v>
      </c>
      <c r="M9" s="51">
        <v>0</v>
      </c>
      <c r="N9" s="51">
        <v>0</v>
      </c>
      <c r="O9" s="51">
        <v>0</v>
      </c>
      <c r="P9" s="51" t="s">
        <v>81</v>
      </c>
      <c r="Q9" s="51" t="str">
        <f>+'BASE DE DATOS '!CD157</f>
        <v>NA</v>
      </c>
      <c r="R9" s="51">
        <f>+'BASE DE DATOS '!CE157</f>
        <v>0</v>
      </c>
      <c r="S9" s="51">
        <f>+'BASE DE DATOS '!CF157</f>
        <v>0</v>
      </c>
      <c r="T9" s="51">
        <f>+'BASE DE DATOS '!CG157</f>
        <v>0</v>
      </c>
      <c r="U9" s="51">
        <f>+'BASE DE DATOS '!CH157</f>
        <v>0</v>
      </c>
      <c r="V9" s="51">
        <f>+'BASE DE DATOS '!CI157</f>
        <v>0</v>
      </c>
      <c r="W9" s="51">
        <f>+'BASE DE DATOS '!CJ157</f>
        <v>0</v>
      </c>
      <c r="X9" s="51">
        <f>+'BASE DE DATOS '!CK157</f>
        <v>0</v>
      </c>
      <c r="Y9" s="51">
        <f>+'BASE DE DATOS '!CL157</f>
        <v>0</v>
      </c>
      <c r="Z9" s="51">
        <f>+'BASE DE DATOS '!CM157</f>
        <v>0</v>
      </c>
      <c r="AA9" s="54" t="str">
        <f>+'BASE DE DATOS '!CQ157</f>
        <v>NA</v>
      </c>
      <c r="AB9" s="160" t="str">
        <f>+'BASE DE DATOS '!CR157</f>
        <v>NA</v>
      </c>
      <c r="AC9" s="55" t="str">
        <f>+'BASE DE DATOS '!CU157</f>
        <v>SECRETARIA DE INFRAESTRUCTURA</v>
      </c>
      <c r="AD9" s="157"/>
    </row>
    <row r="10" spans="1:31" ht="58.5" hidden="1" customHeight="1">
      <c r="A10" s="48" t="s">
        <v>605</v>
      </c>
      <c r="B10" s="48" t="s">
        <v>95</v>
      </c>
      <c r="C10" s="48" t="s">
        <v>606</v>
      </c>
      <c r="D10" s="50">
        <v>100</v>
      </c>
      <c r="E10" s="50" t="s">
        <v>81</v>
      </c>
      <c r="F10" s="48" t="s">
        <v>97</v>
      </c>
      <c r="G10" s="48" t="s">
        <v>616</v>
      </c>
      <c r="H10" s="48" t="s">
        <v>616</v>
      </c>
      <c r="I10" s="51">
        <v>0</v>
      </c>
      <c r="J10" s="50">
        <v>10</v>
      </c>
      <c r="K10" s="50">
        <v>0</v>
      </c>
      <c r="L10" s="51">
        <v>40</v>
      </c>
      <c r="M10" s="51">
        <v>0</v>
      </c>
      <c r="N10" s="51">
        <v>0</v>
      </c>
      <c r="O10" s="51">
        <v>0</v>
      </c>
      <c r="P10" s="51" t="s">
        <v>81</v>
      </c>
      <c r="Q10" s="51" t="str">
        <f>+'BASE DE DATOS '!CD158</f>
        <v>NA</v>
      </c>
      <c r="R10" s="51">
        <f>+'BASE DE DATOS '!CE158</f>
        <v>0</v>
      </c>
      <c r="S10" s="51">
        <f>+'BASE DE DATOS '!CF158</f>
        <v>0</v>
      </c>
      <c r="T10" s="51">
        <f>+'BASE DE DATOS '!CG158</f>
        <v>0</v>
      </c>
      <c r="U10" s="51">
        <f>+'BASE DE DATOS '!CH158</f>
        <v>0</v>
      </c>
      <c r="V10" s="51">
        <f>+'BASE DE DATOS '!CI158</f>
        <v>0</v>
      </c>
      <c r="W10" s="51">
        <f>+'BASE DE DATOS '!CJ158</f>
        <v>0</v>
      </c>
      <c r="X10" s="51">
        <f>+'BASE DE DATOS '!CK158</f>
        <v>0</v>
      </c>
      <c r="Y10" s="51">
        <f>+'BASE DE DATOS '!CL158</f>
        <v>0</v>
      </c>
      <c r="Z10" s="51">
        <f>+'BASE DE DATOS '!CM158</f>
        <v>0</v>
      </c>
      <c r="AA10" s="54" t="str">
        <f>+'BASE DE DATOS '!CQ158</f>
        <v>NA</v>
      </c>
      <c r="AB10" s="160" t="str">
        <f>+'BASE DE DATOS '!CR158</f>
        <v>NA</v>
      </c>
      <c r="AC10" s="55" t="str">
        <f>+'BASE DE DATOS '!CU158</f>
        <v>SECRETARIA DE INFRAESTRUCTURA</v>
      </c>
      <c r="AD10" s="157"/>
    </row>
    <row r="11" spans="1:31" ht="86.25" hidden="1" customHeight="1">
      <c r="A11" s="48" t="s">
        <v>605</v>
      </c>
      <c r="B11" s="48" t="s">
        <v>95</v>
      </c>
      <c r="C11" s="48" t="s">
        <v>606</v>
      </c>
      <c r="D11" s="50">
        <v>100</v>
      </c>
      <c r="E11" s="50" t="s">
        <v>81</v>
      </c>
      <c r="F11" s="48" t="s">
        <v>97</v>
      </c>
      <c r="G11" s="48" t="s">
        <v>617</v>
      </c>
      <c r="H11" s="48" t="s">
        <v>617</v>
      </c>
      <c r="I11" s="51">
        <v>0</v>
      </c>
      <c r="J11" s="50">
        <v>10</v>
      </c>
      <c r="K11" s="50">
        <v>0</v>
      </c>
      <c r="L11" s="51">
        <v>40</v>
      </c>
      <c r="M11" s="51">
        <v>0</v>
      </c>
      <c r="N11" s="51">
        <v>0</v>
      </c>
      <c r="O11" s="51">
        <v>0</v>
      </c>
      <c r="P11" s="51" t="s">
        <v>81</v>
      </c>
      <c r="Q11" s="51" t="str">
        <f>+'BASE DE DATOS '!CD159</f>
        <v>NA</v>
      </c>
      <c r="R11" s="51">
        <f>+'BASE DE DATOS '!CE159</f>
        <v>0</v>
      </c>
      <c r="S11" s="51">
        <f>+'BASE DE DATOS '!CF159</f>
        <v>0</v>
      </c>
      <c r="T11" s="51">
        <f>+'BASE DE DATOS '!CG159</f>
        <v>0</v>
      </c>
      <c r="U11" s="51">
        <f>+'BASE DE DATOS '!CH159</f>
        <v>0</v>
      </c>
      <c r="V11" s="51">
        <f>+'BASE DE DATOS '!CI159</f>
        <v>0</v>
      </c>
      <c r="W11" s="51">
        <f>+'BASE DE DATOS '!CJ159</f>
        <v>0</v>
      </c>
      <c r="X11" s="51">
        <f>+'BASE DE DATOS '!CK159</f>
        <v>0</v>
      </c>
      <c r="Y11" s="51">
        <f>+'BASE DE DATOS '!CL159</f>
        <v>0</v>
      </c>
      <c r="Z11" s="51">
        <f>+'BASE DE DATOS '!CM159</f>
        <v>0</v>
      </c>
      <c r="AA11" s="54" t="str">
        <f>+'BASE DE DATOS '!CQ159</f>
        <v>NA</v>
      </c>
      <c r="AB11" s="160" t="str">
        <f>+'BASE DE DATOS '!CR159</f>
        <v>NA</v>
      </c>
      <c r="AC11" s="55" t="str">
        <f>+'BASE DE DATOS '!CU159</f>
        <v>SECRETARIA DE INFRAESTRUCTURA</v>
      </c>
      <c r="AD11" s="157"/>
    </row>
    <row r="12" spans="1:31" ht="52.5" hidden="1" customHeight="1">
      <c r="A12" s="48" t="s">
        <v>618</v>
      </c>
      <c r="B12" s="48" t="s">
        <v>95</v>
      </c>
      <c r="C12" s="48" t="s">
        <v>619</v>
      </c>
      <c r="D12" s="50">
        <v>100</v>
      </c>
      <c r="E12" s="50" t="s">
        <v>81</v>
      </c>
      <c r="F12" s="48" t="s">
        <v>97</v>
      </c>
      <c r="G12" s="48" t="s">
        <v>620</v>
      </c>
      <c r="H12" s="48" t="s">
        <v>620</v>
      </c>
      <c r="I12" s="51">
        <v>0</v>
      </c>
      <c r="J12" s="50">
        <v>10</v>
      </c>
      <c r="K12" s="50">
        <v>0</v>
      </c>
      <c r="L12" s="51">
        <v>40</v>
      </c>
      <c r="M12" s="51">
        <v>0</v>
      </c>
      <c r="N12" s="51">
        <v>0</v>
      </c>
      <c r="O12" s="51">
        <v>0</v>
      </c>
      <c r="P12" s="51">
        <v>0</v>
      </c>
      <c r="Q12" s="51" t="str">
        <f>+'BASE DE DATOS '!CD160</f>
        <v>NA</v>
      </c>
      <c r="R12" s="51">
        <f>+'BASE DE DATOS '!CE160</f>
        <v>0</v>
      </c>
      <c r="S12" s="51">
        <f>+'BASE DE DATOS '!CF160</f>
        <v>0</v>
      </c>
      <c r="T12" s="51">
        <f>+'BASE DE DATOS '!CG160</f>
        <v>0</v>
      </c>
      <c r="U12" s="51">
        <f>+'BASE DE DATOS '!CH160</f>
        <v>0</v>
      </c>
      <c r="V12" s="51">
        <f>+'BASE DE DATOS '!CI160</f>
        <v>0</v>
      </c>
      <c r="W12" s="51">
        <f>+'BASE DE DATOS '!CJ160</f>
        <v>0</v>
      </c>
      <c r="X12" s="51">
        <f>+'BASE DE DATOS '!CK160</f>
        <v>0</v>
      </c>
      <c r="Y12" s="51">
        <f>+'BASE DE DATOS '!CL160</f>
        <v>0</v>
      </c>
      <c r="Z12" s="51">
        <f>+'BASE DE DATOS '!CM160</f>
        <v>0</v>
      </c>
      <c r="AA12" s="54" t="str">
        <f>+'BASE DE DATOS '!CQ160</f>
        <v>NA</v>
      </c>
      <c r="AB12" s="160" t="str">
        <f>+'BASE DE DATOS '!CR160</f>
        <v>NA</v>
      </c>
      <c r="AC12" s="55" t="str">
        <f>+'BASE DE DATOS '!CU160</f>
        <v>SECRETARIA DE INFRAESTRUCTURA</v>
      </c>
      <c r="AD12" s="157"/>
    </row>
    <row r="13" spans="1:31" ht="40.5" customHeight="1">
      <c r="A13" s="48" t="s">
        <v>618</v>
      </c>
      <c r="B13" s="48" t="s">
        <v>95</v>
      </c>
      <c r="C13" s="48" t="s">
        <v>619</v>
      </c>
      <c r="D13" s="50">
        <v>10</v>
      </c>
      <c r="E13" s="50" t="s">
        <v>81</v>
      </c>
      <c r="F13" s="48" t="s">
        <v>97</v>
      </c>
      <c r="G13" s="48" t="s">
        <v>621</v>
      </c>
      <c r="H13" s="48" t="s">
        <v>621</v>
      </c>
      <c r="I13" s="51">
        <v>0</v>
      </c>
      <c r="J13" s="50">
        <v>2</v>
      </c>
      <c r="K13" s="50">
        <v>12</v>
      </c>
      <c r="L13" s="51">
        <v>3</v>
      </c>
      <c r="M13" s="51">
        <v>0</v>
      </c>
      <c r="N13" s="51">
        <v>6</v>
      </c>
      <c r="O13" s="51">
        <v>8</v>
      </c>
      <c r="P13" s="51">
        <v>0</v>
      </c>
      <c r="Q13" s="51" t="str">
        <f>+'BASE DE DATOS '!CD161</f>
        <v>NA</v>
      </c>
      <c r="R13" s="51">
        <f>+'BASE DE DATOS '!CE161</f>
        <v>0</v>
      </c>
      <c r="S13" s="51">
        <f>+'BASE DE DATOS '!CF161</f>
        <v>0</v>
      </c>
      <c r="T13" s="51">
        <f>+'BASE DE DATOS '!CG161</f>
        <v>0</v>
      </c>
      <c r="U13" s="51">
        <f>+'BASE DE DATOS '!CH161</f>
        <v>0</v>
      </c>
      <c r="V13" s="51">
        <f>+'BASE DE DATOS '!CI161</f>
        <v>0</v>
      </c>
      <c r="W13" s="51">
        <f>+'BASE DE DATOS '!CJ161</f>
        <v>0</v>
      </c>
      <c r="X13" s="51">
        <f>+'BASE DE DATOS '!CK161</f>
        <v>0</v>
      </c>
      <c r="Y13" s="51">
        <f>+'BASE DE DATOS '!CL161</f>
        <v>0</v>
      </c>
      <c r="Z13" s="51">
        <f>+'BASE DE DATOS '!CM161</f>
        <v>0</v>
      </c>
      <c r="AA13" s="54">
        <f>+'BASE DE DATOS '!CQ161</f>
        <v>20</v>
      </c>
      <c r="AB13" s="160">
        <f>+'BASE DE DATOS '!CR161</f>
        <v>1</v>
      </c>
      <c r="AC13" s="55" t="str">
        <f>+'BASE DE DATOS '!CU161</f>
        <v>SECRETARIA DE INFRAESTRUCTURA</v>
      </c>
      <c r="AD13" s="157"/>
    </row>
    <row r="14" spans="1:31" ht="57.75" customHeight="1">
      <c r="A14" s="48" t="s">
        <v>618</v>
      </c>
      <c r="B14" s="48" t="s">
        <v>95</v>
      </c>
      <c r="C14" s="48" t="s">
        <v>619</v>
      </c>
      <c r="D14" s="50">
        <v>15</v>
      </c>
      <c r="E14" s="50">
        <v>50</v>
      </c>
      <c r="F14" s="48" t="s">
        <v>97</v>
      </c>
      <c r="G14" s="48" t="s">
        <v>624</v>
      </c>
      <c r="H14" s="48" t="s">
        <v>628</v>
      </c>
      <c r="I14" s="51">
        <v>15</v>
      </c>
      <c r="J14" s="50">
        <v>6</v>
      </c>
      <c r="K14" s="50">
        <v>117</v>
      </c>
      <c r="L14" s="51">
        <v>33</v>
      </c>
      <c r="M14" s="51">
        <v>0</v>
      </c>
      <c r="N14" s="51">
        <v>2</v>
      </c>
      <c r="O14" s="51">
        <v>10</v>
      </c>
      <c r="P14" s="51">
        <v>15</v>
      </c>
      <c r="Q14" s="51">
        <f>+'BASE DE DATOS '!CD162</f>
        <v>65</v>
      </c>
      <c r="R14" s="51">
        <f>+'BASE DE DATOS '!CE162</f>
        <v>1000000000</v>
      </c>
      <c r="S14" s="51">
        <f>+'BASE DE DATOS '!CF162</f>
        <v>1000000000</v>
      </c>
      <c r="T14" s="51">
        <f>+'BASE DE DATOS '!CG162</f>
        <v>0</v>
      </c>
      <c r="U14" s="51">
        <f>+'BASE DE DATOS '!CH162</f>
        <v>0</v>
      </c>
      <c r="V14" s="51">
        <f>+'BASE DE DATOS '!CI162</f>
        <v>0</v>
      </c>
      <c r="W14" s="51">
        <f>+'BASE DE DATOS '!CJ162</f>
        <v>0</v>
      </c>
      <c r="X14" s="51">
        <f>+'BASE DE DATOS '!CK162</f>
        <v>0</v>
      </c>
      <c r="Y14" s="51">
        <f>+'BASE DE DATOS '!CL162</f>
        <v>0</v>
      </c>
      <c r="Z14" s="51">
        <f>+'BASE DE DATOS '!CM162</f>
        <v>0</v>
      </c>
      <c r="AA14" s="54">
        <f>+'BASE DE DATOS '!CQ162</f>
        <v>127</v>
      </c>
      <c r="AB14" s="160">
        <f>+'BASE DE DATOS '!CR162</f>
        <v>1</v>
      </c>
      <c r="AC14" s="55" t="str">
        <f>+'BASE DE DATOS '!CU162</f>
        <v>SECRETARIA DE INFRAESTRUCTURA</v>
      </c>
      <c r="AD14" s="157"/>
    </row>
    <row r="15" spans="1:31" ht="41.25" customHeight="1">
      <c r="A15" s="48" t="s">
        <v>618</v>
      </c>
      <c r="B15" s="48" t="s">
        <v>95</v>
      </c>
      <c r="C15" s="48" t="s">
        <v>619</v>
      </c>
      <c r="D15" s="50">
        <v>20</v>
      </c>
      <c r="E15" s="50" t="s">
        <v>81</v>
      </c>
      <c r="F15" s="48" t="s">
        <v>97</v>
      </c>
      <c r="G15" s="48" t="s">
        <v>625</v>
      </c>
      <c r="H15" s="48" t="s">
        <v>625</v>
      </c>
      <c r="I15" s="51">
        <v>20</v>
      </c>
      <c r="J15" s="50">
        <v>3</v>
      </c>
      <c r="K15" s="50">
        <v>75</v>
      </c>
      <c r="L15" s="51">
        <v>6</v>
      </c>
      <c r="M15" s="51">
        <v>7</v>
      </c>
      <c r="N15" s="51">
        <v>3</v>
      </c>
      <c r="O15" s="51">
        <v>0.5</v>
      </c>
      <c r="P15" s="51" t="s">
        <v>81</v>
      </c>
      <c r="Q15" s="51" t="str">
        <f>+'BASE DE DATOS '!CD163</f>
        <v>NA</v>
      </c>
      <c r="R15" s="51">
        <f>+'BASE DE DATOS '!CE163</f>
        <v>0</v>
      </c>
      <c r="S15" s="51">
        <f>+'BASE DE DATOS '!CF163</f>
        <v>0</v>
      </c>
      <c r="T15" s="51">
        <f>+'BASE DE DATOS '!CG163</f>
        <v>0</v>
      </c>
      <c r="U15" s="51">
        <f>+'BASE DE DATOS '!CH163</f>
        <v>0</v>
      </c>
      <c r="V15" s="51">
        <f>+'BASE DE DATOS '!CI163</f>
        <v>0</v>
      </c>
      <c r="W15" s="51">
        <f>+'BASE DE DATOS '!CJ163</f>
        <v>0</v>
      </c>
      <c r="X15" s="51">
        <f>+'BASE DE DATOS '!CK163</f>
        <v>0</v>
      </c>
      <c r="Y15" s="51">
        <f>+'BASE DE DATOS '!CL163</f>
        <v>0</v>
      </c>
      <c r="Z15" s="51">
        <f>+'BASE DE DATOS '!CM163</f>
        <v>0</v>
      </c>
      <c r="AA15" s="54">
        <f>+'BASE DE DATOS '!CQ163</f>
        <v>82.5</v>
      </c>
      <c r="AB15" s="160">
        <f>+'BASE DE DATOS '!CR163</f>
        <v>1</v>
      </c>
      <c r="AC15" s="55" t="str">
        <f>+'BASE DE DATOS '!CU163</f>
        <v>SECRETARIA DE INFRAESTRUCTURA</v>
      </c>
      <c r="AD15" s="157"/>
    </row>
    <row r="16" spans="1:31" ht="33.75" hidden="1">
      <c r="A16" s="48" t="s">
        <v>618</v>
      </c>
      <c r="B16" s="48" t="s">
        <v>95</v>
      </c>
      <c r="C16" s="48" t="s">
        <v>619</v>
      </c>
      <c r="D16" s="50">
        <v>40</v>
      </c>
      <c r="E16" s="50" t="s">
        <v>81</v>
      </c>
      <c r="F16" s="48" t="s">
        <v>97</v>
      </c>
      <c r="G16" s="48" t="s">
        <v>626</v>
      </c>
      <c r="H16" s="48" t="s">
        <v>626</v>
      </c>
      <c r="I16" s="51">
        <v>40</v>
      </c>
      <c r="J16" s="50">
        <v>5</v>
      </c>
      <c r="K16" s="50">
        <v>5</v>
      </c>
      <c r="L16" s="51">
        <v>0</v>
      </c>
      <c r="M16" s="51">
        <v>0</v>
      </c>
      <c r="N16" s="51">
        <v>15</v>
      </c>
      <c r="O16" s="51">
        <v>0</v>
      </c>
      <c r="P16" s="51" t="s">
        <v>81</v>
      </c>
      <c r="Q16" s="51" t="str">
        <f>+'BASE DE DATOS '!CD164</f>
        <v>NA</v>
      </c>
      <c r="R16" s="51">
        <f>+'BASE DE DATOS '!CE164</f>
        <v>0</v>
      </c>
      <c r="S16" s="51">
        <f>+'BASE DE DATOS '!CF164</f>
        <v>0</v>
      </c>
      <c r="T16" s="51">
        <f>+'BASE DE DATOS '!CG164</f>
        <v>0</v>
      </c>
      <c r="U16" s="51">
        <f>+'BASE DE DATOS '!CH164</f>
        <v>0</v>
      </c>
      <c r="V16" s="51">
        <f>+'BASE DE DATOS '!CI164</f>
        <v>0</v>
      </c>
      <c r="W16" s="51">
        <f>+'BASE DE DATOS '!CJ164</f>
        <v>0</v>
      </c>
      <c r="X16" s="51">
        <f>+'BASE DE DATOS '!CK164</f>
        <v>0</v>
      </c>
      <c r="Y16" s="51">
        <f>+'BASE DE DATOS '!CL164</f>
        <v>0</v>
      </c>
      <c r="Z16" s="51">
        <f>+'BASE DE DATOS '!CM164</f>
        <v>0</v>
      </c>
      <c r="AA16" s="54" t="str">
        <f>+'BASE DE DATOS '!CQ164</f>
        <v>NA</v>
      </c>
      <c r="AB16" s="160" t="str">
        <f>+'BASE DE DATOS '!CR164</f>
        <v>NA</v>
      </c>
      <c r="AC16" s="55" t="str">
        <f>+'BASE DE DATOS '!CU164</f>
        <v>SECRETARIA DE INFRAESTRUCTURA</v>
      </c>
      <c r="AD16" s="157"/>
    </row>
    <row r="17" spans="1:30" ht="44.25" customHeight="1">
      <c r="A17" s="48" t="s">
        <v>618</v>
      </c>
      <c r="B17" s="48" t="s">
        <v>95</v>
      </c>
      <c r="C17" s="48" t="s">
        <v>619</v>
      </c>
      <c r="D17" s="50">
        <v>10</v>
      </c>
      <c r="E17" s="50">
        <v>10</v>
      </c>
      <c r="F17" s="48" t="s">
        <v>97</v>
      </c>
      <c r="G17" s="48" t="s">
        <v>630</v>
      </c>
      <c r="H17" s="48" t="s">
        <v>627</v>
      </c>
      <c r="I17" s="51">
        <v>0</v>
      </c>
      <c r="J17" s="50">
        <v>7</v>
      </c>
      <c r="K17" s="50">
        <v>0</v>
      </c>
      <c r="L17" s="51">
        <v>9</v>
      </c>
      <c r="M17" s="51">
        <v>9</v>
      </c>
      <c r="N17" s="51">
        <v>0</v>
      </c>
      <c r="O17" s="51">
        <v>0</v>
      </c>
      <c r="P17" s="51">
        <v>8</v>
      </c>
      <c r="Q17" s="51">
        <f>+'BASE DE DATOS '!CD165</f>
        <v>0</v>
      </c>
      <c r="R17" s="51">
        <f>+'BASE DE DATOS '!CE165</f>
        <v>0</v>
      </c>
      <c r="S17" s="51">
        <f>+'BASE DE DATOS '!CF165</f>
        <v>0</v>
      </c>
      <c r="T17" s="51">
        <f>+'BASE DE DATOS '!CG165</f>
        <v>0</v>
      </c>
      <c r="U17" s="51">
        <f>+'BASE DE DATOS '!CH165</f>
        <v>0</v>
      </c>
      <c r="V17" s="51">
        <f>+'BASE DE DATOS '!CI165</f>
        <v>0</v>
      </c>
      <c r="W17" s="51">
        <f>+'BASE DE DATOS '!CJ165</f>
        <v>0</v>
      </c>
      <c r="X17" s="51">
        <f>+'BASE DE DATOS '!CK165</f>
        <v>0</v>
      </c>
      <c r="Y17" s="51">
        <f>+'BASE DE DATOS '!CL165</f>
        <v>0</v>
      </c>
      <c r="Z17" s="51">
        <f>+'BASE DE DATOS '!CM165</f>
        <v>0</v>
      </c>
      <c r="AA17" s="54">
        <f>+'BASE DE DATOS '!CQ165</f>
        <v>9</v>
      </c>
      <c r="AB17" s="160">
        <f>+'BASE DE DATOS '!CR165</f>
        <v>0.9</v>
      </c>
      <c r="AC17" s="55" t="str">
        <f>+'BASE DE DATOS '!CU165</f>
        <v>SECRETARIA DE INFRAESTRUCTURA</v>
      </c>
      <c r="AD17" s="157"/>
    </row>
    <row r="18" spans="1:30" ht="47.25" customHeight="1">
      <c r="A18" s="48" t="s">
        <v>618</v>
      </c>
      <c r="B18" s="48" t="s">
        <v>95</v>
      </c>
      <c r="C18" s="48" t="s">
        <v>619</v>
      </c>
      <c r="D18" s="50">
        <v>10</v>
      </c>
      <c r="E18" s="50">
        <v>1</v>
      </c>
      <c r="F18" s="48" t="s">
        <v>97</v>
      </c>
      <c r="G18" s="48" t="s">
        <v>631</v>
      </c>
      <c r="H18" s="48" t="s">
        <v>630</v>
      </c>
      <c r="I18" s="51">
        <v>0</v>
      </c>
      <c r="J18" s="50">
        <v>0</v>
      </c>
      <c r="K18" s="50">
        <v>0</v>
      </c>
      <c r="L18" s="51">
        <v>0</v>
      </c>
      <c r="M18" s="51">
        <v>0</v>
      </c>
      <c r="N18" s="51">
        <v>5</v>
      </c>
      <c r="O18" s="51">
        <v>1</v>
      </c>
      <c r="P18" s="51">
        <v>1</v>
      </c>
      <c r="Q18" s="51">
        <f>+'BASE DE DATOS '!CD166</f>
        <v>0</v>
      </c>
      <c r="R18" s="51">
        <f>+'BASE DE DATOS '!CE166</f>
        <v>0</v>
      </c>
      <c r="S18" s="51">
        <f>+'BASE DE DATOS '!CF166</f>
        <v>0</v>
      </c>
      <c r="T18" s="51">
        <f>+'BASE DE DATOS '!CG166</f>
        <v>0</v>
      </c>
      <c r="U18" s="51">
        <f>+'BASE DE DATOS '!CH166</f>
        <v>0</v>
      </c>
      <c r="V18" s="51">
        <f>+'BASE DE DATOS '!CI166</f>
        <v>0</v>
      </c>
      <c r="W18" s="51">
        <f>+'BASE DE DATOS '!CJ166</f>
        <v>0</v>
      </c>
      <c r="X18" s="51">
        <f>+'BASE DE DATOS '!CK166</f>
        <v>0</v>
      </c>
      <c r="Y18" s="51">
        <f>+'BASE DE DATOS '!CL166</f>
        <v>0</v>
      </c>
      <c r="Z18" s="51">
        <f>+'BASE DE DATOS '!CM166</f>
        <v>0</v>
      </c>
      <c r="AA18" s="76">
        <f>+'BASE DE DATOS '!CQ166</f>
        <v>1</v>
      </c>
      <c r="AB18" s="160">
        <f>+'BASE DE DATOS '!CR166</f>
        <v>1</v>
      </c>
      <c r="AC18" s="55" t="str">
        <f>+'BASE DE DATOS '!CU166</f>
        <v>SECRETARIA DE INFRAESTRUCTURA</v>
      </c>
      <c r="AD18" s="157"/>
    </row>
    <row r="19" spans="1:30" ht="98.25" customHeight="1">
      <c r="A19" s="48" t="s">
        <v>632</v>
      </c>
      <c r="B19" s="145" t="s">
        <v>95</v>
      </c>
      <c r="C19" s="48" t="s">
        <v>633</v>
      </c>
      <c r="D19" s="50">
        <v>11</v>
      </c>
      <c r="E19" s="50">
        <v>10</v>
      </c>
      <c r="F19" s="48" t="s">
        <v>97</v>
      </c>
      <c r="G19" s="63" t="s">
        <v>81</v>
      </c>
      <c r="H19" s="48" t="s">
        <v>634</v>
      </c>
      <c r="I19" s="51" t="s">
        <v>107</v>
      </c>
      <c r="J19" s="50" t="s">
        <v>81</v>
      </c>
      <c r="K19" s="50" t="s">
        <v>81</v>
      </c>
      <c r="L19" s="50" t="s">
        <v>81</v>
      </c>
      <c r="M19" s="50" t="s">
        <v>81</v>
      </c>
      <c r="N19" s="50" t="s">
        <v>81</v>
      </c>
      <c r="O19" s="50" t="s">
        <v>81</v>
      </c>
      <c r="P19" s="51">
        <v>10</v>
      </c>
      <c r="Q19" s="50">
        <f>+'BASE DE DATOS '!CD167</f>
        <v>2</v>
      </c>
      <c r="R19" s="51">
        <f>+'BASE DE DATOS '!CE167</f>
        <v>0</v>
      </c>
      <c r="S19" s="51">
        <f>+'BASE DE DATOS '!CF167</f>
        <v>0</v>
      </c>
      <c r="T19" s="51">
        <f>+'BASE DE DATOS '!CG167</f>
        <v>0</v>
      </c>
      <c r="U19" s="51">
        <f>+'BASE DE DATOS '!CH167</f>
        <v>0</v>
      </c>
      <c r="V19" s="51">
        <f>+'BASE DE DATOS '!CI167</f>
        <v>0</v>
      </c>
      <c r="W19" s="51">
        <f>+'BASE DE DATOS '!CJ167</f>
        <v>0</v>
      </c>
      <c r="X19" s="51">
        <f>+'BASE DE DATOS '!CK167</f>
        <v>0</v>
      </c>
      <c r="Y19" s="51">
        <f>+'BASE DE DATOS '!CL167</f>
        <v>0</v>
      </c>
      <c r="Z19" s="51">
        <f>+'BASE DE DATOS '!CM167</f>
        <v>0</v>
      </c>
      <c r="AA19" s="54">
        <f>+'BASE DE DATOS '!CQ167</f>
        <v>2</v>
      </c>
      <c r="AB19" s="160">
        <f>+'BASE DE DATOS '!CR167</f>
        <v>0.2</v>
      </c>
      <c r="AC19" s="55" t="str">
        <f>+'BASE DE DATOS '!CU167</f>
        <v>SECRETARIA DE INFRAESTRUCTURA</v>
      </c>
      <c r="AD19" s="157"/>
    </row>
    <row r="20" spans="1:30" ht="57" hidden="1">
      <c r="A20" s="48" t="s">
        <v>632</v>
      </c>
      <c r="B20" s="145" t="s">
        <v>95</v>
      </c>
      <c r="C20" s="84" t="s">
        <v>633</v>
      </c>
      <c r="D20" s="50">
        <v>4</v>
      </c>
      <c r="E20" s="50" t="s">
        <v>81</v>
      </c>
      <c r="F20" s="48" t="s">
        <v>97</v>
      </c>
      <c r="G20" s="48" t="s">
        <v>635</v>
      </c>
      <c r="H20" s="48" t="s">
        <v>635</v>
      </c>
      <c r="I20" s="51">
        <v>0</v>
      </c>
      <c r="J20" s="50">
        <v>0</v>
      </c>
      <c r="K20" s="50">
        <v>2</v>
      </c>
      <c r="L20" s="51">
        <v>2</v>
      </c>
      <c r="M20" s="51">
        <v>2</v>
      </c>
      <c r="N20" s="51">
        <v>6</v>
      </c>
      <c r="O20" s="51">
        <v>6</v>
      </c>
      <c r="P20" s="51" t="s">
        <v>81</v>
      </c>
      <c r="Q20" s="51" t="str">
        <f>+'BASE DE DATOS '!CD168</f>
        <v>NA</v>
      </c>
      <c r="R20" s="51">
        <f>+'BASE DE DATOS '!CE168</f>
        <v>0</v>
      </c>
      <c r="S20" s="51">
        <f>+'BASE DE DATOS '!CF168</f>
        <v>0</v>
      </c>
      <c r="T20" s="51">
        <f>+'BASE DE DATOS '!CG168</f>
        <v>0</v>
      </c>
      <c r="U20" s="51">
        <f>+'BASE DE DATOS '!CH168</f>
        <v>0</v>
      </c>
      <c r="V20" s="51">
        <f>+'BASE DE DATOS '!CI168</f>
        <v>0</v>
      </c>
      <c r="W20" s="51">
        <f>+'BASE DE DATOS '!CJ168</f>
        <v>0</v>
      </c>
      <c r="X20" s="51">
        <f>+'BASE DE DATOS '!CK168</f>
        <v>0</v>
      </c>
      <c r="Y20" s="51">
        <f>+'BASE DE DATOS '!CL168</f>
        <v>800000000</v>
      </c>
      <c r="Z20" s="51">
        <f>+'BASE DE DATOS '!CM168</f>
        <v>0</v>
      </c>
      <c r="AA20" s="54" t="str">
        <f>+'BASE DE DATOS '!CQ168</f>
        <v>NA</v>
      </c>
      <c r="AB20" s="160" t="str">
        <f>+'BASE DE DATOS '!CR168</f>
        <v>NA</v>
      </c>
      <c r="AC20" s="55" t="str">
        <f>+'BASE DE DATOS '!CU168</f>
        <v>SECRETARIA DE INFRAESTRUCTURA</v>
      </c>
      <c r="AD20" s="157"/>
    </row>
    <row r="21" spans="1:30" ht="52.5" hidden="1" customHeight="1">
      <c r="A21" s="48" t="s">
        <v>632</v>
      </c>
      <c r="B21" s="145" t="s">
        <v>95</v>
      </c>
      <c r="C21" s="84" t="s">
        <v>633</v>
      </c>
      <c r="D21" s="50">
        <v>6</v>
      </c>
      <c r="E21" s="50" t="s">
        <v>81</v>
      </c>
      <c r="F21" s="48" t="s">
        <v>97</v>
      </c>
      <c r="G21" s="48" t="s">
        <v>637</v>
      </c>
      <c r="H21" s="48" t="s">
        <v>637</v>
      </c>
      <c r="I21" s="51">
        <v>0</v>
      </c>
      <c r="J21" s="50">
        <v>0</v>
      </c>
      <c r="K21" s="50">
        <v>0</v>
      </c>
      <c r="L21" s="51">
        <v>0</v>
      </c>
      <c r="M21" s="51">
        <v>0</v>
      </c>
      <c r="N21" s="51">
        <v>1</v>
      </c>
      <c r="O21" s="51">
        <v>1</v>
      </c>
      <c r="P21" s="51" t="s">
        <v>81</v>
      </c>
      <c r="Q21" s="51" t="str">
        <f>+'BASE DE DATOS '!CD169</f>
        <v>NA</v>
      </c>
      <c r="R21" s="51">
        <f>+'BASE DE DATOS '!CE169</f>
        <v>0</v>
      </c>
      <c r="S21" s="51">
        <f>+'BASE DE DATOS '!CF169</f>
        <v>0</v>
      </c>
      <c r="T21" s="51">
        <f>+'BASE DE DATOS '!CG169</f>
        <v>0</v>
      </c>
      <c r="U21" s="51">
        <f>+'BASE DE DATOS '!CH169</f>
        <v>0</v>
      </c>
      <c r="V21" s="51">
        <f>+'BASE DE DATOS '!CI169</f>
        <v>0</v>
      </c>
      <c r="W21" s="51">
        <f>+'BASE DE DATOS '!CJ169</f>
        <v>0</v>
      </c>
      <c r="X21" s="51">
        <f>+'BASE DE DATOS '!CK169</f>
        <v>0</v>
      </c>
      <c r="Y21" s="51">
        <f>+'BASE DE DATOS '!CL169</f>
        <v>0</v>
      </c>
      <c r="Z21" s="51">
        <f>+'BASE DE DATOS '!CM169</f>
        <v>0</v>
      </c>
      <c r="AA21" s="54" t="str">
        <f>+'BASE DE DATOS '!CQ169</f>
        <v>NA</v>
      </c>
      <c r="AB21" s="160" t="str">
        <f>+'BASE DE DATOS '!CR169</f>
        <v>NA</v>
      </c>
      <c r="AC21" s="55" t="str">
        <f>+'BASE DE DATOS '!CU169</f>
        <v>SECRETARIA DE INFRAESTRUCTURA</v>
      </c>
      <c r="AD21" s="157"/>
    </row>
    <row r="22" spans="1:30" ht="54.75" hidden="1" customHeight="1">
      <c r="A22" s="48" t="s">
        <v>632</v>
      </c>
      <c r="B22" s="145" t="s">
        <v>95</v>
      </c>
      <c r="C22" s="84" t="s">
        <v>633</v>
      </c>
      <c r="D22" s="50">
        <v>2</v>
      </c>
      <c r="E22" s="50" t="s">
        <v>81</v>
      </c>
      <c r="F22" s="48" t="s">
        <v>97</v>
      </c>
      <c r="G22" s="48" t="s">
        <v>638</v>
      </c>
      <c r="H22" s="48" t="s">
        <v>638</v>
      </c>
      <c r="I22" s="51">
        <v>0</v>
      </c>
      <c r="J22" s="50">
        <v>0</v>
      </c>
      <c r="K22" s="50">
        <v>1</v>
      </c>
      <c r="L22" s="51">
        <v>1</v>
      </c>
      <c r="M22" s="51">
        <v>1</v>
      </c>
      <c r="N22" s="51">
        <v>1</v>
      </c>
      <c r="O22" s="51">
        <v>0</v>
      </c>
      <c r="P22" s="51" t="s">
        <v>81</v>
      </c>
      <c r="Q22" s="51" t="str">
        <f>+'BASE DE DATOS '!CD170</f>
        <v>NA</v>
      </c>
      <c r="R22" s="51">
        <f>+'BASE DE DATOS '!CE170</f>
        <v>0</v>
      </c>
      <c r="S22" s="51">
        <f>+'BASE DE DATOS '!CF170</f>
        <v>0</v>
      </c>
      <c r="T22" s="51">
        <f>+'BASE DE DATOS '!CG170</f>
        <v>0</v>
      </c>
      <c r="U22" s="51">
        <f>+'BASE DE DATOS '!CH170</f>
        <v>0</v>
      </c>
      <c r="V22" s="51">
        <f>+'BASE DE DATOS '!CI170</f>
        <v>0</v>
      </c>
      <c r="W22" s="51">
        <f>+'BASE DE DATOS '!CJ170</f>
        <v>0</v>
      </c>
      <c r="X22" s="51">
        <f>+'BASE DE DATOS '!CK170</f>
        <v>0</v>
      </c>
      <c r="Y22" s="51">
        <f>+'BASE DE DATOS '!CL170</f>
        <v>0</v>
      </c>
      <c r="Z22" s="51">
        <f>+'BASE DE DATOS '!CM170</f>
        <v>0</v>
      </c>
      <c r="AA22" s="54" t="str">
        <f>+'BASE DE DATOS '!CQ170</f>
        <v>NA</v>
      </c>
      <c r="AB22" s="160" t="str">
        <f>+'BASE DE DATOS '!CR170</f>
        <v>NA</v>
      </c>
      <c r="AC22" s="55" t="str">
        <f>+'BASE DE DATOS '!CU170</f>
        <v>SECRETARIA DE INFRAESTRUCTURA</v>
      </c>
      <c r="AD22" s="157"/>
    </row>
    <row r="23" spans="1:30" ht="53.25" hidden="1" customHeight="1">
      <c r="A23" s="48" t="s">
        <v>632</v>
      </c>
      <c r="B23" s="145" t="s">
        <v>95</v>
      </c>
      <c r="C23" s="84" t="s">
        <v>633</v>
      </c>
      <c r="D23" s="50">
        <v>1</v>
      </c>
      <c r="E23" s="50" t="s">
        <v>81</v>
      </c>
      <c r="F23" s="48" t="s">
        <v>97</v>
      </c>
      <c r="G23" s="48" t="s">
        <v>639</v>
      </c>
      <c r="H23" s="48" t="s">
        <v>639</v>
      </c>
      <c r="I23" s="51">
        <v>0</v>
      </c>
      <c r="J23" s="50">
        <v>0</v>
      </c>
      <c r="K23" s="50">
        <v>1</v>
      </c>
      <c r="L23" s="51">
        <v>1</v>
      </c>
      <c r="M23" s="51">
        <v>1</v>
      </c>
      <c r="N23" s="51">
        <v>1</v>
      </c>
      <c r="O23" s="51">
        <v>0</v>
      </c>
      <c r="P23" s="51" t="s">
        <v>81</v>
      </c>
      <c r="Q23" s="51" t="str">
        <f>+'BASE DE DATOS '!CD171</f>
        <v>NA</v>
      </c>
      <c r="R23" s="51">
        <f>+'BASE DE DATOS '!CE171</f>
        <v>0</v>
      </c>
      <c r="S23" s="51">
        <f>+'BASE DE DATOS '!CF171</f>
        <v>0</v>
      </c>
      <c r="T23" s="51">
        <f>+'BASE DE DATOS '!CG171</f>
        <v>0</v>
      </c>
      <c r="U23" s="51">
        <f>+'BASE DE DATOS '!CH171</f>
        <v>0</v>
      </c>
      <c r="V23" s="51">
        <f>+'BASE DE DATOS '!CI171</f>
        <v>0</v>
      </c>
      <c r="W23" s="51">
        <f>+'BASE DE DATOS '!CJ171</f>
        <v>0</v>
      </c>
      <c r="X23" s="51">
        <f>+'BASE DE DATOS '!CK171</f>
        <v>0</v>
      </c>
      <c r="Y23" s="51">
        <f>+'BASE DE DATOS '!CL171</f>
        <v>0</v>
      </c>
      <c r="Z23" s="51">
        <f>+'BASE DE DATOS '!CM171</f>
        <v>0</v>
      </c>
      <c r="AA23" s="54" t="str">
        <f>+'BASE DE DATOS '!CQ171</f>
        <v>NA</v>
      </c>
      <c r="AB23" s="160" t="str">
        <f>+'BASE DE DATOS '!CR171</f>
        <v>NA</v>
      </c>
      <c r="AC23" s="55" t="str">
        <f>+'BASE DE DATOS '!CU171</f>
        <v>SECRETARIA DE INFRAESTRUCTURA</v>
      </c>
      <c r="AD23" s="157"/>
    </row>
    <row r="24" spans="1:30" ht="92.25" customHeight="1">
      <c r="A24" s="48" t="s">
        <v>640</v>
      </c>
      <c r="B24" s="48" t="s">
        <v>95</v>
      </c>
      <c r="C24" s="48" t="s">
        <v>641</v>
      </c>
      <c r="D24" s="50">
        <v>100</v>
      </c>
      <c r="E24" s="50">
        <v>1</v>
      </c>
      <c r="F24" s="48" t="s">
        <v>97</v>
      </c>
      <c r="G24" s="48" t="s">
        <v>642</v>
      </c>
      <c r="H24" s="48" t="s">
        <v>643</v>
      </c>
      <c r="I24" s="51">
        <v>0</v>
      </c>
      <c r="J24" s="50">
        <v>25</v>
      </c>
      <c r="K24" s="50">
        <v>40</v>
      </c>
      <c r="L24" s="51">
        <v>25</v>
      </c>
      <c r="M24" s="51">
        <v>25</v>
      </c>
      <c r="N24" s="51">
        <v>25</v>
      </c>
      <c r="O24" s="51">
        <v>25</v>
      </c>
      <c r="P24" s="51">
        <v>1</v>
      </c>
      <c r="Q24" s="52">
        <f>+'BASE DE DATOS '!CD172</f>
        <v>0</v>
      </c>
      <c r="R24" s="51">
        <f>+'BASE DE DATOS '!CE172</f>
        <v>0</v>
      </c>
      <c r="S24" s="51">
        <f>+'BASE DE DATOS '!CF172</f>
        <v>0</v>
      </c>
      <c r="T24" s="51">
        <f>+'BASE DE DATOS '!CG172</f>
        <v>0</v>
      </c>
      <c r="U24" s="51">
        <f>+'BASE DE DATOS '!CH172</f>
        <v>0</v>
      </c>
      <c r="V24" s="51">
        <f>+'BASE DE DATOS '!CI172</f>
        <v>0</v>
      </c>
      <c r="W24" s="51">
        <f>+'BASE DE DATOS '!CJ172</f>
        <v>0</v>
      </c>
      <c r="X24" s="51">
        <f>+'BASE DE DATOS '!CK172</f>
        <v>0</v>
      </c>
      <c r="Y24" s="51">
        <f>+'BASE DE DATOS '!CL172</f>
        <v>0</v>
      </c>
      <c r="Z24" s="51">
        <f>+'BASE DE DATOS '!CM172</f>
        <v>0</v>
      </c>
      <c r="AA24" s="76">
        <f>+'BASE DE DATOS '!CQ172</f>
        <v>0</v>
      </c>
      <c r="AB24" s="160">
        <f>+'BASE DE DATOS '!CR172</f>
        <v>0</v>
      </c>
      <c r="AC24" s="55" t="str">
        <f>+'BASE DE DATOS '!CU172</f>
        <v>SECRETARIA DE INFRAESTRUCTURA</v>
      </c>
      <c r="AD24" s="157"/>
    </row>
    <row r="25" spans="1:30" ht="98.25" customHeight="1">
      <c r="A25" s="48" t="s">
        <v>640</v>
      </c>
      <c r="B25" s="48" t="s">
        <v>95</v>
      </c>
      <c r="C25" s="48" t="s">
        <v>641</v>
      </c>
      <c r="D25" s="50">
        <v>100</v>
      </c>
      <c r="E25" s="50">
        <v>1</v>
      </c>
      <c r="F25" s="48" t="s">
        <v>97</v>
      </c>
      <c r="G25" s="48" t="s">
        <v>644</v>
      </c>
      <c r="H25" s="48" t="s">
        <v>645</v>
      </c>
      <c r="I25" s="51">
        <v>0</v>
      </c>
      <c r="J25" s="50">
        <v>80</v>
      </c>
      <c r="K25" s="50">
        <v>0</v>
      </c>
      <c r="L25" s="51">
        <v>20</v>
      </c>
      <c r="M25" s="51">
        <v>20</v>
      </c>
      <c r="N25" s="51">
        <v>20</v>
      </c>
      <c r="O25" s="51">
        <v>20</v>
      </c>
      <c r="P25" s="51">
        <v>1</v>
      </c>
      <c r="Q25" s="52">
        <f>+'BASE DE DATOS '!CD173</f>
        <v>1</v>
      </c>
      <c r="R25" s="51">
        <f>+'BASE DE DATOS '!CE173</f>
        <v>623709259</v>
      </c>
      <c r="S25" s="51">
        <f>+'BASE DE DATOS '!CF173</f>
        <v>623709259</v>
      </c>
      <c r="T25" s="51">
        <f>+'BASE DE DATOS '!CG173</f>
        <v>0</v>
      </c>
      <c r="U25" s="51">
        <f>+'BASE DE DATOS '!CH173</f>
        <v>0</v>
      </c>
      <c r="V25" s="51">
        <f>+'BASE DE DATOS '!CI173</f>
        <v>0</v>
      </c>
      <c r="W25" s="51">
        <f>+'BASE DE DATOS '!CJ173</f>
        <v>0</v>
      </c>
      <c r="X25" s="51">
        <f>+'BASE DE DATOS '!CK173</f>
        <v>0</v>
      </c>
      <c r="Y25" s="51">
        <f>+'BASE DE DATOS '!CL173</f>
        <v>0</v>
      </c>
      <c r="Z25" s="51">
        <f>+'BASE DE DATOS '!CM173</f>
        <v>0</v>
      </c>
      <c r="AA25" s="76">
        <f>+'BASE DE DATOS '!CQ173</f>
        <v>1</v>
      </c>
      <c r="AB25" s="160">
        <f>+'BASE DE DATOS '!CR173</f>
        <v>1</v>
      </c>
      <c r="AC25" s="55" t="str">
        <f>+'BASE DE DATOS '!CU173</f>
        <v>SECRETARIA DE INFRAESTRUCTURA</v>
      </c>
      <c r="AD25" s="157"/>
    </row>
    <row r="26" spans="1:30" ht="90" hidden="1">
      <c r="A26" s="48" t="s">
        <v>640</v>
      </c>
      <c r="B26" s="48" t="s">
        <v>95</v>
      </c>
      <c r="C26" s="48" t="s">
        <v>641</v>
      </c>
      <c r="D26" s="50">
        <v>3</v>
      </c>
      <c r="E26" s="50" t="s">
        <v>81</v>
      </c>
      <c r="F26" s="48" t="s">
        <v>97</v>
      </c>
      <c r="G26" s="48" t="s">
        <v>646</v>
      </c>
      <c r="H26" s="48" t="s">
        <v>647</v>
      </c>
      <c r="I26" s="51">
        <v>0</v>
      </c>
      <c r="J26" s="50">
        <v>0</v>
      </c>
      <c r="K26" s="50">
        <v>0</v>
      </c>
      <c r="L26" s="51">
        <v>0</v>
      </c>
      <c r="M26" s="51">
        <v>0</v>
      </c>
      <c r="N26" s="51">
        <v>0</v>
      </c>
      <c r="O26" s="51">
        <v>0</v>
      </c>
      <c r="P26" s="51" t="s">
        <v>81</v>
      </c>
      <c r="Q26" s="51" t="str">
        <f>+'BASE DE DATOS '!CD174</f>
        <v>NA</v>
      </c>
      <c r="R26" s="51">
        <f>+'BASE DE DATOS '!CE174</f>
        <v>0</v>
      </c>
      <c r="S26" s="51">
        <f>+'BASE DE DATOS '!CF174</f>
        <v>0</v>
      </c>
      <c r="T26" s="51">
        <f>+'BASE DE DATOS '!CG174</f>
        <v>0</v>
      </c>
      <c r="U26" s="51">
        <f>+'BASE DE DATOS '!CH174</f>
        <v>0</v>
      </c>
      <c r="V26" s="51">
        <f>+'BASE DE DATOS '!CI174</f>
        <v>0</v>
      </c>
      <c r="W26" s="51">
        <f>+'BASE DE DATOS '!CJ174</f>
        <v>0</v>
      </c>
      <c r="X26" s="51">
        <f>+'BASE DE DATOS '!CK174</f>
        <v>0</v>
      </c>
      <c r="Y26" s="51">
        <f>+'BASE DE DATOS '!CL174</f>
        <v>0</v>
      </c>
      <c r="Z26" s="51">
        <f>+'BASE DE DATOS '!CM174</f>
        <v>0</v>
      </c>
      <c r="AA26" s="54" t="str">
        <f>+'BASE DE DATOS '!CQ174</f>
        <v>NA</v>
      </c>
      <c r="AB26" s="160" t="str">
        <f>+'BASE DE DATOS '!CR174</f>
        <v>NA</v>
      </c>
      <c r="AC26" s="55" t="str">
        <f>+'BASE DE DATOS '!CU174</f>
        <v>SECRETARIA DE INFRAESTRUCTURA</v>
      </c>
      <c r="AD26" s="157"/>
    </row>
    <row r="27" spans="1:30" ht="90">
      <c r="A27" s="48" t="s">
        <v>640</v>
      </c>
      <c r="B27" s="48" t="s">
        <v>95</v>
      </c>
      <c r="C27" s="48" t="s">
        <v>641</v>
      </c>
      <c r="D27" s="50">
        <v>3</v>
      </c>
      <c r="E27" s="50">
        <v>1</v>
      </c>
      <c r="F27" s="48" t="s">
        <v>97</v>
      </c>
      <c r="G27" s="48" t="s">
        <v>648</v>
      </c>
      <c r="H27" s="48" t="s">
        <v>648</v>
      </c>
      <c r="I27" s="51">
        <v>2</v>
      </c>
      <c r="J27" s="50">
        <v>0</v>
      </c>
      <c r="K27" s="50">
        <v>0</v>
      </c>
      <c r="L27" s="51">
        <v>0</v>
      </c>
      <c r="M27" s="51">
        <v>0</v>
      </c>
      <c r="N27" s="51">
        <v>0</v>
      </c>
      <c r="O27" s="51">
        <v>0</v>
      </c>
      <c r="P27" s="51">
        <v>1</v>
      </c>
      <c r="Q27" s="51">
        <f>+'BASE DE DATOS '!CD175</f>
        <v>1</v>
      </c>
      <c r="R27" s="51">
        <f>+'BASE DE DATOS '!CE175</f>
        <v>0</v>
      </c>
      <c r="S27" s="51">
        <f>+'BASE DE DATOS '!CF175</f>
        <v>0</v>
      </c>
      <c r="T27" s="51">
        <f>+'BASE DE DATOS '!CG175</f>
        <v>0</v>
      </c>
      <c r="U27" s="51">
        <f>+'BASE DE DATOS '!CH175</f>
        <v>0</v>
      </c>
      <c r="V27" s="51">
        <f>+'BASE DE DATOS '!CI175</f>
        <v>0</v>
      </c>
      <c r="W27" s="51">
        <f>+'BASE DE DATOS '!CJ175</f>
        <v>0</v>
      </c>
      <c r="X27" s="51">
        <f>+'BASE DE DATOS '!CK175</f>
        <v>0</v>
      </c>
      <c r="Y27" s="51">
        <f>+'BASE DE DATOS '!CL175</f>
        <v>0</v>
      </c>
      <c r="Z27" s="51">
        <f>+'BASE DE DATOS '!CM175</f>
        <v>0</v>
      </c>
      <c r="AA27" s="54">
        <f>+'BASE DE DATOS '!CQ175</f>
        <v>1</v>
      </c>
      <c r="AB27" s="160">
        <f>+'BASE DE DATOS '!CR175</f>
        <v>1</v>
      </c>
      <c r="AC27" s="55" t="str">
        <f>+'BASE DE DATOS '!CU175</f>
        <v>SECRETARIA DE INFRAESTRUCTURA</v>
      </c>
      <c r="AD27" s="157"/>
    </row>
  </sheetData>
  <autoFilter ref="A1:AE27">
    <filterColumn colId="27">
      <filters>
        <filter val="0%"/>
        <filter val="100%"/>
        <filter val="20%"/>
        <filter val="90%"/>
      </filters>
    </filterColumn>
  </autoFilter>
  <conditionalFormatting sqref="AB20:AB27 AB3:AB18">
    <cfRule type="iconSet" priority="613">
      <iconSet iconSet="5Arrows">
        <cfvo type="percent" val="0"/>
        <cfvo type="num" val="0.2"/>
        <cfvo type="num" val="0.4"/>
        <cfvo type="num" val="0.6"/>
        <cfvo type="num" val="0.8"/>
      </iconSet>
    </cfRule>
  </conditionalFormatting>
  <conditionalFormatting sqref="AB2">
    <cfRule type="iconSet" priority="511">
      <iconSet iconSet="5Arrows">
        <cfvo type="percent" val="0"/>
        <cfvo type="num" val="0.25" gte="0"/>
        <cfvo type="num" val="0.4"/>
        <cfvo type="num" val="0.75"/>
        <cfvo type="num" val="0.75" gte="0"/>
      </iconSet>
    </cfRule>
  </conditionalFormatting>
  <conditionalFormatting sqref="AB3:AB4">
    <cfRule type="iconSet" priority="496">
      <iconSet iconSet="5Arrows">
        <cfvo type="percent" val="0"/>
        <cfvo type="num" val="0.2"/>
        <cfvo type="num" val="0.4"/>
        <cfvo type="num" val="0.6"/>
        <cfvo type="num" val="0.8"/>
      </iconSet>
    </cfRule>
  </conditionalFormatting>
  <conditionalFormatting sqref="AB3:AB4">
    <cfRule type="iconSet" priority="495">
      <iconSet iconSet="5Arrows">
        <cfvo type="percent" val="0"/>
        <cfvo type="num" val="0.25" gte="0"/>
        <cfvo type="num" val="0.4"/>
        <cfvo type="num" val="0.75"/>
        <cfvo type="num" val="0.75" gte="0"/>
      </iconSet>
    </cfRule>
  </conditionalFormatting>
  <conditionalFormatting sqref="AB5">
    <cfRule type="iconSet" priority="494">
      <iconSet iconSet="5Arrows">
        <cfvo type="percent" val="0"/>
        <cfvo type="num" val="0.2"/>
        <cfvo type="num" val="0.4"/>
        <cfvo type="num" val="0.6"/>
        <cfvo type="num" val="0.8"/>
      </iconSet>
    </cfRule>
  </conditionalFormatting>
  <conditionalFormatting sqref="AB5">
    <cfRule type="iconSet" priority="493">
      <iconSet iconSet="5Arrows">
        <cfvo type="percent" val="0"/>
        <cfvo type="num" val="0.25" gte="0"/>
        <cfvo type="num" val="0.4"/>
        <cfvo type="num" val="0.75"/>
        <cfvo type="num" val="0.75" gte="0"/>
      </iconSet>
    </cfRule>
  </conditionalFormatting>
  <conditionalFormatting sqref="AB18">
    <cfRule type="iconSet" priority="492">
      <iconSet iconSet="5Arrows">
        <cfvo type="percent" val="0"/>
        <cfvo type="num" val="0.2"/>
        <cfvo type="num" val="0.4"/>
        <cfvo type="num" val="0.6"/>
        <cfvo type="num" val="0.8"/>
      </iconSet>
    </cfRule>
  </conditionalFormatting>
  <conditionalFormatting sqref="AB18">
    <cfRule type="iconSet" priority="491">
      <iconSet iconSet="5Arrows">
        <cfvo type="percent" val="0"/>
        <cfvo type="num" val="0.25" gte="0"/>
        <cfvo type="num" val="0.4"/>
        <cfvo type="num" val="0.75"/>
        <cfvo type="num" val="0.75" gte="0"/>
      </iconSet>
    </cfRule>
  </conditionalFormatting>
  <conditionalFormatting sqref="AB19">
    <cfRule type="iconSet" priority="490">
      <iconSet iconSet="5Arrows">
        <cfvo type="percent" val="0"/>
        <cfvo type="num" val="0.2"/>
        <cfvo type="num" val="0.4"/>
        <cfvo type="num" val="0.6"/>
        <cfvo type="num" val="0.8"/>
      </iconSet>
    </cfRule>
  </conditionalFormatting>
  <conditionalFormatting sqref="AB19">
    <cfRule type="iconSet" priority="489">
      <iconSet iconSet="5Arrows">
        <cfvo type="percent" val="0"/>
        <cfvo type="num" val="0.25" gte="0"/>
        <cfvo type="num" val="0.4"/>
        <cfvo type="num" val="0.75"/>
        <cfvo type="num" val="0.75" gte="0"/>
      </iconSet>
    </cfRule>
  </conditionalFormatting>
  <conditionalFormatting sqref="AB24">
    <cfRule type="iconSet" priority="488">
      <iconSet iconSet="5Arrows">
        <cfvo type="percent" val="0"/>
        <cfvo type="num" val="0.2"/>
        <cfvo type="num" val="0.4"/>
        <cfvo type="num" val="0.6"/>
        <cfvo type="num" val="0.8"/>
      </iconSet>
    </cfRule>
  </conditionalFormatting>
  <conditionalFormatting sqref="AB24">
    <cfRule type="iconSet" priority="487">
      <iconSet iconSet="5Arrows">
        <cfvo type="percent" val="0"/>
        <cfvo type="num" val="0.25" gte="0"/>
        <cfvo type="num" val="0.4"/>
        <cfvo type="num" val="0.75"/>
        <cfvo type="num" val="0.75" gte="0"/>
      </iconSet>
    </cfRule>
  </conditionalFormatting>
  <conditionalFormatting sqref="AB13:AB16">
    <cfRule type="iconSet" priority="486">
      <iconSet iconSet="5Arrows">
        <cfvo type="percent" val="0"/>
        <cfvo type="num" val="0.2"/>
        <cfvo type="num" val="0.4"/>
        <cfvo type="num" val="0.6"/>
        <cfvo type="num" val="0.8"/>
      </iconSet>
    </cfRule>
  </conditionalFormatting>
  <conditionalFormatting sqref="AB13:AB16">
    <cfRule type="iconSet" priority="485">
      <iconSet iconSet="5Arrows">
        <cfvo type="percent" val="0"/>
        <cfvo type="num" val="0.25" gte="0"/>
        <cfvo type="num" val="0.4"/>
        <cfvo type="num" val="0.75"/>
        <cfvo type="num" val="0.75" gte="0"/>
      </iconSet>
    </cfRule>
  </conditionalFormatting>
  <conditionalFormatting sqref="AB3:AB27">
    <cfRule type="iconSet" priority="484">
      <iconSet iconSet="5Arrows">
        <cfvo type="percent" val="0"/>
        <cfvo type="num" val="0.2"/>
        <cfvo type="num" val="0.4"/>
        <cfvo type="num" val="0.6"/>
        <cfvo type="num" val="0.8"/>
      </iconSet>
    </cfRule>
  </conditionalFormatting>
  <conditionalFormatting sqref="AB3:AB27">
    <cfRule type="iconSet" priority="483">
      <iconSet iconSet="5Arrows">
        <cfvo type="percent" val="0"/>
        <cfvo type="num" val="0.25" gte="0"/>
        <cfvo type="num" val="0.4"/>
        <cfvo type="num" val="0.75"/>
        <cfvo type="num" val="0.75" gte="0"/>
      </iconSet>
    </cfRule>
  </conditionalFormatting>
  <conditionalFormatting sqref="AB17">
    <cfRule type="iconSet" priority="482">
      <iconSet iconSet="5Arrows">
        <cfvo type="percent" val="0"/>
        <cfvo type="num" val="0.2"/>
        <cfvo type="num" val="0.4"/>
        <cfvo type="num" val="0.6"/>
        <cfvo type="num" val="0.8"/>
      </iconSet>
    </cfRule>
  </conditionalFormatting>
  <conditionalFormatting sqref="AB17">
    <cfRule type="iconSet" priority="481">
      <iconSet iconSet="5Arrows">
        <cfvo type="percent" val="0"/>
        <cfvo type="num" val="0.25" gte="0"/>
        <cfvo type="num" val="0.4"/>
        <cfvo type="num" val="0.75"/>
        <cfvo type="num" val="0.75" gte="0"/>
      </iconSet>
    </cfRule>
  </conditionalFormatting>
  <conditionalFormatting sqref="AD20:AD27 AD3:AD18">
    <cfRule type="iconSet" priority="300">
      <iconSet iconSet="5Arrows">
        <cfvo type="percent" val="0"/>
        <cfvo type="num" val="0.2"/>
        <cfvo type="num" val="0.4"/>
        <cfvo type="num" val="0.6"/>
        <cfvo type="num" val="0.8"/>
      </iconSet>
    </cfRule>
  </conditionalFormatting>
  <conditionalFormatting sqref="AD2">
    <cfRule type="iconSet" priority="198">
      <iconSet iconSet="5Arrows">
        <cfvo type="percent" val="0"/>
        <cfvo type="num" val="0.25" gte="0"/>
        <cfvo type="num" val="0.4"/>
        <cfvo type="num" val="0.75"/>
        <cfvo type="num" val="0.75" gte="0"/>
      </iconSet>
    </cfRule>
  </conditionalFormatting>
  <conditionalFormatting sqref="AD3:AD4">
    <cfRule type="iconSet" priority="183">
      <iconSet iconSet="5Arrows">
        <cfvo type="percent" val="0"/>
        <cfvo type="num" val="0.2"/>
        <cfvo type="num" val="0.4"/>
        <cfvo type="num" val="0.6"/>
        <cfvo type="num" val="0.8"/>
      </iconSet>
    </cfRule>
  </conditionalFormatting>
  <conditionalFormatting sqref="AD3:AD4">
    <cfRule type="iconSet" priority="182">
      <iconSet iconSet="5Arrows">
        <cfvo type="percent" val="0"/>
        <cfvo type="num" val="0.25" gte="0"/>
        <cfvo type="num" val="0.4"/>
        <cfvo type="num" val="0.75"/>
        <cfvo type="num" val="0.75" gte="0"/>
      </iconSet>
    </cfRule>
  </conditionalFormatting>
  <conditionalFormatting sqref="AD5">
    <cfRule type="iconSet" priority="181">
      <iconSet iconSet="5Arrows">
        <cfvo type="percent" val="0"/>
        <cfvo type="num" val="0.2"/>
        <cfvo type="num" val="0.4"/>
        <cfvo type="num" val="0.6"/>
        <cfvo type="num" val="0.8"/>
      </iconSet>
    </cfRule>
  </conditionalFormatting>
  <conditionalFormatting sqref="AD5">
    <cfRule type="iconSet" priority="180">
      <iconSet iconSet="5Arrows">
        <cfvo type="percent" val="0"/>
        <cfvo type="num" val="0.25" gte="0"/>
        <cfvo type="num" val="0.4"/>
        <cfvo type="num" val="0.75"/>
        <cfvo type="num" val="0.75" gte="0"/>
      </iconSet>
    </cfRule>
  </conditionalFormatting>
  <conditionalFormatting sqref="AD18">
    <cfRule type="iconSet" priority="179">
      <iconSet iconSet="5Arrows">
        <cfvo type="percent" val="0"/>
        <cfvo type="num" val="0.2"/>
        <cfvo type="num" val="0.4"/>
        <cfvo type="num" val="0.6"/>
        <cfvo type="num" val="0.8"/>
      </iconSet>
    </cfRule>
  </conditionalFormatting>
  <conditionalFormatting sqref="AD18">
    <cfRule type="iconSet" priority="178">
      <iconSet iconSet="5Arrows">
        <cfvo type="percent" val="0"/>
        <cfvo type="num" val="0.25" gte="0"/>
        <cfvo type="num" val="0.4"/>
        <cfvo type="num" val="0.75"/>
        <cfvo type="num" val="0.75" gte="0"/>
      </iconSet>
    </cfRule>
  </conditionalFormatting>
  <conditionalFormatting sqref="AD19">
    <cfRule type="iconSet" priority="177">
      <iconSet iconSet="5Arrows">
        <cfvo type="percent" val="0"/>
        <cfvo type="num" val="0.2"/>
        <cfvo type="num" val="0.4"/>
        <cfvo type="num" val="0.6"/>
        <cfvo type="num" val="0.8"/>
      </iconSet>
    </cfRule>
  </conditionalFormatting>
  <conditionalFormatting sqref="AD19">
    <cfRule type="iconSet" priority="176">
      <iconSet iconSet="5Arrows">
        <cfvo type="percent" val="0"/>
        <cfvo type="num" val="0.25" gte="0"/>
        <cfvo type="num" val="0.4"/>
        <cfvo type="num" val="0.75"/>
        <cfvo type="num" val="0.75" gte="0"/>
      </iconSet>
    </cfRule>
  </conditionalFormatting>
  <conditionalFormatting sqref="AD24">
    <cfRule type="iconSet" priority="175">
      <iconSet iconSet="5Arrows">
        <cfvo type="percent" val="0"/>
        <cfvo type="num" val="0.2"/>
        <cfvo type="num" val="0.4"/>
        <cfvo type="num" val="0.6"/>
        <cfvo type="num" val="0.8"/>
      </iconSet>
    </cfRule>
  </conditionalFormatting>
  <conditionalFormatting sqref="AD24">
    <cfRule type="iconSet" priority="174">
      <iconSet iconSet="5Arrows">
        <cfvo type="percent" val="0"/>
        <cfvo type="num" val="0.25" gte="0"/>
        <cfvo type="num" val="0.4"/>
        <cfvo type="num" val="0.75"/>
        <cfvo type="num" val="0.75" gte="0"/>
      </iconSet>
    </cfRule>
  </conditionalFormatting>
  <conditionalFormatting sqref="AD13:AD16">
    <cfRule type="iconSet" priority="173">
      <iconSet iconSet="5Arrows">
        <cfvo type="percent" val="0"/>
        <cfvo type="num" val="0.2"/>
        <cfvo type="num" val="0.4"/>
        <cfvo type="num" val="0.6"/>
        <cfvo type="num" val="0.8"/>
      </iconSet>
    </cfRule>
  </conditionalFormatting>
  <conditionalFormatting sqref="AD13:AD16">
    <cfRule type="iconSet" priority="172">
      <iconSet iconSet="5Arrows">
        <cfvo type="percent" val="0"/>
        <cfvo type="num" val="0.25" gte="0"/>
        <cfvo type="num" val="0.4"/>
        <cfvo type="num" val="0.75"/>
        <cfvo type="num" val="0.75" gte="0"/>
      </iconSet>
    </cfRule>
  </conditionalFormatting>
  <conditionalFormatting sqref="AD3:AD27">
    <cfRule type="iconSet" priority="171">
      <iconSet iconSet="5Arrows">
        <cfvo type="percent" val="0"/>
        <cfvo type="num" val="0.2"/>
        <cfvo type="num" val="0.4"/>
        <cfvo type="num" val="0.6"/>
        <cfvo type="num" val="0.8"/>
      </iconSet>
    </cfRule>
  </conditionalFormatting>
  <conditionalFormatting sqref="AD3:AD27">
    <cfRule type="iconSet" priority="170">
      <iconSet iconSet="5Arrows">
        <cfvo type="percent" val="0"/>
        <cfvo type="num" val="0.25" gte="0"/>
        <cfvo type="num" val="0.4"/>
        <cfvo type="num" val="0.75"/>
        <cfvo type="num" val="0.75" gte="0"/>
      </iconSet>
    </cfRule>
  </conditionalFormatting>
  <conditionalFormatting sqref="AD17">
    <cfRule type="iconSet" priority="169">
      <iconSet iconSet="5Arrows">
        <cfvo type="percent" val="0"/>
        <cfvo type="num" val="0.2"/>
        <cfvo type="num" val="0.4"/>
        <cfvo type="num" val="0.6"/>
        <cfvo type="num" val="0.8"/>
      </iconSet>
    </cfRule>
  </conditionalFormatting>
  <conditionalFormatting sqref="AD17">
    <cfRule type="iconSet" priority="168">
      <iconSet iconSet="5Arrows">
        <cfvo type="percent" val="0"/>
        <cfvo type="num" val="0.25" gte="0"/>
        <cfvo type="num" val="0.4"/>
        <cfvo type="num" val="0.75"/>
        <cfvo type="num" val="0.75" gte="0"/>
      </iconSet>
    </cfRule>
  </conditionalFormatting>
  <pageMargins left="0.17" right="0.19" top="0.52" bottom="0.52" header="0.31496062992125984" footer="0.31496062992125984"/>
  <pageSetup scale="60" orientation="landscape" r:id="rId1"/>
  <headerFooter>
    <oddHeader>&amp;A</oddHeader>
    <oddFooter>Página &amp;P&amp;R&amp;F</oddFooter>
  </headerFooter>
  <legacyDrawing r:id="rId2"/>
</worksheet>
</file>

<file path=xl/worksheets/sheet21.xml><?xml version="1.0" encoding="utf-8"?>
<worksheet xmlns="http://schemas.openxmlformats.org/spreadsheetml/2006/main" xmlns:r="http://schemas.openxmlformats.org/officeDocument/2006/relationships">
  <sheetPr filterMode="1"/>
  <dimension ref="A1:AE21"/>
  <sheetViews>
    <sheetView zoomScale="86" zoomScaleNormal="86" workbookViewId="0">
      <pane xSplit="8" ySplit="1" topLeftCell="N22" activePane="bottomRight" state="frozen"/>
      <selection pane="topRight" activeCell="I1" sqref="I1"/>
      <selection pane="bottomLeft" activeCell="A2" sqref="A2"/>
      <selection pane="bottomRight" activeCell="AF7" sqref="AF7"/>
    </sheetView>
  </sheetViews>
  <sheetFormatPr baseColWidth="10" defaultRowHeight="15"/>
  <cols>
    <col min="1" max="1" width="6.7109375" style="113" hidden="1" customWidth="1"/>
    <col min="2" max="2" width="13.140625" style="113" hidden="1" customWidth="1"/>
    <col min="3" max="3" width="19" style="113" hidden="1" customWidth="1"/>
    <col min="4" max="4" width="10" style="113" hidden="1" customWidth="1"/>
    <col min="5" max="5" width="11.28515625" style="113" customWidth="1"/>
    <col min="6" max="6" width="10" style="113" hidden="1" customWidth="1"/>
    <col min="7" max="7" width="24.85546875" style="113" hidden="1" customWidth="1"/>
    <col min="8" max="8" width="54" style="113" customWidth="1"/>
    <col min="9" max="17" width="7.140625" style="113" hidden="1" customWidth="1"/>
    <col min="18" max="26" width="11.42578125" style="113" hidden="1" customWidth="1"/>
    <col min="27" max="28" width="8.5703125" style="113" customWidth="1"/>
    <col min="29" max="29" width="15.42578125" style="113" customWidth="1"/>
    <col min="30" max="30" width="10.7109375" style="113" customWidth="1"/>
    <col min="31" max="31" width="10.42578125" style="113" customWidth="1"/>
    <col min="32" max="16384" width="11.42578125" style="113"/>
  </cols>
  <sheetData>
    <row r="1" spans="1:31" ht="56.25">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112.5" hidden="1">
      <c r="A2" s="48" t="s">
        <v>1018</v>
      </c>
      <c r="B2" s="49" t="s">
        <v>95</v>
      </c>
      <c r="C2" s="48" t="s">
        <v>1019</v>
      </c>
      <c r="D2" s="50">
        <v>424</v>
      </c>
      <c r="E2" s="50" t="s">
        <v>81</v>
      </c>
      <c r="F2" s="48" t="s">
        <v>97</v>
      </c>
      <c r="G2" s="48" t="s">
        <v>1020</v>
      </c>
      <c r="H2" s="48" t="s">
        <v>1020</v>
      </c>
      <c r="I2" s="51">
        <v>393</v>
      </c>
      <c r="J2" s="50">
        <v>424</v>
      </c>
      <c r="K2" s="50">
        <v>271</v>
      </c>
      <c r="L2" s="51">
        <v>0</v>
      </c>
      <c r="M2" s="51">
        <v>0</v>
      </c>
      <c r="N2" s="48">
        <v>0</v>
      </c>
      <c r="O2" s="51">
        <v>0</v>
      </c>
      <c r="P2" s="51" t="s">
        <v>81</v>
      </c>
      <c r="Q2" s="51">
        <f>+'BASE DE DATOS '!CD327</f>
        <v>0</v>
      </c>
      <c r="R2" s="51">
        <f>+'BASE DE DATOS '!CE327</f>
        <v>0</v>
      </c>
      <c r="S2" s="51">
        <f>+'BASE DE DATOS '!CF327</f>
        <v>0</v>
      </c>
      <c r="T2" s="51">
        <f>+'BASE DE DATOS '!CG327</f>
        <v>0</v>
      </c>
      <c r="U2" s="51">
        <f>+'BASE DE DATOS '!CH327</f>
        <v>0</v>
      </c>
      <c r="V2" s="51">
        <f>+'BASE DE DATOS '!CI327</f>
        <v>0</v>
      </c>
      <c r="W2" s="51">
        <f>+'BASE DE DATOS '!CJ327</f>
        <v>0</v>
      </c>
      <c r="X2" s="51">
        <f>+'BASE DE DATOS '!CK327</f>
        <v>0</v>
      </c>
      <c r="Y2" s="51">
        <f>+'BASE DE DATOS '!CL327</f>
        <v>0</v>
      </c>
      <c r="Z2" s="51">
        <f>+'BASE DE DATOS '!CM327</f>
        <v>0</v>
      </c>
      <c r="AA2" s="54" t="str">
        <f>+'BASE DE DATOS '!CQ327</f>
        <v>NA</v>
      </c>
      <c r="AB2" s="160" t="str">
        <f>+'BASE DE DATOS '!CR327</f>
        <v>NA</v>
      </c>
      <c r="AC2" s="55" t="str">
        <f>+'BASE DE DATOS '!CU327</f>
        <v>SECRETARIA DE MINAS Y ENERGIA</v>
      </c>
    </row>
    <row r="3" spans="1:31" ht="33.75" hidden="1">
      <c r="A3" s="48" t="s">
        <v>1018</v>
      </c>
      <c r="B3" s="49" t="s">
        <v>95</v>
      </c>
      <c r="C3" s="48" t="s">
        <v>1019</v>
      </c>
      <c r="D3" s="50">
        <v>424</v>
      </c>
      <c r="E3" s="50" t="s">
        <v>81</v>
      </c>
      <c r="F3" s="48" t="s">
        <v>97</v>
      </c>
      <c r="G3" s="48" t="s">
        <v>1023</v>
      </c>
      <c r="H3" s="48" t="s">
        <v>1023</v>
      </c>
      <c r="I3" s="51">
        <v>297</v>
      </c>
      <c r="J3" s="50">
        <v>424</v>
      </c>
      <c r="K3" s="50">
        <v>246</v>
      </c>
      <c r="L3" s="51">
        <v>0</v>
      </c>
      <c r="M3" s="51">
        <v>0</v>
      </c>
      <c r="N3" s="48">
        <v>0</v>
      </c>
      <c r="O3" s="51">
        <v>0</v>
      </c>
      <c r="P3" s="51" t="s">
        <v>81</v>
      </c>
      <c r="Q3" s="51">
        <f>+'BASE DE DATOS '!CD328</f>
        <v>0</v>
      </c>
      <c r="R3" s="51">
        <f>+'BASE DE DATOS '!CE328</f>
        <v>0</v>
      </c>
      <c r="S3" s="51">
        <f>+'BASE DE DATOS '!CF328</f>
        <v>0</v>
      </c>
      <c r="T3" s="51">
        <f>+'BASE DE DATOS '!CG328</f>
        <v>0</v>
      </c>
      <c r="U3" s="51">
        <f>+'BASE DE DATOS '!CH328</f>
        <v>0</v>
      </c>
      <c r="V3" s="51">
        <f>+'BASE DE DATOS '!CI328</f>
        <v>0</v>
      </c>
      <c r="W3" s="51">
        <f>+'BASE DE DATOS '!CJ328</f>
        <v>0</v>
      </c>
      <c r="X3" s="51">
        <f>+'BASE DE DATOS '!CK328</f>
        <v>0</v>
      </c>
      <c r="Y3" s="51">
        <f>+'BASE DE DATOS '!CL328</f>
        <v>0</v>
      </c>
      <c r="Z3" s="51">
        <f>+'BASE DE DATOS '!CM328</f>
        <v>0</v>
      </c>
      <c r="AA3" s="54" t="str">
        <f>+'BASE DE DATOS '!CQ328</f>
        <v>NA</v>
      </c>
      <c r="AB3" s="160" t="str">
        <f>+'BASE DE DATOS '!CR328</f>
        <v>NA</v>
      </c>
      <c r="AC3" s="55" t="str">
        <f>+'BASE DE DATOS '!CU328</f>
        <v>SECRETARIA DE MINAS Y ENERGIA</v>
      </c>
      <c r="AD3" s="157"/>
    </row>
    <row r="4" spans="1:31" ht="33.75" hidden="1">
      <c r="A4" s="48" t="s">
        <v>1018</v>
      </c>
      <c r="B4" s="49" t="s">
        <v>95</v>
      </c>
      <c r="C4" s="48" t="s">
        <v>1019</v>
      </c>
      <c r="D4" s="50">
        <v>1</v>
      </c>
      <c r="E4" s="50" t="s">
        <v>81</v>
      </c>
      <c r="F4" s="48" t="s">
        <v>97</v>
      </c>
      <c r="G4" s="48" t="s">
        <v>1026</v>
      </c>
      <c r="H4" s="48" t="s">
        <v>1026</v>
      </c>
      <c r="I4" s="51">
        <v>0.5</v>
      </c>
      <c r="J4" s="50">
        <v>0</v>
      </c>
      <c r="K4" s="50">
        <v>0</v>
      </c>
      <c r="L4" s="51">
        <v>1</v>
      </c>
      <c r="M4" s="51">
        <v>0</v>
      </c>
      <c r="N4" s="48">
        <v>0</v>
      </c>
      <c r="O4" s="51">
        <v>0</v>
      </c>
      <c r="P4" s="51" t="s">
        <v>81</v>
      </c>
      <c r="Q4" s="51">
        <f>+'BASE DE DATOS '!CD329</f>
        <v>0</v>
      </c>
      <c r="R4" s="51">
        <f>+'BASE DE DATOS '!CE329</f>
        <v>0</v>
      </c>
      <c r="S4" s="51">
        <f>+'BASE DE DATOS '!CF329</f>
        <v>0</v>
      </c>
      <c r="T4" s="51">
        <f>+'BASE DE DATOS '!CG329</f>
        <v>0</v>
      </c>
      <c r="U4" s="51">
        <f>+'BASE DE DATOS '!CH329</f>
        <v>0</v>
      </c>
      <c r="V4" s="51">
        <f>+'BASE DE DATOS '!CI329</f>
        <v>0</v>
      </c>
      <c r="W4" s="51">
        <f>+'BASE DE DATOS '!CJ329</f>
        <v>0</v>
      </c>
      <c r="X4" s="51">
        <f>+'BASE DE DATOS '!CK329</f>
        <v>0</v>
      </c>
      <c r="Y4" s="51">
        <f>+'BASE DE DATOS '!CL329</f>
        <v>0</v>
      </c>
      <c r="Z4" s="51">
        <f>+'BASE DE DATOS '!CM329</f>
        <v>0</v>
      </c>
      <c r="AA4" s="54" t="str">
        <f>+'BASE DE DATOS '!CQ329</f>
        <v>NA</v>
      </c>
      <c r="AB4" s="160" t="str">
        <f>+'BASE DE DATOS '!CR329</f>
        <v>NA</v>
      </c>
      <c r="AC4" s="55" t="str">
        <f>+'BASE DE DATOS '!CU329</f>
        <v>SECRETARIA DE MINAS Y ENERGIA</v>
      </c>
      <c r="AD4" s="157"/>
    </row>
    <row r="5" spans="1:31" ht="33.75" hidden="1">
      <c r="A5" s="48" t="s">
        <v>1018</v>
      </c>
      <c r="B5" s="49" t="s">
        <v>95</v>
      </c>
      <c r="C5" s="48" t="s">
        <v>1019</v>
      </c>
      <c r="D5" s="50">
        <v>1500</v>
      </c>
      <c r="E5" s="50" t="s">
        <v>81</v>
      </c>
      <c r="F5" s="48" t="s">
        <v>486</v>
      </c>
      <c r="G5" s="48" t="s">
        <v>1029</v>
      </c>
      <c r="H5" s="48" t="s">
        <v>1029</v>
      </c>
      <c r="I5" s="51">
        <v>100</v>
      </c>
      <c r="J5" s="50">
        <v>1500</v>
      </c>
      <c r="K5" s="50">
        <v>0</v>
      </c>
      <c r="L5" s="51">
        <v>0</v>
      </c>
      <c r="M5" s="51">
        <v>0</v>
      </c>
      <c r="N5" s="48">
        <v>0</v>
      </c>
      <c r="O5" s="51">
        <v>0</v>
      </c>
      <c r="P5" s="51" t="s">
        <v>81</v>
      </c>
      <c r="Q5" s="51">
        <f>+'BASE DE DATOS '!CD330</f>
        <v>0</v>
      </c>
      <c r="R5" s="51">
        <f>+'BASE DE DATOS '!CE330</f>
        <v>0</v>
      </c>
      <c r="S5" s="51">
        <f>+'BASE DE DATOS '!CF330</f>
        <v>0</v>
      </c>
      <c r="T5" s="51">
        <f>+'BASE DE DATOS '!CG330</f>
        <v>0</v>
      </c>
      <c r="U5" s="51">
        <f>+'BASE DE DATOS '!CH330</f>
        <v>0</v>
      </c>
      <c r="V5" s="51">
        <f>+'BASE DE DATOS '!CI330</f>
        <v>0</v>
      </c>
      <c r="W5" s="51">
        <f>+'BASE DE DATOS '!CJ330</f>
        <v>0</v>
      </c>
      <c r="X5" s="51">
        <f>+'BASE DE DATOS '!CK330</f>
        <v>0</v>
      </c>
      <c r="Y5" s="51">
        <f>+'BASE DE DATOS '!CL330</f>
        <v>0</v>
      </c>
      <c r="Z5" s="51">
        <f>+'BASE DE DATOS '!CM330</f>
        <v>0</v>
      </c>
      <c r="AA5" s="54" t="str">
        <f>+'BASE DE DATOS '!CQ330</f>
        <v>NA</v>
      </c>
      <c r="AB5" s="160" t="str">
        <f>+'BASE DE DATOS '!CR330</f>
        <v>NA</v>
      </c>
      <c r="AC5" s="55" t="str">
        <f>+'BASE DE DATOS '!CU330</f>
        <v>SECRETARIA DE MINAS Y ENERGIA</v>
      </c>
      <c r="AD5" s="157"/>
    </row>
    <row r="6" spans="1:31" ht="33.75" hidden="1">
      <c r="A6" s="48" t="s">
        <v>1018</v>
      </c>
      <c r="B6" s="49" t="s">
        <v>95</v>
      </c>
      <c r="C6" s="48" t="s">
        <v>1019</v>
      </c>
      <c r="D6" s="50">
        <v>224</v>
      </c>
      <c r="E6" s="50" t="s">
        <v>81</v>
      </c>
      <c r="F6" s="48" t="s">
        <v>486</v>
      </c>
      <c r="G6" s="48" t="s">
        <v>1032</v>
      </c>
      <c r="H6" s="48" t="s">
        <v>1032</v>
      </c>
      <c r="I6" s="51">
        <v>200</v>
      </c>
      <c r="J6" s="50">
        <v>224</v>
      </c>
      <c r="K6" s="51">
        <v>0</v>
      </c>
      <c r="L6" s="51">
        <v>0</v>
      </c>
      <c r="M6" s="51">
        <v>0</v>
      </c>
      <c r="N6" s="48">
        <v>0</v>
      </c>
      <c r="O6" s="51">
        <v>0</v>
      </c>
      <c r="P6" s="51" t="s">
        <v>81</v>
      </c>
      <c r="Q6" s="51">
        <f>+'BASE DE DATOS '!CD331</f>
        <v>0</v>
      </c>
      <c r="R6" s="51">
        <f>+'BASE DE DATOS '!CE331</f>
        <v>0</v>
      </c>
      <c r="S6" s="51">
        <f>+'BASE DE DATOS '!CF331</f>
        <v>0</v>
      </c>
      <c r="T6" s="51">
        <f>+'BASE DE DATOS '!CG331</f>
        <v>0</v>
      </c>
      <c r="U6" s="51">
        <f>+'BASE DE DATOS '!CH331</f>
        <v>0</v>
      </c>
      <c r="V6" s="51">
        <f>+'BASE DE DATOS '!CI331</f>
        <v>0</v>
      </c>
      <c r="W6" s="51">
        <f>+'BASE DE DATOS '!CJ331</f>
        <v>0</v>
      </c>
      <c r="X6" s="51">
        <f>+'BASE DE DATOS '!CK331</f>
        <v>0</v>
      </c>
      <c r="Y6" s="51">
        <f>+'BASE DE DATOS '!CL331</f>
        <v>0</v>
      </c>
      <c r="Z6" s="51">
        <f>+'BASE DE DATOS '!CM331</f>
        <v>0</v>
      </c>
      <c r="AA6" s="54" t="str">
        <f>+'BASE DE DATOS '!CQ331</f>
        <v>NA</v>
      </c>
      <c r="AB6" s="160" t="str">
        <f>+'BASE DE DATOS '!CR331</f>
        <v>NA</v>
      </c>
      <c r="AC6" s="55" t="str">
        <f>+'BASE DE DATOS '!CU331</f>
        <v>SECRETARIA DE MINAS Y ENERGIA</v>
      </c>
      <c r="AD6" s="157"/>
    </row>
    <row r="7" spans="1:31" ht="35.25" hidden="1" customHeight="1">
      <c r="A7" s="48" t="s">
        <v>1035</v>
      </c>
      <c r="B7" s="49" t="s">
        <v>95</v>
      </c>
      <c r="C7" s="48" t="s">
        <v>1036</v>
      </c>
      <c r="D7" s="50">
        <v>3</v>
      </c>
      <c r="E7" s="50">
        <v>2</v>
      </c>
      <c r="F7" s="48" t="s">
        <v>97</v>
      </c>
      <c r="G7" s="48" t="s">
        <v>1037</v>
      </c>
      <c r="H7" s="48" t="s">
        <v>1037</v>
      </c>
      <c r="I7" s="51">
        <v>0</v>
      </c>
      <c r="J7" s="50">
        <v>1</v>
      </c>
      <c r="K7" s="50">
        <v>0</v>
      </c>
      <c r="L7" s="51">
        <v>15</v>
      </c>
      <c r="M7" s="51">
        <v>0</v>
      </c>
      <c r="N7" s="48">
        <v>0</v>
      </c>
      <c r="O7" s="51">
        <v>0</v>
      </c>
      <c r="P7" s="51">
        <v>2</v>
      </c>
      <c r="Q7" s="51">
        <f>+'BASE DE DATOS '!CD332</f>
        <v>0</v>
      </c>
      <c r="R7" s="51">
        <f>+'BASE DE DATOS '!CE332</f>
        <v>0</v>
      </c>
      <c r="S7" s="51">
        <f>+'BASE DE DATOS '!CF332</f>
        <v>0</v>
      </c>
      <c r="T7" s="51">
        <f>+'BASE DE DATOS '!CG332</f>
        <v>0</v>
      </c>
      <c r="U7" s="51">
        <f>+'BASE DE DATOS '!CH332</f>
        <v>0</v>
      </c>
      <c r="V7" s="51">
        <f>+'BASE DE DATOS '!CI332</f>
        <v>0</v>
      </c>
      <c r="W7" s="51">
        <f>+'BASE DE DATOS '!CJ332</f>
        <v>0</v>
      </c>
      <c r="X7" s="51">
        <f>+'BASE DE DATOS '!CK332</f>
        <v>0</v>
      </c>
      <c r="Y7" s="51">
        <f>+'BASE DE DATOS '!CL332</f>
        <v>0</v>
      </c>
      <c r="Z7" s="51">
        <f>+'BASE DE DATOS '!CM332</f>
        <v>0</v>
      </c>
      <c r="AA7" s="54" t="str">
        <f>+'BASE DE DATOS '!CQ332</f>
        <v>NA</v>
      </c>
      <c r="AB7" s="160" t="str">
        <f>+'BASE DE DATOS '!CR332</f>
        <v>NA</v>
      </c>
      <c r="AC7" s="55" t="str">
        <f>+'BASE DE DATOS '!CU332</f>
        <v>SECRETARIA DE MINAS Y ENERGIA</v>
      </c>
      <c r="AD7" s="157"/>
    </row>
    <row r="8" spans="1:31" ht="25.5" hidden="1" customHeight="1">
      <c r="A8" s="48" t="s">
        <v>1035</v>
      </c>
      <c r="B8" s="49" t="s">
        <v>95</v>
      </c>
      <c r="C8" s="48" t="s">
        <v>1036</v>
      </c>
      <c r="D8" s="50">
        <v>30</v>
      </c>
      <c r="E8" s="50">
        <v>30</v>
      </c>
      <c r="F8" s="48" t="s">
        <v>97</v>
      </c>
      <c r="G8" s="48" t="s">
        <v>1040</v>
      </c>
      <c r="H8" s="48" t="s">
        <v>1040</v>
      </c>
      <c r="I8" s="51">
        <v>0</v>
      </c>
      <c r="J8" s="50">
        <v>10</v>
      </c>
      <c r="K8" s="50">
        <v>0</v>
      </c>
      <c r="L8" s="51">
        <v>10</v>
      </c>
      <c r="M8" s="51">
        <v>0</v>
      </c>
      <c r="N8" s="48">
        <v>0</v>
      </c>
      <c r="O8" s="51">
        <v>0</v>
      </c>
      <c r="P8" s="51">
        <v>30</v>
      </c>
      <c r="Q8" s="51">
        <f>+'BASE DE DATOS '!CD333</f>
        <v>0</v>
      </c>
      <c r="R8" s="51">
        <f>+'BASE DE DATOS '!CE333</f>
        <v>0</v>
      </c>
      <c r="S8" s="51">
        <f>+'BASE DE DATOS '!CF333</f>
        <v>0</v>
      </c>
      <c r="T8" s="51">
        <f>+'BASE DE DATOS '!CG333</f>
        <v>0</v>
      </c>
      <c r="U8" s="51">
        <f>+'BASE DE DATOS '!CH333</f>
        <v>0</v>
      </c>
      <c r="V8" s="51">
        <f>+'BASE DE DATOS '!CI333</f>
        <v>0</v>
      </c>
      <c r="W8" s="51">
        <f>+'BASE DE DATOS '!CJ333</f>
        <v>0</v>
      </c>
      <c r="X8" s="51">
        <f>+'BASE DE DATOS '!CK333</f>
        <v>0</v>
      </c>
      <c r="Y8" s="51">
        <f>+'BASE DE DATOS '!CL333</f>
        <v>0</v>
      </c>
      <c r="Z8" s="51">
        <f>+'BASE DE DATOS '!CM333</f>
        <v>0</v>
      </c>
      <c r="AA8" s="54" t="str">
        <f>+'BASE DE DATOS '!CQ333</f>
        <v>NA</v>
      </c>
      <c r="AB8" s="160" t="str">
        <f>+'BASE DE DATOS '!CR333</f>
        <v>NA</v>
      </c>
      <c r="AC8" s="55" t="str">
        <f>+'BASE DE DATOS '!CU333</f>
        <v>SECRETARIA DE MINAS Y ENERGIA</v>
      </c>
      <c r="AD8" s="157"/>
    </row>
    <row r="9" spans="1:31" ht="35.25" hidden="1" customHeight="1">
      <c r="A9" s="48" t="s">
        <v>1035</v>
      </c>
      <c r="B9" s="49" t="s">
        <v>95</v>
      </c>
      <c r="C9" s="48" t="s">
        <v>1036</v>
      </c>
      <c r="D9" s="50">
        <v>3</v>
      </c>
      <c r="E9" s="50">
        <v>3</v>
      </c>
      <c r="F9" s="48" t="s">
        <v>97</v>
      </c>
      <c r="G9" s="48" t="s">
        <v>1042</v>
      </c>
      <c r="H9" s="48" t="s">
        <v>1042</v>
      </c>
      <c r="I9" s="51">
        <v>0</v>
      </c>
      <c r="J9" s="50">
        <v>0</v>
      </c>
      <c r="K9" s="50">
        <v>0</v>
      </c>
      <c r="L9" s="51">
        <v>0</v>
      </c>
      <c r="M9" s="51">
        <v>0</v>
      </c>
      <c r="N9" s="48">
        <v>0</v>
      </c>
      <c r="O9" s="51">
        <v>0</v>
      </c>
      <c r="P9" s="51">
        <v>3</v>
      </c>
      <c r="Q9" s="51">
        <f>+'BASE DE DATOS '!CD334</f>
        <v>0</v>
      </c>
      <c r="R9" s="51">
        <f>+'BASE DE DATOS '!CE334</f>
        <v>0</v>
      </c>
      <c r="S9" s="51">
        <f>+'BASE DE DATOS '!CF334</f>
        <v>0</v>
      </c>
      <c r="T9" s="51">
        <f>+'BASE DE DATOS '!CG334</f>
        <v>0</v>
      </c>
      <c r="U9" s="51">
        <f>+'BASE DE DATOS '!CH334</f>
        <v>0</v>
      </c>
      <c r="V9" s="51">
        <f>+'BASE DE DATOS '!CI334</f>
        <v>0</v>
      </c>
      <c r="W9" s="51">
        <f>+'BASE DE DATOS '!CJ334</f>
        <v>0</v>
      </c>
      <c r="X9" s="51">
        <f>+'BASE DE DATOS '!CK334</f>
        <v>0</v>
      </c>
      <c r="Y9" s="51">
        <f>+'BASE DE DATOS '!CL334</f>
        <v>0</v>
      </c>
      <c r="Z9" s="51">
        <f>+'BASE DE DATOS '!CM334</f>
        <v>0</v>
      </c>
      <c r="AA9" s="54" t="str">
        <f>+'BASE DE DATOS '!CQ334</f>
        <v>NA</v>
      </c>
      <c r="AB9" s="160" t="str">
        <f>+'BASE DE DATOS '!CR334</f>
        <v>NA</v>
      </c>
      <c r="AC9" s="55" t="str">
        <f>+'BASE DE DATOS '!CU334</f>
        <v>SECRETARIA DE MINAS Y ENERGIA</v>
      </c>
      <c r="AD9" s="157"/>
    </row>
    <row r="10" spans="1:31" ht="35.25" customHeight="1">
      <c r="A10" s="48" t="s">
        <v>1045</v>
      </c>
      <c r="B10" s="49" t="s">
        <v>95</v>
      </c>
      <c r="C10" s="48" t="s">
        <v>1046</v>
      </c>
      <c r="D10" s="50">
        <v>30</v>
      </c>
      <c r="E10" s="50">
        <v>30</v>
      </c>
      <c r="F10" s="48" t="s">
        <v>97</v>
      </c>
      <c r="G10" s="48" t="s">
        <v>1047</v>
      </c>
      <c r="H10" s="48" t="s">
        <v>1048</v>
      </c>
      <c r="I10" s="51">
        <v>0</v>
      </c>
      <c r="J10" s="50">
        <v>0</v>
      </c>
      <c r="K10" s="50">
        <v>0</v>
      </c>
      <c r="L10" s="51">
        <v>50</v>
      </c>
      <c r="M10" s="51">
        <v>50</v>
      </c>
      <c r="N10" s="48">
        <v>0</v>
      </c>
      <c r="O10" s="51">
        <v>0</v>
      </c>
      <c r="P10" s="51">
        <v>0</v>
      </c>
      <c r="Q10" s="51">
        <f>+'BASE DE DATOS '!CD335</f>
        <v>50</v>
      </c>
      <c r="R10" s="51">
        <f>+'BASE DE DATOS '!CE335</f>
        <v>0</v>
      </c>
      <c r="S10" s="51">
        <f>+'BASE DE DATOS '!CF335</f>
        <v>0</v>
      </c>
      <c r="T10" s="51">
        <f>+'BASE DE DATOS '!CG335</f>
        <v>0</v>
      </c>
      <c r="U10" s="51">
        <f>+'BASE DE DATOS '!CH335</f>
        <v>0</v>
      </c>
      <c r="V10" s="51">
        <f>+'BASE DE DATOS '!CI335</f>
        <v>0</v>
      </c>
      <c r="W10" s="51">
        <f>+'BASE DE DATOS '!CJ335</f>
        <v>0</v>
      </c>
      <c r="X10" s="51">
        <f>+'BASE DE DATOS '!CK335</f>
        <v>0</v>
      </c>
      <c r="Y10" s="51">
        <f>+'BASE DE DATOS '!CL335</f>
        <v>0</v>
      </c>
      <c r="Z10" s="51">
        <f>+'BASE DE DATOS '!CM335</f>
        <v>0</v>
      </c>
      <c r="AA10" s="54">
        <f>+'BASE DE DATOS '!CQ335</f>
        <v>100</v>
      </c>
      <c r="AB10" s="160">
        <f>+'BASE DE DATOS '!CR335</f>
        <v>1</v>
      </c>
      <c r="AC10" s="55" t="str">
        <f>+'BASE DE DATOS '!CU335</f>
        <v>SECRETARIA DE MINAS Y ENERGIA</v>
      </c>
      <c r="AD10" s="162">
        <f>SUM(AB2:AB21)/AE10</f>
        <v>0.93259259259259253</v>
      </c>
      <c r="AE10" s="167">
        <v>12</v>
      </c>
    </row>
    <row r="11" spans="1:31" ht="35.25" customHeight="1">
      <c r="A11" s="48" t="s">
        <v>1045</v>
      </c>
      <c r="B11" s="49" t="s">
        <v>95</v>
      </c>
      <c r="C11" s="48" t="s">
        <v>1046</v>
      </c>
      <c r="D11" s="50">
        <v>50</v>
      </c>
      <c r="E11" s="50">
        <v>50</v>
      </c>
      <c r="F11" s="48" t="s">
        <v>97</v>
      </c>
      <c r="G11" s="48" t="s">
        <v>1051</v>
      </c>
      <c r="H11" s="48" t="s">
        <v>1051</v>
      </c>
      <c r="I11" s="51">
        <v>25</v>
      </c>
      <c r="J11" s="50">
        <v>10</v>
      </c>
      <c r="K11" s="50">
        <v>0</v>
      </c>
      <c r="L11" s="51">
        <v>20</v>
      </c>
      <c r="M11" s="51">
        <v>0</v>
      </c>
      <c r="N11" s="48">
        <v>0</v>
      </c>
      <c r="O11" s="51">
        <v>0</v>
      </c>
      <c r="P11" s="51">
        <v>50</v>
      </c>
      <c r="Q11" s="51">
        <f>+'BASE DE DATOS '!CD336</f>
        <v>100</v>
      </c>
      <c r="R11" s="51">
        <f>+'BASE DE DATOS '!CE336</f>
        <v>0</v>
      </c>
      <c r="S11" s="51">
        <f>+'BASE DE DATOS '!CF336</f>
        <v>0</v>
      </c>
      <c r="T11" s="51">
        <f>+'BASE DE DATOS '!CG336</f>
        <v>0</v>
      </c>
      <c r="U11" s="51">
        <f>+'BASE DE DATOS '!CH336</f>
        <v>0</v>
      </c>
      <c r="V11" s="51">
        <f>+'BASE DE DATOS '!CI336</f>
        <v>0</v>
      </c>
      <c r="W11" s="51">
        <f>+'BASE DE DATOS '!CJ336</f>
        <v>0</v>
      </c>
      <c r="X11" s="51">
        <f>+'BASE DE DATOS '!CK336</f>
        <v>0</v>
      </c>
      <c r="Y11" s="51">
        <f>+'BASE DE DATOS '!CL336</f>
        <v>0</v>
      </c>
      <c r="Z11" s="51">
        <f>+'BASE DE DATOS '!CM336</f>
        <v>0</v>
      </c>
      <c r="AA11" s="54">
        <f>+'BASE DE DATOS '!CQ336</f>
        <v>100</v>
      </c>
      <c r="AB11" s="160">
        <f>+'BASE DE DATOS '!CR336</f>
        <v>1</v>
      </c>
      <c r="AC11" s="55" t="str">
        <f>+'BASE DE DATOS '!CU336</f>
        <v>SECRETARIA DE MINAS Y ENERGIA</v>
      </c>
      <c r="AD11" s="157"/>
    </row>
    <row r="12" spans="1:31" ht="35.25" customHeight="1">
      <c r="A12" s="48" t="s">
        <v>1045</v>
      </c>
      <c r="B12" s="49" t="s">
        <v>95</v>
      </c>
      <c r="C12" s="48" t="s">
        <v>1046</v>
      </c>
      <c r="D12" s="50">
        <v>900</v>
      </c>
      <c r="E12" s="50">
        <v>900</v>
      </c>
      <c r="F12" s="48" t="s">
        <v>97</v>
      </c>
      <c r="G12" s="48" t="s">
        <v>1054</v>
      </c>
      <c r="H12" s="48" t="s">
        <v>1054</v>
      </c>
      <c r="I12" s="51">
        <v>40</v>
      </c>
      <c r="J12" s="50">
        <v>225</v>
      </c>
      <c r="K12" s="50">
        <v>0</v>
      </c>
      <c r="L12" s="51">
        <v>300</v>
      </c>
      <c r="M12" s="51">
        <v>72</v>
      </c>
      <c r="N12" s="48">
        <v>450</v>
      </c>
      <c r="O12" s="51">
        <v>0</v>
      </c>
      <c r="P12" s="51">
        <v>828</v>
      </c>
      <c r="Q12" s="51">
        <f>+'BASE DE DATOS '!CD337</f>
        <v>100</v>
      </c>
      <c r="R12" s="51">
        <f>+'BASE DE DATOS '!CE337</f>
        <v>0</v>
      </c>
      <c r="S12" s="51">
        <f>+'BASE DE DATOS '!CF337</f>
        <v>0</v>
      </c>
      <c r="T12" s="51">
        <f>+'BASE DE DATOS '!CG337</f>
        <v>0</v>
      </c>
      <c r="U12" s="51">
        <f>+'BASE DE DATOS '!CH337</f>
        <v>0</v>
      </c>
      <c r="V12" s="51">
        <f>+'BASE DE DATOS '!CI337</f>
        <v>0</v>
      </c>
      <c r="W12" s="51">
        <f>+'BASE DE DATOS '!CJ337</f>
        <v>0</v>
      </c>
      <c r="X12" s="51">
        <f>+'BASE DE DATOS '!CK337</f>
        <v>0</v>
      </c>
      <c r="Y12" s="51">
        <f>+'BASE DE DATOS '!CL337</f>
        <v>0</v>
      </c>
      <c r="Z12" s="51">
        <f>+'BASE DE DATOS '!CM337</f>
        <v>0</v>
      </c>
      <c r="AA12" s="54">
        <f>+'BASE DE DATOS '!CQ337</f>
        <v>172</v>
      </c>
      <c r="AB12" s="160">
        <f>+'BASE DE DATOS '!CR337</f>
        <v>0.19111111111111112</v>
      </c>
      <c r="AC12" s="55" t="str">
        <f>+'BASE DE DATOS '!CU337</f>
        <v>SECRETARIA DE MINAS Y ENERGIA</v>
      </c>
      <c r="AD12" s="157"/>
    </row>
    <row r="13" spans="1:31" ht="26.25" customHeight="1">
      <c r="A13" s="48" t="s">
        <v>1045</v>
      </c>
      <c r="B13" s="49" t="s">
        <v>95</v>
      </c>
      <c r="C13" s="48" t="s">
        <v>1046</v>
      </c>
      <c r="D13" s="50">
        <v>3</v>
      </c>
      <c r="E13" s="50">
        <v>3</v>
      </c>
      <c r="F13" s="48" t="s">
        <v>97</v>
      </c>
      <c r="G13" s="48" t="s">
        <v>1057</v>
      </c>
      <c r="H13" s="48" t="s">
        <v>1057</v>
      </c>
      <c r="I13" s="51">
        <v>0</v>
      </c>
      <c r="J13" s="50">
        <v>0</v>
      </c>
      <c r="K13" s="50">
        <v>0</v>
      </c>
      <c r="L13" s="51">
        <v>2</v>
      </c>
      <c r="M13" s="51">
        <v>2</v>
      </c>
      <c r="N13" s="48">
        <v>1</v>
      </c>
      <c r="O13" s="51">
        <v>0</v>
      </c>
      <c r="P13" s="51">
        <v>1</v>
      </c>
      <c r="Q13" s="51">
        <f>+'BASE DE DATOS '!CD338</f>
        <v>3</v>
      </c>
      <c r="R13" s="51">
        <f>+'BASE DE DATOS '!CE338</f>
        <v>0</v>
      </c>
      <c r="S13" s="51">
        <f>+'BASE DE DATOS '!CF338</f>
        <v>0</v>
      </c>
      <c r="T13" s="51">
        <f>+'BASE DE DATOS '!CG338</f>
        <v>0</v>
      </c>
      <c r="U13" s="51">
        <f>+'BASE DE DATOS '!CH338</f>
        <v>0</v>
      </c>
      <c r="V13" s="51">
        <f>+'BASE DE DATOS '!CI338</f>
        <v>0</v>
      </c>
      <c r="W13" s="51">
        <f>+'BASE DE DATOS '!CJ338</f>
        <v>0</v>
      </c>
      <c r="X13" s="51">
        <f>+'BASE DE DATOS '!CK338</f>
        <v>0</v>
      </c>
      <c r="Y13" s="51">
        <f>+'BASE DE DATOS '!CL338</f>
        <v>0</v>
      </c>
      <c r="Z13" s="51">
        <f>+'BASE DE DATOS '!CM338</f>
        <v>0</v>
      </c>
      <c r="AA13" s="54">
        <f>+'BASE DE DATOS '!CQ338</f>
        <v>5</v>
      </c>
      <c r="AB13" s="160">
        <f>+'BASE DE DATOS '!CR338</f>
        <v>1</v>
      </c>
      <c r="AC13" s="55" t="str">
        <f>+'BASE DE DATOS '!CU338</f>
        <v>SECRETARIA DE MINAS Y ENERGIA</v>
      </c>
      <c r="AD13" s="157"/>
    </row>
    <row r="14" spans="1:31" ht="26.25" customHeight="1">
      <c r="A14" s="48" t="s">
        <v>1045</v>
      </c>
      <c r="B14" s="49" t="s">
        <v>95</v>
      </c>
      <c r="C14" s="48" t="s">
        <v>1046</v>
      </c>
      <c r="D14" s="50" t="s">
        <v>81</v>
      </c>
      <c r="E14" s="50">
        <v>1</v>
      </c>
      <c r="F14" s="48" t="s">
        <v>97</v>
      </c>
      <c r="G14" s="63" t="s">
        <v>81</v>
      </c>
      <c r="H14" s="48" t="s">
        <v>1060</v>
      </c>
      <c r="I14" s="51" t="s">
        <v>107</v>
      </c>
      <c r="J14" s="50" t="s">
        <v>81</v>
      </c>
      <c r="K14" s="50" t="s">
        <v>81</v>
      </c>
      <c r="L14" s="50" t="s">
        <v>81</v>
      </c>
      <c r="M14" s="50" t="s">
        <v>81</v>
      </c>
      <c r="N14" s="50" t="s">
        <v>81</v>
      </c>
      <c r="O14" s="50" t="s">
        <v>81</v>
      </c>
      <c r="P14" s="51">
        <v>1</v>
      </c>
      <c r="Q14" s="50">
        <f>+'BASE DE DATOS '!CD339</f>
        <v>1</v>
      </c>
      <c r="R14" s="50">
        <f>+'BASE DE DATOS '!CE339</f>
        <v>0</v>
      </c>
      <c r="S14" s="64">
        <f>+'BASE DE DATOS '!CF339</f>
        <v>0</v>
      </c>
      <c r="T14" s="64">
        <f>+'BASE DE DATOS '!CG339</f>
        <v>0</v>
      </c>
      <c r="U14" s="64">
        <f>+'BASE DE DATOS '!CH339</f>
        <v>0</v>
      </c>
      <c r="V14" s="64">
        <f>+'BASE DE DATOS '!CI339</f>
        <v>0</v>
      </c>
      <c r="W14" s="64">
        <f>+'BASE DE DATOS '!CJ339</f>
        <v>0</v>
      </c>
      <c r="X14" s="64">
        <f>+'BASE DE DATOS '!CK339</f>
        <v>0</v>
      </c>
      <c r="Y14" s="64">
        <f>+'BASE DE DATOS '!CL339</f>
        <v>0</v>
      </c>
      <c r="Z14" s="51">
        <f>+'BASE DE DATOS '!CM339</f>
        <v>0</v>
      </c>
      <c r="AA14" s="54">
        <f>+'BASE DE DATOS '!CQ339</f>
        <v>1</v>
      </c>
      <c r="AB14" s="160">
        <f>+'BASE DE DATOS '!CR339</f>
        <v>1</v>
      </c>
      <c r="AC14" s="55" t="str">
        <f>+'BASE DE DATOS '!CU339</f>
        <v>SECRETARIA DE MINAS Y ENERGIA</v>
      </c>
      <c r="AD14" s="157"/>
    </row>
    <row r="15" spans="1:31" ht="45" customHeight="1">
      <c r="A15" s="48" t="s">
        <v>1063</v>
      </c>
      <c r="B15" s="49" t="s">
        <v>95</v>
      </c>
      <c r="C15" s="48" t="s">
        <v>1064</v>
      </c>
      <c r="D15" s="50">
        <v>3</v>
      </c>
      <c r="E15" s="50">
        <v>3</v>
      </c>
      <c r="F15" s="48" t="s">
        <v>97</v>
      </c>
      <c r="G15" s="48" t="s">
        <v>1065</v>
      </c>
      <c r="H15" s="48" t="s">
        <v>1065</v>
      </c>
      <c r="I15" s="51">
        <v>0</v>
      </c>
      <c r="J15" s="50">
        <v>0</v>
      </c>
      <c r="K15" s="50">
        <v>0</v>
      </c>
      <c r="L15" s="51">
        <v>0</v>
      </c>
      <c r="M15" s="51">
        <v>0</v>
      </c>
      <c r="N15" s="48">
        <v>3</v>
      </c>
      <c r="O15" s="51">
        <v>3</v>
      </c>
      <c r="P15" s="51">
        <v>2</v>
      </c>
      <c r="Q15" s="51">
        <f>+'BASE DE DATOS '!CD340</f>
        <v>5</v>
      </c>
      <c r="R15" s="51">
        <f>+'BASE DE DATOS '!CE340</f>
        <v>0</v>
      </c>
      <c r="S15" s="51">
        <f>+'BASE DE DATOS '!CF340</f>
        <v>0</v>
      </c>
      <c r="T15" s="51">
        <f>+'BASE DE DATOS '!CG340</f>
        <v>0</v>
      </c>
      <c r="U15" s="51">
        <f>+'BASE DE DATOS '!CH340</f>
        <v>0</v>
      </c>
      <c r="V15" s="51">
        <f>+'BASE DE DATOS '!CI340</f>
        <v>0</v>
      </c>
      <c r="W15" s="51">
        <f>+'BASE DE DATOS '!CJ340</f>
        <v>0</v>
      </c>
      <c r="X15" s="51">
        <f>+'BASE DE DATOS '!CK340</f>
        <v>0</v>
      </c>
      <c r="Y15" s="51">
        <f>+'BASE DE DATOS '!CL340</f>
        <v>0</v>
      </c>
      <c r="Z15" s="51">
        <f>+'BASE DE DATOS '!CM340</f>
        <v>0</v>
      </c>
      <c r="AA15" s="54">
        <f>+'BASE DE DATOS '!CQ340</f>
        <v>8</v>
      </c>
      <c r="AB15" s="160">
        <f>+'BASE DE DATOS '!CR340</f>
        <v>1</v>
      </c>
      <c r="AC15" s="55" t="str">
        <f>+'BASE DE DATOS '!CU340</f>
        <v>SECRETARIA DE MINAS Y ENERGIA</v>
      </c>
      <c r="AD15" s="157"/>
    </row>
    <row r="16" spans="1:31" ht="22.5">
      <c r="A16" s="48" t="s">
        <v>1063</v>
      </c>
      <c r="B16" s="49" t="s">
        <v>95</v>
      </c>
      <c r="C16" s="48" t="s">
        <v>1064</v>
      </c>
      <c r="D16" s="50">
        <v>5</v>
      </c>
      <c r="E16" s="50">
        <v>5</v>
      </c>
      <c r="F16" s="48" t="s">
        <v>97</v>
      </c>
      <c r="G16" s="48" t="s">
        <v>1066</v>
      </c>
      <c r="H16" s="48" t="s">
        <v>1066</v>
      </c>
      <c r="I16" s="51">
        <v>0</v>
      </c>
      <c r="J16" s="50">
        <v>1</v>
      </c>
      <c r="K16" s="50">
        <v>0</v>
      </c>
      <c r="L16" s="51">
        <v>2</v>
      </c>
      <c r="M16" s="51">
        <v>0</v>
      </c>
      <c r="N16" s="48">
        <v>2</v>
      </c>
      <c r="O16" s="51">
        <v>0</v>
      </c>
      <c r="P16" s="51">
        <v>5</v>
      </c>
      <c r="Q16" s="51">
        <f>+'BASE DE DATOS '!CD341</f>
        <v>5</v>
      </c>
      <c r="R16" s="51">
        <f>+'BASE DE DATOS '!CE341</f>
        <v>0</v>
      </c>
      <c r="S16" s="51">
        <f>+'BASE DE DATOS '!CF341</f>
        <v>0</v>
      </c>
      <c r="T16" s="51">
        <f>+'BASE DE DATOS '!CG341</f>
        <v>0</v>
      </c>
      <c r="U16" s="51">
        <f>+'BASE DE DATOS '!CH341</f>
        <v>0</v>
      </c>
      <c r="V16" s="51">
        <f>+'BASE DE DATOS '!CI341</f>
        <v>0</v>
      </c>
      <c r="W16" s="51">
        <f>+'BASE DE DATOS '!CJ341</f>
        <v>0</v>
      </c>
      <c r="X16" s="51">
        <f>+'BASE DE DATOS '!CK341</f>
        <v>0</v>
      </c>
      <c r="Y16" s="51">
        <f>+'BASE DE DATOS '!CL341</f>
        <v>0</v>
      </c>
      <c r="Z16" s="51">
        <f>+'BASE DE DATOS '!CM341</f>
        <v>0</v>
      </c>
      <c r="AA16" s="54">
        <f>+'BASE DE DATOS '!CQ341</f>
        <v>5</v>
      </c>
      <c r="AB16" s="160">
        <f>+'BASE DE DATOS '!CR341</f>
        <v>1</v>
      </c>
      <c r="AC16" s="55" t="str">
        <f>+'BASE DE DATOS '!CU341</f>
        <v>SECRETARIA DE MINAS Y ENERGIA</v>
      </c>
      <c r="AD16" s="157"/>
    </row>
    <row r="17" spans="1:30" ht="34.5" customHeight="1">
      <c r="A17" s="48" t="s">
        <v>1063</v>
      </c>
      <c r="B17" s="49" t="s">
        <v>95</v>
      </c>
      <c r="C17" s="48" t="s">
        <v>1064</v>
      </c>
      <c r="D17" s="50">
        <v>1</v>
      </c>
      <c r="E17" s="50">
        <v>1</v>
      </c>
      <c r="F17" s="48" t="s">
        <v>97</v>
      </c>
      <c r="G17" s="48" t="s">
        <v>1067</v>
      </c>
      <c r="H17" s="48" t="s">
        <v>1068</v>
      </c>
      <c r="I17" s="51">
        <v>0</v>
      </c>
      <c r="J17" s="50">
        <v>0</v>
      </c>
      <c r="K17" s="50">
        <v>0</v>
      </c>
      <c r="L17" s="51">
        <v>1</v>
      </c>
      <c r="M17" s="51">
        <v>1</v>
      </c>
      <c r="N17" s="48">
        <v>0</v>
      </c>
      <c r="O17" s="51">
        <v>0</v>
      </c>
      <c r="P17" s="51">
        <v>0</v>
      </c>
      <c r="Q17" s="51">
        <f>+'BASE DE DATOS '!CD342</f>
        <v>0</v>
      </c>
      <c r="R17" s="51">
        <f>+'BASE DE DATOS '!CE342</f>
        <v>0</v>
      </c>
      <c r="S17" s="51">
        <f>+'BASE DE DATOS '!CF342</f>
        <v>0</v>
      </c>
      <c r="T17" s="51">
        <f>+'BASE DE DATOS '!CG342</f>
        <v>0</v>
      </c>
      <c r="U17" s="51">
        <f>+'BASE DE DATOS '!CH342</f>
        <v>0</v>
      </c>
      <c r="V17" s="51">
        <f>+'BASE DE DATOS '!CI342</f>
        <v>0</v>
      </c>
      <c r="W17" s="51">
        <f>+'BASE DE DATOS '!CJ342</f>
        <v>0</v>
      </c>
      <c r="X17" s="51">
        <f>+'BASE DE DATOS '!CK342</f>
        <v>0</v>
      </c>
      <c r="Y17" s="51">
        <f>+'BASE DE DATOS '!CL342</f>
        <v>0</v>
      </c>
      <c r="Z17" s="51">
        <f>+'BASE DE DATOS '!CM342</f>
        <v>0</v>
      </c>
      <c r="AA17" s="54">
        <f>+'BASE DE DATOS '!CQ342</f>
        <v>1</v>
      </c>
      <c r="AB17" s="160">
        <f>+'BASE DE DATOS '!CR342</f>
        <v>1</v>
      </c>
      <c r="AC17" s="55" t="str">
        <f>+'BASE DE DATOS '!CU342</f>
        <v>SECRETARIA DE MINAS Y ENERGIA</v>
      </c>
      <c r="AD17" s="157"/>
    </row>
    <row r="18" spans="1:30" ht="63.75" customHeight="1">
      <c r="A18" s="48" t="s">
        <v>1069</v>
      </c>
      <c r="B18" s="49" t="s">
        <v>95</v>
      </c>
      <c r="C18" s="48" t="s">
        <v>1070</v>
      </c>
      <c r="D18" s="50">
        <v>3</v>
      </c>
      <c r="E18" s="50">
        <v>3</v>
      </c>
      <c r="F18" s="48" t="s">
        <v>97</v>
      </c>
      <c r="G18" s="48" t="s">
        <v>1071</v>
      </c>
      <c r="H18" s="48" t="s">
        <v>1071</v>
      </c>
      <c r="I18" s="51">
        <v>0</v>
      </c>
      <c r="J18" s="50">
        <v>1</v>
      </c>
      <c r="K18" s="50">
        <v>2</v>
      </c>
      <c r="L18" s="51">
        <v>1</v>
      </c>
      <c r="M18" s="51">
        <v>1</v>
      </c>
      <c r="N18" s="48">
        <v>0</v>
      </c>
      <c r="O18" s="51">
        <v>0</v>
      </c>
      <c r="P18" s="51">
        <v>0</v>
      </c>
      <c r="Q18" s="51">
        <f>+'BASE DE DATOS '!CD343</f>
        <v>0</v>
      </c>
      <c r="R18" s="51">
        <f>+'BASE DE DATOS '!CE343</f>
        <v>0</v>
      </c>
      <c r="S18" s="51">
        <f>+'BASE DE DATOS '!CF343</f>
        <v>0</v>
      </c>
      <c r="T18" s="51">
        <f>+'BASE DE DATOS '!CG343</f>
        <v>0</v>
      </c>
      <c r="U18" s="51">
        <f>+'BASE DE DATOS '!CH343</f>
        <v>0</v>
      </c>
      <c r="V18" s="51">
        <f>+'BASE DE DATOS '!CI343</f>
        <v>0</v>
      </c>
      <c r="W18" s="51">
        <f>+'BASE DE DATOS '!CJ343</f>
        <v>0</v>
      </c>
      <c r="X18" s="51">
        <f>+'BASE DE DATOS '!CK343</f>
        <v>0</v>
      </c>
      <c r="Y18" s="51">
        <f>+'BASE DE DATOS '!CL343</f>
        <v>0</v>
      </c>
      <c r="Z18" s="51">
        <f>+'BASE DE DATOS '!CM343</f>
        <v>0</v>
      </c>
      <c r="AA18" s="54">
        <f>+'BASE DE DATOS '!CQ343</f>
        <v>3</v>
      </c>
      <c r="AB18" s="160">
        <f>+'BASE DE DATOS '!CR343</f>
        <v>1</v>
      </c>
      <c r="AC18" s="55" t="str">
        <f>+'BASE DE DATOS '!CU343</f>
        <v>SECRETARIA DE MINAS Y ENERGIA</v>
      </c>
      <c r="AD18" s="157"/>
    </row>
    <row r="19" spans="1:30" ht="61.5" customHeight="1">
      <c r="A19" s="48" t="s">
        <v>1069</v>
      </c>
      <c r="B19" s="49" t="s">
        <v>95</v>
      </c>
      <c r="C19" s="48" t="s">
        <v>1070</v>
      </c>
      <c r="D19" s="50">
        <v>4</v>
      </c>
      <c r="E19" s="50">
        <v>4</v>
      </c>
      <c r="F19" s="48" t="s">
        <v>97</v>
      </c>
      <c r="G19" s="48" t="s">
        <v>1072</v>
      </c>
      <c r="H19" s="48" t="s">
        <v>1072</v>
      </c>
      <c r="I19" s="51">
        <v>0</v>
      </c>
      <c r="J19" s="50">
        <v>1</v>
      </c>
      <c r="K19" s="50">
        <v>3</v>
      </c>
      <c r="L19" s="51">
        <v>1</v>
      </c>
      <c r="M19" s="51">
        <v>1</v>
      </c>
      <c r="N19" s="48">
        <v>0</v>
      </c>
      <c r="O19" s="51">
        <v>0</v>
      </c>
      <c r="P19" s="51">
        <v>0</v>
      </c>
      <c r="Q19" s="51">
        <f>+'BASE DE DATOS '!CD344</f>
        <v>0</v>
      </c>
      <c r="R19" s="51">
        <f>+'BASE DE DATOS '!CE344</f>
        <v>0</v>
      </c>
      <c r="S19" s="51">
        <f>+'BASE DE DATOS '!CF344</f>
        <v>0</v>
      </c>
      <c r="T19" s="51">
        <f>+'BASE DE DATOS '!CG344</f>
        <v>0</v>
      </c>
      <c r="U19" s="51">
        <f>+'BASE DE DATOS '!CH344</f>
        <v>0</v>
      </c>
      <c r="V19" s="51">
        <f>+'BASE DE DATOS '!CI344</f>
        <v>0</v>
      </c>
      <c r="W19" s="51">
        <f>+'BASE DE DATOS '!CJ344</f>
        <v>0</v>
      </c>
      <c r="X19" s="51">
        <f>+'BASE DE DATOS '!CK344</f>
        <v>0</v>
      </c>
      <c r="Y19" s="51">
        <f>+'BASE DE DATOS '!CL344</f>
        <v>0</v>
      </c>
      <c r="Z19" s="51">
        <f>+'BASE DE DATOS '!CM344</f>
        <v>0</v>
      </c>
      <c r="AA19" s="54">
        <f>+'BASE DE DATOS '!CQ344</f>
        <v>4</v>
      </c>
      <c r="AB19" s="160">
        <f>+'BASE DE DATOS '!CR344</f>
        <v>1</v>
      </c>
      <c r="AC19" s="55" t="str">
        <f>+'BASE DE DATOS '!CU344</f>
        <v>SECRETARIA DE MINAS Y ENERGIA</v>
      </c>
      <c r="AD19" s="157"/>
    </row>
    <row r="20" spans="1:30" ht="40.5" customHeight="1">
      <c r="A20" s="48" t="s">
        <v>1069</v>
      </c>
      <c r="B20" s="49" t="s">
        <v>95</v>
      </c>
      <c r="C20" s="48" t="s">
        <v>1070</v>
      </c>
      <c r="D20" s="50">
        <v>2</v>
      </c>
      <c r="E20" s="50">
        <v>2</v>
      </c>
      <c r="F20" s="48" t="s">
        <v>97</v>
      </c>
      <c r="G20" s="48" t="s">
        <v>1073</v>
      </c>
      <c r="H20" s="48" t="s">
        <v>1073</v>
      </c>
      <c r="I20" s="51">
        <v>0</v>
      </c>
      <c r="J20" s="50">
        <v>0</v>
      </c>
      <c r="K20" s="50">
        <v>2</v>
      </c>
      <c r="L20" s="51">
        <v>0</v>
      </c>
      <c r="M20" s="51">
        <v>0</v>
      </c>
      <c r="N20" s="48">
        <v>0</v>
      </c>
      <c r="O20" s="51">
        <v>0</v>
      </c>
      <c r="P20" s="51">
        <v>0</v>
      </c>
      <c r="Q20" s="51">
        <f>+'BASE DE DATOS '!CD345</f>
        <v>0</v>
      </c>
      <c r="R20" s="51">
        <f>+'BASE DE DATOS '!CE345</f>
        <v>0</v>
      </c>
      <c r="S20" s="51">
        <f>+'BASE DE DATOS '!CF345</f>
        <v>0</v>
      </c>
      <c r="T20" s="51">
        <f>+'BASE DE DATOS '!CG345</f>
        <v>0</v>
      </c>
      <c r="U20" s="51">
        <f>+'BASE DE DATOS '!CH345</f>
        <v>0</v>
      </c>
      <c r="V20" s="51">
        <f>+'BASE DE DATOS '!CI345</f>
        <v>0</v>
      </c>
      <c r="W20" s="51">
        <f>+'BASE DE DATOS '!CJ345</f>
        <v>0</v>
      </c>
      <c r="X20" s="51">
        <f>+'BASE DE DATOS '!CK345</f>
        <v>0</v>
      </c>
      <c r="Y20" s="51">
        <f>+'BASE DE DATOS '!CL345</f>
        <v>0</v>
      </c>
      <c r="Z20" s="51">
        <f>+'BASE DE DATOS '!CM345</f>
        <v>0</v>
      </c>
      <c r="AA20" s="54">
        <f>+'BASE DE DATOS '!CQ345</f>
        <v>2</v>
      </c>
      <c r="AB20" s="160">
        <f>+'BASE DE DATOS '!CR345</f>
        <v>1</v>
      </c>
      <c r="AC20" s="55" t="str">
        <f>+'BASE DE DATOS '!CU345</f>
        <v>SECRETARIA DE MINAS Y ENERGIA</v>
      </c>
      <c r="AD20" s="157"/>
    </row>
    <row r="21" spans="1:30" ht="30.75" customHeight="1">
      <c r="A21" s="48" t="s">
        <v>1069</v>
      </c>
      <c r="B21" s="49" t="s">
        <v>95</v>
      </c>
      <c r="C21" s="48" t="s">
        <v>1070</v>
      </c>
      <c r="D21" s="50">
        <v>2</v>
      </c>
      <c r="E21" s="50">
        <v>2</v>
      </c>
      <c r="F21" s="48" t="s">
        <v>97</v>
      </c>
      <c r="G21" s="48" t="s">
        <v>1074</v>
      </c>
      <c r="H21" s="48" t="s">
        <v>1074</v>
      </c>
      <c r="I21" s="51">
        <v>0</v>
      </c>
      <c r="J21" s="50">
        <v>0</v>
      </c>
      <c r="K21" s="50">
        <v>1</v>
      </c>
      <c r="L21" s="51">
        <v>1</v>
      </c>
      <c r="M21" s="51">
        <v>1</v>
      </c>
      <c r="N21" s="48">
        <v>0</v>
      </c>
      <c r="O21" s="51">
        <v>0</v>
      </c>
      <c r="P21" s="51">
        <v>0</v>
      </c>
      <c r="Q21" s="51">
        <f>+'BASE DE DATOS '!CD346</f>
        <v>0</v>
      </c>
      <c r="R21" s="51">
        <f>+'BASE DE DATOS '!CE346</f>
        <v>0</v>
      </c>
      <c r="S21" s="51">
        <f>+'BASE DE DATOS '!CF346</f>
        <v>0</v>
      </c>
      <c r="T21" s="51">
        <f>+'BASE DE DATOS '!CG346</f>
        <v>0</v>
      </c>
      <c r="U21" s="51">
        <f>+'BASE DE DATOS '!CH346</f>
        <v>0</v>
      </c>
      <c r="V21" s="51">
        <f>+'BASE DE DATOS '!CI346</f>
        <v>0</v>
      </c>
      <c r="W21" s="51">
        <f>+'BASE DE DATOS '!CJ346</f>
        <v>0</v>
      </c>
      <c r="X21" s="51">
        <f>+'BASE DE DATOS '!CK346</f>
        <v>0</v>
      </c>
      <c r="Y21" s="51">
        <f>+'BASE DE DATOS '!CL346</f>
        <v>0</v>
      </c>
      <c r="Z21" s="51">
        <f>+'BASE DE DATOS '!CM346</f>
        <v>0</v>
      </c>
      <c r="AA21" s="54">
        <f>+'BASE DE DATOS '!CQ346</f>
        <v>2</v>
      </c>
      <c r="AB21" s="160">
        <f>+'BASE DE DATOS '!CR346</f>
        <v>1</v>
      </c>
      <c r="AC21" s="55" t="str">
        <f>+'BASE DE DATOS '!CU346</f>
        <v>SECRETARIA DE MINAS Y ENERGIA</v>
      </c>
      <c r="AD21" s="157"/>
    </row>
  </sheetData>
  <autoFilter ref="A1:AE21">
    <filterColumn colId="27">
      <filters>
        <filter val="19%"/>
        <filter val="100%"/>
      </filters>
    </filterColumn>
  </autoFilter>
  <conditionalFormatting sqref="AB2 AB7:AB21">
    <cfRule type="iconSet" priority="603">
      <iconSet iconSet="5Arrows">
        <cfvo type="percent" val="0"/>
        <cfvo type="num" val="0.2"/>
        <cfvo type="num" val="0.4"/>
        <cfvo type="num" val="0.6"/>
        <cfvo type="num" val="0.8"/>
      </iconSet>
    </cfRule>
  </conditionalFormatting>
  <conditionalFormatting sqref="AB2:AB21">
    <cfRule type="iconSet" priority="538">
      <iconSet iconSet="5Arrows">
        <cfvo type="percent" val="0"/>
        <cfvo type="num" val="0.2"/>
        <cfvo type="num" val="0.4"/>
        <cfvo type="num" val="0.6"/>
        <cfvo type="num" val="0.8"/>
      </iconSet>
    </cfRule>
  </conditionalFormatting>
  <conditionalFormatting sqref="AB2:AB21">
    <cfRule type="iconSet" priority="537">
      <iconSet iconSet="5Arrows">
        <cfvo type="percent" val="0"/>
        <cfvo type="num" val="0.25" gte="0"/>
        <cfvo type="num" val="0.4"/>
        <cfvo type="num" val="0.75"/>
        <cfvo type="num" val="0.75" gte="0"/>
      </iconSet>
    </cfRule>
  </conditionalFormatting>
  <conditionalFormatting sqref="AD7:AD21">
    <cfRule type="iconSet" priority="290">
      <iconSet iconSet="5Arrows">
        <cfvo type="percent" val="0"/>
        <cfvo type="num" val="0.2"/>
        <cfvo type="num" val="0.4"/>
        <cfvo type="num" val="0.6"/>
        <cfvo type="num" val="0.8"/>
      </iconSet>
    </cfRule>
  </conditionalFormatting>
  <conditionalFormatting sqref="AD3:AD21">
    <cfRule type="iconSet" priority="225">
      <iconSet iconSet="5Arrows">
        <cfvo type="percent" val="0"/>
        <cfvo type="num" val="0.2"/>
        <cfvo type="num" val="0.4"/>
        <cfvo type="num" val="0.6"/>
        <cfvo type="num" val="0.8"/>
      </iconSet>
    </cfRule>
  </conditionalFormatting>
  <conditionalFormatting sqref="AD3:AD21">
    <cfRule type="iconSet" priority="224">
      <iconSet iconSet="5Arrows">
        <cfvo type="percent" val="0"/>
        <cfvo type="num" val="0.25" gte="0"/>
        <cfvo type="num" val="0.4"/>
        <cfvo type="num" val="0.75"/>
        <cfvo type="num" val="0.75" gte="0"/>
      </iconSet>
    </cfRule>
  </conditionalFormatting>
  <pageMargins left="0.32" right="0.19685039370078741" top="0.51181102362204722" bottom="0.51181102362204722" header="0.31496062992125984" footer="0.31496062992125984"/>
  <pageSetup scale="60" orientation="landscape" r:id="rId1"/>
  <headerFooter>
    <oddHeader>&amp;A</oddHeader>
    <oddFooter>Página &amp;P&amp;R&amp;F</oddFooter>
  </headerFooter>
  <legacyDrawing r:id="rId2"/>
</worksheet>
</file>

<file path=xl/worksheets/sheet22.xml><?xml version="1.0" encoding="utf-8"?>
<worksheet xmlns="http://schemas.openxmlformats.org/spreadsheetml/2006/main" xmlns:r="http://schemas.openxmlformats.org/officeDocument/2006/relationships">
  <sheetPr filterMode="1"/>
  <dimension ref="A1:AE72"/>
  <sheetViews>
    <sheetView zoomScale="77" zoomScaleNormal="77" workbookViewId="0">
      <pane xSplit="8" ySplit="1" topLeftCell="I2" activePane="bottomRight" state="frozen"/>
      <selection pane="topRight" activeCell="I1" sqref="I1"/>
      <selection pane="bottomLeft" activeCell="A2" sqref="A2"/>
      <selection pane="bottomRight" activeCell="E1" sqref="E1:AB71"/>
    </sheetView>
  </sheetViews>
  <sheetFormatPr baseColWidth="10" defaultColWidth="8" defaultRowHeight="15"/>
  <cols>
    <col min="1" max="4" width="0" hidden="1" customWidth="1"/>
    <col min="5" max="5" width="12.28515625" customWidth="1"/>
    <col min="6" max="7" width="0" hidden="1" customWidth="1"/>
    <col min="8" max="8" width="49.85546875" customWidth="1"/>
    <col min="9" max="26" width="0" hidden="1" customWidth="1"/>
    <col min="27" max="27" width="12.28515625" customWidth="1"/>
    <col min="28" max="28" width="14.7109375" customWidth="1"/>
    <col min="29" max="29" width="27" customWidth="1"/>
    <col min="30" max="30" width="11.7109375" customWidth="1"/>
  </cols>
  <sheetData>
    <row r="1" spans="1:31" ht="66.7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04"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45.75" customHeight="1">
      <c r="A2" s="48" t="s">
        <v>94</v>
      </c>
      <c r="B2" s="49" t="s">
        <v>95</v>
      </c>
      <c r="C2" s="48" t="s">
        <v>96</v>
      </c>
      <c r="D2" s="50">
        <v>1</v>
      </c>
      <c r="E2" s="119">
        <v>1</v>
      </c>
      <c r="F2" s="75" t="s">
        <v>97</v>
      </c>
      <c r="G2" s="75" t="s">
        <v>98</v>
      </c>
      <c r="H2" s="75" t="s">
        <v>98</v>
      </c>
      <c r="I2" s="51">
        <v>0</v>
      </c>
      <c r="J2" s="50">
        <v>0</v>
      </c>
      <c r="K2" s="50">
        <v>0</v>
      </c>
      <c r="L2" s="51">
        <v>1</v>
      </c>
      <c r="M2" s="51">
        <v>1</v>
      </c>
      <c r="N2" s="51">
        <v>0</v>
      </c>
      <c r="O2" s="51">
        <v>0</v>
      </c>
      <c r="P2" s="51">
        <v>0</v>
      </c>
      <c r="Q2" s="51">
        <f>+'BASE DE DATOS '!CD6</f>
        <v>0</v>
      </c>
      <c r="R2" s="51">
        <f>+'BASE DE DATOS '!CE6</f>
        <v>0</v>
      </c>
      <c r="S2" s="51">
        <f>+'BASE DE DATOS '!CF6</f>
        <v>0</v>
      </c>
      <c r="T2" s="51">
        <f>+'BASE DE DATOS '!CG6</f>
        <v>0</v>
      </c>
      <c r="U2" s="51">
        <f>+'BASE DE DATOS '!CH6</f>
        <v>0</v>
      </c>
      <c r="V2" s="51">
        <f>+'BASE DE DATOS '!CI6</f>
        <v>0</v>
      </c>
      <c r="W2" s="51">
        <f>+'BASE DE DATOS '!CJ6</f>
        <v>0</v>
      </c>
      <c r="X2" s="51">
        <f>+'BASE DE DATOS '!CK6</f>
        <v>0</v>
      </c>
      <c r="Y2" s="51">
        <f>+'BASE DE DATOS '!CL6</f>
        <v>0</v>
      </c>
      <c r="Z2" s="51">
        <f>+'BASE DE DATOS '!CM6</f>
        <v>0</v>
      </c>
      <c r="AA2" s="54">
        <f>+'BASE DE DATOS '!CQ6</f>
        <v>1</v>
      </c>
      <c r="AB2" s="135">
        <f>+'BASE DE DATOS '!CR6</f>
        <v>1</v>
      </c>
      <c r="AC2" s="55" t="str">
        <f>+'BASE DE DATOS '!CU6</f>
        <v>DIRECCION DE DESARROLLO SOCIAL - SECRETARIA DE PLANEACION</v>
      </c>
      <c r="AD2" s="147">
        <f>SUM(AB2:AB72)/AE2</f>
        <v>0.69577768305389798</v>
      </c>
      <c r="AE2" s="148">
        <v>51</v>
      </c>
    </row>
    <row r="3" spans="1:31" ht="30" customHeight="1">
      <c r="A3" s="48" t="s">
        <v>188</v>
      </c>
      <c r="B3" s="49" t="s">
        <v>95</v>
      </c>
      <c r="C3" s="48" t="s">
        <v>189</v>
      </c>
      <c r="D3" s="50">
        <v>1</v>
      </c>
      <c r="E3" s="119">
        <v>1</v>
      </c>
      <c r="F3" s="75" t="s">
        <v>97</v>
      </c>
      <c r="G3" s="75" t="s">
        <v>190</v>
      </c>
      <c r="H3" s="75" t="s">
        <v>190</v>
      </c>
      <c r="I3" s="51">
        <v>1</v>
      </c>
      <c r="J3" s="50">
        <v>0</v>
      </c>
      <c r="K3" s="50">
        <v>0</v>
      </c>
      <c r="L3" s="51">
        <v>1</v>
      </c>
      <c r="M3" s="51">
        <v>1</v>
      </c>
      <c r="N3" s="51">
        <v>1</v>
      </c>
      <c r="O3" s="51">
        <v>1</v>
      </c>
      <c r="P3" s="51">
        <v>0</v>
      </c>
      <c r="Q3" s="61">
        <f>+'BASE DE DATOS '!CD32</f>
        <v>0</v>
      </c>
      <c r="R3" s="51">
        <f>+'BASE DE DATOS '!CE32</f>
        <v>0</v>
      </c>
      <c r="S3" s="51">
        <f>+'BASE DE DATOS '!CF32</f>
        <v>0</v>
      </c>
      <c r="T3" s="51">
        <f>+'BASE DE DATOS '!CG32</f>
        <v>0</v>
      </c>
      <c r="U3" s="51">
        <f>+'BASE DE DATOS '!CH32</f>
        <v>0</v>
      </c>
      <c r="V3" s="51">
        <f>+'BASE DE DATOS '!CI32</f>
        <v>0</v>
      </c>
      <c r="W3" s="51">
        <f>+'BASE DE DATOS '!CJ32</f>
        <v>0</v>
      </c>
      <c r="X3" s="51">
        <f>+'BASE DE DATOS '!CK32</f>
        <v>0</v>
      </c>
      <c r="Y3" s="51">
        <f>+'BASE DE DATOS '!CL32</f>
        <v>0</v>
      </c>
      <c r="Z3" s="51">
        <f>+'BASE DE DATOS '!CM32</f>
        <v>0</v>
      </c>
      <c r="AA3" s="54">
        <f>+'BASE DE DATOS '!CQ32</f>
        <v>2</v>
      </c>
      <c r="AB3" s="135">
        <f>+'BASE DE DATOS '!CR32</f>
        <v>1</v>
      </c>
      <c r="AC3" s="55" t="str">
        <f>+'BASE DE DATOS '!CU32</f>
        <v xml:space="preserve">SECRETARIA DE PLANEACION - DIRECCION DE DESARROLLO SOCIAL </v>
      </c>
      <c r="AD3" s="134"/>
      <c r="AE3" s="139"/>
    </row>
    <row r="4" spans="1:31" ht="31.5" customHeight="1">
      <c r="A4" s="48" t="s">
        <v>214</v>
      </c>
      <c r="B4" s="49" t="s">
        <v>95</v>
      </c>
      <c r="C4" s="48" t="s">
        <v>215</v>
      </c>
      <c r="D4" s="50">
        <v>1</v>
      </c>
      <c r="E4" s="119">
        <v>1</v>
      </c>
      <c r="F4" s="75" t="s">
        <v>97</v>
      </c>
      <c r="G4" s="75" t="s">
        <v>216</v>
      </c>
      <c r="H4" s="75" t="s">
        <v>216</v>
      </c>
      <c r="I4" s="51">
        <v>0</v>
      </c>
      <c r="J4" s="50">
        <v>0</v>
      </c>
      <c r="K4" s="50">
        <v>0</v>
      </c>
      <c r="L4" s="51">
        <v>0</v>
      </c>
      <c r="M4" s="51">
        <v>0</v>
      </c>
      <c r="N4" s="51">
        <v>0</v>
      </c>
      <c r="O4" s="51">
        <v>0</v>
      </c>
      <c r="P4" s="51">
        <v>1</v>
      </c>
      <c r="Q4" s="53">
        <f>+'BASE DE DATOS '!CD39</f>
        <v>1</v>
      </c>
      <c r="R4" s="51">
        <f>+'BASE DE DATOS '!CE39</f>
        <v>0</v>
      </c>
      <c r="S4" s="51">
        <f>+'BASE DE DATOS '!CF39</f>
        <v>0</v>
      </c>
      <c r="T4" s="51">
        <f>+'BASE DE DATOS '!CG39</f>
        <v>0</v>
      </c>
      <c r="U4" s="51">
        <f>+'BASE DE DATOS '!CH39</f>
        <v>0</v>
      </c>
      <c r="V4" s="51">
        <f>+'BASE DE DATOS '!CI39</f>
        <v>0</v>
      </c>
      <c r="W4" s="51">
        <f>+'BASE DE DATOS '!CJ39</f>
        <v>0</v>
      </c>
      <c r="X4" s="51">
        <f>+'BASE DE DATOS '!CK39</f>
        <v>0</v>
      </c>
      <c r="Y4" s="51">
        <f>+'BASE DE DATOS '!CL39</f>
        <v>20000000</v>
      </c>
      <c r="Z4" s="51">
        <f>+'BASE DE DATOS '!CM39</f>
        <v>0</v>
      </c>
      <c r="AA4" s="54">
        <f>+'BASE DE DATOS '!CQ39</f>
        <v>1</v>
      </c>
      <c r="AB4" s="135">
        <f>+'BASE DE DATOS '!CR39</f>
        <v>1</v>
      </c>
      <c r="AC4" s="55" t="str">
        <f>+'BASE DE DATOS '!CU39</f>
        <v xml:space="preserve">SECRETARIA DE PLANEACION - DIRECCION DE DESARROLLO SOCIAL </v>
      </c>
      <c r="AD4" s="134"/>
      <c r="AE4" s="139"/>
    </row>
    <row r="5" spans="1:31" ht="27.75" customHeight="1">
      <c r="A5" s="48" t="s">
        <v>224</v>
      </c>
      <c r="B5" s="49" t="s">
        <v>95</v>
      </c>
      <c r="C5" s="48" t="s">
        <v>225</v>
      </c>
      <c r="D5" s="50">
        <v>1</v>
      </c>
      <c r="E5" s="119">
        <v>1</v>
      </c>
      <c r="F5" s="75" t="s">
        <v>97</v>
      </c>
      <c r="G5" s="75" t="s">
        <v>226</v>
      </c>
      <c r="H5" s="75" t="s">
        <v>227</v>
      </c>
      <c r="I5" s="51">
        <v>1</v>
      </c>
      <c r="J5" s="50">
        <v>0</v>
      </c>
      <c r="K5" s="50">
        <v>0</v>
      </c>
      <c r="L5" s="51">
        <v>1</v>
      </c>
      <c r="M5" s="51">
        <v>1</v>
      </c>
      <c r="N5" s="51">
        <v>0</v>
      </c>
      <c r="O5" s="52">
        <v>0</v>
      </c>
      <c r="P5" s="51">
        <v>0</v>
      </c>
      <c r="Q5" s="61">
        <f>+'BASE DE DATOS '!CD43</f>
        <v>0</v>
      </c>
      <c r="R5" s="51">
        <f>+'BASE DE DATOS '!CE43</f>
        <v>0</v>
      </c>
      <c r="S5" s="51">
        <f>+'BASE DE DATOS '!CF43</f>
        <v>0</v>
      </c>
      <c r="T5" s="51">
        <f>+'BASE DE DATOS '!CG43</f>
        <v>0</v>
      </c>
      <c r="U5" s="51">
        <f>+'BASE DE DATOS '!CH43</f>
        <v>0</v>
      </c>
      <c r="V5" s="51">
        <f>+'BASE DE DATOS '!CI43</f>
        <v>0</v>
      </c>
      <c r="W5" s="51">
        <f>+'BASE DE DATOS '!CJ43</f>
        <v>0</v>
      </c>
      <c r="X5" s="51">
        <f>+'BASE DE DATOS '!CK43</f>
        <v>0</v>
      </c>
      <c r="Y5" s="51">
        <f>+'BASE DE DATOS '!CL43</f>
        <v>0</v>
      </c>
      <c r="Z5" s="51">
        <f>+'BASE DE DATOS '!CM43</f>
        <v>0</v>
      </c>
      <c r="AA5" s="54">
        <f>+'BASE DE DATOS '!CQ43</f>
        <v>1</v>
      </c>
      <c r="AB5" s="135">
        <f>+'BASE DE DATOS '!CR43</f>
        <v>1</v>
      </c>
      <c r="AC5" s="55" t="str">
        <f>+'BASE DE DATOS '!CU43</f>
        <v xml:space="preserve">SECRETARIA DE PLANEACION - DIRECCION DE DESARROLLO SOCIAL </v>
      </c>
      <c r="AD5" s="134"/>
      <c r="AE5" s="139"/>
    </row>
    <row r="6" spans="1:31" ht="39" customHeight="1">
      <c r="A6" s="48" t="s">
        <v>248</v>
      </c>
      <c r="B6" s="49" t="s">
        <v>95</v>
      </c>
      <c r="C6" s="48" t="s">
        <v>249</v>
      </c>
      <c r="D6" s="50">
        <v>1</v>
      </c>
      <c r="E6" s="119">
        <v>1</v>
      </c>
      <c r="F6" s="75" t="s">
        <v>97</v>
      </c>
      <c r="G6" s="75" t="s">
        <v>250</v>
      </c>
      <c r="H6" s="75" t="s">
        <v>250</v>
      </c>
      <c r="I6" s="51">
        <v>0</v>
      </c>
      <c r="J6" s="50">
        <v>0</v>
      </c>
      <c r="K6" s="50">
        <v>0</v>
      </c>
      <c r="L6" s="51">
        <v>0</v>
      </c>
      <c r="M6" s="51">
        <v>0</v>
      </c>
      <c r="N6" s="51">
        <v>0</v>
      </c>
      <c r="O6" s="51">
        <v>0</v>
      </c>
      <c r="P6" s="51">
        <v>1</v>
      </c>
      <c r="Q6" s="53">
        <f>+'BASE DE DATOS '!CD50</f>
        <v>1</v>
      </c>
      <c r="R6" s="51">
        <f>+'BASE DE DATOS '!CE50</f>
        <v>0</v>
      </c>
      <c r="S6" s="51">
        <f>+'BASE DE DATOS '!CF50</f>
        <v>0</v>
      </c>
      <c r="T6" s="51">
        <f>+'BASE DE DATOS '!CG50</f>
        <v>0</v>
      </c>
      <c r="U6" s="51">
        <f>+'BASE DE DATOS '!CH50</f>
        <v>0</v>
      </c>
      <c r="V6" s="51">
        <f>+'BASE DE DATOS '!CI50</f>
        <v>0</v>
      </c>
      <c r="W6" s="51">
        <f>+'BASE DE DATOS '!CJ50</f>
        <v>0</v>
      </c>
      <c r="X6" s="51">
        <f>+'BASE DE DATOS '!CK50</f>
        <v>0</v>
      </c>
      <c r="Y6" s="51">
        <f>+'BASE DE DATOS '!CL50</f>
        <v>20000000</v>
      </c>
      <c r="Z6" s="51">
        <f>+'BASE DE DATOS '!CM50</f>
        <v>0</v>
      </c>
      <c r="AA6" s="54">
        <f>+'BASE DE DATOS '!CQ50</f>
        <v>1</v>
      </c>
      <c r="AB6" s="135">
        <f>+'BASE DE DATOS '!CR50</f>
        <v>1</v>
      </c>
      <c r="AC6" s="55" t="str">
        <f>+'BASE DE DATOS '!CU50</f>
        <v xml:space="preserve">SECRETARIA DE PLANEACION - DIRECCION DE DESARROLLO SOCIAL </v>
      </c>
      <c r="AD6" s="134"/>
      <c r="AE6" s="139"/>
    </row>
    <row r="7" spans="1:31" ht="39" customHeight="1">
      <c r="A7" s="48" t="s">
        <v>871</v>
      </c>
      <c r="B7" s="49" t="s">
        <v>95</v>
      </c>
      <c r="C7" s="48" t="s">
        <v>872</v>
      </c>
      <c r="D7" s="50">
        <v>1</v>
      </c>
      <c r="E7" s="119">
        <v>1</v>
      </c>
      <c r="F7" s="75" t="s">
        <v>97</v>
      </c>
      <c r="G7" s="75" t="s">
        <v>873</v>
      </c>
      <c r="H7" s="75" t="s">
        <v>874</v>
      </c>
      <c r="I7" s="51">
        <v>0</v>
      </c>
      <c r="J7" s="50">
        <v>0</v>
      </c>
      <c r="K7" s="50">
        <v>0</v>
      </c>
      <c r="L7" s="51">
        <v>0</v>
      </c>
      <c r="M7" s="51">
        <v>0</v>
      </c>
      <c r="N7" s="51">
        <v>1</v>
      </c>
      <c r="O7" s="51">
        <v>0</v>
      </c>
      <c r="P7" s="51">
        <v>1</v>
      </c>
      <c r="Q7" s="53">
        <f>+'BASE DE DATOS '!CD238</f>
        <v>0</v>
      </c>
      <c r="R7" s="51">
        <f>+'BASE DE DATOS '!CE238</f>
        <v>0</v>
      </c>
      <c r="S7" s="51">
        <f>+'BASE DE DATOS '!CF238</f>
        <v>0</v>
      </c>
      <c r="T7" s="51">
        <f>+'BASE DE DATOS '!CG238</f>
        <v>0</v>
      </c>
      <c r="U7" s="51">
        <f>+'BASE DE DATOS '!CH238</f>
        <v>0</v>
      </c>
      <c r="V7" s="51">
        <f>+'BASE DE DATOS '!CI238</f>
        <v>0</v>
      </c>
      <c r="W7" s="51">
        <f>+'BASE DE DATOS '!CJ238</f>
        <v>0</v>
      </c>
      <c r="X7" s="51">
        <f>+'BASE DE DATOS '!CK238</f>
        <v>0</v>
      </c>
      <c r="Y7" s="51">
        <f>+'BASE DE DATOS '!CL238</f>
        <v>0</v>
      </c>
      <c r="Z7" s="51">
        <f>+'BASE DE DATOS '!CM238</f>
        <v>0</v>
      </c>
      <c r="AA7" s="54">
        <f>+'BASE DE DATOS '!CQ238</f>
        <v>0</v>
      </c>
      <c r="AB7" s="135">
        <f>+'BASE DE DATOS '!CR238</f>
        <v>0</v>
      </c>
      <c r="AC7" s="55" t="str">
        <f>+'BASE DE DATOS '!CU238</f>
        <v>SECRETARIA DE PLANEACION  - ORDENAMIENTO TERRITORIAL</v>
      </c>
      <c r="AD7" s="134"/>
    </row>
    <row r="8" spans="1:31" ht="29.25" customHeight="1">
      <c r="A8" s="48" t="s">
        <v>875</v>
      </c>
      <c r="B8" s="49" t="s">
        <v>95</v>
      </c>
      <c r="C8" s="48" t="s">
        <v>876</v>
      </c>
      <c r="D8" s="57">
        <v>45</v>
      </c>
      <c r="E8" s="119">
        <v>46</v>
      </c>
      <c r="F8" s="75" t="s">
        <v>97</v>
      </c>
      <c r="G8" s="75" t="s">
        <v>877</v>
      </c>
      <c r="H8" s="75" t="s">
        <v>878</v>
      </c>
      <c r="I8" s="51">
        <v>0</v>
      </c>
      <c r="J8" s="50">
        <v>0</v>
      </c>
      <c r="K8" s="50">
        <v>0</v>
      </c>
      <c r="L8" s="51">
        <v>0</v>
      </c>
      <c r="M8" s="51">
        <v>0</v>
      </c>
      <c r="N8" s="51">
        <v>12</v>
      </c>
      <c r="O8" s="51">
        <v>12</v>
      </c>
      <c r="P8" s="51">
        <v>34</v>
      </c>
      <c r="Q8" s="53">
        <f>+'BASE DE DATOS '!CD239</f>
        <v>0</v>
      </c>
      <c r="R8" s="51">
        <f>+'BASE DE DATOS '!CE239</f>
        <v>0</v>
      </c>
      <c r="S8" s="50">
        <f>+'BASE DE DATOS '!CF239</f>
        <v>0</v>
      </c>
      <c r="T8" s="51">
        <f>+'BASE DE DATOS '!CG239</f>
        <v>0</v>
      </c>
      <c r="U8" s="51">
        <f>+'BASE DE DATOS '!CH239</f>
        <v>0</v>
      </c>
      <c r="V8" s="51">
        <f>+'BASE DE DATOS '!CI239</f>
        <v>0</v>
      </c>
      <c r="W8" s="51">
        <f>+'BASE DE DATOS '!CJ239</f>
        <v>0</v>
      </c>
      <c r="X8" s="51">
        <f>+'BASE DE DATOS '!CK239</f>
        <v>0</v>
      </c>
      <c r="Y8" s="51">
        <f>+'BASE DE DATOS '!CL239</f>
        <v>0</v>
      </c>
      <c r="Z8" s="51">
        <f>+'BASE DE DATOS '!CM239</f>
        <v>0</v>
      </c>
      <c r="AA8" s="54">
        <f>+'BASE DE DATOS '!CQ239</f>
        <v>12</v>
      </c>
      <c r="AB8" s="135">
        <f>+'BASE DE DATOS '!CR239</f>
        <v>0.2608695652173913</v>
      </c>
      <c r="AC8" s="55" t="str">
        <f>+'BASE DE DATOS '!CU239</f>
        <v>SECRETARIA DE PLANEACION  - ORDENAMIENTO TERRITORIAL</v>
      </c>
      <c r="AD8" s="134"/>
    </row>
    <row r="9" spans="1:31" ht="45" hidden="1" customHeight="1">
      <c r="A9" s="48" t="s">
        <v>875</v>
      </c>
      <c r="B9" s="49" t="s">
        <v>95</v>
      </c>
      <c r="C9" s="48" t="s">
        <v>876</v>
      </c>
      <c r="D9" s="50">
        <v>45</v>
      </c>
      <c r="E9" s="119" t="s">
        <v>81</v>
      </c>
      <c r="F9" s="75" t="s">
        <v>97</v>
      </c>
      <c r="G9" s="75" t="s">
        <v>879</v>
      </c>
      <c r="H9" s="75" t="s">
        <v>879</v>
      </c>
      <c r="I9" s="51">
        <v>0</v>
      </c>
      <c r="J9" s="50">
        <v>0</v>
      </c>
      <c r="K9" s="50">
        <v>0</v>
      </c>
      <c r="L9" s="51">
        <v>0</v>
      </c>
      <c r="M9" s="51">
        <v>0</v>
      </c>
      <c r="N9" s="51">
        <v>3</v>
      </c>
      <c r="O9" s="51">
        <v>3</v>
      </c>
      <c r="P9" s="51" t="s">
        <v>81</v>
      </c>
      <c r="Q9" s="53" t="str">
        <f>+'BASE DE DATOS '!CD240</f>
        <v>NA</v>
      </c>
      <c r="R9" s="51">
        <f>+'BASE DE DATOS '!CE240</f>
        <v>0</v>
      </c>
      <c r="S9" s="51">
        <f>+'BASE DE DATOS '!CF240</f>
        <v>0</v>
      </c>
      <c r="T9" s="51">
        <f>+'BASE DE DATOS '!CG240</f>
        <v>0</v>
      </c>
      <c r="U9" s="51">
        <f>+'BASE DE DATOS '!CH240</f>
        <v>0</v>
      </c>
      <c r="V9" s="51">
        <f>+'BASE DE DATOS '!CI240</f>
        <v>0</v>
      </c>
      <c r="W9" s="51">
        <f>+'BASE DE DATOS '!CJ240</f>
        <v>0</v>
      </c>
      <c r="X9" s="51">
        <f>+'BASE DE DATOS '!CK240</f>
        <v>0</v>
      </c>
      <c r="Y9" s="51">
        <f>+'BASE DE DATOS '!CL240</f>
        <v>0</v>
      </c>
      <c r="Z9" s="51">
        <f>+'BASE DE DATOS '!CM240</f>
        <v>0</v>
      </c>
      <c r="AA9" s="54" t="str">
        <f>+'BASE DE DATOS '!CQ240</f>
        <v>NA</v>
      </c>
      <c r="AB9" s="135" t="str">
        <f>+'BASE DE DATOS '!CR240</f>
        <v>NA</v>
      </c>
      <c r="AC9" s="55" t="str">
        <f>+'BASE DE DATOS '!CU240</f>
        <v>SECRETARIA DE PLANEACION  - ORDENAMIENTO TERRITORIAL</v>
      </c>
      <c r="AD9" s="134"/>
    </row>
    <row r="10" spans="1:31" ht="25.5" customHeight="1">
      <c r="A10" s="48" t="s">
        <v>880</v>
      </c>
      <c r="B10" s="49" t="s">
        <v>95</v>
      </c>
      <c r="C10" s="48" t="s">
        <v>881</v>
      </c>
      <c r="D10" s="50">
        <v>1</v>
      </c>
      <c r="E10" s="119">
        <v>1</v>
      </c>
      <c r="F10" s="75" t="s">
        <v>97</v>
      </c>
      <c r="G10" s="75" t="s">
        <v>882</v>
      </c>
      <c r="H10" s="75" t="s">
        <v>882</v>
      </c>
      <c r="I10" s="51">
        <v>0</v>
      </c>
      <c r="J10" s="50">
        <v>0</v>
      </c>
      <c r="K10" s="50">
        <v>0</v>
      </c>
      <c r="L10" s="51">
        <v>0</v>
      </c>
      <c r="M10" s="51">
        <v>0</v>
      </c>
      <c r="N10" s="51">
        <v>0</v>
      </c>
      <c r="O10" s="51">
        <v>0</v>
      </c>
      <c r="P10" s="51">
        <v>1</v>
      </c>
      <c r="Q10" s="53">
        <f>+'BASE DE DATOS '!CD241</f>
        <v>0</v>
      </c>
      <c r="R10" s="51">
        <f>+'BASE DE DATOS '!CE241</f>
        <v>0</v>
      </c>
      <c r="S10" s="51">
        <f>+'BASE DE DATOS '!CF241</f>
        <v>0</v>
      </c>
      <c r="T10" s="51">
        <f>+'BASE DE DATOS '!CG241</f>
        <v>0</v>
      </c>
      <c r="U10" s="51">
        <f>+'BASE DE DATOS '!CH241</f>
        <v>0</v>
      </c>
      <c r="V10" s="51">
        <f>+'BASE DE DATOS '!CI241</f>
        <v>0</v>
      </c>
      <c r="W10" s="51">
        <f>+'BASE DE DATOS '!CJ241</f>
        <v>0</v>
      </c>
      <c r="X10" s="51">
        <f>+'BASE DE DATOS '!CK241</f>
        <v>0</v>
      </c>
      <c r="Y10" s="51">
        <f>+'BASE DE DATOS '!CL241</f>
        <v>0</v>
      </c>
      <c r="Z10" s="51">
        <f>+'BASE DE DATOS '!CM241</f>
        <v>0</v>
      </c>
      <c r="AA10" s="54">
        <f>+'BASE DE DATOS '!CQ241</f>
        <v>0</v>
      </c>
      <c r="AB10" s="135">
        <f>+'BASE DE DATOS '!CR241</f>
        <v>0</v>
      </c>
      <c r="AC10" s="55" t="str">
        <f>+'BASE DE DATOS '!CU241</f>
        <v>SECRETARIA DE PLANEACION  - ORDENAMIENTO TERRITORIAL</v>
      </c>
      <c r="AD10" s="134"/>
    </row>
    <row r="11" spans="1:31" ht="24" customHeight="1">
      <c r="A11" s="48" t="s">
        <v>885</v>
      </c>
      <c r="B11" s="49" t="s">
        <v>95</v>
      </c>
      <c r="C11" s="48" t="s">
        <v>886</v>
      </c>
      <c r="D11" s="50">
        <v>1</v>
      </c>
      <c r="E11" s="119">
        <v>1</v>
      </c>
      <c r="F11" s="75" t="s">
        <v>97</v>
      </c>
      <c r="G11" s="75" t="s">
        <v>887</v>
      </c>
      <c r="H11" s="75" t="s">
        <v>887</v>
      </c>
      <c r="I11" s="51">
        <v>0</v>
      </c>
      <c r="J11" s="50">
        <v>0</v>
      </c>
      <c r="K11" s="50">
        <v>0</v>
      </c>
      <c r="L11" s="51">
        <v>0</v>
      </c>
      <c r="M11" s="51">
        <v>0</v>
      </c>
      <c r="N11" s="51">
        <v>0</v>
      </c>
      <c r="O11" s="51">
        <v>0</v>
      </c>
      <c r="P11" s="51">
        <v>1</v>
      </c>
      <c r="Q11" s="53">
        <f>+'BASE DE DATOS '!CD243</f>
        <v>0</v>
      </c>
      <c r="R11" s="51">
        <f>+'BASE DE DATOS '!CE243</f>
        <v>0</v>
      </c>
      <c r="S11" s="51">
        <f>+'BASE DE DATOS '!CF243</f>
        <v>0</v>
      </c>
      <c r="T11" s="51">
        <f>+'BASE DE DATOS '!CG243</f>
        <v>0</v>
      </c>
      <c r="U11" s="51">
        <f>+'BASE DE DATOS '!CH243</f>
        <v>0</v>
      </c>
      <c r="V11" s="51">
        <f>+'BASE DE DATOS '!CI243</f>
        <v>0</v>
      </c>
      <c r="W11" s="51">
        <f>+'BASE DE DATOS '!CJ243</f>
        <v>0</v>
      </c>
      <c r="X11" s="51">
        <f>+'BASE DE DATOS '!CK243</f>
        <v>0</v>
      </c>
      <c r="Y11" s="51">
        <f>+'BASE DE DATOS '!CL243</f>
        <v>0</v>
      </c>
      <c r="Z11" s="51">
        <f>+'BASE DE DATOS '!CM243</f>
        <v>0</v>
      </c>
      <c r="AA11" s="54">
        <f>+'BASE DE DATOS '!CQ243</f>
        <v>0</v>
      </c>
      <c r="AB11" s="135">
        <f>+'BASE DE DATOS '!CR243</f>
        <v>0</v>
      </c>
      <c r="AC11" s="55" t="str">
        <f>+'BASE DE DATOS '!CU243</f>
        <v>SECRETARIA DE PLANEACION  - ORDENAMIENTO TERRITORIAL</v>
      </c>
      <c r="AD11" s="134"/>
    </row>
    <row r="12" spans="1:31" ht="21.75" customHeight="1">
      <c r="A12" s="48" t="s">
        <v>888</v>
      </c>
      <c r="B12" s="49" t="s">
        <v>95</v>
      </c>
      <c r="C12" s="48" t="s">
        <v>889</v>
      </c>
      <c r="D12" s="50">
        <v>1</v>
      </c>
      <c r="E12" s="119">
        <v>1</v>
      </c>
      <c r="F12" s="75" t="s">
        <v>97</v>
      </c>
      <c r="G12" s="75" t="s">
        <v>890</v>
      </c>
      <c r="H12" s="75" t="s">
        <v>890</v>
      </c>
      <c r="I12" s="51">
        <v>0</v>
      </c>
      <c r="J12" s="50">
        <v>0</v>
      </c>
      <c r="K12" s="50">
        <v>0</v>
      </c>
      <c r="L12" s="51">
        <v>0</v>
      </c>
      <c r="M12" s="51">
        <v>0</v>
      </c>
      <c r="N12" s="51">
        <v>0</v>
      </c>
      <c r="O12" s="51">
        <v>0</v>
      </c>
      <c r="P12" s="51">
        <v>1</v>
      </c>
      <c r="Q12" s="53">
        <f>+'BASE DE DATOS '!CD244</f>
        <v>0</v>
      </c>
      <c r="R12" s="51">
        <f>+'BASE DE DATOS '!CE244</f>
        <v>0</v>
      </c>
      <c r="S12" s="51">
        <f>+'BASE DE DATOS '!CF244</f>
        <v>0</v>
      </c>
      <c r="T12" s="51">
        <f>+'BASE DE DATOS '!CG244</f>
        <v>0</v>
      </c>
      <c r="U12" s="51">
        <f>+'BASE DE DATOS '!CH244</f>
        <v>0</v>
      </c>
      <c r="V12" s="51">
        <f>+'BASE DE DATOS '!CI244</f>
        <v>0</v>
      </c>
      <c r="W12" s="51">
        <f>+'BASE DE DATOS '!CJ244</f>
        <v>0</v>
      </c>
      <c r="X12" s="51">
        <f>+'BASE DE DATOS '!CK244</f>
        <v>0</v>
      </c>
      <c r="Y12" s="51">
        <f>+'BASE DE DATOS '!CL244</f>
        <v>0</v>
      </c>
      <c r="Z12" s="51">
        <f>+'BASE DE DATOS '!CM244</f>
        <v>0</v>
      </c>
      <c r="AA12" s="54">
        <f>+'BASE DE DATOS '!CQ244</f>
        <v>0</v>
      </c>
      <c r="AB12" s="135">
        <f>+'BASE DE DATOS '!CR244</f>
        <v>0</v>
      </c>
      <c r="AC12" s="55" t="str">
        <f>+'BASE DE DATOS '!CU244</f>
        <v>SECRETARIA DE PLANEACION  - ORDENAMIENTO TERRITORIAL</v>
      </c>
      <c r="AD12" s="134"/>
    </row>
    <row r="13" spans="1:31" ht="15.75" customHeight="1">
      <c r="A13" s="48" t="s">
        <v>891</v>
      </c>
      <c r="B13" s="49" t="s">
        <v>95</v>
      </c>
      <c r="C13" s="48" t="s">
        <v>892</v>
      </c>
      <c r="D13" s="50">
        <v>1</v>
      </c>
      <c r="E13" s="119">
        <v>1</v>
      </c>
      <c r="F13" s="75" t="s">
        <v>97</v>
      </c>
      <c r="G13" s="75" t="s">
        <v>893</v>
      </c>
      <c r="H13" s="75" t="s">
        <v>893</v>
      </c>
      <c r="I13" s="51">
        <v>0</v>
      </c>
      <c r="J13" s="50">
        <v>0</v>
      </c>
      <c r="K13" s="50">
        <v>0</v>
      </c>
      <c r="L13" s="51">
        <v>0</v>
      </c>
      <c r="M13" s="51">
        <v>0</v>
      </c>
      <c r="N13" s="51">
        <v>0</v>
      </c>
      <c r="O13" s="51">
        <v>0</v>
      </c>
      <c r="P13" s="51">
        <v>1</v>
      </c>
      <c r="Q13" s="53">
        <f>+'BASE DE DATOS '!CD245</f>
        <v>0</v>
      </c>
      <c r="R13" s="51">
        <f>+'BASE DE DATOS '!CE245</f>
        <v>0</v>
      </c>
      <c r="S13" s="51">
        <f>+'BASE DE DATOS '!CF245</f>
        <v>0</v>
      </c>
      <c r="T13" s="51">
        <f>+'BASE DE DATOS '!CG245</f>
        <v>0</v>
      </c>
      <c r="U13" s="51">
        <f>+'BASE DE DATOS '!CH245</f>
        <v>0</v>
      </c>
      <c r="V13" s="51">
        <f>+'BASE DE DATOS '!CI245</f>
        <v>0</v>
      </c>
      <c r="W13" s="51">
        <f>+'BASE DE DATOS '!CJ245</f>
        <v>0</v>
      </c>
      <c r="X13" s="51">
        <f>+'BASE DE DATOS '!CK245</f>
        <v>0</v>
      </c>
      <c r="Y13" s="51">
        <f>+'BASE DE DATOS '!CL245</f>
        <v>0</v>
      </c>
      <c r="Z13" s="51">
        <f>+'BASE DE DATOS '!CM245</f>
        <v>0</v>
      </c>
      <c r="AA13" s="54">
        <f>+'BASE DE DATOS '!CQ245</f>
        <v>0</v>
      </c>
      <c r="AB13" s="135">
        <f>+'BASE DE DATOS '!CR245</f>
        <v>0</v>
      </c>
      <c r="AC13" s="55" t="str">
        <f>+'BASE DE DATOS '!CU245</f>
        <v>SECRETARIA DE PLANEACION  - ORDENAMIENTO TERRITORIAL</v>
      </c>
      <c r="AD13" s="134"/>
    </row>
    <row r="14" spans="1:31" ht="24" customHeight="1">
      <c r="A14" s="48" t="s">
        <v>1125</v>
      </c>
      <c r="B14" s="49" t="s">
        <v>95</v>
      </c>
      <c r="C14" s="48" t="s">
        <v>1126</v>
      </c>
      <c r="D14" s="50">
        <v>1</v>
      </c>
      <c r="E14" s="119">
        <v>1</v>
      </c>
      <c r="F14" s="75" t="s">
        <v>97</v>
      </c>
      <c r="G14" s="75" t="s">
        <v>1127</v>
      </c>
      <c r="H14" s="75" t="s">
        <v>1127</v>
      </c>
      <c r="I14" s="51">
        <v>0</v>
      </c>
      <c r="J14" s="50">
        <v>0</v>
      </c>
      <c r="K14" s="50">
        <v>0</v>
      </c>
      <c r="L14" s="51">
        <v>0</v>
      </c>
      <c r="M14" s="51">
        <v>0</v>
      </c>
      <c r="N14" s="51">
        <v>1</v>
      </c>
      <c r="O14" s="51">
        <v>0</v>
      </c>
      <c r="P14" s="51">
        <v>1</v>
      </c>
      <c r="Q14" s="53">
        <f>+'BASE DE DATOS '!CD375</f>
        <v>0</v>
      </c>
      <c r="R14" s="51">
        <f>+'BASE DE DATOS '!CE375</f>
        <v>0</v>
      </c>
      <c r="S14" s="51">
        <f>+'BASE DE DATOS '!CF375</f>
        <v>0</v>
      </c>
      <c r="T14" s="51">
        <f>+'BASE DE DATOS '!CG375</f>
        <v>0</v>
      </c>
      <c r="U14" s="51">
        <f>+'BASE DE DATOS '!CH375</f>
        <v>0</v>
      </c>
      <c r="V14" s="51">
        <f>+'BASE DE DATOS '!CI375</f>
        <v>0</v>
      </c>
      <c r="W14" s="51">
        <f>+'BASE DE DATOS '!CJ375</f>
        <v>0</v>
      </c>
      <c r="X14" s="51">
        <f>+'BASE DE DATOS '!CK375</f>
        <v>0</v>
      </c>
      <c r="Y14" s="51">
        <f>+'BASE DE DATOS '!CL375</f>
        <v>0</v>
      </c>
      <c r="Z14" s="51">
        <f>+'BASE DE DATOS '!CM375</f>
        <v>0</v>
      </c>
      <c r="AA14" s="54">
        <f>+'BASE DE DATOS '!CQ375</f>
        <v>0</v>
      </c>
      <c r="AB14" s="135">
        <f>+'BASE DE DATOS '!CR375</f>
        <v>0</v>
      </c>
      <c r="AC14" s="55" t="str">
        <f>+'BASE DE DATOS '!CU375</f>
        <v xml:space="preserve">SECRETARIA DE PLANEACION  - INDUSTRIA - EMPRENDIMIENTO </v>
      </c>
      <c r="AD14" s="134"/>
    </row>
    <row r="15" spans="1:31" ht="26.25" customHeight="1">
      <c r="A15" s="48" t="s">
        <v>1125</v>
      </c>
      <c r="B15" s="49" t="s">
        <v>95</v>
      </c>
      <c r="C15" s="48" t="s">
        <v>1126</v>
      </c>
      <c r="D15" s="57">
        <v>6</v>
      </c>
      <c r="E15" s="119">
        <v>1</v>
      </c>
      <c r="F15" s="75" t="s">
        <v>97</v>
      </c>
      <c r="G15" s="75" t="s">
        <v>1129</v>
      </c>
      <c r="H15" s="75" t="s">
        <v>1129</v>
      </c>
      <c r="I15" s="51">
        <v>1</v>
      </c>
      <c r="J15" s="50">
        <v>0</v>
      </c>
      <c r="K15" s="50">
        <v>0</v>
      </c>
      <c r="L15" s="51">
        <v>0</v>
      </c>
      <c r="M15" s="51">
        <v>0</v>
      </c>
      <c r="N15" s="51">
        <v>0</v>
      </c>
      <c r="O15" s="51">
        <v>0</v>
      </c>
      <c r="P15" s="51">
        <v>1</v>
      </c>
      <c r="Q15" s="53">
        <f>+'BASE DE DATOS '!CD376</f>
        <v>0</v>
      </c>
      <c r="R15" s="51">
        <f>+'BASE DE DATOS '!CE376</f>
        <v>0</v>
      </c>
      <c r="S15" s="51">
        <f>+'BASE DE DATOS '!CF376</f>
        <v>0</v>
      </c>
      <c r="T15" s="51">
        <f>+'BASE DE DATOS '!CG376</f>
        <v>0</v>
      </c>
      <c r="U15" s="51">
        <f>+'BASE DE DATOS '!CH376</f>
        <v>0</v>
      </c>
      <c r="V15" s="51">
        <f>+'BASE DE DATOS '!CI376</f>
        <v>0</v>
      </c>
      <c r="W15" s="51">
        <f>+'BASE DE DATOS '!CJ376</f>
        <v>0</v>
      </c>
      <c r="X15" s="51">
        <f>+'BASE DE DATOS '!CK376</f>
        <v>0</v>
      </c>
      <c r="Y15" s="51">
        <f>+'BASE DE DATOS '!CL376</f>
        <v>0</v>
      </c>
      <c r="Z15" s="51">
        <f>+'BASE DE DATOS '!CM376</f>
        <v>0</v>
      </c>
      <c r="AA15" s="54">
        <f>+'BASE DE DATOS '!CQ376</f>
        <v>0</v>
      </c>
      <c r="AB15" s="135">
        <f>+'BASE DE DATOS '!CR376</f>
        <v>0</v>
      </c>
      <c r="AC15" s="55" t="str">
        <f>+'BASE DE DATOS '!CU376</f>
        <v xml:space="preserve">SECRETARIA DE PLANEACION  - INDUSTRIA - EMPRENDIMIENTO </v>
      </c>
      <c r="AD15" s="134"/>
    </row>
    <row r="16" spans="1:31" ht="39.75" customHeight="1">
      <c r="A16" s="48" t="s">
        <v>1125</v>
      </c>
      <c r="B16" s="49" t="s">
        <v>95</v>
      </c>
      <c r="C16" s="48" t="s">
        <v>1126</v>
      </c>
      <c r="D16" s="57" t="s">
        <v>81</v>
      </c>
      <c r="E16" s="119">
        <v>1</v>
      </c>
      <c r="F16" s="75" t="s">
        <v>97</v>
      </c>
      <c r="G16" s="188" t="s">
        <v>81</v>
      </c>
      <c r="H16" s="75" t="s">
        <v>1130</v>
      </c>
      <c r="I16" s="50" t="s">
        <v>107</v>
      </c>
      <c r="J16" s="50" t="s">
        <v>81</v>
      </c>
      <c r="K16" s="50" t="s">
        <v>81</v>
      </c>
      <c r="L16" s="50" t="s">
        <v>81</v>
      </c>
      <c r="M16" s="50" t="s">
        <v>81</v>
      </c>
      <c r="N16" s="50">
        <v>1</v>
      </c>
      <c r="O16" s="50">
        <v>1</v>
      </c>
      <c r="P16" s="51">
        <v>1</v>
      </c>
      <c r="Q16" s="53">
        <f>+'BASE DE DATOS '!CD377</f>
        <v>0</v>
      </c>
      <c r="R16" s="50">
        <f>+'BASE DE DATOS '!CE377</f>
        <v>0</v>
      </c>
      <c r="S16" s="50">
        <f>+'BASE DE DATOS '!CF377</f>
        <v>0</v>
      </c>
      <c r="T16" s="50">
        <f>+'BASE DE DATOS '!CG377</f>
        <v>0</v>
      </c>
      <c r="U16" s="50">
        <f>+'BASE DE DATOS '!CH377</f>
        <v>0</v>
      </c>
      <c r="V16" s="50">
        <f>+'BASE DE DATOS '!CI377</f>
        <v>0</v>
      </c>
      <c r="W16" s="50">
        <f>+'BASE DE DATOS '!CJ377</f>
        <v>0</v>
      </c>
      <c r="X16" s="50">
        <f>+'BASE DE DATOS '!CK377</f>
        <v>0</v>
      </c>
      <c r="Y16" s="50">
        <f>+'BASE DE DATOS '!CL377</f>
        <v>0</v>
      </c>
      <c r="Z16" s="51">
        <f>+'BASE DE DATOS '!CM377</f>
        <v>40000000</v>
      </c>
      <c r="AA16" s="54">
        <f>+'BASE DE DATOS '!CQ377</f>
        <v>1</v>
      </c>
      <c r="AB16" s="135">
        <f>+'BASE DE DATOS '!CR377</f>
        <v>1</v>
      </c>
      <c r="AC16" s="55" t="str">
        <f>+'BASE DE DATOS '!CU377</f>
        <v xml:space="preserve">SECRETARIA DE PLANEACION  - INDUSTRIA - EMPRENDIMIENTO </v>
      </c>
      <c r="AD16" s="134"/>
    </row>
    <row r="17" spans="1:30" ht="39.75" customHeight="1">
      <c r="A17" s="48" t="s">
        <v>1131</v>
      </c>
      <c r="B17" s="49" t="s">
        <v>95</v>
      </c>
      <c r="C17" s="48" t="s">
        <v>1132</v>
      </c>
      <c r="D17" s="57">
        <v>4</v>
      </c>
      <c r="E17" s="119">
        <v>1</v>
      </c>
      <c r="F17" s="75" t="s">
        <v>97</v>
      </c>
      <c r="G17" s="75" t="s">
        <v>1133</v>
      </c>
      <c r="H17" s="75" t="s">
        <v>1133</v>
      </c>
      <c r="I17" s="51">
        <v>0</v>
      </c>
      <c r="J17" s="50">
        <v>0</v>
      </c>
      <c r="K17" s="50">
        <v>0</v>
      </c>
      <c r="L17" s="51">
        <v>1</v>
      </c>
      <c r="M17" s="51">
        <v>1</v>
      </c>
      <c r="N17" s="51">
        <v>2</v>
      </c>
      <c r="O17" s="51">
        <v>2</v>
      </c>
      <c r="P17" s="51">
        <v>2</v>
      </c>
      <c r="Q17" s="53">
        <f>+'BASE DE DATOS '!CD378</f>
        <v>2</v>
      </c>
      <c r="R17" s="51">
        <f>+'BASE DE DATOS '!CE378</f>
        <v>394000000</v>
      </c>
      <c r="S17" s="51">
        <f>+'BASE DE DATOS '!CF378</f>
        <v>394000000</v>
      </c>
      <c r="T17" s="51">
        <f>+'BASE DE DATOS '!CG378</f>
        <v>0</v>
      </c>
      <c r="U17" s="51">
        <f>+'BASE DE DATOS '!CH378</f>
        <v>0</v>
      </c>
      <c r="V17" s="51">
        <f>+'BASE DE DATOS '!CI378</f>
        <v>0</v>
      </c>
      <c r="W17" s="51">
        <f>+'BASE DE DATOS '!CJ378</f>
        <v>0</v>
      </c>
      <c r="X17" s="51">
        <f>+'BASE DE DATOS '!CK378</f>
        <v>0</v>
      </c>
      <c r="Y17" s="51">
        <f>+'BASE DE DATOS '!CL378</f>
        <v>0</v>
      </c>
      <c r="Z17" s="51">
        <f>+'BASE DE DATOS '!CM378</f>
        <v>9000000</v>
      </c>
      <c r="AA17" s="54">
        <f>+'BASE DE DATOS '!CQ378</f>
        <v>5</v>
      </c>
      <c r="AB17" s="135">
        <f>+'BASE DE DATOS '!CR378</f>
        <v>1</v>
      </c>
      <c r="AC17" s="55" t="str">
        <f>+'BASE DE DATOS '!CU378</f>
        <v xml:space="preserve">SECRETARIA DE PLANEACION  - INDUSTRIA - EMPRENDIMIENTO </v>
      </c>
      <c r="AD17" s="134"/>
    </row>
    <row r="18" spans="1:30" ht="39.75" hidden="1" customHeight="1">
      <c r="A18" s="48" t="s">
        <v>1134</v>
      </c>
      <c r="B18" s="49" t="s">
        <v>95</v>
      </c>
      <c r="C18" s="48" t="s">
        <v>1135</v>
      </c>
      <c r="D18" s="50">
        <v>4</v>
      </c>
      <c r="E18" s="119" t="s">
        <v>81</v>
      </c>
      <c r="F18" s="75" t="s">
        <v>97</v>
      </c>
      <c r="G18" s="75" t="s">
        <v>1136</v>
      </c>
      <c r="H18" s="75" t="s">
        <v>1136</v>
      </c>
      <c r="I18" s="51">
        <v>0</v>
      </c>
      <c r="J18" s="50">
        <v>0</v>
      </c>
      <c r="K18" s="50">
        <v>0</v>
      </c>
      <c r="L18" s="51">
        <v>0</v>
      </c>
      <c r="M18" s="51">
        <v>0</v>
      </c>
      <c r="N18" s="51">
        <v>0</v>
      </c>
      <c r="O18" s="51">
        <v>0</v>
      </c>
      <c r="P18" s="51" t="s">
        <v>81</v>
      </c>
      <c r="Q18" s="53">
        <f>+'BASE DE DATOS '!CD379</f>
        <v>0</v>
      </c>
      <c r="R18" s="51">
        <f>+'BASE DE DATOS '!CE379</f>
        <v>0</v>
      </c>
      <c r="S18" s="51">
        <f>+'BASE DE DATOS '!CF379</f>
        <v>0</v>
      </c>
      <c r="T18" s="51">
        <f>+'BASE DE DATOS '!CG379</f>
        <v>0</v>
      </c>
      <c r="U18" s="51">
        <f>+'BASE DE DATOS '!CH379</f>
        <v>0</v>
      </c>
      <c r="V18" s="51">
        <f>+'BASE DE DATOS '!CI379</f>
        <v>0</v>
      </c>
      <c r="W18" s="51">
        <f>+'BASE DE DATOS '!CJ379</f>
        <v>0</v>
      </c>
      <c r="X18" s="51">
        <f>+'BASE DE DATOS '!CK379</f>
        <v>0</v>
      </c>
      <c r="Y18" s="51">
        <f>+'BASE DE DATOS '!CL379</f>
        <v>0</v>
      </c>
      <c r="Z18" s="51">
        <f>+'BASE DE DATOS '!CM379</f>
        <v>0</v>
      </c>
      <c r="AA18" s="54" t="str">
        <f>+'BASE DE DATOS '!CQ379</f>
        <v>NA</v>
      </c>
      <c r="AB18" s="135" t="str">
        <f>+'BASE DE DATOS '!CR379</f>
        <v>NA</v>
      </c>
      <c r="AC18" s="55" t="str">
        <f>+'BASE DE DATOS '!CU379</f>
        <v xml:space="preserve">SECRETARIA DE PLANEACION  - INDUSTRIA - EMPRENDIMIENTO </v>
      </c>
      <c r="AD18" s="134"/>
    </row>
    <row r="19" spans="1:30" ht="39.75" customHeight="1">
      <c r="A19" s="48" t="s">
        <v>1137</v>
      </c>
      <c r="B19" s="49" t="s">
        <v>95</v>
      </c>
      <c r="C19" s="48" t="s">
        <v>1138</v>
      </c>
      <c r="D19" s="50">
        <v>1</v>
      </c>
      <c r="E19" s="119">
        <v>1</v>
      </c>
      <c r="F19" s="75" t="s">
        <v>97</v>
      </c>
      <c r="G19" s="75" t="s">
        <v>1139</v>
      </c>
      <c r="H19" s="75" t="s">
        <v>1139</v>
      </c>
      <c r="I19" s="51">
        <v>0</v>
      </c>
      <c r="J19" s="50">
        <v>0</v>
      </c>
      <c r="K19" s="50">
        <v>0</v>
      </c>
      <c r="L19" s="51">
        <v>2</v>
      </c>
      <c r="M19" s="51">
        <v>2</v>
      </c>
      <c r="N19" s="51">
        <v>0</v>
      </c>
      <c r="O19" s="51">
        <v>0</v>
      </c>
      <c r="P19" s="51">
        <v>0</v>
      </c>
      <c r="Q19" s="53">
        <f>+'BASE DE DATOS '!CD380</f>
        <v>0</v>
      </c>
      <c r="R19" s="51">
        <f>+'BASE DE DATOS '!CE380</f>
        <v>0</v>
      </c>
      <c r="S19" s="51">
        <f>+'BASE DE DATOS '!CF380</f>
        <v>0</v>
      </c>
      <c r="T19" s="51">
        <f>+'BASE DE DATOS '!CG380</f>
        <v>0</v>
      </c>
      <c r="U19" s="51">
        <f>+'BASE DE DATOS '!CH380</f>
        <v>0</v>
      </c>
      <c r="V19" s="51">
        <f>+'BASE DE DATOS '!CI380</f>
        <v>0</v>
      </c>
      <c r="W19" s="51">
        <f>+'BASE DE DATOS '!CJ380</f>
        <v>0</v>
      </c>
      <c r="X19" s="51">
        <f>+'BASE DE DATOS '!CK380</f>
        <v>0</v>
      </c>
      <c r="Y19" s="51">
        <f>+'BASE DE DATOS '!CL380</f>
        <v>0</v>
      </c>
      <c r="Z19" s="51">
        <f>+'BASE DE DATOS '!CM380</f>
        <v>0</v>
      </c>
      <c r="AA19" s="54">
        <f>+'BASE DE DATOS '!CQ380</f>
        <v>2</v>
      </c>
      <c r="AB19" s="135">
        <f>+'BASE DE DATOS '!CR380</f>
        <v>1</v>
      </c>
      <c r="AC19" s="55" t="str">
        <f>+'BASE DE DATOS '!CU380</f>
        <v xml:space="preserve">SECRETARIA DE PLANEACION  - INDUSTRIA - EMPRENDIMIENTO </v>
      </c>
      <c r="AD19" s="134"/>
    </row>
    <row r="20" spans="1:30" ht="39.75" customHeight="1">
      <c r="A20" s="48" t="s">
        <v>1140</v>
      </c>
      <c r="B20" s="49" t="s">
        <v>95</v>
      </c>
      <c r="C20" s="48" t="s">
        <v>1141</v>
      </c>
      <c r="D20" s="50">
        <v>1</v>
      </c>
      <c r="E20" s="119">
        <v>1</v>
      </c>
      <c r="F20" s="75" t="s">
        <v>97</v>
      </c>
      <c r="G20" s="75" t="s">
        <v>1142</v>
      </c>
      <c r="H20" s="75" t="s">
        <v>1142</v>
      </c>
      <c r="I20" s="51">
        <v>0</v>
      </c>
      <c r="J20" s="50">
        <v>0</v>
      </c>
      <c r="K20" s="50">
        <v>0</v>
      </c>
      <c r="L20" s="51">
        <v>1</v>
      </c>
      <c r="M20" s="51">
        <v>1</v>
      </c>
      <c r="N20" s="51">
        <v>0</v>
      </c>
      <c r="O20" s="51">
        <v>0</v>
      </c>
      <c r="P20" s="51">
        <v>0</v>
      </c>
      <c r="Q20" s="53">
        <f>+'BASE DE DATOS '!CD381</f>
        <v>0</v>
      </c>
      <c r="R20" s="51">
        <f>+'BASE DE DATOS '!CE381</f>
        <v>0</v>
      </c>
      <c r="S20" s="51">
        <f>+'BASE DE DATOS '!CF381</f>
        <v>0</v>
      </c>
      <c r="T20" s="51">
        <f>+'BASE DE DATOS '!CG381</f>
        <v>0</v>
      </c>
      <c r="U20" s="51">
        <f>+'BASE DE DATOS '!CH381</f>
        <v>0</v>
      </c>
      <c r="V20" s="51">
        <f>+'BASE DE DATOS '!CI381</f>
        <v>0</v>
      </c>
      <c r="W20" s="51">
        <f>+'BASE DE DATOS '!CJ381</f>
        <v>0</v>
      </c>
      <c r="X20" s="51">
        <f>+'BASE DE DATOS '!CK381</f>
        <v>0</v>
      </c>
      <c r="Y20" s="51">
        <f>+'BASE DE DATOS '!CL381</f>
        <v>0</v>
      </c>
      <c r="Z20" s="51">
        <f>+'BASE DE DATOS '!CM381</f>
        <v>0</v>
      </c>
      <c r="AA20" s="54">
        <f>+'BASE DE DATOS '!CQ381</f>
        <v>1</v>
      </c>
      <c r="AB20" s="135">
        <f>+'BASE DE DATOS '!CR381</f>
        <v>1</v>
      </c>
      <c r="AC20" s="55" t="str">
        <f>+'BASE DE DATOS '!CU381</f>
        <v xml:space="preserve">SECRETARIA DE PLANEACION  - INDUSTRIA - EMPRENDIMIENTO </v>
      </c>
      <c r="AD20" s="134"/>
    </row>
    <row r="21" spans="1:30" ht="39.75" customHeight="1">
      <c r="A21" s="48" t="s">
        <v>1140</v>
      </c>
      <c r="B21" s="49" t="s">
        <v>95</v>
      </c>
      <c r="C21" s="48" t="s">
        <v>1141</v>
      </c>
      <c r="D21" s="50">
        <v>1</v>
      </c>
      <c r="E21" s="119">
        <v>1</v>
      </c>
      <c r="F21" s="75" t="s">
        <v>97</v>
      </c>
      <c r="G21" s="75" t="s">
        <v>1143</v>
      </c>
      <c r="H21" s="75" t="s">
        <v>1144</v>
      </c>
      <c r="I21" s="51">
        <v>0</v>
      </c>
      <c r="J21" s="50">
        <v>0</v>
      </c>
      <c r="K21" s="50">
        <v>0</v>
      </c>
      <c r="L21" s="51">
        <v>1</v>
      </c>
      <c r="M21" s="51">
        <v>1</v>
      </c>
      <c r="N21" s="51">
        <v>1</v>
      </c>
      <c r="O21" s="51">
        <v>1</v>
      </c>
      <c r="P21" s="51">
        <v>0</v>
      </c>
      <c r="Q21" s="53">
        <f>+'BASE DE DATOS '!CD382</f>
        <v>0</v>
      </c>
      <c r="R21" s="51">
        <f>+'BASE DE DATOS '!CE382</f>
        <v>3544020000</v>
      </c>
      <c r="S21" s="51">
        <f>+'BASE DE DATOS '!CF382</f>
        <v>0</v>
      </c>
      <c r="T21" s="51">
        <f>+'BASE DE DATOS '!CG382</f>
        <v>0</v>
      </c>
      <c r="U21" s="51">
        <f>+'BASE DE DATOS '!CH382</f>
        <v>0</v>
      </c>
      <c r="V21" s="51">
        <f>+'BASE DE DATOS '!CI382</f>
        <v>0</v>
      </c>
      <c r="W21" s="51">
        <f>+'BASE DE DATOS '!CJ382</f>
        <v>3544020000</v>
      </c>
      <c r="X21" s="51">
        <f>+'BASE DE DATOS '!CK382</f>
        <v>0</v>
      </c>
      <c r="Y21" s="51">
        <f>+'BASE DE DATOS '!CL382</f>
        <v>0</v>
      </c>
      <c r="Z21" s="51">
        <f>+'BASE DE DATOS '!CM382</f>
        <v>0</v>
      </c>
      <c r="AA21" s="54">
        <f>+'BASE DE DATOS '!CQ382</f>
        <v>2</v>
      </c>
      <c r="AB21" s="135">
        <f>+'BASE DE DATOS '!CR382</f>
        <v>1</v>
      </c>
      <c r="AC21" s="55" t="str">
        <f>+'BASE DE DATOS '!CU382</f>
        <v xml:space="preserve">SECRETARIA DE PLANEACION  - INDUSTRIA - EMPRENDIMIENTO </v>
      </c>
      <c r="AD21" s="134"/>
    </row>
    <row r="22" spans="1:30" ht="39.75" customHeight="1">
      <c r="A22" s="48" t="s">
        <v>1147</v>
      </c>
      <c r="B22" s="49" t="s">
        <v>95</v>
      </c>
      <c r="C22" s="48" t="s">
        <v>1148</v>
      </c>
      <c r="D22" s="50">
        <v>20</v>
      </c>
      <c r="E22" s="119">
        <v>20</v>
      </c>
      <c r="F22" s="75" t="s">
        <v>97</v>
      </c>
      <c r="G22" s="75" t="s">
        <v>1149</v>
      </c>
      <c r="H22" s="75" t="s">
        <v>1149</v>
      </c>
      <c r="I22" s="51">
        <v>0</v>
      </c>
      <c r="J22" s="50">
        <v>5</v>
      </c>
      <c r="K22" s="50">
        <v>0</v>
      </c>
      <c r="L22" s="51">
        <v>5</v>
      </c>
      <c r="M22" s="51">
        <v>2</v>
      </c>
      <c r="N22" s="51">
        <v>3</v>
      </c>
      <c r="O22" s="51">
        <v>0</v>
      </c>
      <c r="P22" s="51">
        <v>18</v>
      </c>
      <c r="Q22" s="53">
        <f>+'BASE DE DATOS '!CD384</f>
        <v>0</v>
      </c>
      <c r="R22" s="51">
        <f>+'BASE DE DATOS '!CE384</f>
        <v>0</v>
      </c>
      <c r="S22" s="51">
        <f>+'BASE DE DATOS '!CF384</f>
        <v>0</v>
      </c>
      <c r="T22" s="51">
        <f>+'BASE DE DATOS '!CG384</f>
        <v>0</v>
      </c>
      <c r="U22" s="51">
        <f>+'BASE DE DATOS '!CH384</f>
        <v>0</v>
      </c>
      <c r="V22" s="51">
        <f>+'BASE DE DATOS '!CI384</f>
        <v>0</v>
      </c>
      <c r="W22" s="51">
        <f>+'BASE DE DATOS '!CJ384</f>
        <v>707156640</v>
      </c>
      <c r="X22" s="51">
        <f>+'BASE DE DATOS '!CK384</f>
        <v>0</v>
      </c>
      <c r="Y22" s="51">
        <f>+'BASE DE DATOS '!CL384</f>
        <v>0</v>
      </c>
      <c r="Z22" s="51">
        <f>+'BASE DE DATOS '!CM384</f>
        <v>0</v>
      </c>
      <c r="AA22" s="54">
        <f>+'BASE DE DATOS '!CQ384</f>
        <v>2</v>
      </c>
      <c r="AB22" s="135">
        <f>+'BASE DE DATOS '!CR384</f>
        <v>0.1</v>
      </c>
      <c r="AC22" s="55" t="str">
        <f>+'BASE DE DATOS '!CU384</f>
        <v xml:space="preserve">SECRETARIA DE PLANEACION  - INDUSTRIA - EMPRENDIMIENTO </v>
      </c>
      <c r="AD22" s="134"/>
    </row>
    <row r="23" spans="1:30" ht="39.75" customHeight="1">
      <c r="A23" s="48" t="s">
        <v>1147</v>
      </c>
      <c r="B23" s="49" t="s">
        <v>95</v>
      </c>
      <c r="C23" s="48" t="s">
        <v>1148</v>
      </c>
      <c r="D23" s="57">
        <v>1000</v>
      </c>
      <c r="E23" s="119">
        <v>10000</v>
      </c>
      <c r="F23" s="75" t="s">
        <v>97</v>
      </c>
      <c r="G23" s="75" t="s">
        <v>1150</v>
      </c>
      <c r="H23" s="75" t="s">
        <v>1150</v>
      </c>
      <c r="I23" s="51">
        <v>0</v>
      </c>
      <c r="J23" s="50">
        <v>250</v>
      </c>
      <c r="K23" s="51">
        <v>0</v>
      </c>
      <c r="L23" s="51">
        <v>250</v>
      </c>
      <c r="M23" s="51">
        <v>2000</v>
      </c>
      <c r="N23" s="51">
        <v>8000</v>
      </c>
      <c r="O23" s="51">
        <v>8000</v>
      </c>
      <c r="P23" s="51">
        <v>0</v>
      </c>
      <c r="Q23" s="53">
        <f>+'BASE DE DATOS '!CD385</f>
        <v>0</v>
      </c>
      <c r="R23" s="51">
        <f>+'BASE DE DATOS '!CE385</f>
        <v>0</v>
      </c>
      <c r="S23" s="51">
        <f>+'BASE DE DATOS '!CF385</f>
        <v>0</v>
      </c>
      <c r="T23" s="51">
        <f>+'BASE DE DATOS '!CG385</f>
        <v>0</v>
      </c>
      <c r="U23" s="51">
        <f>+'BASE DE DATOS '!CH385</f>
        <v>0</v>
      </c>
      <c r="V23" s="51">
        <f>+'BASE DE DATOS '!CI385</f>
        <v>0</v>
      </c>
      <c r="W23" s="51">
        <f>+'BASE DE DATOS '!CJ385</f>
        <v>0</v>
      </c>
      <c r="X23" s="51">
        <f>+'BASE DE DATOS '!CK385</f>
        <v>0</v>
      </c>
      <c r="Y23" s="51">
        <f>+'BASE DE DATOS '!CL385</f>
        <v>0</v>
      </c>
      <c r="Z23" s="51">
        <f>+'BASE DE DATOS '!CM385</f>
        <v>0</v>
      </c>
      <c r="AA23" s="54">
        <f>+'BASE DE DATOS '!CQ385</f>
        <v>10000</v>
      </c>
      <c r="AB23" s="135">
        <f>+'BASE DE DATOS '!CR385</f>
        <v>1</v>
      </c>
      <c r="AC23" s="55" t="str">
        <f>+'BASE DE DATOS '!CU385</f>
        <v xml:space="preserve">SECRETARIA DE PLANEACION  - INDUSTRIA - EMPRENDIMIENTO </v>
      </c>
      <c r="AD23" s="134"/>
    </row>
    <row r="24" spans="1:30" ht="39.75" customHeight="1">
      <c r="A24" s="48" t="s">
        <v>1147</v>
      </c>
      <c r="B24" s="49" t="s">
        <v>95</v>
      </c>
      <c r="C24" s="48" t="s">
        <v>1148</v>
      </c>
      <c r="D24" s="50">
        <v>20</v>
      </c>
      <c r="E24" s="119">
        <v>20</v>
      </c>
      <c r="F24" s="75" t="s">
        <v>97</v>
      </c>
      <c r="G24" s="75" t="s">
        <v>1151</v>
      </c>
      <c r="H24" s="75" t="s">
        <v>1151</v>
      </c>
      <c r="I24" s="51">
        <v>0</v>
      </c>
      <c r="J24" s="50">
        <v>5</v>
      </c>
      <c r="K24" s="51">
        <v>0</v>
      </c>
      <c r="L24" s="51">
        <v>5</v>
      </c>
      <c r="M24" s="51">
        <v>0</v>
      </c>
      <c r="N24" s="51">
        <v>20</v>
      </c>
      <c r="O24" s="51">
        <v>20</v>
      </c>
      <c r="P24" s="51">
        <v>20</v>
      </c>
      <c r="Q24" s="53">
        <f>+'BASE DE DATOS '!CD386</f>
        <v>20</v>
      </c>
      <c r="R24" s="51">
        <f>+'BASE DE DATOS '!CE386</f>
        <v>0</v>
      </c>
      <c r="S24" s="51">
        <f>+'BASE DE DATOS '!CF386</f>
        <v>0</v>
      </c>
      <c r="T24" s="51">
        <f>+'BASE DE DATOS '!CG386</f>
        <v>0</v>
      </c>
      <c r="U24" s="51">
        <f>+'BASE DE DATOS '!CH386</f>
        <v>0</v>
      </c>
      <c r="V24" s="51">
        <f>+'BASE DE DATOS '!CI386</f>
        <v>0</v>
      </c>
      <c r="W24" s="51">
        <f>+'BASE DE DATOS '!CJ386</f>
        <v>0</v>
      </c>
      <c r="X24" s="51">
        <f>+'BASE DE DATOS '!CK386</f>
        <v>0</v>
      </c>
      <c r="Y24" s="51">
        <f>+'BASE DE DATOS '!CL386</f>
        <v>0</v>
      </c>
      <c r="Z24" s="51">
        <f>+'BASE DE DATOS '!CM386</f>
        <v>0</v>
      </c>
      <c r="AA24" s="54">
        <f>+'BASE DE DATOS '!CQ386</f>
        <v>40</v>
      </c>
      <c r="AB24" s="135">
        <f>+'BASE DE DATOS '!CR386</f>
        <v>1</v>
      </c>
      <c r="AC24" s="55" t="str">
        <f>+'BASE DE DATOS '!CU386</f>
        <v xml:space="preserve">SECRETARIA DE PLANEACION  - INDUSTRIA - EMPRENDIMIENTO </v>
      </c>
      <c r="AD24" s="134"/>
    </row>
    <row r="25" spans="1:30" ht="39.75" hidden="1" customHeight="1">
      <c r="A25" s="48" t="s">
        <v>1152</v>
      </c>
      <c r="B25" s="49" t="s">
        <v>95</v>
      </c>
      <c r="C25" s="48" t="s">
        <v>1153</v>
      </c>
      <c r="D25" s="50">
        <v>10</v>
      </c>
      <c r="E25" s="119" t="s">
        <v>81</v>
      </c>
      <c r="F25" s="75" t="s">
        <v>97</v>
      </c>
      <c r="G25" s="75" t="s">
        <v>1154</v>
      </c>
      <c r="H25" s="75" t="s">
        <v>1154</v>
      </c>
      <c r="I25" s="51">
        <v>0</v>
      </c>
      <c r="J25" s="50">
        <v>2</v>
      </c>
      <c r="K25" s="51">
        <v>0</v>
      </c>
      <c r="L25" s="51">
        <v>3</v>
      </c>
      <c r="M25" s="51">
        <v>0</v>
      </c>
      <c r="N25" s="51">
        <v>0</v>
      </c>
      <c r="O25" s="51">
        <v>0</v>
      </c>
      <c r="P25" s="51" t="s">
        <v>81</v>
      </c>
      <c r="Q25" s="53" t="str">
        <f>+'BASE DE DATOS '!CD387</f>
        <v>NA</v>
      </c>
      <c r="R25" s="51">
        <f>+'BASE DE DATOS '!CE387</f>
        <v>0</v>
      </c>
      <c r="S25" s="51">
        <f>+'BASE DE DATOS '!CF387</f>
        <v>0</v>
      </c>
      <c r="T25" s="51">
        <f>+'BASE DE DATOS '!CG387</f>
        <v>0</v>
      </c>
      <c r="U25" s="51">
        <f>+'BASE DE DATOS '!CH387</f>
        <v>0</v>
      </c>
      <c r="V25" s="51">
        <f>+'BASE DE DATOS '!CI387</f>
        <v>0</v>
      </c>
      <c r="W25" s="51">
        <f>+'BASE DE DATOS '!CJ387</f>
        <v>0</v>
      </c>
      <c r="X25" s="51">
        <f>+'BASE DE DATOS '!CK387</f>
        <v>0</v>
      </c>
      <c r="Y25" s="51">
        <f>+'BASE DE DATOS '!CL387</f>
        <v>0</v>
      </c>
      <c r="Z25" s="51">
        <f>+'BASE DE DATOS '!CM387</f>
        <v>0</v>
      </c>
      <c r="AA25" s="54" t="str">
        <f>+'BASE DE DATOS '!CQ387</f>
        <v>NA</v>
      </c>
      <c r="AB25" s="135" t="str">
        <f>+'BASE DE DATOS '!CR387</f>
        <v>NA</v>
      </c>
      <c r="AC25" s="55" t="str">
        <f>+'BASE DE DATOS '!CU387</f>
        <v xml:space="preserve">SECRETARIA DE PLANEACION  - INDUSTRIA - EMPRENDIMIENTO </v>
      </c>
      <c r="AD25" s="134"/>
    </row>
    <row r="26" spans="1:30" ht="39.75" hidden="1" customHeight="1">
      <c r="A26" s="48" t="s">
        <v>1152</v>
      </c>
      <c r="B26" s="49" t="s">
        <v>95</v>
      </c>
      <c r="C26" s="48" t="s">
        <v>1153</v>
      </c>
      <c r="D26" s="50">
        <v>40</v>
      </c>
      <c r="E26" s="119" t="s">
        <v>81</v>
      </c>
      <c r="F26" s="75" t="s">
        <v>97</v>
      </c>
      <c r="G26" s="75" t="s">
        <v>1155</v>
      </c>
      <c r="H26" s="75" t="s">
        <v>1155</v>
      </c>
      <c r="I26" s="51">
        <v>0</v>
      </c>
      <c r="J26" s="50">
        <v>10</v>
      </c>
      <c r="K26" s="50">
        <v>0</v>
      </c>
      <c r="L26" s="51">
        <v>10</v>
      </c>
      <c r="M26" s="51">
        <v>0</v>
      </c>
      <c r="N26" s="51">
        <v>0</v>
      </c>
      <c r="O26" s="51">
        <v>0</v>
      </c>
      <c r="P26" s="51" t="s">
        <v>81</v>
      </c>
      <c r="Q26" s="53" t="str">
        <f>+'BASE DE DATOS '!CD388</f>
        <v>NA</v>
      </c>
      <c r="R26" s="51">
        <f>+'BASE DE DATOS '!CE388</f>
        <v>0</v>
      </c>
      <c r="S26" s="51">
        <f>+'BASE DE DATOS '!CF388</f>
        <v>0</v>
      </c>
      <c r="T26" s="51">
        <f>+'BASE DE DATOS '!CG388</f>
        <v>0</v>
      </c>
      <c r="U26" s="51">
        <f>+'BASE DE DATOS '!CH388</f>
        <v>0</v>
      </c>
      <c r="V26" s="51">
        <f>+'BASE DE DATOS '!CI388</f>
        <v>0</v>
      </c>
      <c r="W26" s="51">
        <f>+'BASE DE DATOS '!CJ388</f>
        <v>0</v>
      </c>
      <c r="X26" s="51">
        <f>+'BASE DE DATOS '!CK388</f>
        <v>0</v>
      </c>
      <c r="Y26" s="51">
        <f>+'BASE DE DATOS '!CL388</f>
        <v>0</v>
      </c>
      <c r="Z26" s="51">
        <f>+'BASE DE DATOS '!CM388</f>
        <v>0</v>
      </c>
      <c r="AA26" s="54" t="str">
        <f>+'BASE DE DATOS '!CQ388</f>
        <v>NA</v>
      </c>
      <c r="AB26" s="135" t="str">
        <f>+'BASE DE DATOS '!CR388</f>
        <v>NA</v>
      </c>
      <c r="AC26" s="55" t="str">
        <f>+'BASE DE DATOS '!CU388</f>
        <v xml:space="preserve">SECRETARIA DE PLANEACION  - INDUSTRIA - EMPRENDIMIENTO </v>
      </c>
      <c r="AD26" s="134"/>
    </row>
    <row r="27" spans="1:30" ht="39.75" hidden="1" customHeight="1">
      <c r="A27" s="48" t="s">
        <v>1152</v>
      </c>
      <c r="B27" s="49" t="s">
        <v>95</v>
      </c>
      <c r="C27" s="48" t="s">
        <v>1153</v>
      </c>
      <c r="D27" s="50">
        <v>1</v>
      </c>
      <c r="E27" s="119" t="s">
        <v>81</v>
      </c>
      <c r="F27" s="75" t="s">
        <v>97</v>
      </c>
      <c r="G27" s="75" t="s">
        <v>1156</v>
      </c>
      <c r="H27" s="75" t="s">
        <v>1156</v>
      </c>
      <c r="I27" s="51">
        <v>0</v>
      </c>
      <c r="J27" s="50">
        <v>0</v>
      </c>
      <c r="K27" s="50">
        <v>0</v>
      </c>
      <c r="L27" s="51">
        <v>0</v>
      </c>
      <c r="M27" s="51">
        <v>0</v>
      </c>
      <c r="N27" s="51">
        <v>0</v>
      </c>
      <c r="O27" s="51">
        <v>0</v>
      </c>
      <c r="P27" s="51" t="s">
        <v>81</v>
      </c>
      <c r="Q27" s="53" t="str">
        <f>+'BASE DE DATOS '!CD389</f>
        <v>NA</v>
      </c>
      <c r="R27" s="51">
        <f>+'BASE DE DATOS '!CE389</f>
        <v>0</v>
      </c>
      <c r="S27" s="51">
        <f>+'BASE DE DATOS '!CF389</f>
        <v>0</v>
      </c>
      <c r="T27" s="51">
        <f>+'BASE DE DATOS '!CG389</f>
        <v>0</v>
      </c>
      <c r="U27" s="51">
        <f>+'BASE DE DATOS '!CH389</f>
        <v>0</v>
      </c>
      <c r="V27" s="51">
        <f>+'BASE DE DATOS '!CI389</f>
        <v>0</v>
      </c>
      <c r="W27" s="51">
        <f>+'BASE DE DATOS '!CJ389</f>
        <v>0</v>
      </c>
      <c r="X27" s="51">
        <f>+'BASE DE DATOS '!CK389</f>
        <v>0</v>
      </c>
      <c r="Y27" s="51">
        <f>+'BASE DE DATOS '!CL389</f>
        <v>0</v>
      </c>
      <c r="Z27" s="51">
        <f>+'BASE DE DATOS '!CM389</f>
        <v>0</v>
      </c>
      <c r="AA27" s="54" t="str">
        <f>+'BASE DE DATOS '!CQ389</f>
        <v>NA</v>
      </c>
      <c r="AB27" s="135" t="str">
        <f>+'BASE DE DATOS '!CR389</f>
        <v>NA</v>
      </c>
      <c r="AC27" s="55" t="str">
        <f>+'BASE DE DATOS '!CU389</f>
        <v xml:space="preserve">SECRETARIA DE PLANEACION  - INDUSTRIA - EMPRENDIMIENTO </v>
      </c>
      <c r="AD27" s="134"/>
    </row>
    <row r="28" spans="1:30" ht="39.75" hidden="1" customHeight="1">
      <c r="A28" s="48" t="s">
        <v>1157</v>
      </c>
      <c r="B28" s="49" t="s">
        <v>95</v>
      </c>
      <c r="C28" s="48" t="s">
        <v>1158</v>
      </c>
      <c r="D28" s="50">
        <v>1</v>
      </c>
      <c r="E28" s="119" t="s">
        <v>81</v>
      </c>
      <c r="F28" s="75" t="s">
        <v>97</v>
      </c>
      <c r="G28" s="75" t="s">
        <v>1159</v>
      </c>
      <c r="H28" s="75" t="s">
        <v>1159</v>
      </c>
      <c r="I28" s="51">
        <v>0</v>
      </c>
      <c r="J28" s="50">
        <v>0</v>
      </c>
      <c r="K28" s="50">
        <v>0</v>
      </c>
      <c r="L28" s="51">
        <v>0</v>
      </c>
      <c r="M28" s="51">
        <v>0</v>
      </c>
      <c r="N28" s="51">
        <v>0</v>
      </c>
      <c r="O28" s="51">
        <v>0</v>
      </c>
      <c r="P28" s="51" t="s">
        <v>81</v>
      </c>
      <c r="Q28" s="53" t="str">
        <f>+'BASE DE DATOS '!CD390</f>
        <v>NA</v>
      </c>
      <c r="R28" s="51">
        <f>+'BASE DE DATOS '!CE390</f>
        <v>0</v>
      </c>
      <c r="S28" s="51">
        <f>+'BASE DE DATOS '!CF390</f>
        <v>0</v>
      </c>
      <c r="T28" s="51">
        <f>+'BASE DE DATOS '!CG390</f>
        <v>0</v>
      </c>
      <c r="U28" s="51">
        <f>+'BASE DE DATOS '!CH390</f>
        <v>0</v>
      </c>
      <c r="V28" s="51">
        <f>+'BASE DE DATOS '!CI390</f>
        <v>0</v>
      </c>
      <c r="W28" s="51">
        <f>+'BASE DE DATOS '!CJ390</f>
        <v>0</v>
      </c>
      <c r="X28" s="51">
        <f>+'BASE DE DATOS '!CK390</f>
        <v>0</v>
      </c>
      <c r="Y28" s="51">
        <f>+'BASE DE DATOS '!CL390</f>
        <v>0</v>
      </c>
      <c r="Z28" s="51">
        <f>+'BASE DE DATOS '!CM390</f>
        <v>0</v>
      </c>
      <c r="AA28" s="54" t="str">
        <f>+'BASE DE DATOS '!CQ390</f>
        <v>NA</v>
      </c>
      <c r="AB28" s="135" t="str">
        <f>+'BASE DE DATOS '!CR390</f>
        <v>NA</v>
      </c>
      <c r="AC28" s="55" t="str">
        <f>+'BASE DE DATOS '!CU390</f>
        <v>SECRETARIA DE PLANEACION - CIENCIA TECNOLOGIA E INNOVACION</v>
      </c>
      <c r="AD28" s="134"/>
    </row>
    <row r="29" spans="1:30" ht="39.75" hidden="1" customHeight="1">
      <c r="A29" s="48" t="s">
        <v>1157</v>
      </c>
      <c r="B29" s="49" t="s">
        <v>95</v>
      </c>
      <c r="C29" s="48" t="s">
        <v>1158</v>
      </c>
      <c r="D29" s="50">
        <v>3</v>
      </c>
      <c r="E29" s="119" t="s">
        <v>81</v>
      </c>
      <c r="F29" s="75" t="s">
        <v>97</v>
      </c>
      <c r="G29" s="75" t="s">
        <v>1161</v>
      </c>
      <c r="H29" s="75" t="s">
        <v>1161</v>
      </c>
      <c r="I29" s="51">
        <v>2</v>
      </c>
      <c r="J29" s="50">
        <v>0</v>
      </c>
      <c r="K29" s="50">
        <v>0</v>
      </c>
      <c r="L29" s="51">
        <v>0</v>
      </c>
      <c r="M29" s="51">
        <v>0</v>
      </c>
      <c r="N29" s="51">
        <v>0</v>
      </c>
      <c r="O29" s="51">
        <v>0</v>
      </c>
      <c r="P29" s="51" t="s">
        <v>81</v>
      </c>
      <c r="Q29" s="53" t="str">
        <f>+'BASE DE DATOS '!CD391</f>
        <v>NA</v>
      </c>
      <c r="R29" s="51">
        <f>+'BASE DE DATOS '!CE391</f>
        <v>0</v>
      </c>
      <c r="S29" s="51">
        <f>+'BASE DE DATOS '!CF391</f>
        <v>0</v>
      </c>
      <c r="T29" s="51">
        <f>+'BASE DE DATOS '!CG391</f>
        <v>0</v>
      </c>
      <c r="U29" s="51">
        <f>+'BASE DE DATOS '!CH391</f>
        <v>0</v>
      </c>
      <c r="V29" s="51">
        <f>+'BASE DE DATOS '!CI391</f>
        <v>0</v>
      </c>
      <c r="W29" s="51">
        <f>+'BASE DE DATOS '!CJ391</f>
        <v>0</v>
      </c>
      <c r="X29" s="51">
        <f>+'BASE DE DATOS '!CK391</f>
        <v>0</v>
      </c>
      <c r="Y29" s="51">
        <f>+'BASE DE DATOS '!CL391</f>
        <v>0</v>
      </c>
      <c r="Z29" s="51">
        <f>+'BASE DE DATOS '!CM391</f>
        <v>0</v>
      </c>
      <c r="AA29" s="54" t="str">
        <f>+'BASE DE DATOS '!CQ391</f>
        <v>NA</v>
      </c>
      <c r="AB29" s="135" t="str">
        <f>+'BASE DE DATOS '!CR391</f>
        <v>NA</v>
      </c>
      <c r="AC29" s="55" t="str">
        <f>+'BASE DE DATOS '!CU391</f>
        <v>SECRETARIA DE PLANEACION - CIENCIA TECNOLOGIA E INNOVACION</v>
      </c>
      <c r="AD29" s="134"/>
    </row>
    <row r="30" spans="1:30" ht="39.75" hidden="1" customHeight="1">
      <c r="A30" s="48" t="s">
        <v>1157</v>
      </c>
      <c r="B30" s="49" t="s">
        <v>95</v>
      </c>
      <c r="C30" s="48" t="s">
        <v>1158</v>
      </c>
      <c r="D30" s="50">
        <v>5</v>
      </c>
      <c r="E30" s="119" t="s">
        <v>81</v>
      </c>
      <c r="F30" s="75" t="s">
        <v>97</v>
      </c>
      <c r="G30" s="75" t="s">
        <v>1162</v>
      </c>
      <c r="H30" s="75" t="s">
        <v>1162</v>
      </c>
      <c r="I30" s="51">
        <v>2</v>
      </c>
      <c r="J30" s="50">
        <v>1</v>
      </c>
      <c r="K30" s="50">
        <v>0</v>
      </c>
      <c r="L30" s="51">
        <v>0</v>
      </c>
      <c r="M30" s="51">
        <v>0</v>
      </c>
      <c r="N30" s="51">
        <v>0</v>
      </c>
      <c r="O30" s="51">
        <v>0</v>
      </c>
      <c r="P30" s="51" t="s">
        <v>81</v>
      </c>
      <c r="Q30" s="53" t="str">
        <f>+'BASE DE DATOS '!CD392</f>
        <v>NA</v>
      </c>
      <c r="R30" s="51">
        <f>+'BASE DE DATOS '!CE392</f>
        <v>0</v>
      </c>
      <c r="S30" s="51">
        <f>+'BASE DE DATOS '!CF392</f>
        <v>0</v>
      </c>
      <c r="T30" s="51">
        <f>+'BASE DE DATOS '!CG392</f>
        <v>0</v>
      </c>
      <c r="U30" s="51">
        <f>+'BASE DE DATOS '!CH392</f>
        <v>0</v>
      </c>
      <c r="V30" s="51">
        <f>+'BASE DE DATOS '!CI392</f>
        <v>0</v>
      </c>
      <c r="W30" s="51">
        <f>+'BASE DE DATOS '!CJ392</f>
        <v>0</v>
      </c>
      <c r="X30" s="51">
        <f>+'BASE DE DATOS '!CK392</f>
        <v>0</v>
      </c>
      <c r="Y30" s="51">
        <f>+'BASE DE DATOS '!CL392</f>
        <v>0</v>
      </c>
      <c r="Z30" s="51">
        <f>+'BASE DE DATOS '!CM392</f>
        <v>0</v>
      </c>
      <c r="AA30" s="54" t="str">
        <f>+'BASE DE DATOS '!CQ392</f>
        <v>NA</v>
      </c>
      <c r="AB30" s="135" t="str">
        <f>+'BASE DE DATOS '!CR392</f>
        <v>NA</v>
      </c>
      <c r="AC30" s="55" t="str">
        <f>+'BASE DE DATOS '!CU392</f>
        <v>SECRETARIA DE PLANEACION - CIENCIA TECNOLOGIA E INNOVACION</v>
      </c>
      <c r="AD30" s="134"/>
    </row>
    <row r="31" spans="1:30" ht="39.75" customHeight="1">
      <c r="A31" s="48" t="s">
        <v>1157</v>
      </c>
      <c r="B31" s="49" t="s">
        <v>95</v>
      </c>
      <c r="C31" s="48" t="s">
        <v>1158</v>
      </c>
      <c r="D31" s="57">
        <v>12</v>
      </c>
      <c r="E31" s="119">
        <v>20</v>
      </c>
      <c r="F31" s="75" t="s">
        <v>97</v>
      </c>
      <c r="G31" s="75" t="s">
        <v>1163</v>
      </c>
      <c r="H31" s="75" t="s">
        <v>1164</v>
      </c>
      <c r="I31" s="51">
        <v>0</v>
      </c>
      <c r="J31" s="50">
        <v>3</v>
      </c>
      <c r="K31" s="50">
        <v>0</v>
      </c>
      <c r="L31" s="51">
        <v>2</v>
      </c>
      <c r="M31" s="51">
        <v>2</v>
      </c>
      <c r="N31" s="51">
        <v>5</v>
      </c>
      <c r="O31" s="51">
        <v>2</v>
      </c>
      <c r="P31" s="51">
        <v>16</v>
      </c>
      <c r="Q31" s="53">
        <f>+'BASE DE DATOS '!CD393</f>
        <v>5</v>
      </c>
      <c r="R31" s="51">
        <f>+'BASE DE DATOS '!CE393</f>
        <v>0</v>
      </c>
      <c r="S31" s="51">
        <f>+'BASE DE DATOS '!CF393</f>
        <v>0</v>
      </c>
      <c r="T31" s="51">
        <f>+'BASE DE DATOS '!CG393</f>
        <v>0</v>
      </c>
      <c r="U31" s="51">
        <f>+'BASE DE DATOS '!CH393</f>
        <v>0</v>
      </c>
      <c r="V31" s="51">
        <f>+'BASE DE DATOS '!CI393</f>
        <v>0</v>
      </c>
      <c r="W31" s="51">
        <f>+'BASE DE DATOS '!CJ393</f>
        <v>0</v>
      </c>
      <c r="X31" s="51">
        <f>+'BASE DE DATOS '!CK393</f>
        <v>0</v>
      </c>
      <c r="Y31" s="51">
        <f>+'BASE DE DATOS '!CL393</f>
        <v>50000000</v>
      </c>
      <c r="Z31" s="51">
        <f>+'BASE DE DATOS '!CM393</f>
        <v>0</v>
      </c>
      <c r="AA31" s="54">
        <f>+'BASE DE DATOS '!CQ393</f>
        <v>9</v>
      </c>
      <c r="AB31" s="135">
        <f>+'BASE DE DATOS '!CR393</f>
        <v>0.75</v>
      </c>
      <c r="AC31" s="55" t="str">
        <f>+'BASE DE DATOS '!CU393</f>
        <v>SECRETARIA DE PLANEACION - CIENCIA TECNOLOGIA E INNOVACION</v>
      </c>
      <c r="AD31" s="134"/>
    </row>
    <row r="32" spans="1:30" ht="39.75" hidden="1" customHeight="1">
      <c r="A32" s="48" t="s">
        <v>1165</v>
      </c>
      <c r="B32" s="49" t="s">
        <v>95</v>
      </c>
      <c r="C32" s="48" t="s">
        <v>1166</v>
      </c>
      <c r="D32" s="50">
        <v>1</v>
      </c>
      <c r="E32" s="119" t="s">
        <v>81</v>
      </c>
      <c r="F32" s="75" t="s">
        <v>97</v>
      </c>
      <c r="G32" s="75" t="s">
        <v>1167</v>
      </c>
      <c r="H32" s="75" t="s">
        <v>1167</v>
      </c>
      <c r="I32" s="51">
        <v>0</v>
      </c>
      <c r="J32" s="50">
        <v>0</v>
      </c>
      <c r="K32" s="50">
        <v>0</v>
      </c>
      <c r="L32" s="51">
        <v>0</v>
      </c>
      <c r="M32" s="51">
        <v>0</v>
      </c>
      <c r="N32" s="51">
        <v>0</v>
      </c>
      <c r="O32" s="51">
        <v>0</v>
      </c>
      <c r="P32" s="51" t="s">
        <v>81</v>
      </c>
      <c r="Q32" s="53" t="str">
        <f>+'BASE DE DATOS '!CD394</f>
        <v>NA</v>
      </c>
      <c r="R32" s="51">
        <f>+'BASE DE DATOS '!CE394</f>
        <v>0</v>
      </c>
      <c r="S32" s="51">
        <f>+'BASE DE DATOS '!CF394</f>
        <v>0</v>
      </c>
      <c r="T32" s="51">
        <f>+'BASE DE DATOS '!CG394</f>
        <v>0</v>
      </c>
      <c r="U32" s="51">
        <f>+'BASE DE DATOS '!CH394</f>
        <v>0</v>
      </c>
      <c r="V32" s="51">
        <f>+'BASE DE DATOS '!CI394</f>
        <v>0</v>
      </c>
      <c r="W32" s="51">
        <f>+'BASE DE DATOS '!CJ394</f>
        <v>0</v>
      </c>
      <c r="X32" s="51">
        <f>+'BASE DE DATOS '!CK394</f>
        <v>0</v>
      </c>
      <c r="Y32" s="51">
        <f>+'BASE DE DATOS '!CL394</f>
        <v>0</v>
      </c>
      <c r="Z32" s="51">
        <f>+'BASE DE DATOS '!CM394</f>
        <v>0</v>
      </c>
      <c r="AA32" s="54" t="str">
        <f>+'BASE DE DATOS '!CQ394</f>
        <v>NA</v>
      </c>
      <c r="AB32" s="135" t="str">
        <f>+'BASE DE DATOS '!CR394</f>
        <v>NA</v>
      </c>
      <c r="AC32" s="55" t="str">
        <f>+'BASE DE DATOS '!CU394</f>
        <v>SECRETARIA DE PLANEACION - CIENCIA TECNOLOGIA E INNOVACION</v>
      </c>
      <c r="AD32" s="134"/>
    </row>
    <row r="33" spans="1:30" ht="39.75" customHeight="1">
      <c r="A33" s="48" t="s">
        <v>1165</v>
      </c>
      <c r="B33" s="49" t="s">
        <v>95</v>
      </c>
      <c r="C33" s="48" t="s">
        <v>1166</v>
      </c>
      <c r="D33" s="50">
        <v>5</v>
      </c>
      <c r="E33" s="119">
        <v>1</v>
      </c>
      <c r="F33" s="75" t="s">
        <v>97</v>
      </c>
      <c r="G33" s="75" t="s">
        <v>1168</v>
      </c>
      <c r="H33" s="75" t="s">
        <v>1168</v>
      </c>
      <c r="I33" s="51">
        <v>0</v>
      </c>
      <c r="J33" s="50">
        <v>1</v>
      </c>
      <c r="K33" s="50">
        <v>0</v>
      </c>
      <c r="L33" s="51">
        <v>0</v>
      </c>
      <c r="M33" s="51">
        <v>0</v>
      </c>
      <c r="N33" s="51">
        <v>0</v>
      </c>
      <c r="O33" s="51">
        <v>0</v>
      </c>
      <c r="P33" s="51">
        <v>1</v>
      </c>
      <c r="Q33" s="53">
        <f>+'BASE DE DATOS '!CD395</f>
        <v>0</v>
      </c>
      <c r="R33" s="51">
        <f>+'BASE DE DATOS '!CE395</f>
        <v>0</v>
      </c>
      <c r="S33" s="51">
        <f>+'BASE DE DATOS '!CF395</f>
        <v>0</v>
      </c>
      <c r="T33" s="51">
        <f>+'BASE DE DATOS '!CG395</f>
        <v>0</v>
      </c>
      <c r="U33" s="51">
        <f>+'BASE DE DATOS '!CH395</f>
        <v>0</v>
      </c>
      <c r="V33" s="51">
        <f>+'BASE DE DATOS '!CI395</f>
        <v>0</v>
      </c>
      <c r="W33" s="51">
        <f>+'BASE DE DATOS '!CJ395</f>
        <v>0</v>
      </c>
      <c r="X33" s="51">
        <f>+'BASE DE DATOS '!CK395</f>
        <v>0</v>
      </c>
      <c r="Y33" s="51">
        <f>+'BASE DE DATOS '!CL395</f>
        <v>0</v>
      </c>
      <c r="Z33" s="51">
        <f>+'BASE DE DATOS '!CM395</f>
        <v>0</v>
      </c>
      <c r="AA33" s="54">
        <f>+'BASE DE DATOS '!CQ395</f>
        <v>0</v>
      </c>
      <c r="AB33" s="135">
        <f>+'BASE DE DATOS '!CR395</f>
        <v>0</v>
      </c>
      <c r="AC33" s="55" t="str">
        <f>+'BASE DE DATOS '!CU395</f>
        <v>SECRETARIA DE PLANEACION - CIENCIA TECNOLOGIA E INNOVACION</v>
      </c>
      <c r="AD33" s="134"/>
    </row>
    <row r="34" spans="1:30" ht="39.75" hidden="1" customHeight="1">
      <c r="A34" s="48" t="s">
        <v>1165</v>
      </c>
      <c r="B34" s="49" t="s">
        <v>95</v>
      </c>
      <c r="C34" s="48" t="s">
        <v>1166</v>
      </c>
      <c r="D34" s="50">
        <v>5</v>
      </c>
      <c r="E34" s="119" t="s">
        <v>81</v>
      </c>
      <c r="F34" s="75" t="s">
        <v>97</v>
      </c>
      <c r="G34" s="75" t="s">
        <v>1169</v>
      </c>
      <c r="H34" s="75" t="s">
        <v>1169</v>
      </c>
      <c r="I34" s="51">
        <v>0</v>
      </c>
      <c r="J34" s="50">
        <v>1</v>
      </c>
      <c r="K34" s="50">
        <v>0</v>
      </c>
      <c r="L34" s="51">
        <v>0</v>
      </c>
      <c r="M34" s="51">
        <v>0</v>
      </c>
      <c r="N34" s="51">
        <v>1</v>
      </c>
      <c r="O34" s="51">
        <v>1</v>
      </c>
      <c r="P34" s="51">
        <v>0</v>
      </c>
      <c r="Q34" s="53">
        <f>+'BASE DE DATOS '!CD396</f>
        <v>0</v>
      </c>
      <c r="R34" s="51">
        <f>+'BASE DE DATOS '!CE396</f>
        <v>208000000</v>
      </c>
      <c r="S34" s="51">
        <f>+'BASE DE DATOS '!CF396</f>
        <v>208000000</v>
      </c>
      <c r="T34" s="51">
        <f>+'BASE DE DATOS '!CG396</f>
        <v>0</v>
      </c>
      <c r="U34" s="51">
        <f>+'BASE DE DATOS '!CH396</f>
        <v>0</v>
      </c>
      <c r="V34" s="51">
        <f>+'BASE DE DATOS '!CI396</f>
        <v>0</v>
      </c>
      <c r="W34" s="51">
        <f>+'BASE DE DATOS '!CJ396</f>
        <v>0</v>
      </c>
      <c r="X34" s="51">
        <f>+'BASE DE DATOS '!CK396</f>
        <v>0</v>
      </c>
      <c r="Y34" s="51">
        <f>+'BASE DE DATOS '!CL396</f>
        <v>0</v>
      </c>
      <c r="Z34" s="51">
        <f>+'BASE DE DATOS '!CM396</f>
        <v>100000000</v>
      </c>
      <c r="AA34" s="54" t="str">
        <f>+'BASE DE DATOS '!CQ396</f>
        <v>NA</v>
      </c>
      <c r="AB34" s="135" t="str">
        <f>+'BASE DE DATOS '!CR396</f>
        <v>NA</v>
      </c>
      <c r="AC34" s="55" t="str">
        <f>+'BASE DE DATOS '!CU396</f>
        <v>SECRETARIA DE PLANEACION - CIENCIA TECNOLOGIA E INNOVACION</v>
      </c>
      <c r="AD34" s="134"/>
    </row>
    <row r="35" spans="1:30" ht="39.75" customHeight="1">
      <c r="A35" s="48" t="s">
        <v>1165</v>
      </c>
      <c r="B35" s="49" t="s">
        <v>95</v>
      </c>
      <c r="C35" s="48" t="s">
        <v>1166</v>
      </c>
      <c r="D35" s="50">
        <v>60</v>
      </c>
      <c r="E35" s="119">
        <v>60</v>
      </c>
      <c r="F35" s="75" t="s">
        <v>97</v>
      </c>
      <c r="G35" s="75" t="s">
        <v>1170</v>
      </c>
      <c r="H35" s="75" t="s">
        <v>1170</v>
      </c>
      <c r="I35" s="51">
        <v>0</v>
      </c>
      <c r="J35" s="50">
        <v>10</v>
      </c>
      <c r="K35" s="50">
        <v>0</v>
      </c>
      <c r="L35" s="51">
        <v>0</v>
      </c>
      <c r="M35" s="51">
        <v>0</v>
      </c>
      <c r="N35" s="51">
        <v>60</v>
      </c>
      <c r="O35" s="51">
        <v>7</v>
      </c>
      <c r="P35" s="51">
        <v>53</v>
      </c>
      <c r="Q35" s="53">
        <f>+'BASE DE DATOS '!CD397</f>
        <v>53</v>
      </c>
      <c r="R35" s="103">
        <f>+'BASE DE DATOS '!CE397</f>
        <v>18185324194</v>
      </c>
      <c r="S35" s="51">
        <f>+'BASE DE DATOS '!CF397</f>
        <v>0</v>
      </c>
      <c r="T35" s="51">
        <f>+'BASE DE DATOS '!CG397</f>
        <v>0</v>
      </c>
      <c r="U35" s="51">
        <f>+'BASE DE DATOS '!CH397</f>
        <v>0</v>
      </c>
      <c r="V35" s="51">
        <f>+'BASE DE DATOS '!CI397</f>
        <v>0</v>
      </c>
      <c r="W35" s="103">
        <f>+'BASE DE DATOS '!CJ397</f>
        <v>18185324194</v>
      </c>
      <c r="X35" s="51">
        <f>+'BASE DE DATOS '!CK397</f>
        <v>0</v>
      </c>
      <c r="Y35" s="51">
        <f>+'BASE DE DATOS '!CL397</f>
        <v>0</v>
      </c>
      <c r="Z35" s="51">
        <f>+'BASE DE DATOS '!CM397</f>
        <v>0</v>
      </c>
      <c r="AA35" s="54">
        <f>+'BASE DE DATOS '!CQ397</f>
        <v>60</v>
      </c>
      <c r="AB35" s="135">
        <f>+'BASE DE DATOS '!CR397</f>
        <v>1</v>
      </c>
      <c r="AC35" s="55" t="str">
        <f>+'BASE DE DATOS '!CU397</f>
        <v>SECRETARIA DE PLANEACION - CIENCIA TECNOLOGIA E INNOVACION</v>
      </c>
      <c r="AD35" s="134"/>
    </row>
    <row r="36" spans="1:30" ht="39.75" customHeight="1">
      <c r="A36" s="48" t="s">
        <v>1165</v>
      </c>
      <c r="B36" s="49" t="s">
        <v>95</v>
      </c>
      <c r="C36" s="48" t="s">
        <v>1166</v>
      </c>
      <c r="D36" s="50">
        <v>10</v>
      </c>
      <c r="E36" s="119">
        <v>10</v>
      </c>
      <c r="F36" s="75" t="s">
        <v>97</v>
      </c>
      <c r="G36" s="75" t="s">
        <v>1171</v>
      </c>
      <c r="H36" s="75" t="s">
        <v>1171</v>
      </c>
      <c r="I36" s="51">
        <v>0</v>
      </c>
      <c r="J36" s="50">
        <v>2</v>
      </c>
      <c r="K36" s="50">
        <v>0</v>
      </c>
      <c r="L36" s="51">
        <v>0</v>
      </c>
      <c r="M36" s="51">
        <v>0</v>
      </c>
      <c r="N36" s="51">
        <v>100</v>
      </c>
      <c r="O36" s="51">
        <v>7</v>
      </c>
      <c r="P36" s="51">
        <v>3</v>
      </c>
      <c r="Q36" s="53">
        <f>+'BASE DE DATOS '!CD398</f>
        <v>21</v>
      </c>
      <c r="R36" s="103">
        <f>+'BASE DE DATOS '!CE398</f>
        <v>18185324194</v>
      </c>
      <c r="S36" s="51">
        <f>+'BASE DE DATOS '!CF398</f>
        <v>0</v>
      </c>
      <c r="T36" s="51">
        <f>+'BASE DE DATOS '!CG398</f>
        <v>0</v>
      </c>
      <c r="U36" s="51">
        <f>+'BASE DE DATOS '!CH398</f>
        <v>0</v>
      </c>
      <c r="V36" s="51">
        <f>+'BASE DE DATOS '!CI398</f>
        <v>0</v>
      </c>
      <c r="W36" s="103">
        <f>+'BASE DE DATOS '!CJ398</f>
        <v>18185324194</v>
      </c>
      <c r="X36" s="51">
        <f>+'BASE DE DATOS '!CK398</f>
        <v>0</v>
      </c>
      <c r="Y36" s="51">
        <f>+'BASE DE DATOS '!CL398</f>
        <v>0</v>
      </c>
      <c r="Z36" s="51">
        <f>+'BASE DE DATOS '!CM398</f>
        <v>0</v>
      </c>
      <c r="AA36" s="54">
        <f>+'BASE DE DATOS '!CQ398</f>
        <v>28</v>
      </c>
      <c r="AB36" s="135">
        <f>+'BASE DE DATOS '!CR398</f>
        <v>1</v>
      </c>
      <c r="AC36" s="55" t="str">
        <f>+'BASE DE DATOS '!CU398</f>
        <v>SECRETARIA DE PLANEACION - CIENCIA TECNOLOGIA E INNOVACION</v>
      </c>
      <c r="AD36" s="134"/>
    </row>
    <row r="37" spans="1:30" ht="39.75" customHeight="1">
      <c r="A37" s="48" t="s">
        <v>1165</v>
      </c>
      <c r="B37" s="49" t="s">
        <v>95</v>
      </c>
      <c r="C37" s="48" t="s">
        <v>1166</v>
      </c>
      <c r="D37" s="50">
        <v>12</v>
      </c>
      <c r="E37" s="119">
        <v>6</v>
      </c>
      <c r="F37" s="75" t="s">
        <v>97</v>
      </c>
      <c r="G37" s="75" t="s">
        <v>1172</v>
      </c>
      <c r="H37" s="75" t="s">
        <v>1172</v>
      </c>
      <c r="I37" s="51">
        <v>0</v>
      </c>
      <c r="J37" s="50">
        <v>3</v>
      </c>
      <c r="K37" s="50">
        <v>0</v>
      </c>
      <c r="L37" s="51">
        <v>0</v>
      </c>
      <c r="M37" s="51">
        <v>0</v>
      </c>
      <c r="N37" s="51">
        <v>0</v>
      </c>
      <c r="O37" s="51">
        <v>0</v>
      </c>
      <c r="P37" s="51">
        <v>6</v>
      </c>
      <c r="Q37" s="53">
        <f>+'BASE DE DATOS '!CD399</f>
        <v>0</v>
      </c>
      <c r="R37" s="51">
        <f>+'BASE DE DATOS '!CE399</f>
        <v>0</v>
      </c>
      <c r="S37" s="51">
        <f>+'BASE DE DATOS '!CF399</f>
        <v>0</v>
      </c>
      <c r="T37" s="51">
        <f>+'BASE DE DATOS '!CG399</f>
        <v>0</v>
      </c>
      <c r="U37" s="51">
        <f>+'BASE DE DATOS '!CH399</f>
        <v>0</v>
      </c>
      <c r="V37" s="51">
        <f>+'BASE DE DATOS '!CI399</f>
        <v>0</v>
      </c>
      <c r="W37" s="51">
        <f>+'BASE DE DATOS '!CJ399</f>
        <v>0</v>
      </c>
      <c r="X37" s="51">
        <f>+'BASE DE DATOS '!CK399</f>
        <v>0</v>
      </c>
      <c r="Y37" s="51">
        <f>+'BASE DE DATOS '!CL399</f>
        <v>0</v>
      </c>
      <c r="Z37" s="51">
        <f>+'BASE DE DATOS '!CM399</f>
        <v>0</v>
      </c>
      <c r="AA37" s="54">
        <f>+'BASE DE DATOS '!CQ399</f>
        <v>0</v>
      </c>
      <c r="AB37" s="135">
        <f>+'BASE DE DATOS '!CR399</f>
        <v>0</v>
      </c>
      <c r="AC37" s="55" t="str">
        <f>+'BASE DE DATOS '!CU399</f>
        <v>SECRETARIA DE PLANEACION - CIENCIA TECNOLOGIA E INNOVACION</v>
      </c>
      <c r="AD37" s="134"/>
    </row>
    <row r="38" spans="1:30" ht="39.75" customHeight="1">
      <c r="A38" s="48" t="s">
        <v>1591</v>
      </c>
      <c r="B38" s="49" t="s">
        <v>95</v>
      </c>
      <c r="C38" s="48" t="s">
        <v>1592</v>
      </c>
      <c r="D38" s="50">
        <v>90</v>
      </c>
      <c r="E38" s="119">
        <v>90</v>
      </c>
      <c r="F38" s="75" t="s">
        <v>97</v>
      </c>
      <c r="G38" s="75" t="s">
        <v>1593</v>
      </c>
      <c r="H38" s="75" t="s">
        <v>1593</v>
      </c>
      <c r="I38" s="51">
        <v>0.22</v>
      </c>
      <c r="J38" s="50">
        <v>10</v>
      </c>
      <c r="K38" s="50">
        <v>10</v>
      </c>
      <c r="L38" s="51">
        <v>0</v>
      </c>
      <c r="M38" s="51">
        <v>0</v>
      </c>
      <c r="N38" s="51">
        <v>10</v>
      </c>
      <c r="O38" s="51">
        <v>10</v>
      </c>
      <c r="P38" s="51">
        <v>70</v>
      </c>
      <c r="Q38" s="53">
        <f>+'BASE DE DATOS '!CD599</f>
        <v>20</v>
      </c>
      <c r="R38" s="51">
        <f>+'BASE DE DATOS '!CE599</f>
        <v>0</v>
      </c>
      <c r="S38" s="51">
        <f>+'BASE DE DATOS '!CF599</f>
        <v>0</v>
      </c>
      <c r="T38" s="51">
        <f>+'BASE DE DATOS '!CG599</f>
        <v>0</v>
      </c>
      <c r="U38" s="51">
        <f>+'BASE DE DATOS '!CH599</f>
        <v>0</v>
      </c>
      <c r="V38" s="51">
        <f>+'BASE DE DATOS '!CI599</f>
        <v>0</v>
      </c>
      <c r="W38" s="51">
        <f>+'BASE DE DATOS '!CJ599</f>
        <v>0</v>
      </c>
      <c r="X38" s="51">
        <f>+'BASE DE DATOS '!CK599</f>
        <v>0</v>
      </c>
      <c r="Y38" s="51">
        <f>+'BASE DE DATOS '!CL599</f>
        <v>0</v>
      </c>
      <c r="Z38" s="51">
        <f>+'BASE DE DATOS '!CM599</f>
        <v>0</v>
      </c>
      <c r="AA38" s="54">
        <f>+'BASE DE DATOS '!CQ599</f>
        <v>40</v>
      </c>
      <c r="AB38" s="135">
        <f>+'BASE DE DATOS '!CR599</f>
        <v>0.44444444444444442</v>
      </c>
      <c r="AC38" s="55" t="str">
        <f>+'BASE DE DATOS '!CU599</f>
        <v xml:space="preserve">SECRETARIA PLANEACION  - CONTROL INTERNO - SECRETARIA GENERAL </v>
      </c>
      <c r="AD38" s="134"/>
    </row>
    <row r="39" spans="1:30" ht="39.75" customHeight="1">
      <c r="A39" s="48" t="s">
        <v>1591</v>
      </c>
      <c r="B39" s="49" t="s">
        <v>95</v>
      </c>
      <c r="C39" s="48" t="s">
        <v>1592</v>
      </c>
      <c r="D39" s="50">
        <v>80</v>
      </c>
      <c r="E39" s="119">
        <v>80</v>
      </c>
      <c r="F39" s="75" t="s">
        <v>97</v>
      </c>
      <c r="G39" s="75" t="s">
        <v>1595</v>
      </c>
      <c r="H39" s="75" t="s">
        <v>1595</v>
      </c>
      <c r="I39" s="51">
        <v>0.15</v>
      </c>
      <c r="J39" s="50">
        <v>20</v>
      </c>
      <c r="K39" s="50">
        <v>0</v>
      </c>
      <c r="L39" s="51">
        <v>40</v>
      </c>
      <c r="M39" s="51">
        <v>10</v>
      </c>
      <c r="N39" s="51">
        <v>0</v>
      </c>
      <c r="O39" s="51">
        <v>0</v>
      </c>
      <c r="P39" s="51">
        <v>80</v>
      </c>
      <c r="Q39" s="53">
        <f>+'BASE DE DATOS '!CD600</f>
        <v>70</v>
      </c>
      <c r="R39" s="51">
        <f>+'BASE DE DATOS '!CE600</f>
        <v>0</v>
      </c>
      <c r="S39" s="51">
        <f>+'BASE DE DATOS '!CF600</f>
        <v>0</v>
      </c>
      <c r="T39" s="51">
        <f>+'BASE DE DATOS '!CG600</f>
        <v>0</v>
      </c>
      <c r="U39" s="51">
        <f>+'BASE DE DATOS '!CH600</f>
        <v>0</v>
      </c>
      <c r="V39" s="51">
        <f>+'BASE DE DATOS '!CI600</f>
        <v>0</v>
      </c>
      <c r="W39" s="51">
        <f>+'BASE DE DATOS '!CJ600</f>
        <v>0</v>
      </c>
      <c r="X39" s="51">
        <f>+'BASE DE DATOS '!CK600</f>
        <v>0</v>
      </c>
      <c r="Y39" s="51">
        <f>+'BASE DE DATOS '!CL600</f>
        <v>0</v>
      </c>
      <c r="Z39" s="51">
        <f>+'BASE DE DATOS '!CM600</f>
        <v>0</v>
      </c>
      <c r="AA39" s="54">
        <f>+'BASE DE DATOS '!CQ600</f>
        <v>80</v>
      </c>
      <c r="AB39" s="135">
        <f>+'BASE DE DATOS '!CR600</f>
        <v>1</v>
      </c>
      <c r="AC39" s="55" t="str">
        <f>+'BASE DE DATOS '!CU600</f>
        <v xml:space="preserve">SECRETARIA PLANEACION  - CONTROL INTERNO - SECRETARIA GENERAL </v>
      </c>
      <c r="AD39" s="134"/>
    </row>
    <row r="40" spans="1:30" ht="39.75" customHeight="1">
      <c r="A40" s="48" t="s">
        <v>1591</v>
      </c>
      <c r="B40" s="49" t="s">
        <v>95</v>
      </c>
      <c r="C40" s="48" t="s">
        <v>1592</v>
      </c>
      <c r="D40" s="57">
        <v>95</v>
      </c>
      <c r="E40" s="119">
        <v>1</v>
      </c>
      <c r="F40" s="75" t="s">
        <v>97</v>
      </c>
      <c r="G40" s="75" t="s">
        <v>1596</v>
      </c>
      <c r="H40" s="75" t="s">
        <v>1597</v>
      </c>
      <c r="I40" s="51">
        <v>0</v>
      </c>
      <c r="J40" s="50">
        <v>20</v>
      </c>
      <c r="K40" s="50">
        <v>0</v>
      </c>
      <c r="L40" s="51">
        <v>30</v>
      </c>
      <c r="M40" s="51">
        <v>0</v>
      </c>
      <c r="N40" s="51">
        <v>0</v>
      </c>
      <c r="O40" s="51">
        <v>0</v>
      </c>
      <c r="P40" s="51">
        <v>1</v>
      </c>
      <c r="Q40" s="53">
        <f>+'BASE DE DATOS '!CD601</f>
        <v>0</v>
      </c>
      <c r="R40" s="51">
        <f>+'BASE DE DATOS '!CE601</f>
        <v>0</v>
      </c>
      <c r="S40" s="51">
        <f>+'BASE DE DATOS '!CF601</f>
        <v>0</v>
      </c>
      <c r="T40" s="51">
        <f>+'BASE DE DATOS '!CG601</f>
        <v>0</v>
      </c>
      <c r="U40" s="51">
        <f>+'BASE DE DATOS '!CH601</f>
        <v>0</v>
      </c>
      <c r="V40" s="51">
        <f>+'BASE DE DATOS '!CI601</f>
        <v>0</v>
      </c>
      <c r="W40" s="51">
        <f>+'BASE DE DATOS '!CJ601</f>
        <v>0</v>
      </c>
      <c r="X40" s="51">
        <f>+'BASE DE DATOS '!CK601</f>
        <v>0</v>
      </c>
      <c r="Y40" s="51">
        <f>+'BASE DE DATOS '!CL601</f>
        <v>0</v>
      </c>
      <c r="Z40" s="51">
        <f>+'BASE DE DATOS '!CM601</f>
        <v>0</v>
      </c>
      <c r="AA40" s="54">
        <f>+'BASE DE DATOS '!CQ601</f>
        <v>0</v>
      </c>
      <c r="AB40" s="135">
        <f>+'BASE DE DATOS '!CR601</f>
        <v>0</v>
      </c>
      <c r="AC40" s="55" t="str">
        <f>+'BASE DE DATOS '!CU601</f>
        <v>SECRETARIA DE PLANEACION - CONTROL INTERNO</v>
      </c>
      <c r="AD40" s="134"/>
    </row>
    <row r="41" spans="1:30" ht="39.75" customHeight="1">
      <c r="A41" s="48" t="s">
        <v>1616</v>
      </c>
      <c r="B41" s="49" t="s">
        <v>95</v>
      </c>
      <c r="C41" s="48" t="s">
        <v>1617</v>
      </c>
      <c r="D41" s="57">
        <v>100</v>
      </c>
      <c r="E41" s="119">
        <v>46</v>
      </c>
      <c r="F41" s="75" t="s">
        <v>97</v>
      </c>
      <c r="G41" s="75" t="s">
        <v>1629</v>
      </c>
      <c r="H41" s="75" t="s">
        <v>1630</v>
      </c>
      <c r="I41" s="51">
        <v>0</v>
      </c>
      <c r="J41" s="50">
        <v>25</v>
      </c>
      <c r="K41" s="50">
        <v>25</v>
      </c>
      <c r="L41" s="51">
        <v>25</v>
      </c>
      <c r="M41" s="51">
        <v>25</v>
      </c>
      <c r="N41" s="51">
        <v>25</v>
      </c>
      <c r="O41" s="51">
        <v>25</v>
      </c>
      <c r="P41" s="51">
        <v>46</v>
      </c>
      <c r="Q41" s="53">
        <f>+'BASE DE DATOS '!CD613</f>
        <v>46</v>
      </c>
      <c r="R41" s="51">
        <f>+'BASE DE DATOS '!CE613</f>
        <v>0</v>
      </c>
      <c r="S41" s="51">
        <f>+'BASE DE DATOS '!CF613</f>
        <v>0</v>
      </c>
      <c r="T41" s="51">
        <f>+'BASE DE DATOS '!CG613</f>
        <v>0</v>
      </c>
      <c r="U41" s="51">
        <f>+'BASE DE DATOS '!CH613</f>
        <v>0</v>
      </c>
      <c r="V41" s="51">
        <f>+'BASE DE DATOS '!CI613</f>
        <v>0</v>
      </c>
      <c r="W41" s="51">
        <f>+'BASE DE DATOS '!CJ613</f>
        <v>0</v>
      </c>
      <c r="X41" s="51">
        <f>+'BASE DE DATOS '!CK613</f>
        <v>0</v>
      </c>
      <c r="Y41" s="51">
        <f>+'BASE DE DATOS '!CL613</f>
        <v>0</v>
      </c>
      <c r="Z41" s="51">
        <f>+'BASE DE DATOS '!CM613</f>
        <v>0</v>
      </c>
      <c r="AA41" s="54">
        <f>+'BASE DE DATOS '!CQ613</f>
        <v>46</v>
      </c>
      <c r="AB41" s="135">
        <f>+'BASE DE DATOS '!CR613</f>
        <v>1</v>
      </c>
      <c r="AC41" s="55" t="str">
        <f>+'BASE DE DATOS '!CU613</f>
        <v>SECRETARIA PLANEACION</v>
      </c>
      <c r="AD41" s="134"/>
    </row>
    <row r="42" spans="1:30" ht="39.75" customHeight="1">
      <c r="A42" s="48" t="s">
        <v>1616</v>
      </c>
      <c r="B42" s="49" t="s">
        <v>95</v>
      </c>
      <c r="C42" s="48" t="s">
        <v>1617</v>
      </c>
      <c r="D42" s="57">
        <v>100</v>
      </c>
      <c r="E42" s="119">
        <v>46</v>
      </c>
      <c r="F42" s="75" t="s">
        <v>97</v>
      </c>
      <c r="G42" s="75" t="s">
        <v>1632</v>
      </c>
      <c r="H42" s="75" t="s">
        <v>1633</v>
      </c>
      <c r="I42" s="51">
        <v>0</v>
      </c>
      <c r="J42" s="50">
        <v>0</v>
      </c>
      <c r="K42" s="50">
        <v>0</v>
      </c>
      <c r="L42" s="51">
        <v>0</v>
      </c>
      <c r="M42" s="51">
        <v>0</v>
      </c>
      <c r="N42" s="51">
        <v>0</v>
      </c>
      <c r="O42" s="51">
        <v>0</v>
      </c>
      <c r="P42" s="51">
        <v>46</v>
      </c>
      <c r="Q42" s="53">
        <f>+'BASE DE DATOS '!CD614</f>
        <v>0</v>
      </c>
      <c r="R42" s="51">
        <f>+'BASE DE DATOS '!CE614</f>
        <v>0</v>
      </c>
      <c r="S42" s="51">
        <f>+'BASE DE DATOS '!CF614</f>
        <v>0</v>
      </c>
      <c r="T42" s="51">
        <f>+'BASE DE DATOS '!CG614</f>
        <v>0</v>
      </c>
      <c r="U42" s="51">
        <f>+'BASE DE DATOS '!CH614</f>
        <v>0</v>
      </c>
      <c r="V42" s="51">
        <f>+'BASE DE DATOS '!CI614</f>
        <v>0</v>
      </c>
      <c r="W42" s="51">
        <f>+'BASE DE DATOS '!CJ614</f>
        <v>0</v>
      </c>
      <c r="X42" s="51">
        <f>+'BASE DE DATOS '!CK614</f>
        <v>0</v>
      </c>
      <c r="Y42" s="51">
        <f>+'BASE DE DATOS '!CL614</f>
        <v>0</v>
      </c>
      <c r="Z42" s="51">
        <f>+'BASE DE DATOS '!CM614</f>
        <v>0</v>
      </c>
      <c r="AA42" s="54">
        <f>+'BASE DE DATOS '!CQ614</f>
        <v>0</v>
      </c>
      <c r="AB42" s="135">
        <f>+'BASE DE DATOS '!CR614</f>
        <v>0</v>
      </c>
      <c r="AC42" s="55" t="str">
        <f>+'BASE DE DATOS '!CU614</f>
        <v>SECRETARIA PLANEACION</v>
      </c>
      <c r="AD42" s="134"/>
    </row>
    <row r="43" spans="1:30" ht="39.75" customHeight="1">
      <c r="A43" s="48" t="s">
        <v>1686</v>
      </c>
      <c r="B43" s="49" t="s">
        <v>95</v>
      </c>
      <c r="C43" s="48" t="s">
        <v>1687</v>
      </c>
      <c r="D43" s="50">
        <v>1</v>
      </c>
      <c r="E43" s="119">
        <v>46</v>
      </c>
      <c r="F43" s="75" t="s">
        <v>97</v>
      </c>
      <c r="G43" s="75" t="s">
        <v>1692</v>
      </c>
      <c r="H43" s="75" t="s">
        <v>1693</v>
      </c>
      <c r="I43" s="51">
        <v>0</v>
      </c>
      <c r="J43" s="50">
        <v>0</v>
      </c>
      <c r="K43" s="50">
        <v>0</v>
      </c>
      <c r="L43" s="51">
        <v>0</v>
      </c>
      <c r="M43" s="51">
        <v>0</v>
      </c>
      <c r="N43" s="51">
        <v>1</v>
      </c>
      <c r="O43" s="51">
        <v>1</v>
      </c>
      <c r="P43" s="51">
        <v>46</v>
      </c>
      <c r="Q43" s="53">
        <f>+'BASE DE DATOS '!CD634</f>
        <v>25</v>
      </c>
      <c r="R43" s="51">
        <f>+'BASE DE DATOS '!CE634</f>
        <v>0</v>
      </c>
      <c r="S43" s="51">
        <f>+'BASE DE DATOS '!CF634</f>
        <v>0</v>
      </c>
      <c r="T43" s="51">
        <f>+'BASE DE DATOS '!CG634</f>
        <v>0</v>
      </c>
      <c r="U43" s="51">
        <f>+'BASE DE DATOS '!CH634</f>
        <v>0</v>
      </c>
      <c r="V43" s="51">
        <f>+'BASE DE DATOS '!CI634</f>
        <v>0</v>
      </c>
      <c r="W43" s="51">
        <f>+'BASE DE DATOS '!CJ634</f>
        <v>0</v>
      </c>
      <c r="X43" s="51">
        <f>+'BASE DE DATOS '!CK634</f>
        <v>0</v>
      </c>
      <c r="Y43" s="51">
        <f>+'BASE DE DATOS '!CL634</f>
        <v>0</v>
      </c>
      <c r="Z43" s="51">
        <f>+'BASE DE DATOS '!CM634</f>
        <v>0</v>
      </c>
      <c r="AA43" s="54">
        <f>+'BASE DE DATOS '!CQ634</f>
        <v>26</v>
      </c>
      <c r="AB43" s="135">
        <f>+'BASE DE DATOS '!CR634</f>
        <v>1</v>
      </c>
      <c r="AC43" s="55" t="str">
        <f>+'BASE DE DATOS '!CU634</f>
        <v>SECRETARIA DE PLANEACION - COOPERACION</v>
      </c>
      <c r="AD43" s="134"/>
    </row>
    <row r="44" spans="1:30" ht="39.75" hidden="1" customHeight="1">
      <c r="A44" s="48" t="s">
        <v>1686</v>
      </c>
      <c r="B44" s="49" t="s">
        <v>95</v>
      </c>
      <c r="C44" s="48" t="s">
        <v>1687</v>
      </c>
      <c r="D44" s="50">
        <v>1</v>
      </c>
      <c r="E44" s="119" t="s">
        <v>81</v>
      </c>
      <c r="F44" s="75" t="s">
        <v>97</v>
      </c>
      <c r="G44" s="75" t="s">
        <v>1695</v>
      </c>
      <c r="H44" s="75" t="s">
        <v>1695</v>
      </c>
      <c r="I44" s="51">
        <v>0</v>
      </c>
      <c r="J44" s="50">
        <v>0</v>
      </c>
      <c r="K44" s="50">
        <v>0</v>
      </c>
      <c r="L44" s="51">
        <v>0</v>
      </c>
      <c r="M44" s="51">
        <v>0</v>
      </c>
      <c r="N44" s="51">
        <v>1</v>
      </c>
      <c r="O44" s="51">
        <v>0</v>
      </c>
      <c r="P44" s="51" t="s">
        <v>81</v>
      </c>
      <c r="Q44" s="53" t="str">
        <f>+'BASE DE DATOS '!CD635</f>
        <v>NA</v>
      </c>
      <c r="R44" s="51">
        <f>+'BASE DE DATOS '!CE635</f>
        <v>0</v>
      </c>
      <c r="S44" s="51">
        <f>+'BASE DE DATOS '!CF635</f>
        <v>0</v>
      </c>
      <c r="T44" s="51">
        <f>+'BASE DE DATOS '!CG635</f>
        <v>0</v>
      </c>
      <c r="U44" s="51">
        <f>+'BASE DE DATOS '!CH635</f>
        <v>0</v>
      </c>
      <c r="V44" s="51">
        <f>+'BASE DE DATOS '!CI635</f>
        <v>0</v>
      </c>
      <c r="W44" s="51">
        <f>+'BASE DE DATOS '!CJ635</f>
        <v>0</v>
      </c>
      <c r="X44" s="51">
        <f>+'BASE DE DATOS '!CK635</f>
        <v>0</v>
      </c>
      <c r="Y44" s="51">
        <f>+'BASE DE DATOS '!CL635</f>
        <v>0</v>
      </c>
      <c r="Z44" s="51">
        <f>+'BASE DE DATOS '!CM635</f>
        <v>0</v>
      </c>
      <c r="AA44" s="54" t="str">
        <f>+'BASE DE DATOS '!CQ635</f>
        <v>NA</v>
      </c>
      <c r="AB44" s="135" t="str">
        <f>+'BASE DE DATOS '!CR635</f>
        <v>NA</v>
      </c>
      <c r="AC44" s="55" t="str">
        <f>+'BASE DE DATOS '!CU635</f>
        <v>SECRETARIA DE PLANEACION - COOPERACION</v>
      </c>
      <c r="AD44" s="134"/>
    </row>
    <row r="45" spans="1:30" ht="39.75" hidden="1" customHeight="1">
      <c r="A45" s="48" t="s">
        <v>1686</v>
      </c>
      <c r="B45" s="49" t="s">
        <v>95</v>
      </c>
      <c r="C45" s="48" t="s">
        <v>1687</v>
      </c>
      <c r="D45" s="50">
        <v>2</v>
      </c>
      <c r="E45" s="119" t="s">
        <v>81</v>
      </c>
      <c r="F45" s="75" t="s">
        <v>97</v>
      </c>
      <c r="G45" s="75" t="s">
        <v>1697</v>
      </c>
      <c r="H45" s="75" t="s">
        <v>1697</v>
      </c>
      <c r="I45" s="51">
        <v>0</v>
      </c>
      <c r="J45" s="50">
        <v>1</v>
      </c>
      <c r="K45" s="50">
        <v>0</v>
      </c>
      <c r="L45" s="51">
        <v>1</v>
      </c>
      <c r="M45" s="51">
        <v>0</v>
      </c>
      <c r="N45" s="51">
        <v>0</v>
      </c>
      <c r="O45" s="51">
        <v>0</v>
      </c>
      <c r="P45" s="51" t="s">
        <v>81</v>
      </c>
      <c r="Q45" s="53" t="str">
        <f>+'BASE DE DATOS '!CD636</f>
        <v>NA</v>
      </c>
      <c r="R45" s="51">
        <f>+'BASE DE DATOS '!CE636</f>
        <v>0</v>
      </c>
      <c r="S45" s="51">
        <f>+'BASE DE DATOS '!CF636</f>
        <v>0</v>
      </c>
      <c r="T45" s="51">
        <f>+'BASE DE DATOS '!CG636</f>
        <v>0</v>
      </c>
      <c r="U45" s="51">
        <f>+'BASE DE DATOS '!CH636</f>
        <v>0</v>
      </c>
      <c r="V45" s="51">
        <f>+'BASE DE DATOS '!CI636</f>
        <v>0</v>
      </c>
      <c r="W45" s="51">
        <f>+'BASE DE DATOS '!CJ636</f>
        <v>0</v>
      </c>
      <c r="X45" s="51">
        <f>+'BASE DE DATOS '!CK636</f>
        <v>0</v>
      </c>
      <c r="Y45" s="51">
        <f>+'BASE DE DATOS '!CL636</f>
        <v>0</v>
      </c>
      <c r="Z45" s="51">
        <f>+'BASE DE DATOS '!CM636</f>
        <v>0</v>
      </c>
      <c r="AA45" s="54" t="str">
        <f>+'BASE DE DATOS '!CQ636</f>
        <v>NA</v>
      </c>
      <c r="AB45" s="135" t="str">
        <f>+'BASE DE DATOS '!CR636</f>
        <v>NA</v>
      </c>
      <c r="AC45" s="55" t="str">
        <f>+'BASE DE DATOS '!CU636</f>
        <v>SECRETARIA DE PLANEACION - COOPERACION</v>
      </c>
      <c r="AD45" s="134"/>
    </row>
    <row r="46" spans="1:30" ht="39.75" hidden="1" customHeight="1">
      <c r="A46" s="48" t="s">
        <v>1686</v>
      </c>
      <c r="B46" s="49" t="s">
        <v>95</v>
      </c>
      <c r="C46" s="48" t="s">
        <v>1687</v>
      </c>
      <c r="D46" s="50">
        <v>2</v>
      </c>
      <c r="E46" s="119" t="s">
        <v>81</v>
      </c>
      <c r="F46" s="75" t="s">
        <v>97</v>
      </c>
      <c r="G46" s="75" t="s">
        <v>1698</v>
      </c>
      <c r="H46" s="75" t="s">
        <v>1698</v>
      </c>
      <c r="I46" s="51">
        <v>0</v>
      </c>
      <c r="J46" s="50">
        <v>1</v>
      </c>
      <c r="K46" s="50">
        <v>0</v>
      </c>
      <c r="L46" s="51">
        <v>0</v>
      </c>
      <c r="M46" s="51">
        <v>0</v>
      </c>
      <c r="N46" s="51">
        <v>2</v>
      </c>
      <c r="O46" s="51">
        <v>0</v>
      </c>
      <c r="P46" s="51" t="s">
        <v>81</v>
      </c>
      <c r="Q46" s="53" t="str">
        <f>+'BASE DE DATOS '!CD637</f>
        <v>NA</v>
      </c>
      <c r="R46" s="51">
        <f>+'BASE DE DATOS '!CE637</f>
        <v>0</v>
      </c>
      <c r="S46" s="51">
        <f>+'BASE DE DATOS '!CF637</f>
        <v>0</v>
      </c>
      <c r="T46" s="51">
        <f>+'BASE DE DATOS '!CG637</f>
        <v>0</v>
      </c>
      <c r="U46" s="51">
        <f>+'BASE DE DATOS '!CH637</f>
        <v>0</v>
      </c>
      <c r="V46" s="51">
        <f>+'BASE DE DATOS '!CI637</f>
        <v>0</v>
      </c>
      <c r="W46" s="51">
        <f>+'BASE DE DATOS '!CJ637</f>
        <v>0</v>
      </c>
      <c r="X46" s="51">
        <f>+'BASE DE DATOS '!CK637</f>
        <v>0</v>
      </c>
      <c r="Y46" s="51">
        <f>+'BASE DE DATOS '!CL637</f>
        <v>0</v>
      </c>
      <c r="Z46" s="51">
        <f>+'BASE DE DATOS '!CM637</f>
        <v>0</v>
      </c>
      <c r="AA46" s="54" t="str">
        <f>+'BASE DE DATOS '!CQ637</f>
        <v>NA</v>
      </c>
      <c r="AB46" s="135" t="str">
        <f>+'BASE DE DATOS '!CR637</f>
        <v>NA</v>
      </c>
      <c r="AC46" s="55" t="str">
        <f>+'BASE DE DATOS '!CU637</f>
        <v>SECRETARIA DE PLANEACION - COOPERACION</v>
      </c>
      <c r="AD46" s="134"/>
    </row>
    <row r="47" spans="1:30" ht="39.75" hidden="1" customHeight="1">
      <c r="A47" s="48" t="s">
        <v>1686</v>
      </c>
      <c r="B47" s="49" t="s">
        <v>95</v>
      </c>
      <c r="C47" s="48" t="s">
        <v>1687</v>
      </c>
      <c r="D47" s="50">
        <v>1</v>
      </c>
      <c r="E47" s="119" t="s">
        <v>81</v>
      </c>
      <c r="F47" s="75" t="s">
        <v>97</v>
      </c>
      <c r="G47" s="75" t="s">
        <v>1699</v>
      </c>
      <c r="H47" s="75" t="s">
        <v>1699</v>
      </c>
      <c r="I47" s="51">
        <v>0</v>
      </c>
      <c r="J47" s="50">
        <v>0</v>
      </c>
      <c r="K47" s="50">
        <v>0</v>
      </c>
      <c r="L47" s="51">
        <v>0</v>
      </c>
      <c r="M47" s="51">
        <v>0</v>
      </c>
      <c r="N47" s="51">
        <v>1</v>
      </c>
      <c r="O47" s="51">
        <v>1</v>
      </c>
      <c r="P47" s="51" t="s">
        <v>81</v>
      </c>
      <c r="Q47" s="53" t="str">
        <f>+'BASE DE DATOS '!CD638</f>
        <v>NA</v>
      </c>
      <c r="R47" s="51">
        <f>+'BASE DE DATOS '!CE638</f>
        <v>0</v>
      </c>
      <c r="S47" s="51">
        <f>+'BASE DE DATOS '!CF638</f>
        <v>0</v>
      </c>
      <c r="T47" s="51">
        <f>+'BASE DE DATOS '!CG638</f>
        <v>0</v>
      </c>
      <c r="U47" s="51">
        <f>+'BASE DE DATOS '!CH638</f>
        <v>0</v>
      </c>
      <c r="V47" s="51">
        <f>+'BASE DE DATOS '!CI638</f>
        <v>0</v>
      </c>
      <c r="W47" s="51">
        <f>+'BASE DE DATOS '!CJ638</f>
        <v>0</v>
      </c>
      <c r="X47" s="51">
        <f>+'BASE DE DATOS '!CK638</f>
        <v>0</v>
      </c>
      <c r="Y47" s="51">
        <f>+'BASE DE DATOS '!CL638</f>
        <v>0</v>
      </c>
      <c r="Z47" s="51">
        <f>+'BASE DE DATOS '!CM638</f>
        <v>0</v>
      </c>
      <c r="AA47" s="54" t="str">
        <f>+'BASE DE DATOS '!CQ638</f>
        <v>NA</v>
      </c>
      <c r="AB47" s="135" t="str">
        <f>+'BASE DE DATOS '!CR638</f>
        <v>NA</v>
      </c>
      <c r="AC47" s="55" t="str">
        <f>+'BASE DE DATOS '!CU638</f>
        <v>SECRETARIA DE PLANEACION - COOPERACION</v>
      </c>
      <c r="AD47" s="134"/>
    </row>
    <row r="48" spans="1:30" ht="39.75" hidden="1" customHeight="1">
      <c r="A48" s="48" t="s">
        <v>1686</v>
      </c>
      <c r="B48" s="49" t="s">
        <v>95</v>
      </c>
      <c r="C48" s="48" t="s">
        <v>1687</v>
      </c>
      <c r="D48" s="50">
        <v>1</v>
      </c>
      <c r="E48" s="119" t="s">
        <v>81</v>
      </c>
      <c r="F48" s="75" t="s">
        <v>97</v>
      </c>
      <c r="G48" s="75" t="s">
        <v>1700</v>
      </c>
      <c r="H48" s="75" t="s">
        <v>1700</v>
      </c>
      <c r="I48" s="51">
        <v>0</v>
      </c>
      <c r="J48" s="50">
        <v>0</v>
      </c>
      <c r="K48" s="50">
        <v>0</v>
      </c>
      <c r="L48" s="51">
        <v>0</v>
      </c>
      <c r="M48" s="51">
        <v>0</v>
      </c>
      <c r="N48" s="51">
        <v>1</v>
      </c>
      <c r="O48" s="51">
        <v>1</v>
      </c>
      <c r="P48" s="51" t="s">
        <v>81</v>
      </c>
      <c r="Q48" s="53" t="str">
        <f>+'BASE DE DATOS '!CD639</f>
        <v>NA</v>
      </c>
      <c r="R48" s="51">
        <f>+'BASE DE DATOS '!CE639</f>
        <v>0</v>
      </c>
      <c r="S48" s="51">
        <f>+'BASE DE DATOS '!CF639</f>
        <v>0</v>
      </c>
      <c r="T48" s="51">
        <f>+'BASE DE DATOS '!CG639</f>
        <v>0</v>
      </c>
      <c r="U48" s="51">
        <f>+'BASE DE DATOS '!CH639</f>
        <v>0</v>
      </c>
      <c r="V48" s="51">
        <f>+'BASE DE DATOS '!CI639</f>
        <v>0</v>
      </c>
      <c r="W48" s="51">
        <f>+'BASE DE DATOS '!CJ639</f>
        <v>0</v>
      </c>
      <c r="X48" s="51">
        <f>+'BASE DE DATOS '!CK639</f>
        <v>0</v>
      </c>
      <c r="Y48" s="51">
        <f>+'BASE DE DATOS '!CL639</f>
        <v>0</v>
      </c>
      <c r="Z48" s="51">
        <f>+'BASE DE DATOS '!CM639</f>
        <v>0</v>
      </c>
      <c r="AA48" s="54" t="str">
        <f>+'BASE DE DATOS '!CQ639</f>
        <v>NA</v>
      </c>
      <c r="AB48" s="135" t="str">
        <f>+'BASE DE DATOS '!CR639</f>
        <v>NA</v>
      </c>
      <c r="AC48" s="55" t="str">
        <f>+'BASE DE DATOS '!CU639</f>
        <v>SECRETARIA DE PLANEACION - COOPERACION</v>
      </c>
      <c r="AD48" s="134"/>
    </row>
    <row r="49" spans="1:30" ht="39.75" hidden="1" customHeight="1">
      <c r="A49" s="48" t="s">
        <v>1686</v>
      </c>
      <c r="B49" s="49" t="s">
        <v>95</v>
      </c>
      <c r="C49" s="48" t="s">
        <v>1687</v>
      </c>
      <c r="D49" s="50">
        <v>1</v>
      </c>
      <c r="E49" s="119" t="s">
        <v>81</v>
      </c>
      <c r="F49" s="75" t="s">
        <v>97</v>
      </c>
      <c r="G49" s="75" t="s">
        <v>1701</v>
      </c>
      <c r="H49" s="75" t="s">
        <v>1701</v>
      </c>
      <c r="I49" s="51">
        <v>0</v>
      </c>
      <c r="J49" s="50">
        <v>0</v>
      </c>
      <c r="K49" s="50">
        <v>0</v>
      </c>
      <c r="L49" s="51">
        <v>0</v>
      </c>
      <c r="M49" s="51">
        <v>0</v>
      </c>
      <c r="N49" s="51">
        <v>0</v>
      </c>
      <c r="O49" s="51">
        <v>0</v>
      </c>
      <c r="P49" s="51" t="s">
        <v>81</v>
      </c>
      <c r="Q49" s="53" t="str">
        <f>+'BASE DE DATOS '!CD640</f>
        <v>NA</v>
      </c>
      <c r="R49" s="51">
        <f>+'BASE DE DATOS '!CE640</f>
        <v>0</v>
      </c>
      <c r="S49" s="51">
        <f>+'BASE DE DATOS '!CF640</f>
        <v>0</v>
      </c>
      <c r="T49" s="51">
        <f>+'BASE DE DATOS '!CG640</f>
        <v>0</v>
      </c>
      <c r="U49" s="51">
        <f>+'BASE DE DATOS '!CH640</f>
        <v>0</v>
      </c>
      <c r="V49" s="51">
        <f>+'BASE DE DATOS '!CI640</f>
        <v>0</v>
      </c>
      <c r="W49" s="51">
        <f>+'BASE DE DATOS '!CJ640</f>
        <v>0</v>
      </c>
      <c r="X49" s="51">
        <f>+'BASE DE DATOS '!CK640</f>
        <v>0</v>
      </c>
      <c r="Y49" s="51">
        <f>+'BASE DE DATOS '!CL640</f>
        <v>0</v>
      </c>
      <c r="Z49" s="51">
        <f>+'BASE DE DATOS '!CM640</f>
        <v>0</v>
      </c>
      <c r="AA49" s="54" t="str">
        <f>+'BASE DE DATOS '!CQ640</f>
        <v>NA</v>
      </c>
      <c r="AB49" s="135" t="str">
        <f>+'BASE DE DATOS '!CR640</f>
        <v>NA</v>
      </c>
      <c r="AC49" s="55" t="str">
        <f>+'BASE DE DATOS '!CU640</f>
        <v>SECRETARIA DE PLANEACION - COOPERACION</v>
      </c>
      <c r="AD49" s="134"/>
    </row>
    <row r="50" spans="1:30" ht="39.75" hidden="1" customHeight="1">
      <c r="A50" s="48" t="s">
        <v>1686</v>
      </c>
      <c r="B50" s="49" t="s">
        <v>95</v>
      </c>
      <c r="C50" s="48" t="s">
        <v>1687</v>
      </c>
      <c r="D50" s="50">
        <v>1</v>
      </c>
      <c r="E50" s="119" t="s">
        <v>81</v>
      </c>
      <c r="F50" s="75" t="s">
        <v>97</v>
      </c>
      <c r="G50" s="75" t="s">
        <v>1702</v>
      </c>
      <c r="H50" s="75" t="s">
        <v>1702</v>
      </c>
      <c r="I50" s="51">
        <v>0</v>
      </c>
      <c r="J50" s="50">
        <v>1</v>
      </c>
      <c r="K50" s="50">
        <v>1</v>
      </c>
      <c r="L50" s="51">
        <v>0</v>
      </c>
      <c r="M50" s="51">
        <v>0</v>
      </c>
      <c r="N50" s="51">
        <v>0</v>
      </c>
      <c r="O50" s="51">
        <v>0</v>
      </c>
      <c r="P50" s="51" t="s">
        <v>81</v>
      </c>
      <c r="Q50" s="53" t="str">
        <f>+'BASE DE DATOS '!CD641</f>
        <v>NA</v>
      </c>
      <c r="R50" s="51">
        <f>+'BASE DE DATOS '!CE641</f>
        <v>0</v>
      </c>
      <c r="S50" s="51">
        <f>+'BASE DE DATOS '!CF641</f>
        <v>0</v>
      </c>
      <c r="T50" s="51">
        <f>+'BASE DE DATOS '!CG641</f>
        <v>0</v>
      </c>
      <c r="U50" s="51">
        <f>+'BASE DE DATOS '!CH641</f>
        <v>0</v>
      </c>
      <c r="V50" s="51">
        <f>+'BASE DE DATOS '!CI641</f>
        <v>0</v>
      </c>
      <c r="W50" s="51">
        <f>+'BASE DE DATOS '!CJ641</f>
        <v>0</v>
      </c>
      <c r="X50" s="51">
        <f>+'BASE DE DATOS '!CK641</f>
        <v>0</v>
      </c>
      <c r="Y50" s="51">
        <f>+'BASE DE DATOS '!CL641</f>
        <v>0</v>
      </c>
      <c r="Z50" s="51">
        <f>+'BASE DE DATOS '!CM641</f>
        <v>0</v>
      </c>
      <c r="AA50" s="54" t="str">
        <f>+'BASE DE DATOS '!CQ641</f>
        <v>NA</v>
      </c>
      <c r="AB50" s="135" t="str">
        <f>+'BASE DE DATOS '!CR641</f>
        <v>NA</v>
      </c>
      <c r="AC50" s="55" t="str">
        <f>+'BASE DE DATOS '!CU641</f>
        <v>SECRETARIA DE PLANEACION - COOPERACION</v>
      </c>
      <c r="AD50" s="134"/>
    </row>
    <row r="51" spans="1:30" ht="39.75" customHeight="1">
      <c r="A51" s="48" t="s">
        <v>1705</v>
      </c>
      <c r="B51" s="49" t="s">
        <v>95</v>
      </c>
      <c r="C51" s="48" t="s">
        <v>1706</v>
      </c>
      <c r="D51" s="57">
        <v>2</v>
      </c>
      <c r="E51" s="119">
        <v>1</v>
      </c>
      <c r="F51" s="75" t="s">
        <v>97</v>
      </c>
      <c r="G51" s="75" t="s">
        <v>1688</v>
      </c>
      <c r="H51" s="75" t="s">
        <v>1688</v>
      </c>
      <c r="I51" s="51">
        <v>0</v>
      </c>
      <c r="J51" s="50">
        <v>1</v>
      </c>
      <c r="K51" s="50">
        <v>1</v>
      </c>
      <c r="L51" s="51">
        <v>1</v>
      </c>
      <c r="M51" s="51">
        <v>0</v>
      </c>
      <c r="N51" s="51">
        <v>0</v>
      </c>
      <c r="O51" s="51">
        <v>0</v>
      </c>
      <c r="P51" s="51">
        <v>0</v>
      </c>
      <c r="Q51" s="53">
        <f>+'BASE DE DATOS '!CD643</f>
        <v>0</v>
      </c>
      <c r="R51" s="51">
        <f>+'BASE DE DATOS '!CE643</f>
        <v>0</v>
      </c>
      <c r="S51" s="51">
        <f>+'BASE DE DATOS '!CF643</f>
        <v>0</v>
      </c>
      <c r="T51" s="51">
        <f>+'BASE DE DATOS '!CG643</f>
        <v>0</v>
      </c>
      <c r="U51" s="51">
        <f>+'BASE DE DATOS '!CH643</f>
        <v>0</v>
      </c>
      <c r="V51" s="51">
        <f>+'BASE DE DATOS '!CI643</f>
        <v>0</v>
      </c>
      <c r="W51" s="51">
        <f>+'BASE DE DATOS '!CJ643</f>
        <v>0</v>
      </c>
      <c r="X51" s="51">
        <f>+'BASE DE DATOS '!CK643</f>
        <v>0</v>
      </c>
      <c r="Y51" s="51">
        <f>+'BASE DE DATOS '!CL643</f>
        <v>0</v>
      </c>
      <c r="Z51" s="51">
        <f>+'BASE DE DATOS '!CM643</f>
        <v>0</v>
      </c>
      <c r="AA51" s="54">
        <f>+'BASE DE DATOS '!CQ643</f>
        <v>1</v>
      </c>
      <c r="AB51" s="135">
        <f>+'BASE DE DATOS '!CR643</f>
        <v>1</v>
      </c>
      <c r="AC51" s="55" t="str">
        <f>+'BASE DE DATOS '!CU643</f>
        <v>SECRETARIA DE PLANEACION - COOPERACION</v>
      </c>
      <c r="AD51" s="134"/>
    </row>
    <row r="52" spans="1:30" ht="39.75" customHeight="1">
      <c r="A52" s="48" t="s">
        <v>1705</v>
      </c>
      <c r="B52" s="49" t="s">
        <v>95</v>
      </c>
      <c r="C52" s="48" t="s">
        <v>1706</v>
      </c>
      <c r="D52" s="50">
        <v>1</v>
      </c>
      <c r="E52" s="119">
        <v>1</v>
      </c>
      <c r="F52" s="75" t="s">
        <v>97</v>
      </c>
      <c r="G52" s="75" t="s">
        <v>1692</v>
      </c>
      <c r="H52" s="75" t="s">
        <v>1692</v>
      </c>
      <c r="I52" s="51">
        <v>0</v>
      </c>
      <c r="J52" s="50">
        <v>0</v>
      </c>
      <c r="K52" s="50">
        <v>0</v>
      </c>
      <c r="L52" s="51">
        <v>1</v>
      </c>
      <c r="M52" s="51">
        <v>1</v>
      </c>
      <c r="N52" s="51">
        <v>0</v>
      </c>
      <c r="O52" s="51">
        <v>0</v>
      </c>
      <c r="P52" s="51">
        <v>0</v>
      </c>
      <c r="Q52" s="53">
        <f>+'BASE DE DATOS '!CD644</f>
        <v>0</v>
      </c>
      <c r="R52" s="51">
        <f>+'BASE DE DATOS '!CE644</f>
        <v>0</v>
      </c>
      <c r="S52" s="51">
        <f>+'BASE DE DATOS '!CF644</f>
        <v>0</v>
      </c>
      <c r="T52" s="51">
        <f>+'BASE DE DATOS '!CG644</f>
        <v>0</v>
      </c>
      <c r="U52" s="51">
        <f>+'BASE DE DATOS '!CH644</f>
        <v>0</v>
      </c>
      <c r="V52" s="51">
        <f>+'BASE DE DATOS '!CI644</f>
        <v>0</v>
      </c>
      <c r="W52" s="51">
        <f>+'BASE DE DATOS '!CJ644</f>
        <v>0</v>
      </c>
      <c r="X52" s="51">
        <f>+'BASE DE DATOS '!CK644</f>
        <v>0</v>
      </c>
      <c r="Y52" s="51">
        <f>+'BASE DE DATOS '!CL644</f>
        <v>0</v>
      </c>
      <c r="Z52" s="51">
        <f>+'BASE DE DATOS '!CM644</f>
        <v>0</v>
      </c>
      <c r="AA52" s="54">
        <f>+'BASE DE DATOS '!CQ644</f>
        <v>1</v>
      </c>
      <c r="AB52" s="135">
        <f>+'BASE DE DATOS '!CR644</f>
        <v>1</v>
      </c>
      <c r="AC52" s="55" t="str">
        <f>+'BASE DE DATOS '!CU644</f>
        <v>SECRETARIA DE PLANEACION - COOPERACION</v>
      </c>
      <c r="AD52" s="134"/>
    </row>
    <row r="53" spans="1:30" ht="39.75" hidden="1" customHeight="1">
      <c r="A53" s="48" t="s">
        <v>1705</v>
      </c>
      <c r="B53" s="49" t="s">
        <v>95</v>
      </c>
      <c r="C53" s="48" t="s">
        <v>1706</v>
      </c>
      <c r="D53" s="50">
        <v>1</v>
      </c>
      <c r="E53" s="119" t="s">
        <v>81</v>
      </c>
      <c r="F53" s="75" t="s">
        <v>97</v>
      </c>
      <c r="G53" s="75" t="s">
        <v>1695</v>
      </c>
      <c r="H53" s="75" t="s">
        <v>1695</v>
      </c>
      <c r="I53" s="51">
        <v>0</v>
      </c>
      <c r="J53" s="50">
        <v>0</v>
      </c>
      <c r="K53" s="50">
        <v>0</v>
      </c>
      <c r="L53" s="51">
        <v>1</v>
      </c>
      <c r="M53" s="51">
        <v>0</v>
      </c>
      <c r="N53" s="51">
        <v>0</v>
      </c>
      <c r="O53" s="51">
        <v>0</v>
      </c>
      <c r="P53" s="51" t="s">
        <v>81</v>
      </c>
      <c r="Q53" s="53" t="str">
        <f>+'BASE DE DATOS '!CD645</f>
        <v>NA</v>
      </c>
      <c r="R53" s="51">
        <f>+'BASE DE DATOS '!CE645</f>
        <v>0</v>
      </c>
      <c r="S53" s="51">
        <f>+'BASE DE DATOS '!CF645</f>
        <v>0</v>
      </c>
      <c r="T53" s="51">
        <f>+'BASE DE DATOS '!CG645</f>
        <v>0</v>
      </c>
      <c r="U53" s="51">
        <f>+'BASE DE DATOS '!CH645</f>
        <v>0</v>
      </c>
      <c r="V53" s="51">
        <f>+'BASE DE DATOS '!CI645</f>
        <v>0</v>
      </c>
      <c r="W53" s="51">
        <f>+'BASE DE DATOS '!CJ645</f>
        <v>0</v>
      </c>
      <c r="X53" s="51">
        <f>+'BASE DE DATOS '!CK645</f>
        <v>0</v>
      </c>
      <c r="Y53" s="51">
        <f>+'BASE DE DATOS '!CL645</f>
        <v>0</v>
      </c>
      <c r="Z53" s="51">
        <f>+'BASE DE DATOS '!CM645</f>
        <v>0</v>
      </c>
      <c r="AA53" s="54" t="str">
        <f>+'BASE DE DATOS '!CQ645</f>
        <v>NA</v>
      </c>
      <c r="AB53" s="135" t="str">
        <f>+'BASE DE DATOS '!CR645</f>
        <v>NA</v>
      </c>
      <c r="AC53" s="55" t="str">
        <f>+'BASE DE DATOS '!CU645</f>
        <v>SECRETARIA DE PLANEACION - COOPERACION</v>
      </c>
      <c r="AD53" s="134"/>
    </row>
    <row r="54" spans="1:30" ht="39.75" customHeight="1">
      <c r="A54" s="48" t="s">
        <v>1705</v>
      </c>
      <c r="B54" s="49" t="s">
        <v>95</v>
      </c>
      <c r="C54" s="48" t="s">
        <v>1706</v>
      </c>
      <c r="D54" s="57">
        <v>2</v>
      </c>
      <c r="E54" s="119">
        <v>1</v>
      </c>
      <c r="F54" s="75" t="s">
        <v>97</v>
      </c>
      <c r="G54" s="75" t="s">
        <v>1697</v>
      </c>
      <c r="H54" s="75" t="s">
        <v>1697</v>
      </c>
      <c r="I54" s="51">
        <v>0</v>
      </c>
      <c r="J54" s="50">
        <v>0</v>
      </c>
      <c r="K54" s="50">
        <v>0</v>
      </c>
      <c r="L54" s="51">
        <v>1</v>
      </c>
      <c r="M54" s="51">
        <v>1</v>
      </c>
      <c r="N54" s="51">
        <v>0</v>
      </c>
      <c r="O54" s="51">
        <v>0</v>
      </c>
      <c r="P54" s="51">
        <v>0</v>
      </c>
      <c r="Q54" s="53">
        <f>+'BASE DE DATOS '!CD646</f>
        <v>0</v>
      </c>
      <c r="R54" s="51">
        <f>+'BASE DE DATOS '!CE646</f>
        <v>0</v>
      </c>
      <c r="S54" s="51">
        <f>+'BASE DE DATOS '!CF646</f>
        <v>0</v>
      </c>
      <c r="T54" s="51">
        <f>+'BASE DE DATOS '!CG646</f>
        <v>0</v>
      </c>
      <c r="U54" s="51">
        <f>+'BASE DE DATOS '!CH646</f>
        <v>0</v>
      </c>
      <c r="V54" s="51">
        <f>+'BASE DE DATOS '!CI646</f>
        <v>0</v>
      </c>
      <c r="W54" s="51">
        <f>+'BASE DE DATOS '!CJ646</f>
        <v>0</v>
      </c>
      <c r="X54" s="51">
        <f>+'BASE DE DATOS '!CK646</f>
        <v>0</v>
      </c>
      <c r="Y54" s="51">
        <f>+'BASE DE DATOS '!CL646</f>
        <v>0</v>
      </c>
      <c r="Z54" s="51">
        <f>+'BASE DE DATOS '!CM646</f>
        <v>0</v>
      </c>
      <c r="AA54" s="54">
        <f>+'BASE DE DATOS '!CQ646</f>
        <v>1</v>
      </c>
      <c r="AB54" s="135">
        <f>+'BASE DE DATOS '!CR646</f>
        <v>1</v>
      </c>
      <c r="AC54" s="55" t="str">
        <f>+'BASE DE DATOS '!CU646</f>
        <v>SECRETARIA DE PLANEACION - COOPERACION</v>
      </c>
      <c r="AD54" s="134"/>
    </row>
    <row r="55" spans="1:30" ht="39.75" customHeight="1">
      <c r="A55" s="48" t="s">
        <v>1705</v>
      </c>
      <c r="B55" s="49" t="s">
        <v>95</v>
      </c>
      <c r="C55" s="48" t="s">
        <v>1706</v>
      </c>
      <c r="D55" s="50">
        <v>2</v>
      </c>
      <c r="E55" s="119">
        <v>2</v>
      </c>
      <c r="F55" s="75" t="s">
        <v>97</v>
      </c>
      <c r="G55" s="75" t="s">
        <v>1698</v>
      </c>
      <c r="H55" s="75" t="s">
        <v>1698</v>
      </c>
      <c r="I55" s="51">
        <v>0</v>
      </c>
      <c r="J55" s="50">
        <v>1</v>
      </c>
      <c r="K55" s="50">
        <v>1</v>
      </c>
      <c r="L55" s="51">
        <v>2</v>
      </c>
      <c r="M55" s="51">
        <v>2</v>
      </c>
      <c r="N55" s="51">
        <v>0</v>
      </c>
      <c r="O55" s="51">
        <v>0</v>
      </c>
      <c r="P55" s="51">
        <v>0</v>
      </c>
      <c r="Q55" s="53">
        <f>+'BASE DE DATOS '!CD647</f>
        <v>0</v>
      </c>
      <c r="R55" s="51">
        <f>+'BASE DE DATOS '!CE647</f>
        <v>0</v>
      </c>
      <c r="S55" s="51">
        <f>+'BASE DE DATOS '!CF647</f>
        <v>0</v>
      </c>
      <c r="T55" s="51">
        <f>+'BASE DE DATOS '!CG647</f>
        <v>0</v>
      </c>
      <c r="U55" s="51">
        <f>+'BASE DE DATOS '!CH647</f>
        <v>0</v>
      </c>
      <c r="V55" s="51">
        <f>+'BASE DE DATOS '!CI647</f>
        <v>0</v>
      </c>
      <c r="W55" s="51">
        <f>+'BASE DE DATOS '!CJ647</f>
        <v>0</v>
      </c>
      <c r="X55" s="51">
        <f>+'BASE DE DATOS '!CK647</f>
        <v>0</v>
      </c>
      <c r="Y55" s="51">
        <f>+'BASE DE DATOS '!CL647</f>
        <v>0</v>
      </c>
      <c r="Z55" s="51">
        <f>+'BASE DE DATOS '!CM647</f>
        <v>0</v>
      </c>
      <c r="AA55" s="54">
        <f>+'BASE DE DATOS '!CQ647</f>
        <v>3</v>
      </c>
      <c r="AB55" s="135">
        <f>+'BASE DE DATOS '!CR647</f>
        <v>1</v>
      </c>
      <c r="AC55" s="55" t="str">
        <f>+'BASE DE DATOS '!CU647</f>
        <v>SECRETARIA DE PLANEACION - COOPERACION</v>
      </c>
      <c r="AD55" s="134"/>
    </row>
    <row r="56" spans="1:30" ht="39.75" customHeight="1">
      <c r="A56" s="48" t="s">
        <v>1705</v>
      </c>
      <c r="B56" s="49" t="s">
        <v>95</v>
      </c>
      <c r="C56" s="48" t="s">
        <v>1706</v>
      </c>
      <c r="D56" s="50">
        <v>1</v>
      </c>
      <c r="E56" s="119">
        <v>1</v>
      </c>
      <c r="F56" s="75" t="s">
        <v>97</v>
      </c>
      <c r="G56" s="75" t="s">
        <v>1699</v>
      </c>
      <c r="H56" s="75" t="s">
        <v>1699</v>
      </c>
      <c r="I56" s="51">
        <v>0</v>
      </c>
      <c r="J56" s="50">
        <v>0</v>
      </c>
      <c r="K56" s="50">
        <v>0</v>
      </c>
      <c r="L56" s="51">
        <v>0</v>
      </c>
      <c r="M56" s="51">
        <v>0</v>
      </c>
      <c r="N56" s="51">
        <v>1</v>
      </c>
      <c r="O56" s="51">
        <v>1</v>
      </c>
      <c r="P56" s="51">
        <v>0</v>
      </c>
      <c r="Q56" s="53">
        <f>+'BASE DE DATOS '!CD648</f>
        <v>0</v>
      </c>
      <c r="R56" s="51">
        <f>+'BASE DE DATOS '!CE648</f>
        <v>0</v>
      </c>
      <c r="S56" s="51">
        <f>+'BASE DE DATOS '!CF648</f>
        <v>0</v>
      </c>
      <c r="T56" s="51">
        <f>+'BASE DE DATOS '!CG648</f>
        <v>0</v>
      </c>
      <c r="U56" s="51">
        <f>+'BASE DE DATOS '!CH648</f>
        <v>0</v>
      </c>
      <c r="V56" s="51">
        <f>+'BASE DE DATOS '!CI648</f>
        <v>0</v>
      </c>
      <c r="W56" s="51">
        <f>+'BASE DE DATOS '!CJ648</f>
        <v>0</v>
      </c>
      <c r="X56" s="51">
        <f>+'BASE DE DATOS '!CK648</f>
        <v>0</v>
      </c>
      <c r="Y56" s="51">
        <f>+'BASE DE DATOS '!CL648</f>
        <v>0</v>
      </c>
      <c r="Z56" s="51">
        <f>+'BASE DE DATOS '!CM648</f>
        <v>0</v>
      </c>
      <c r="AA56" s="54">
        <f>+'BASE DE DATOS '!CQ648</f>
        <v>1</v>
      </c>
      <c r="AB56" s="135">
        <f>+'BASE DE DATOS '!CR648</f>
        <v>1</v>
      </c>
      <c r="AC56" s="55" t="str">
        <f>+'BASE DE DATOS '!CU648</f>
        <v>SECRETARIA DE PLANEACION - COOPERACION</v>
      </c>
      <c r="AD56" s="134"/>
    </row>
    <row r="57" spans="1:30" ht="39.75" customHeight="1">
      <c r="A57" s="48" t="s">
        <v>1705</v>
      </c>
      <c r="B57" s="49" t="s">
        <v>95</v>
      </c>
      <c r="C57" s="48" t="s">
        <v>1706</v>
      </c>
      <c r="D57" s="50">
        <v>1</v>
      </c>
      <c r="E57" s="119">
        <v>1</v>
      </c>
      <c r="F57" s="75" t="s">
        <v>97</v>
      </c>
      <c r="G57" s="75" t="s">
        <v>1700</v>
      </c>
      <c r="H57" s="75" t="s">
        <v>1700</v>
      </c>
      <c r="I57" s="51">
        <v>0</v>
      </c>
      <c r="J57" s="50">
        <v>0</v>
      </c>
      <c r="K57" s="50">
        <v>0</v>
      </c>
      <c r="L57" s="51">
        <v>0</v>
      </c>
      <c r="M57" s="51">
        <v>0</v>
      </c>
      <c r="N57" s="51">
        <v>1</v>
      </c>
      <c r="O57" s="51">
        <v>1</v>
      </c>
      <c r="P57" s="51">
        <v>0</v>
      </c>
      <c r="Q57" s="53">
        <f>+'BASE DE DATOS '!CD649</f>
        <v>0</v>
      </c>
      <c r="R57" s="51">
        <f>+'BASE DE DATOS '!CE649</f>
        <v>0</v>
      </c>
      <c r="S57" s="51">
        <f>+'BASE DE DATOS '!CF649</f>
        <v>0</v>
      </c>
      <c r="T57" s="51">
        <f>+'BASE DE DATOS '!CG649</f>
        <v>0</v>
      </c>
      <c r="U57" s="51">
        <f>+'BASE DE DATOS '!CH649</f>
        <v>0</v>
      </c>
      <c r="V57" s="51">
        <f>+'BASE DE DATOS '!CI649</f>
        <v>0</v>
      </c>
      <c r="W57" s="51">
        <f>+'BASE DE DATOS '!CJ649</f>
        <v>0</v>
      </c>
      <c r="X57" s="51">
        <f>+'BASE DE DATOS '!CK649</f>
        <v>0</v>
      </c>
      <c r="Y57" s="51">
        <f>+'BASE DE DATOS '!CL649</f>
        <v>0</v>
      </c>
      <c r="Z57" s="51">
        <f>+'BASE DE DATOS '!CM649</f>
        <v>0</v>
      </c>
      <c r="AA57" s="54">
        <f>+'BASE DE DATOS '!CQ649</f>
        <v>1</v>
      </c>
      <c r="AB57" s="135">
        <f>+'BASE DE DATOS '!CR649</f>
        <v>1</v>
      </c>
      <c r="AC57" s="55" t="str">
        <f>+'BASE DE DATOS '!CU649</f>
        <v>SECRETARIA DE PLANEACION - COOPERACION</v>
      </c>
      <c r="AD57" s="134"/>
    </row>
    <row r="58" spans="1:30" ht="39.75" hidden="1" customHeight="1">
      <c r="A58" s="48" t="s">
        <v>1705</v>
      </c>
      <c r="B58" s="49" t="s">
        <v>95</v>
      </c>
      <c r="C58" s="48" t="s">
        <v>1706</v>
      </c>
      <c r="D58" s="50">
        <v>1</v>
      </c>
      <c r="E58" s="119" t="s">
        <v>81</v>
      </c>
      <c r="F58" s="75" t="s">
        <v>97</v>
      </c>
      <c r="G58" s="75" t="s">
        <v>1701</v>
      </c>
      <c r="H58" s="75" t="s">
        <v>1701</v>
      </c>
      <c r="I58" s="51">
        <v>0</v>
      </c>
      <c r="J58" s="50">
        <v>0</v>
      </c>
      <c r="K58" s="50">
        <v>0</v>
      </c>
      <c r="L58" s="51">
        <v>0</v>
      </c>
      <c r="M58" s="51">
        <v>0</v>
      </c>
      <c r="N58" s="51">
        <v>0</v>
      </c>
      <c r="O58" s="51">
        <v>0</v>
      </c>
      <c r="P58" s="51" t="s">
        <v>81</v>
      </c>
      <c r="Q58" s="53">
        <f>+'BASE DE DATOS '!CD650</f>
        <v>0</v>
      </c>
      <c r="R58" s="51">
        <f>+'BASE DE DATOS '!CE650</f>
        <v>0</v>
      </c>
      <c r="S58" s="51">
        <f>+'BASE DE DATOS '!CF650</f>
        <v>0</v>
      </c>
      <c r="T58" s="51">
        <f>+'BASE DE DATOS '!CG650</f>
        <v>0</v>
      </c>
      <c r="U58" s="51">
        <f>+'BASE DE DATOS '!CH650</f>
        <v>0</v>
      </c>
      <c r="V58" s="51">
        <f>+'BASE DE DATOS '!CI650</f>
        <v>0</v>
      </c>
      <c r="W58" s="51">
        <f>+'BASE DE DATOS '!CJ650</f>
        <v>0</v>
      </c>
      <c r="X58" s="51">
        <f>+'BASE DE DATOS '!CK650</f>
        <v>0</v>
      </c>
      <c r="Y58" s="51">
        <f>+'BASE DE DATOS '!CL650</f>
        <v>0</v>
      </c>
      <c r="Z58" s="51">
        <f>+'BASE DE DATOS '!CM650</f>
        <v>0</v>
      </c>
      <c r="AA58" s="54" t="str">
        <f>+'BASE DE DATOS '!CQ650</f>
        <v>NA</v>
      </c>
      <c r="AB58" s="135" t="str">
        <f>+'BASE DE DATOS '!CR650</f>
        <v>NA</v>
      </c>
      <c r="AC58" s="55" t="str">
        <f>+'BASE DE DATOS '!CU650</f>
        <v>SECRETARIA DE PLANEACION - COOPERACION</v>
      </c>
      <c r="AD58" s="134"/>
    </row>
    <row r="59" spans="1:30" ht="39.75" hidden="1" customHeight="1">
      <c r="A59" s="48" t="s">
        <v>1705</v>
      </c>
      <c r="B59" s="49" t="s">
        <v>95</v>
      </c>
      <c r="C59" s="48" t="s">
        <v>1706</v>
      </c>
      <c r="D59" s="50">
        <v>1</v>
      </c>
      <c r="E59" s="119" t="s">
        <v>81</v>
      </c>
      <c r="F59" s="75" t="s">
        <v>97</v>
      </c>
      <c r="G59" s="75" t="s">
        <v>1702</v>
      </c>
      <c r="H59" s="75" t="s">
        <v>1702</v>
      </c>
      <c r="I59" s="51">
        <v>0</v>
      </c>
      <c r="J59" s="50">
        <v>1</v>
      </c>
      <c r="K59" s="50">
        <v>1</v>
      </c>
      <c r="L59" s="51">
        <v>1</v>
      </c>
      <c r="M59" s="51">
        <v>0</v>
      </c>
      <c r="N59" s="51">
        <v>0</v>
      </c>
      <c r="O59" s="51">
        <v>0</v>
      </c>
      <c r="P59" s="51">
        <v>0</v>
      </c>
      <c r="Q59" s="53">
        <f>+'BASE DE DATOS '!CD651</f>
        <v>0</v>
      </c>
      <c r="R59" s="51">
        <f>+'BASE DE DATOS '!CE651</f>
        <v>0</v>
      </c>
      <c r="S59" s="51">
        <f>+'BASE DE DATOS '!CF651</f>
        <v>0</v>
      </c>
      <c r="T59" s="51">
        <f>+'BASE DE DATOS '!CG651</f>
        <v>0</v>
      </c>
      <c r="U59" s="51">
        <f>+'BASE DE DATOS '!CH651</f>
        <v>0</v>
      </c>
      <c r="V59" s="51">
        <f>+'BASE DE DATOS '!CI651</f>
        <v>0</v>
      </c>
      <c r="W59" s="51">
        <f>+'BASE DE DATOS '!CJ651</f>
        <v>0</v>
      </c>
      <c r="X59" s="51">
        <f>+'BASE DE DATOS '!CK651</f>
        <v>0</v>
      </c>
      <c r="Y59" s="51">
        <f>+'BASE DE DATOS '!CL651</f>
        <v>0</v>
      </c>
      <c r="Z59" s="51">
        <f>+'BASE DE DATOS '!CM651</f>
        <v>0</v>
      </c>
      <c r="AA59" s="54" t="str">
        <f>+'BASE DE DATOS '!CQ651</f>
        <v>NA</v>
      </c>
      <c r="AB59" s="135" t="str">
        <f>+'BASE DE DATOS '!CR651</f>
        <v>NA</v>
      </c>
      <c r="AC59" s="55" t="str">
        <f>+'BASE DE DATOS '!CU651</f>
        <v>SECRETARIA DE PLANEACION - COOPERACION</v>
      </c>
      <c r="AD59" s="134"/>
    </row>
    <row r="60" spans="1:30" ht="34.5" customHeight="1">
      <c r="A60" s="48" t="s">
        <v>1712</v>
      </c>
      <c r="B60" s="49" t="s">
        <v>95</v>
      </c>
      <c r="C60" s="48" t="s">
        <v>1713</v>
      </c>
      <c r="D60" s="50">
        <v>160</v>
      </c>
      <c r="E60" s="119">
        <v>160</v>
      </c>
      <c r="F60" s="75" t="s">
        <v>97</v>
      </c>
      <c r="G60" s="75" t="s">
        <v>1714</v>
      </c>
      <c r="H60" s="75" t="s">
        <v>1714</v>
      </c>
      <c r="I60" s="51">
        <v>80</v>
      </c>
      <c r="J60" s="50">
        <v>40</v>
      </c>
      <c r="K60" s="50">
        <v>80</v>
      </c>
      <c r="L60" s="51">
        <v>0</v>
      </c>
      <c r="M60" s="51">
        <v>0</v>
      </c>
      <c r="N60" s="51">
        <v>0</v>
      </c>
      <c r="O60" s="51">
        <v>0</v>
      </c>
      <c r="P60" s="51">
        <v>80</v>
      </c>
      <c r="Q60" s="53">
        <f>+'BASE DE DATOS '!CD654</f>
        <v>120</v>
      </c>
      <c r="R60" s="51">
        <f>+'BASE DE DATOS '!CE654</f>
        <v>117000000</v>
      </c>
      <c r="S60" s="51">
        <f>+'BASE DE DATOS '!CF654</f>
        <v>0</v>
      </c>
      <c r="T60" s="51">
        <f>+'BASE DE DATOS '!CG654</f>
        <v>0</v>
      </c>
      <c r="U60" s="51">
        <f>+'BASE DE DATOS '!CH654</f>
        <v>0</v>
      </c>
      <c r="V60" s="51">
        <f>+'BASE DE DATOS '!CI654</f>
        <v>0</v>
      </c>
      <c r="W60" s="51">
        <f>+'BASE DE DATOS '!CJ654</f>
        <v>0</v>
      </c>
      <c r="X60" s="51">
        <f>+'BASE DE DATOS '!CK654</f>
        <v>0</v>
      </c>
      <c r="Y60" s="51">
        <f>+'BASE DE DATOS '!CL654</f>
        <v>0</v>
      </c>
      <c r="Z60" s="51">
        <f>+'BASE DE DATOS '!CM654</f>
        <v>0</v>
      </c>
      <c r="AA60" s="54">
        <f>+'BASE DE DATOS '!CQ654</f>
        <v>200</v>
      </c>
      <c r="AB60" s="135">
        <f>+'BASE DE DATOS '!CR654</f>
        <v>1</v>
      </c>
      <c r="AC60" s="55" t="str">
        <f>+'BASE DE DATOS '!CU654</f>
        <v>SECRETARIA DE PLANEACIÓN</v>
      </c>
      <c r="AD60" s="134"/>
    </row>
    <row r="61" spans="1:30" ht="34.5" customHeight="1">
      <c r="A61" s="48" t="s">
        <v>1712</v>
      </c>
      <c r="B61" s="49" t="s">
        <v>95</v>
      </c>
      <c r="C61" s="48" t="s">
        <v>1713</v>
      </c>
      <c r="D61" s="50">
        <v>160</v>
      </c>
      <c r="E61" s="119">
        <v>160</v>
      </c>
      <c r="F61" s="75" t="s">
        <v>97</v>
      </c>
      <c r="G61" s="75" t="s">
        <v>1715</v>
      </c>
      <c r="H61" s="75" t="s">
        <v>1715</v>
      </c>
      <c r="I61" s="51">
        <v>80</v>
      </c>
      <c r="J61" s="50">
        <v>40</v>
      </c>
      <c r="K61" s="50">
        <v>80</v>
      </c>
      <c r="L61" s="51">
        <v>0</v>
      </c>
      <c r="M61" s="51">
        <v>0</v>
      </c>
      <c r="N61" s="51">
        <v>0</v>
      </c>
      <c r="O61" s="51">
        <v>0</v>
      </c>
      <c r="P61" s="51">
        <v>80</v>
      </c>
      <c r="Q61" s="53">
        <f>+'BASE DE DATOS '!CD655</f>
        <v>80</v>
      </c>
      <c r="R61" s="51">
        <f>+'BASE DE DATOS '!CE655</f>
        <v>160000000</v>
      </c>
      <c r="S61" s="51">
        <f>+'BASE DE DATOS '!CF655</f>
        <v>0</v>
      </c>
      <c r="T61" s="51">
        <f>+'BASE DE DATOS '!CG655</f>
        <v>0</v>
      </c>
      <c r="U61" s="51">
        <f>+'BASE DE DATOS '!CH655</f>
        <v>0</v>
      </c>
      <c r="V61" s="51">
        <f>+'BASE DE DATOS '!CI655</f>
        <v>0</v>
      </c>
      <c r="W61" s="51">
        <f>+'BASE DE DATOS '!CJ655</f>
        <v>0</v>
      </c>
      <c r="X61" s="51">
        <f>+'BASE DE DATOS '!CK655</f>
        <v>0</v>
      </c>
      <c r="Y61" s="51">
        <f>+'BASE DE DATOS '!CL655</f>
        <v>0</v>
      </c>
      <c r="Z61" s="51">
        <f>+'BASE DE DATOS '!CM655</f>
        <v>0</v>
      </c>
      <c r="AA61" s="54">
        <f>+'BASE DE DATOS '!CQ655</f>
        <v>160</v>
      </c>
      <c r="AB61" s="135">
        <f>+'BASE DE DATOS '!CR655</f>
        <v>1</v>
      </c>
      <c r="AC61" s="55" t="str">
        <f>+'BASE DE DATOS '!CU655</f>
        <v>SECRETARIA DE PLANEACIÓN</v>
      </c>
      <c r="AD61" s="134"/>
    </row>
    <row r="62" spans="1:30" ht="31.5" customHeight="1">
      <c r="A62" s="48" t="s">
        <v>1712</v>
      </c>
      <c r="B62" s="49" t="s">
        <v>95</v>
      </c>
      <c r="C62" s="48" t="s">
        <v>1713</v>
      </c>
      <c r="D62" s="50">
        <v>160</v>
      </c>
      <c r="E62" s="119">
        <v>160</v>
      </c>
      <c r="F62" s="75" t="s">
        <v>97</v>
      </c>
      <c r="G62" s="75" t="s">
        <v>1716</v>
      </c>
      <c r="H62" s="75" t="s">
        <v>1716</v>
      </c>
      <c r="I62" s="51">
        <v>0</v>
      </c>
      <c r="J62" s="50">
        <v>40</v>
      </c>
      <c r="K62" s="50">
        <v>80</v>
      </c>
      <c r="L62" s="51">
        <v>0</v>
      </c>
      <c r="M62" s="51">
        <v>0</v>
      </c>
      <c r="N62" s="51">
        <v>0</v>
      </c>
      <c r="O62" s="51">
        <v>0</v>
      </c>
      <c r="P62" s="51">
        <v>80</v>
      </c>
      <c r="Q62" s="53">
        <f>+'BASE DE DATOS '!CD656</f>
        <v>80</v>
      </c>
      <c r="R62" s="51">
        <f>+'BASE DE DATOS '!CE656</f>
        <v>160000000</v>
      </c>
      <c r="S62" s="51">
        <f>+'BASE DE DATOS '!CF656</f>
        <v>0</v>
      </c>
      <c r="T62" s="51">
        <f>+'BASE DE DATOS '!CG656</f>
        <v>0</v>
      </c>
      <c r="U62" s="51">
        <f>+'BASE DE DATOS '!CH656</f>
        <v>0</v>
      </c>
      <c r="V62" s="51">
        <f>+'BASE DE DATOS '!CI656</f>
        <v>0</v>
      </c>
      <c r="W62" s="51">
        <f>+'BASE DE DATOS '!CJ656</f>
        <v>0</v>
      </c>
      <c r="X62" s="51">
        <f>+'BASE DE DATOS '!CK656</f>
        <v>0</v>
      </c>
      <c r="Y62" s="51">
        <f>+'BASE DE DATOS '!CL656</f>
        <v>0</v>
      </c>
      <c r="Z62" s="51">
        <f>+'BASE DE DATOS '!CM656</f>
        <v>0</v>
      </c>
      <c r="AA62" s="54">
        <f>+'BASE DE DATOS '!CQ656</f>
        <v>160</v>
      </c>
      <c r="AB62" s="135">
        <f>+'BASE DE DATOS '!CR656</f>
        <v>1</v>
      </c>
      <c r="AC62" s="55" t="str">
        <f>+'BASE DE DATOS '!CU656</f>
        <v>SECRETARIA DE PLANEACIÓN</v>
      </c>
      <c r="AD62" s="134"/>
    </row>
    <row r="63" spans="1:30" ht="31.5" customHeight="1">
      <c r="A63" s="48" t="s">
        <v>1717</v>
      </c>
      <c r="B63" s="49" t="s">
        <v>95</v>
      </c>
      <c r="C63" s="48" t="s">
        <v>1718</v>
      </c>
      <c r="D63" s="50">
        <v>1</v>
      </c>
      <c r="E63" s="119">
        <v>1</v>
      </c>
      <c r="F63" s="75" t="s">
        <v>97</v>
      </c>
      <c r="G63" s="75" t="s">
        <v>1719</v>
      </c>
      <c r="H63" s="75" t="s">
        <v>1719</v>
      </c>
      <c r="I63" s="51">
        <v>0</v>
      </c>
      <c r="J63" s="50">
        <v>0</v>
      </c>
      <c r="K63" s="50">
        <v>0</v>
      </c>
      <c r="L63" s="51">
        <v>0</v>
      </c>
      <c r="M63" s="51">
        <v>0</v>
      </c>
      <c r="N63" s="51">
        <v>0</v>
      </c>
      <c r="O63" s="51">
        <v>0</v>
      </c>
      <c r="P63" s="51">
        <v>1</v>
      </c>
      <c r="Q63" s="53">
        <f>+'BASE DE DATOS '!CD657</f>
        <v>0</v>
      </c>
      <c r="R63" s="51">
        <f>+'BASE DE DATOS '!CE657</f>
        <v>0</v>
      </c>
      <c r="S63" s="51">
        <f>+'BASE DE DATOS '!CF657</f>
        <v>0</v>
      </c>
      <c r="T63" s="51">
        <f>+'BASE DE DATOS '!CG657</f>
        <v>0</v>
      </c>
      <c r="U63" s="51">
        <f>+'BASE DE DATOS '!CH657</f>
        <v>0</v>
      </c>
      <c r="V63" s="51">
        <f>+'BASE DE DATOS '!CI657</f>
        <v>0</v>
      </c>
      <c r="W63" s="51">
        <f>+'BASE DE DATOS '!CJ657</f>
        <v>0</v>
      </c>
      <c r="X63" s="51">
        <f>+'BASE DE DATOS '!CK657</f>
        <v>0</v>
      </c>
      <c r="Y63" s="51">
        <f>+'BASE DE DATOS '!CL657</f>
        <v>0</v>
      </c>
      <c r="Z63" s="51">
        <f>+'BASE DE DATOS '!CM657</f>
        <v>0</v>
      </c>
      <c r="AA63" s="54">
        <f>+'BASE DE DATOS '!CQ657</f>
        <v>0</v>
      </c>
      <c r="AB63" s="135">
        <f>+'BASE DE DATOS '!CR657</f>
        <v>0</v>
      </c>
      <c r="AC63" s="55" t="str">
        <f>+'BASE DE DATOS '!CU657</f>
        <v>SECRETARIA DE PLANEACIÓN</v>
      </c>
      <c r="AD63" s="134"/>
    </row>
    <row r="64" spans="1:30" ht="38.25" customHeight="1">
      <c r="A64" s="48" t="s">
        <v>1717</v>
      </c>
      <c r="B64" s="49" t="s">
        <v>95</v>
      </c>
      <c r="C64" s="48" t="s">
        <v>1718</v>
      </c>
      <c r="D64" s="50">
        <v>46</v>
      </c>
      <c r="E64" s="119">
        <v>46</v>
      </c>
      <c r="F64" s="75" t="s">
        <v>97</v>
      </c>
      <c r="G64" s="75" t="s">
        <v>1720</v>
      </c>
      <c r="H64" s="75" t="s">
        <v>1720</v>
      </c>
      <c r="I64" s="51">
        <v>39</v>
      </c>
      <c r="J64" s="50">
        <v>30</v>
      </c>
      <c r="K64" s="50">
        <v>44</v>
      </c>
      <c r="L64" s="51">
        <v>46</v>
      </c>
      <c r="M64" s="51">
        <v>46</v>
      </c>
      <c r="N64" s="51">
        <v>46</v>
      </c>
      <c r="O64" s="51">
        <v>38</v>
      </c>
      <c r="P64" s="51">
        <v>46</v>
      </c>
      <c r="Q64" s="53">
        <f>+'BASE DE DATOS '!CD658</f>
        <v>43</v>
      </c>
      <c r="R64" s="51">
        <f>+'BASE DE DATOS '!CE658</f>
        <v>0</v>
      </c>
      <c r="S64" s="51">
        <f>+'BASE DE DATOS '!CF658</f>
        <v>0</v>
      </c>
      <c r="T64" s="51">
        <f>+'BASE DE DATOS '!CG658</f>
        <v>0</v>
      </c>
      <c r="U64" s="51">
        <f>+'BASE DE DATOS '!CH658</f>
        <v>0</v>
      </c>
      <c r="V64" s="51">
        <f>+'BASE DE DATOS '!CI658</f>
        <v>0</v>
      </c>
      <c r="W64" s="51">
        <f>+'BASE DE DATOS '!CJ658</f>
        <v>0</v>
      </c>
      <c r="X64" s="51">
        <f>+'BASE DE DATOS '!CK658</f>
        <v>0</v>
      </c>
      <c r="Y64" s="51">
        <f>+'BASE DE DATOS '!CL658</f>
        <v>0</v>
      </c>
      <c r="Z64" s="51">
        <f>+'BASE DE DATOS '!CM658</f>
        <v>0</v>
      </c>
      <c r="AA64" s="54">
        <f>+'BASE DE DATOS '!CQ658</f>
        <v>42.75</v>
      </c>
      <c r="AB64" s="135">
        <f>+'BASE DE DATOS '!CR658</f>
        <v>0.92934782608695654</v>
      </c>
      <c r="AC64" s="55" t="str">
        <f>+'BASE DE DATOS '!CU658</f>
        <v>SECRETARIA DE PLANEACIÓN</v>
      </c>
      <c r="AD64" s="134"/>
    </row>
    <row r="65" spans="1:30" ht="27.75" customHeight="1">
      <c r="A65" s="48" t="s">
        <v>1717</v>
      </c>
      <c r="B65" s="49" t="s">
        <v>95</v>
      </c>
      <c r="C65" s="48" t="s">
        <v>1718</v>
      </c>
      <c r="D65" s="50">
        <v>1</v>
      </c>
      <c r="E65" s="119">
        <v>1</v>
      </c>
      <c r="F65" s="75" t="s">
        <v>97</v>
      </c>
      <c r="G65" s="75" t="s">
        <v>1721</v>
      </c>
      <c r="H65" s="75" t="s">
        <v>1721</v>
      </c>
      <c r="I65" s="51">
        <v>1</v>
      </c>
      <c r="J65" s="50">
        <v>1</v>
      </c>
      <c r="K65" s="50">
        <v>1</v>
      </c>
      <c r="L65" s="51">
        <v>0</v>
      </c>
      <c r="M65" s="51">
        <v>0</v>
      </c>
      <c r="N65" s="51">
        <v>0</v>
      </c>
      <c r="O65" s="51">
        <v>0</v>
      </c>
      <c r="P65" s="51">
        <v>0</v>
      </c>
      <c r="Q65" s="53">
        <f>+'BASE DE DATOS '!CD659</f>
        <v>0</v>
      </c>
      <c r="R65" s="51">
        <f>+'BASE DE DATOS '!CE659</f>
        <v>0</v>
      </c>
      <c r="S65" s="51">
        <f>+'BASE DE DATOS '!CF659</f>
        <v>0</v>
      </c>
      <c r="T65" s="51">
        <f>+'BASE DE DATOS '!CG659</f>
        <v>0</v>
      </c>
      <c r="U65" s="51">
        <f>+'BASE DE DATOS '!CH659</f>
        <v>0</v>
      </c>
      <c r="V65" s="51">
        <f>+'BASE DE DATOS '!CI659</f>
        <v>0</v>
      </c>
      <c r="W65" s="51">
        <f>+'BASE DE DATOS '!CJ659</f>
        <v>0</v>
      </c>
      <c r="X65" s="51">
        <f>+'BASE DE DATOS '!CK659</f>
        <v>0</v>
      </c>
      <c r="Y65" s="51">
        <f>+'BASE DE DATOS '!CL659</f>
        <v>0</v>
      </c>
      <c r="Z65" s="51">
        <f>+'BASE DE DATOS '!CM659</f>
        <v>0</v>
      </c>
      <c r="AA65" s="54">
        <f>+'BASE DE DATOS '!CQ659</f>
        <v>1</v>
      </c>
      <c r="AB65" s="135">
        <f>+'BASE DE DATOS '!CR659</f>
        <v>1</v>
      </c>
      <c r="AC65" s="55" t="str">
        <f>+'BASE DE DATOS '!CU659</f>
        <v>SECRETARIA DE PLANEACIÓN</v>
      </c>
      <c r="AD65" s="134"/>
    </row>
    <row r="66" spans="1:30" ht="27.75" customHeight="1">
      <c r="A66" s="48" t="s">
        <v>1717</v>
      </c>
      <c r="B66" s="49" t="s">
        <v>95</v>
      </c>
      <c r="C66" s="48" t="s">
        <v>1718</v>
      </c>
      <c r="D66" s="50">
        <v>45</v>
      </c>
      <c r="E66" s="119">
        <v>46</v>
      </c>
      <c r="F66" s="75" t="s">
        <v>97</v>
      </c>
      <c r="G66" s="75" t="s">
        <v>1722</v>
      </c>
      <c r="H66" s="75" t="s">
        <v>1722</v>
      </c>
      <c r="I66" s="51">
        <v>15</v>
      </c>
      <c r="J66" s="50">
        <v>10</v>
      </c>
      <c r="K66" s="50">
        <v>25</v>
      </c>
      <c r="L66" s="51">
        <v>46</v>
      </c>
      <c r="M66" s="51">
        <v>46</v>
      </c>
      <c r="N66" s="51">
        <v>46</v>
      </c>
      <c r="O66" s="51">
        <v>46</v>
      </c>
      <c r="P66" s="51">
        <v>46</v>
      </c>
      <c r="Q66" s="53">
        <f>+'BASE DE DATOS '!CD660</f>
        <v>46</v>
      </c>
      <c r="R66" s="51">
        <f>+'BASE DE DATOS '!CE660</f>
        <v>0</v>
      </c>
      <c r="S66" s="50">
        <f>+'BASE DE DATOS '!CF660</f>
        <v>0</v>
      </c>
      <c r="T66" s="51">
        <f>+'BASE DE DATOS '!CG660</f>
        <v>0</v>
      </c>
      <c r="U66" s="51">
        <f>+'BASE DE DATOS '!CH660</f>
        <v>0</v>
      </c>
      <c r="V66" s="51">
        <f>+'BASE DE DATOS '!CI660</f>
        <v>0</v>
      </c>
      <c r="W66" s="51">
        <f>+'BASE DE DATOS '!CJ660</f>
        <v>0</v>
      </c>
      <c r="X66" s="51">
        <f>+'BASE DE DATOS '!CK660</f>
        <v>0</v>
      </c>
      <c r="Y66" s="51">
        <f>+'BASE DE DATOS '!CL660</f>
        <v>0</v>
      </c>
      <c r="Z66" s="51">
        <f>+'BASE DE DATOS '!CM660</f>
        <v>0</v>
      </c>
      <c r="AA66" s="54">
        <f>+'BASE DE DATOS '!CQ660</f>
        <v>46</v>
      </c>
      <c r="AB66" s="135">
        <f>+'BASE DE DATOS '!CR660</f>
        <v>1</v>
      </c>
      <c r="AC66" s="55" t="str">
        <f>+'BASE DE DATOS '!CU660</f>
        <v>SECRETARIA DE PLANEACIÓN</v>
      </c>
      <c r="AD66" s="134"/>
    </row>
    <row r="67" spans="1:30" ht="32.25" customHeight="1">
      <c r="A67" s="48" t="s">
        <v>1723</v>
      </c>
      <c r="B67" s="49" t="s">
        <v>95</v>
      </c>
      <c r="C67" s="48" t="s">
        <v>1724</v>
      </c>
      <c r="D67" s="50">
        <v>46</v>
      </c>
      <c r="E67" s="119">
        <v>46</v>
      </c>
      <c r="F67" s="75" t="s">
        <v>486</v>
      </c>
      <c r="G67" s="75" t="s">
        <v>1725</v>
      </c>
      <c r="H67" s="75" t="s">
        <v>1725</v>
      </c>
      <c r="I67" s="51">
        <v>41</v>
      </c>
      <c r="J67" s="50">
        <v>46</v>
      </c>
      <c r="K67" s="50">
        <v>46</v>
      </c>
      <c r="L67" s="51">
        <v>46</v>
      </c>
      <c r="M67" s="51">
        <v>46</v>
      </c>
      <c r="N67" s="51">
        <v>46</v>
      </c>
      <c r="O67" s="51">
        <v>46</v>
      </c>
      <c r="P67" s="51">
        <v>46</v>
      </c>
      <c r="Q67" s="53">
        <f>+'BASE DE DATOS '!CD661</f>
        <v>46</v>
      </c>
      <c r="R67" s="51">
        <f>+'BASE DE DATOS '!CE661</f>
        <v>0</v>
      </c>
      <c r="S67" s="51">
        <f>+'BASE DE DATOS '!CF661</f>
        <v>0</v>
      </c>
      <c r="T67" s="51">
        <f>+'BASE DE DATOS '!CG661</f>
        <v>0</v>
      </c>
      <c r="U67" s="51">
        <f>+'BASE DE DATOS '!CH661</f>
        <v>0</v>
      </c>
      <c r="V67" s="51">
        <f>+'BASE DE DATOS '!CI661</f>
        <v>0</v>
      </c>
      <c r="W67" s="51">
        <f>+'BASE DE DATOS '!CJ661</f>
        <v>0</v>
      </c>
      <c r="X67" s="51">
        <f>+'BASE DE DATOS '!CK661</f>
        <v>0</v>
      </c>
      <c r="Y67" s="51">
        <f>+'BASE DE DATOS '!CL661</f>
        <v>0</v>
      </c>
      <c r="Z67" s="51">
        <f>+'BASE DE DATOS '!CM661</f>
        <v>0</v>
      </c>
      <c r="AA67" s="54">
        <f>+'BASE DE DATOS '!CQ661</f>
        <v>46</v>
      </c>
      <c r="AB67" s="135">
        <f>+'BASE DE DATOS '!CR661</f>
        <v>1</v>
      </c>
      <c r="AC67" s="55" t="str">
        <f>+'BASE DE DATOS '!CU661</f>
        <v>SECRETARIA DE PLANEACIÓN</v>
      </c>
      <c r="AD67" s="134"/>
    </row>
    <row r="68" spans="1:30" ht="31.5" customHeight="1">
      <c r="A68" s="48" t="s">
        <v>1723</v>
      </c>
      <c r="B68" s="49" t="s">
        <v>95</v>
      </c>
      <c r="C68" s="48" t="s">
        <v>1724</v>
      </c>
      <c r="D68" s="50">
        <v>46</v>
      </c>
      <c r="E68" s="119">
        <v>46</v>
      </c>
      <c r="F68" s="75" t="s">
        <v>486</v>
      </c>
      <c r="G68" s="75" t="s">
        <v>1726</v>
      </c>
      <c r="H68" s="75" t="s">
        <v>1726</v>
      </c>
      <c r="I68" s="51">
        <v>32</v>
      </c>
      <c r="J68" s="50">
        <v>46</v>
      </c>
      <c r="K68" s="50">
        <v>46</v>
      </c>
      <c r="L68" s="51">
        <v>46</v>
      </c>
      <c r="M68" s="51">
        <v>46</v>
      </c>
      <c r="N68" s="51">
        <v>46</v>
      </c>
      <c r="O68" s="51">
        <v>46</v>
      </c>
      <c r="P68" s="51">
        <v>46</v>
      </c>
      <c r="Q68" s="53">
        <f>+'BASE DE DATOS '!CD662</f>
        <v>46</v>
      </c>
      <c r="R68" s="51">
        <f>+'BASE DE DATOS '!CE662</f>
        <v>0</v>
      </c>
      <c r="S68" s="51">
        <f>+'BASE DE DATOS '!CF662</f>
        <v>0</v>
      </c>
      <c r="T68" s="51">
        <f>+'BASE DE DATOS '!CG662</f>
        <v>0</v>
      </c>
      <c r="U68" s="51">
        <f>+'BASE DE DATOS '!CH662</f>
        <v>0</v>
      </c>
      <c r="V68" s="51">
        <f>+'BASE DE DATOS '!CI662</f>
        <v>0</v>
      </c>
      <c r="W68" s="51">
        <f>+'BASE DE DATOS '!CJ662</f>
        <v>0</v>
      </c>
      <c r="X68" s="51">
        <f>+'BASE DE DATOS '!CK662</f>
        <v>0</v>
      </c>
      <c r="Y68" s="51">
        <f>+'BASE DE DATOS '!CL662</f>
        <v>0</v>
      </c>
      <c r="Z68" s="51">
        <f>+'BASE DE DATOS '!CM662</f>
        <v>0</v>
      </c>
      <c r="AA68" s="54">
        <f>+'BASE DE DATOS '!CQ662</f>
        <v>46</v>
      </c>
      <c r="AB68" s="135">
        <f>+'BASE DE DATOS '!CR662</f>
        <v>1</v>
      </c>
      <c r="AC68" s="55" t="str">
        <f>+'BASE DE DATOS '!CU662</f>
        <v>SECRETARIA DE PLANEACIÓN</v>
      </c>
      <c r="AD68" s="134"/>
    </row>
    <row r="69" spans="1:30" ht="28.5" customHeight="1">
      <c r="A69" s="48" t="s">
        <v>1723</v>
      </c>
      <c r="B69" s="49" t="s">
        <v>95</v>
      </c>
      <c r="C69" s="48" t="s">
        <v>1724</v>
      </c>
      <c r="D69" s="50">
        <v>46</v>
      </c>
      <c r="E69" s="119">
        <v>46</v>
      </c>
      <c r="F69" s="75" t="s">
        <v>97</v>
      </c>
      <c r="G69" s="75" t="s">
        <v>1727</v>
      </c>
      <c r="H69" s="75" t="s">
        <v>1727</v>
      </c>
      <c r="I69" s="51">
        <v>25</v>
      </c>
      <c r="J69" s="50">
        <v>15</v>
      </c>
      <c r="K69" s="50">
        <v>46</v>
      </c>
      <c r="L69" s="51">
        <v>46</v>
      </c>
      <c r="M69" s="51">
        <v>46</v>
      </c>
      <c r="N69" s="51">
        <v>46</v>
      </c>
      <c r="O69" s="51">
        <v>46</v>
      </c>
      <c r="P69" s="51">
        <v>46</v>
      </c>
      <c r="Q69" s="53">
        <f>+'BASE DE DATOS '!CD663</f>
        <v>46</v>
      </c>
      <c r="R69" s="51">
        <f>+'BASE DE DATOS '!CE663</f>
        <v>0</v>
      </c>
      <c r="S69" s="51">
        <f>+'BASE DE DATOS '!CF663</f>
        <v>0</v>
      </c>
      <c r="T69" s="51">
        <f>+'BASE DE DATOS '!CG663</f>
        <v>0</v>
      </c>
      <c r="U69" s="51">
        <f>+'BASE DE DATOS '!CH663</f>
        <v>0</v>
      </c>
      <c r="V69" s="51">
        <f>+'BASE DE DATOS '!CI663</f>
        <v>0</v>
      </c>
      <c r="W69" s="51">
        <f>+'BASE DE DATOS '!CJ663</f>
        <v>0</v>
      </c>
      <c r="X69" s="51">
        <f>+'BASE DE DATOS '!CK663</f>
        <v>0</v>
      </c>
      <c r="Y69" s="51">
        <f>+'BASE DE DATOS '!CL663</f>
        <v>0</v>
      </c>
      <c r="Z69" s="51">
        <f>+'BASE DE DATOS '!CM663</f>
        <v>0</v>
      </c>
      <c r="AA69" s="54">
        <f>+'BASE DE DATOS '!CQ663</f>
        <v>46</v>
      </c>
      <c r="AB69" s="135">
        <f>+'BASE DE DATOS '!CR663</f>
        <v>1</v>
      </c>
      <c r="AC69" s="55" t="str">
        <f>+'BASE DE DATOS '!CU663</f>
        <v>SECRETARIA DE PLANEACIÓN</v>
      </c>
      <c r="AD69" s="134"/>
    </row>
    <row r="70" spans="1:30" ht="28.5" customHeight="1">
      <c r="A70" s="48" t="s">
        <v>1723</v>
      </c>
      <c r="B70" s="49" t="s">
        <v>95</v>
      </c>
      <c r="C70" s="48" t="s">
        <v>1724</v>
      </c>
      <c r="D70" s="50">
        <v>46</v>
      </c>
      <c r="E70" s="119">
        <v>46</v>
      </c>
      <c r="F70" s="75" t="s">
        <v>486</v>
      </c>
      <c r="G70" s="75" t="s">
        <v>1728</v>
      </c>
      <c r="H70" s="75" t="s">
        <v>1728</v>
      </c>
      <c r="I70" s="51">
        <v>0</v>
      </c>
      <c r="J70" s="50">
        <v>46</v>
      </c>
      <c r="K70" s="50">
        <v>46</v>
      </c>
      <c r="L70" s="51">
        <v>46</v>
      </c>
      <c r="M70" s="51">
        <v>46</v>
      </c>
      <c r="N70" s="51">
        <v>46</v>
      </c>
      <c r="O70" s="51">
        <v>46</v>
      </c>
      <c r="P70" s="51">
        <v>46</v>
      </c>
      <c r="Q70" s="53">
        <f>+'BASE DE DATOS '!CD664</f>
        <v>46</v>
      </c>
      <c r="R70" s="51">
        <f>+'BASE DE DATOS '!CE664</f>
        <v>0</v>
      </c>
      <c r="S70" s="51">
        <f>+'BASE DE DATOS '!CF664</f>
        <v>0</v>
      </c>
      <c r="T70" s="51">
        <f>+'BASE DE DATOS '!CG664</f>
        <v>0</v>
      </c>
      <c r="U70" s="51">
        <f>+'BASE DE DATOS '!CH664</f>
        <v>0</v>
      </c>
      <c r="V70" s="51">
        <f>+'BASE DE DATOS '!CI664</f>
        <v>0</v>
      </c>
      <c r="W70" s="51">
        <f>+'BASE DE DATOS '!CJ664</f>
        <v>0</v>
      </c>
      <c r="X70" s="51">
        <f>+'BASE DE DATOS '!CK664</f>
        <v>0</v>
      </c>
      <c r="Y70" s="51">
        <f>+'BASE DE DATOS '!CL664</f>
        <v>0</v>
      </c>
      <c r="Z70" s="51">
        <f>+'BASE DE DATOS '!CM664</f>
        <v>0</v>
      </c>
      <c r="AA70" s="54">
        <f>+'BASE DE DATOS '!CQ664</f>
        <v>46</v>
      </c>
      <c r="AB70" s="135">
        <f>+'BASE DE DATOS '!CR664</f>
        <v>1</v>
      </c>
      <c r="AC70" s="55" t="str">
        <f>+'BASE DE DATOS '!CU664</f>
        <v>SECRETARIA DE PLANEACIÓN</v>
      </c>
      <c r="AD70" s="134"/>
    </row>
    <row r="71" spans="1:30" ht="28.5" customHeight="1">
      <c r="A71" s="48" t="s">
        <v>1729</v>
      </c>
      <c r="B71" s="49" t="s">
        <v>95</v>
      </c>
      <c r="C71" s="48" t="s">
        <v>1730</v>
      </c>
      <c r="D71" s="50">
        <v>1</v>
      </c>
      <c r="E71" s="119">
        <v>1</v>
      </c>
      <c r="F71" s="75" t="s">
        <v>97</v>
      </c>
      <c r="G71" s="75" t="s">
        <v>1731</v>
      </c>
      <c r="H71" s="75" t="s">
        <v>1731</v>
      </c>
      <c r="I71" s="51">
        <v>0</v>
      </c>
      <c r="J71" s="50">
        <v>0</v>
      </c>
      <c r="K71" s="50">
        <v>0</v>
      </c>
      <c r="L71" s="51">
        <v>0</v>
      </c>
      <c r="M71" s="51">
        <v>0</v>
      </c>
      <c r="N71" s="51">
        <v>0</v>
      </c>
      <c r="O71" s="51">
        <v>0</v>
      </c>
      <c r="P71" s="51">
        <v>1</v>
      </c>
      <c r="Q71" s="53">
        <f>+'BASE DE DATOS '!CD665</f>
        <v>0</v>
      </c>
      <c r="R71" s="51">
        <f>+'BASE DE DATOS '!CE665</f>
        <v>0</v>
      </c>
      <c r="S71" s="51">
        <f>+'BASE DE DATOS '!CF665</f>
        <v>0</v>
      </c>
      <c r="T71" s="51">
        <f>+'BASE DE DATOS '!CG665</f>
        <v>0</v>
      </c>
      <c r="U71" s="51">
        <f>+'BASE DE DATOS '!CH665</f>
        <v>0</v>
      </c>
      <c r="V71" s="51">
        <f>+'BASE DE DATOS '!CI665</f>
        <v>0</v>
      </c>
      <c r="W71" s="51">
        <f>+'BASE DE DATOS '!CJ665</f>
        <v>0</v>
      </c>
      <c r="X71" s="51">
        <f>+'BASE DE DATOS '!CK665</f>
        <v>0</v>
      </c>
      <c r="Y71" s="51">
        <f>+'BASE DE DATOS '!CL665</f>
        <v>0</v>
      </c>
      <c r="Z71" s="51">
        <f>+'BASE DE DATOS '!CM665</f>
        <v>0</v>
      </c>
      <c r="AA71" s="54">
        <f>+'BASE DE DATOS '!CQ665</f>
        <v>0</v>
      </c>
      <c r="AB71" s="135">
        <f>+'BASE DE DATOS '!CR665</f>
        <v>0</v>
      </c>
      <c r="AC71" s="55" t="str">
        <f>+'BASE DE DATOS '!CU665</f>
        <v>SECRETARIA DE PLANEACIÓN</v>
      </c>
      <c r="AD71" s="134"/>
    </row>
    <row r="72" spans="1:30" ht="28.5" customHeight="1">
      <c r="A72" s="48" t="s">
        <v>1732</v>
      </c>
      <c r="B72" s="49" t="s">
        <v>95</v>
      </c>
      <c r="C72" s="48" t="s">
        <v>1733</v>
      </c>
      <c r="D72" s="50">
        <v>1</v>
      </c>
      <c r="E72" s="119">
        <v>1</v>
      </c>
      <c r="F72" s="75" t="s">
        <v>97</v>
      </c>
      <c r="G72" s="75" t="s">
        <v>1734</v>
      </c>
      <c r="H72" s="75" t="s">
        <v>1734</v>
      </c>
      <c r="I72" s="51">
        <v>0</v>
      </c>
      <c r="J72" s="50">
        <v>0</v>
      </c>
      <c r="K72" s="50">
        <v>0</v>
      </c>
      <c r="L72" s="51">
        <v>1</v>
      </c>
      <c r="M72" s="51">
        <v>1</v>
      </c>
      <c r="N72" s="51">
        <v>0</v>
      </c>
      <c r="O72" s="51">
        <v>0</v>
      </c>
      <c r="P72" s="51">
        <v>0</v>
      </c>
      <c r="Q72" s="53">
        <f>+'BASE DE DATOS '!CD666</f>
        <v>0</v>
      </c>
      <c r="R72" s="51">
        <f>+'BASE DE DATOS '!CE666</f>
        <v>1228021620</v>
      </c>
      <c r="S72" s="51">
        <f>+'BASE DE DATOS '!CF666</f>
        <v>0</v>
      </c>
      <c r="T72" s="51">
        <f>+'BASE DE DATOS '!CG666</f>
        <v>0</v>
      </c>
      <c r="U72" s="51">
        <f>+'BASE DE DATOS '!CH666</f>
        <v>0</v>
      </c>
      <c r="V72" s="51">
        <f>+'BASE DE DATOS '!CI666</f>
        <v>0</v>
      </c>
      <c r="W72" s="51">
        <f>+'BASE DE DATOS '!CJ666</f>
        <v>1228021620</v>
      </c>
      <c r="X72" s="51">
        <f>+'BASE DE DATOS '!CK666</f>
        <v>0</v>
      </c>
      <c r="Y72" s="51">
        <f>+'BASE DE DATOS '!CL666</f>
        <v>0</v>
      </c>
      <c r="Z72" s="51">
        <f>+'BASE DE DATOS '!CM666</f>
        <v>0</v>
      </c>
      <c r="AA72" s="54">
        <f>+'BASE DE DATOS '!CQ666</f>
        <v>1</v>
      </c>
      <c r="AB72" s="135">
        <f>+'BASE DE DATOS '!CR666</f>
        <v>1</v>
      </c>
      <c r="AC72" s="55" t="str">
        <f>+'BASE DE DATOS '!CU666</f>
        <v>SECRETARIA DE PLANEACIÓN</v>
      </c>
      <c r="AD72" s="134"/>
    </row>
  </sheetData>
  <autoFilter ref="A1:AE72">
    <filterColumn colId="27">
      <filters>
        <filter val="0%"/>
        <filter val="10%"/>
        <filter val="100%"/>
        <filter val="26%"/>
        <filter val="44%"/>
        <filter val="75%"/>
        <filter val="93%"/>
      </filters>
    </filterColumn>
  </autoFilter>
  <conditionalFormatting sqref="AB7:AB10">
    <cfRule type="iconSet" priority="607">
      <iconSet iconSet="5Arrows">
        <cfvo type="percent" val="0"/>
        <cfvo type="num" val="0.2"/>
        <cfvo type="num" val="0.4"/>
        <cfvo type="num" val="0.6"/>
        <cfvo type="num" val="0.8"/>
      </iconSet>
    </cfRule>
  </conditionalFormatting>
  <conditionalFormatting sqref="AB11:AB13">
    <cfRule type="iconSet" priority="606">
      <iconSet iconSet="5Arrows">
        <cfvo type="percent" val="0"/>
        <cfvo type="num" val="0.2"/>
        <cfvo type="num" val="0.4"/>
        <cfvo type="num" val="0.6"/>
        <cfvo type="num" val="0.8"/>
      </iconSet>
    </cfRule>
  </conditionalFormatting>
  <conditionalFormatting sqref="AB14:AB21">
    <cfRule type="iconSet" priority="600">
      <iconSet iconSet="5Arrows">
        <cfvo type="percent" val="0"/>
        <cfvo type="num" val="0.2"/>
        <cfvo type="num" val="0.4"/>
        <cfvo type="num" val="0.6"/>
        <cfvo type="num" val="0.8"/>
      </iconSet>
    </cfRule>
  </conditionalFormatting>
  <conditionalFormatting sqref="AB22:AB37">
    <cfRule type="iconSet" priority="599">
      <iconSet iconSet="5Arrows">
        <cfvo type="percent" val="0"/>
        <cfvo type="num" val="0.2"/>
        <cfvo type="num" val="0.4"/>
        <cfvo type="num" val="0.6"/>
        <cfvo type="num" val="0.8"/>
      </iconSet>
    </cfRule>
  </conditionalFormatting>
  <conditionalFormatting sqref="AB51:AB59">
    <cfRule type="iconSet" priority="589">
      <iconSet iconSet="5Arrows">
        <cfvo type="percent" val="0"/>
        <cfvo type="num" val="0.2"/>
        <cfvo type="num" val="0.4"/>
        <cfvo type="num" val="0.6"/>
        <cfvo type="num" val="0.8"/>
      </iconSet>
    </cfRule>
  </conditionalFormatting>
  <conditionalFormatting sqref="AB7:AB10">
    <cfRule type="iconSet" priority="542">
      <iconSet iconSet="5Arrows">
        <cfvo type="percent" val="0"/>
        <cfvo type="num" val="0.25" gte="0"/>
        <cfvo type="num" val="0.4"/>
        <cfvo type="num" val="0.75"/>
        <cfvo type="num" val="0.75" gte="0"/>
      </iconSet>
    </cfRule>
  </conditionalFormatting>
  <conditionalFormatting sqref="AB11:AB13">
    <cfRule type="iconSet" priority="541">
      <iconSet iconSet="5Arrows">
        <cfvo type="percent" val="0"/>
        <cfvo type="num" val="0.25" gte="0"/>
        <cfvo type="num" val="0.4"/>
        <cfvo type="num" val="0.75"/>
        <cfvo type="num" val="0.75" gte="0"/>
      </iconSet>
    </cfRule>
  </conditionalFormatting>
  <conditionalFormatting sqref="AB14:AB21">
    <cfRule type="iconSet" priority="534">
      <iconSet iconSet="5Arrows">
        <cfvo type="percent" val="0"/>
        <cfvo type="num" val="0.25" gte="0"/>
        <cfvo type="num" val="0.4"/>
        <cfvo type="num" val="0.75"/>
        <cfvo type="num" val="0.75" gte="0"/>
      </iconSet>
    </cfRule>
  </conditionalFormatting>
  <conditionalFormatting sqref="AB22:AB37">
    <cfRule type="iconSet" priority="533">
      <iconSet iconSet="5Arrows">
        <cfvo type="percent" val="0"/>
        <cfvo type="num" val="0.25" gte="0"/>
        <cfvo type="num" val="0.4"/>
        <cfvo type="num" val="0.75"/>
        <cfvo type="num" val="0.75" gte="0"/>
      </iconSet>
    </cfRule>
  </conditionalFormatting>
  <conditionalFormatting sqref="AB51:AB59">
    <cfRule type="iconSet" priority="515">
      <iconSet iconSet="5Arrows">
        <cfvo type="percent" val="0"/>
        <cfvo type="num" val="0.25" gte="0"/>
        <cfvo type="num" val="0.4"/>
        <cfvo type="num" val="0.75"/>
        <cfvo type="num" val="0.75" gte="0"/>
      </iconSet>
    </cfRule>
  </conditionalFormatting>
  <conditionalFormatting sqref="AB2">
    <cfRule type="iconSet" priority="512">
      <iconSet iconSet="5Arrows">
        <cfvo type="percent" val="0"/>
        <cfvo type="num" val="0.2"/>
        <cfvo type="num" val="0.4"/>
        <cfvo type="num" val="0.6"/>
        <cfvo type="num" val="0.8"/>
      </iconSet>
    </cfRule>
  </conditionalFormatting>
  <conditionalFormatting sqref="AB2">
    <cfRule type="iconSet" priority="511">
      <iconSet iconSet="5Arrows">
        <cfvo type="percent" val="0"/>
        <cfvo type="num" val="0.25" gte="0"/>
        <cfvo type="num" val="0.4"/>
        <cfvo type="num" val="0.75"/>
        <cfvo type="num" val="0.75" gte="0"/>
      </iconSet>
    </cfRule>
  </conditionalFormatting>
  <conditionalFormatting sqref="AB14">
    <cfRule type="iconSet" priority="404">
      <iconSet iconSet="5Arrows">
        <cfvo type="percent" val="0"/>
        <cfvo type="num" val="0.2"/>
        <cfvo type="num" val="0.4"/>
        <cfvo type="num" val="0.6"/>
        <cfvo type="num" val="0.8"/>
      </iconSet>
    </cfRule>
  </conditionalFormatting>
  <conditionalFormatting sqref="AB14">
    <cfRule type="iconSet" priority="403">
      <iconSet iconSet="5Arrows">
        <cfvo type="percent" val="0"/>
        <cfvo type="num" val="0.25" gte="0"/>
        <cfvo type="num" val="0.4"/>
        <cfvo type="num" val="0.75"/>
        <cfvo type="num" val="0.75" gte="0"/>
      </iconSet>
    </cfRule>
  </conditionalFormatting>
  <conditionalFormatting sqref="AB15:AB21">
    <cfRule type="iconSet" priority="402">
      <iconSet iconSet="5Arrows">
        <cfvo type="percent" val="0"/>
        <cfvo type="num" val="0.2"/>
        <cfvo type="num" val="0.4"/>
        <cfvo type="num" val="0.6"/>
        <cfvo type="num" val="0.8"/>
      </iconSet>
    </cfRule>
  </conditionalFormatting>
  <conditionalFormatting sqref="AB15:AB21">
    <cfRule type="iconSet" priority="401">
      <iconSet iconSet="5Arrows">
        <cfvo type="percent" val="0"/>
        <cfvo type="num" val="0.25" gte="0"/>
        <cfvo type="num" val="0.4"/>
        <cfvo type="num" val="0.75"/>
        <cfvo type="num" val="0.75" gte="0"/>
      </iconSet>
    </cfRule>
  </conditionalFormatting>
  <conditionalFormatting sqref="AB15">
    <cfRule type="iconSet" priority="400">
      <iconSet iconSet="5Arrows">
        <cfvo type="percent" val="0"/>
        <cfvo type="num" val="0.2"/>
        <cfvo type="num" val="0.4"/>
        <cfvo type="num" val="0.6"/>
        <cfvo type="num" val="0.8"/>
      </iconSet>
    </cfRule>
  </conditionalFormatting>
  <conditionalFormatting sqref="AB15">
    <cfRule type="iconSet" priority="399">
      <iconSet iconSet="5Arrows">
        <cfvo type="percent" val="0"/>
        <cfvo type="num" val="0.25" gte="0"/>
        <cfvo type="num" val="0.4"/>
        <cfvo type="num" val="0.75"/>
        <cfvo type="num" val="0.75" gte="0"/>
      </iconSet>
    </cfRule>
  </conditionalFormatting>
  <conditionalFormatting sqref="AB16">
    <cfRule type="iconSet" priority="398">
      <iconSet iconSet="5Arrows">
        <cfvo type="percent" val="0"/>
        <cfvo type="num" val="0.2"/>
        <cfvo type="num" val="0.4"/>
        <cfvo type="num" val="0.6"/>
        <cfvo type="num" val="0.8"/>
      </iconSet>
    </cfRule>
  </conditionalFormatting>
  <conditionalFormatting sqref="AB16">
    <cfRule type="iconSet" priority="397">
      <iconSet iconSet="5Arrows">
        <cfvo type="percent" val="0"/>
        <cfvo type="num" val="0.25" gte="0"/>
        <cfvo type="num" val="0.4"/>
        <cfvo type="num" val="0.75"/>
        <cfvo type="num" val="0.75" gte="0"/>
      </iconSet>
    </cfRule>
  </conditionalFormatting>
  <conditionalFormatting sqref="AB17">
    <cfRule type="iconSet" priority="396">
      <iconSet iconSet="5Arrows">
        <cfvo type="percent" val="0"/>
        <cfvo type="num" val="0.2"/>
        <cfvo type="num" val="0.4"/>
        <cfvo type="num" val="0.6"/>
        <cfvo type="num" val="0.8"/>
      </iconSet>
    </cfRule>
  </conditionalFormatting>
  <conditionalFormatting sqref="AB17">
    <cfRule type="iconSet" priority="395">
      <iconSet iconSet="5Arrows">
        <cfvo type="percent" val="0"/>
        <cfvo type="num" val="0.25" gte="0"/>
        <cfvo type="num" val="0.4"/>
        <cfvo type="num" val="0.75"/>
        <cfvo type="num" val="0.75" gte="0"/>
      </iconSet>
    </cfRule>
  </conditionalFormatting>
  <conditionalFormatting sqref="AB19">
    <cfRule type="iconSet" priority="394">
      <iconSet iconSet="5Arrows">
        <cfvo type="percent" val="0"/>
        <cfvo type="num" val="0.2"/>
        <cfvo type="num" val="0.4"/>
        <cfvo type="num" val="0.6"/>
        <cfvo type="num" val="0.8"/>
      </iconSet>
    </cfRule>
  </conditionalFormatting>
  <conditionalFormatting sqref="AB19">
    <cfRule type="iconSet" priority="393">
      <iconSet iconSet="5Arrows">
        <cfvo type="percent" val="0"/>
        <cfvo type="num" val="0.25" gte="0"/>
        <cfvo type="num" val="0.4"/>
        <cfvo type="num" val="0.75"/>
        <cfvo type="num" val="0.75" gte="0"/>
      </iconSet>
    </cfRule>
  </conditionalFormatting>
  <conditionalFormatting sqref="AB22">
    <cfRule type="iconSet" priority="392">
      <iconSet iconSet="5Arrows">
        <cfvo type="percent" val="0"/>
        <cfvo type="num" val="0.2"/>
        <cfvo type="num" val="0.4"/>
        <cfvo type="num" val="0.6"/>
        <cfvo type="num" val="0.8"/>
      </iconSet>
    </cfRule>
  </conditionalFormatting>
  <conditionalFormatting sqref="AB22">
    <cfRule type="iconSet" priority="391">
      <iconSet iconSet="5Arrows">
        <cfvo type="percent" val="0"/>
        <cfvo type="num" val="0.25" gte="0"/>
        <cfvo type="num" val="0.4"/>
        <cfvo type="num" val="0.75"/>
        <cfvo type="num" val="0.75" gte="0"/>
      </iconSet>
    </cfRule>
  </conditionalFormatting>
  <conditionalFormatting sqref="AB23:AB37">
    <cfRule type="iconSet" priority="390">
      <iconSet iconSet="5Arrows">
        <cfvo type="percent" val="0"/>
        <cfvo type="num" val="0.2"/>
        <cfvo type="num" val="0.4"/>
        <cfvo type="num" val="0.6"/>
        <cfvo type="num" val="0.8"/>
      </iconSet>
    </cfRule>
  </conditionalFormatting>
  <conditionalFormatting sqref="AB23:AB37">
    <cfRule type="iconSet" priority="389">
      <iconSet iconSet="5Arrows">
        <cfvo type="percent" val="0"/>
        <cfvo type="num" val="0.25" gte="0"/>
        <cfvo type="num" val="0.4"/>
        <cfvo type="num" val="0.75"/>
        <cfvo type="num" val="0.75" gte="0"/>
      </iconSet>
    </cfRule>
  </conditionalFormatting>
  <conditionalFormatting sqref="AB23:AB24">
    <cfRule type="iconSet" priority="388">
      <iconSet iconSet="5Arrows">
        <cfvo type="percent" val="0"/>
        <cfvo type="num" val="0.2"/>
        <cfvo type="num" val="0.4"/>
        <cfvo type="num" val="0.6"/>
        <cfvo type="num" val="0.8"/>
      </iconSet>
    </cfRule>
  </conditionalFormatting>
  <conditionalFormatting sqref="AB23:AB24">
    <cfRule type="iconSet" priority="387">
      <iconSet iconSet="5Arrows">
        <cfvo type="percent" val="0"/>
        <cfvo type="num" val="0.25" gte="0"/>
        <cfvo type="num" val="0.4"/>
        <cfvo type="num" val="0.75"/>
        <cfvo type="num" val="0.75" gte="0"/>
      </iconSet>
    </cfRule>
  </conditionalFormatting>
  <conditionalFormatting sqref="AB31">
    <cfRule type="iconSet" priority="386">
      <iconSet iconSet="5Arrows">
        <cfvo type="percent" val="0"/>
        <cfvo type="num" val="0.2"/>
        <cfvo type="num" val="0.4"/>
        <cfvo type="num" val="0.6"/>
        <cfvo type="num" val="0.8"/>
      </iconSet>
    </cfRule>
  </conditionalFormatting>
  <conditionalFormatting sqref="AB31">
    <cfRule type="iconSet" priority="385">
      <iconSet iconSet="5Arrows">
        <cfvo type="percent" val="0"/>
        <cfvo type="num" val="0.25" gte="0"/>
        <cfvo type="num" val="0.4"/>
        <cfvo type="num" val="0.75"/>
        <cfvo type="num" val="0.75" gte="0"/>
      </iconSet>
    </cfRule>
  </conditionalFormatting>
  <conditionalFormatting sqref="AB33">
    <cfRule type="iconSet" priority="384">
      <iconSet iconSet="5Arrows">
        <cfvo type="percent" val="0"/>
        <cfvo type="num" val="0.2"/>
        <cfvo type="num" val="0.4"/>
        <cfvo type="num" val="0.6"/>
        <cfvo type="num" val="0.8"/>
      </iconSet>
    </cfRule>
  </conditionalFormatting>
  <conditionalFormatting sqref="AB33">
    <cfRule type="iconSet" priority="383">
      <iconSet iconSet="5Arrows">
        <cfvo type="percent" val="0"/>
        <cfvo type="num" val="0.25" gte="0"/>
        <cfvo type="num" val="0.4"/>
        <cfvo type="num" val="0.75"/>
        <cfvo type="num" val="0.75" gte="0"/>
      </iconSet>
    </cfRule>
  </conditionalFormatting>
  <conditionalFormatting sqref="AB41:AB42">
    <cfRule type="iconSet" priority="319">
      <iconSet iconSet="5Arrows">
        <cfvo type="percent" val="0"/>
        <cfvo type="num" val="0.2"/>
        <cfvo type="num" val="0.4"/>
        <cfvo type="num" val="0.6"/>
        <cfvo type="num" val="0.8"/>
      </iconSet>
    </cfRule>
  </conditionalFormatting>
  <conditionalFormatting sqref="AB41:AB42">
    <cfRule type="iconSet" priority="318">
      <iconSet iconSet="5Arrows">
        <cfvo type="percent" val="0"/>
        <cfvo type="num" val="0.25" gte="0"/>
        <cfvo type="num" val="0.4"/>
        <cfvo type="num" val="0.75"/>
        <cfvo type="num" val="0.75" gte="0"/>
      </iconSet>
    </cfRule>
  </conditionalFormatting>
  <conditionalFormatting sqref="AD7:AD10">
    <cfRule type="iconSet" priority="294">
      <iconSet iconSet="5Arrows">
        <cfvo type="percent" val="0"/>
        <cfvo type="num" val="0.2"/>
        <cfvo type="num" val="0.4"/>
        <cfvo type="num" val="0.6"/>
        <cfvo type="num" val="0.8"/>
      </iconSet>
    </cfRule>
  </conditionalFormatting>
  <conditionalFormatting sqref="AD11:AD13">
    <cfRule type="iconSet" priority="293">
      <iconSet iconSet="5Arrows">
        <cfvo type="percent" val="0"/>
        <cfvo type="num" val="0.2"/>
        <cfvo type="num" val="0.4"/>
        <cfvo type="num" val="0.6"/>
        <cfvo type="num" val="0.8"/>
      </iconSet>
    </cfRule>
  </conditionalFormatting>
  <conditionalFormatting sqref="AD14:AD21">
    <cfRule type="iconSet" priority="287">
      <iconSet iconSet="5Arrows">
        <cfvo type="percent" val="0"/>
        <cfvo type="num" val="0.2"/>
        <cfvo type="num" val="0.4"/>
        <cfvo type="num" val="0.6"/>
        <cfvo type="num" val="0.8"/>
      </iconSet>
    </cfRule>
  </conditionalFormatting>
  <conditionalFormatting sqref="AD22:AD37">
    <cfRule type="iconSet" priority="286">
      <iconSet iconSet="5Arrows">
        <cfvo type="percent" val="0"/>
        <cfvo type="num" val="0.2"/>
        <cfvo type="num" val="0.4"/>
        <cfvo type="num" val="0.6"/>
        <cfvo type="num" val="0.8"/>
      </iconSet>
    </cfRule>
  </conditionalFormatting>
  <conditionalFormatting sqref="AD51:AD59">
    <cfRule type="iconSet" priority="276">
      <iconSet iconSet="5Arrows">
        <cfvo type="percent" val="0"/>
        <cfvo type="num" val="0.2"/>
        <cfvo type="num" val="0.4"/>
        <cfvo type="num" val="0.6"/>
        <cfvo type="num" val="0.8"/>
      </iconSet>
    </cfRule>
  </conditionalFormatting>
  <conditionalFormatting sqref="AD7:AD10">
    <cfRule type="iconSet" priority="229">
      <iconSet iconSet="5Arrows">
        <cfvo type="percent" val="0"/>
        <cfvo type="num" val="0.25" gte="0"/>
        <cfvo type="num" val="0.4"/>
        <cfvo type="num" val="0.75"/>
        <cfvo type="num" val="0.75" gte="0"/>
      </iconSet>
    </cfRule>
  </conditionalFormatting>
  <conditionalFormatting sqref="AD11:AD13">
    <cfRule type="iconSet" priority="228">
      <iconSet iconSet="5Arrows">
        <cfvo type="percent" val="0"/>
        <cfvo type="num" val="0.25" gte="0"/>
        <cfvo type="num" val="0.4"/>
        <cfvo type="num" val="0.75"/>
        <cfvo type="num" val="0.75" gte="0"/>
      </iconSet>
    </cfRule>
  </conditionalFormatting>
  <conditionalFormatting sqref="AD14:AD21">
    <cfRule type="iconSet" priority="221">
      <iconSet iconSet="5Arrows">
        <cfvo type="percent" val="0"/>
        <cfvo type="num" val="0.25" gte="0"/>
        <cfvo type="num" val="0.4"/>
        <cfvo type="num" val="0.75"/>
        <cfvo type="num" val="0.75" gte="0"/>
      </iconSet>
    </cfRule>
  </conditionalFormatting>
  <conditionalFormatting sqref="AD22:AD37">
    <cfRule type="iconSet" priority="220">
      <iconSet iconSet="5Arrows">
        <cfvo type="percent" val="0"/>
        <cfvo type="num" val="0.25" gte="0"/>
        <cfvo type="num" val="0.4"/>
        <cfvo type="num" val="0.75"/>
        <cfvo type="num" val="0.75" gte="0"/>
      </iconSet>
    </cfRule>
  </conditionalFormatting>
  <conditionalFormatting sqref="AD51:AD59">
    <cfRule type="iconSet" priority="202">
      <iconSet iconSet="5Arrows">
        <cfvo type="percent" val="0"/>
        <cfvo type="num" val="0.25" gte="0"/>
        <cfvo type="num" val="0.4"/>
        <cfvo type="num" val="0.75"/>
        <cfvo type="num" val="0.75" gte="0"/>
      </iconSet>
    </cfRule>
  </conditionalFormatting>
  <conditionalFormatting sqref="AD2">
    <cfRule type="iconSet" priority="199">
      <iconSet iconSet="5Arrows">
        <cfvo type="percent" val="0"/>
        <cfvo type="num" val="0.2"/>
        <cfvo type="num" val="0.4"/>
        <cfvo type="num" val="0.6"/>
        <cfvo type="num" val="0.8"/>
      </iconSet>
    </cfRule>
  </conditionalFormatting>
  <conditionalFormatting sqref="AD2">
    <cfRule type="iconSet" priority="198">
      <iconSet iconSet="5Arrows">
        <cfvo type="percent" val="0"/>
        <cfvo type="num" val="0.25" gte="0"/>
        <cfvo type="num" val="0.4"/>
        <cfvo type="num" val="0.75"/>
        <cfvo type="num" val="0.75" gte="0"/>
      </iconSet>
    </cfRule>
  </conditionalFormatting>
  <conditionalFormatting sqref="AD14">
    <cfRule type="iconSet" priority="91">
      <iconSet iconSet="5Arrows">
        <cfvo type="percent" val="0"/>
        <cfvo type="num" val="0.2"/>
        <cfvo type="num" val="0.4"/>
        <cfvo type="num" val="0.6"/>
        <cfvo type="num" val="0.8"/>
      </iconSet>
    </cfRule>
  </conditionalFormatting>
  <conditionalFormatting sqref="AD14">
    <cfRule type="iconSet" priority="90">
      <iconSet iconSet="5Arrows">
        <cfvo type="percent" val="0"/>
        <cfvo type="num" val="0.25" gte="0"/>
        <cfvo type="num" val="0.4"/>
        <cfvo type="num" val="0.75"/>
        <cfvo type="num" val="0.75" gte="0"/>
      </iconSet>
    </cfRule>
  </conditionalFormatting>
  <conditionalFormatting sqref="AD15:AD21">
    <cfRule type="iconSet" priority="89">
      <iconSet iconSet="5Arrows">
        <cfvo type="percent" val="0"/>
        <cfvo type="num" val="0.2"/>
        <cfvo type="num" val="0.4"/>
        <cfvo type="num" val="0.6"/>
        <cfvo type="num" val="0.8"/>
      </iconSet>
    </cfRule>
  </conditionalFormatting>
  <conditionalFormatting sqref="AD15:AD21">
    <cfRule type="iconSet" priority="88">
      <iconSet iconSet="5Arrows">
        <cfvo type="percent" val="0"/>
        <cfvo type="num" val="0.25" gte="0"/>
        <cfvo type="num" val="0.4"/>
        <cfvo type="num" val="0.75"/>
        <cfvo type="num" val="0.75" gte="0"/>
      </iconSet>
    </cfRule>
  </conditionalFormatting>
  <conditionalFormatting sqref="AD15">
    <cfRule type="iconSet" priority="87">
      <iconSet iconSet="5Arrows">
        <cfvo type="percent" val="0"/>
        <cfvo type="num" val="0.2"/>
        <cfvo type="num" val="0.4"/>
        <cfvo type="num" val="0.6"/>
        <cfvo type="num" val="0.8"/>
      </iconSet>
    </cfRule>
  </conditionalFormatting>
  <conditionalFormatting sqref="AD15">
    <cfRule type="iconSet" priority="86">
      <iconSet iconSet="5Arrows">
        <cfvo type="percent" val="0"/>
        <cfvo type="num" val="0.25" gte="0"/>
        <cfvo type="num" val="0.4"/>
        <cfvo type="num" val="0.75"/>
        <cfvo type="num" val="0.75" gte="0"/>
      </iconSet>
    </cfRule>
  </conditionalFormatting>
  <conditionalFormatting sqref="AD16">
    <cfRule type="iconSet" priority="85">
      <iconSet iconSet="5Arrows">
        <cfvo type="percent" val="0"/>
        <cfvo type="num" val="0.2"/>
        <cfvo type="num" val="0.4"/>
        <cfvo type="num" val="0.6"/>
        <cfvo type="num" val="0.8"/>
      </iconSet>
    </cfRule>
  </conditionalFormatting>
  <conditionalFormatting sqref="AD16">
    <cfRule type="iconSet" priority="84">
      <iconSet iconSet="5Arrows">
        <cfvo type="percent" val="0"/>
        <cfvo type="num" val="0.25" gte="0"/>
        <cfvo type="num" val="0.4"/>
        <cfvo type="num" val="0.75"/>
        <cfvo type="num" val="0.75" gte="0"/>
      </iconSet>
    </cfRule>
  </conditionalFormatting>
  <conditionalFormatting sqref="AD17">
    <cfRule type="iconSet" priority="83">
      <iconSet iconSet="5Arrows">
        <cfvo type="percent" val="0"/>
        <cfvo type="num" val="0.2"/>
        <cfvo type="num" val="0.4"/>
        <cfvo type="num" val="0.6"/>
        <cfvo type="num" val="0.8"/>
      </iconSet>
    </cfRule>
  </conditionalFormatting>
  <conditionalFormatting sqref="AD17">
    <cfRule type="iconSet" priority="82">
      <iconSet iconSet="5Arrows">
        <cfvo type="percent" val="0"/>
        <cfvo type="num" val="0.25" gte="0"/>
        <cfvo type="num" val="0.4"/>
        <cfvo type="num" val="0.75"/>
        <cfvo type="num" val="0.75" gte="0"/>
      </iconSet>
    </cfRule>
  </conditionalFormatting>
  <conditionalFormatting sqref="AD19">
    <cfRule type="iconSet" priority="81">
      <iconSet iconSet="5Arrows">
        <cfvo type="percent" val="0"/>
        <cfvo type="num" val="0.2"/>
        <cfvo type="num" val="0.4"/>
        <cfvo type="num" val="0.6"/>
        <cfvo type="num" val="0.8"/>
      </iconSet>
    </cfRule>
  </conditionalFormatting>
  <conditionalFormatting sqref="AD19">
    <cfRule type="iconSet" priority="80">
      <iconSet iconSet="5Arrows">
        <cfvo type="percent" val="0"/>
        <cfvo type="num" val="0.25" gte="0"/>
        <cfvo type="num" val="0.4"/>
        <cfvo type="num" val="0.75"/>
        <cfvo type="num" val="0.75" gte="0"/>
      </iconSet>
    </cfRule>
  </conditionalFormatting>
  <conditionalFormatting sqref="AD22">
    <cfRule type="iconSet" priority="79">
      <iconSet iconSet="5Arrows">
        <cfvo type="percent" val="0"/>
        <cfvo type="num" val="0.2"/>
        <cfvo type="num" val="0.4"/>
        <cfvo type="num" val="0.6"/>
        <cfvo type="num" val="0.8"/>
      </iconSet>
    </cfRule>
  </conditionalFormatting>
  <conditionalFormatting sqref="AD22">
    <cfRule type="iconSet" priority="78">
      <iconSet iconSet="5Arrows">
        <cfvo type="percent" val="0"/>
        <cfvo type="num" val="0.25" gte="0"/>
        <cfvo type="num" val="0.4"/>
        <cfvo type="num" val="0.75"/>
        <cfvo type="num" val="0.75" gte="0"/>
      </iconSet>
    </cfRule>
  </conditionalFormatting>
  <conditionalFormatting sqref="AD23:AD37">
    <cfRule type="iconSet" priority="77">
      <iconSet iconSet="5Arrows">
        <cfvo type="percent" val="0"/>
        <cfvo type="num" val="0.2"/>
        <cfvo type="num" val="0.4"/>
        <cfvo type="num" val="0.6"/>
        <cfvo type="num" val="0.8"/>
      </iconSet>
    </cfRule>
  </conditionalFormatting>
  <conditionalFormatting sqref="AD23:AD37">
    <cfRule type="iconSet" priority="76">
      <iconSet iconSet="5Arrows">
        <cfvo type="percent" val="0"/>
        <cfvo type="num" val="0.25" gte="0"/>
        <cfvo type="num" val="0.4"/>
        <cfvo type="num" val="0.75"/>
        <cfvo type="num" val="0.75" gte="0"/>
      </iconSet>
    </cfRule>
  </conditionalFormatting>
  <conditionalFormatting sqref="AD23:AD24">
    <cfRule type="iconSet" priority="75">
      <iconSet iconSet="5Arrows">
        <cfvo type="percent" val="0"/>
        <cfvo type="num" val="0.2"/>
        <cfvo type="num" val="0.4"/>
        <cfvo type="num" val="0.6"/>
        <cfvo type="num" val="0.8"/>
      </iconSet>
    </cfRule>
  </conditionalFormatting>
  <conditionalFormatting sqref="AD23:AD24">
    <cfRule type="iconSet" priority="74">
      <iconSet iconSet="5Arrows">
        <cfvo type="percent" val="0"/>
        <cfvo type="num" val="0.25" gte="0"/>
        <cfvo type="num" val="0.4"/>
        <cfvo type="num" val="0.75"/>
        <cfvo type="num" val="0.75" gte="0"/>
      </iconSet>
    </cfRule>
  </conditionalFormatting>
  <conditionalFormatting sqref="AD31">
    <cfRule type="iconSet" priority="73">
      <iconSet iconSet="5Arrows">
        <cfvo type="percent" val="0"/>
        <cfvo type="num" val="0.2"/>
        <cfvo type="num" val="0.4"/>
        <cfvo type="num" val="0.6"/>
        <cfvo type="num" val="0.8"/>
      </iconSet>
    </cfRule>
  </conditionalFormatting>
  <conditionalFormatting sqref="AD31">
    <cfRule type="iconSet" priority="72">
      <iconSet iconSet="5Arrows">
        <cfvo type="percent" val="0"/>
        <cfvo type="num" val="0.25" gte="0"/>
        <cfvo type="num" val="0.4"/>
        <cfvo type="num" val="0.75"/>
        <cfvo type="num" val="0.75" gte="0"/>
      </iconSet>
    </cfRule>
  </conditionalFormatting>
  <conditionalFormatting sqref="AD33">
    <cfRule type="iconSet" priority="71">
      <iconSet iconSet="5Arrows">
        <cfvo type="percent" val="0"/>
        <cfvo type="num" val="0.2"/>
        <cfvo type="num" val="0.4"/>
        <cfvo type="num" val="0.6"/>
        <cfvo type="num" val="0.8"/>
      </iconSet>
    </cfRule>
  </conditionalFormatting>
  <conditionalFormatting sqref="AD33">
    <cfRule type="iconSet" priority="70">
      <iconSet iconSet="5Arrows">
        <cfvo type="percent" val="0"/>
        <cfvo type="num" val="0.25" gte="0"/>
        <cfvo type="num" val="0.4"/>
        <cfvo type="num" val="0.75"/>
        <cfvo type="num" val="0.75" gte="0"/>
      </iconSet>
    </cfRule>
  </conditionalFormatting>
  <conditionalFormatting sqref="AD41:AD42">
    <cfRule type="iconSet" priority="6">
      <iconSet iconSet="5Arrows">
        <cfvo type="percent" val="0"/>
        <cfvo type="num" val="0.2"/>
        <cfvo type="num" val="0.4"/>
        <cfvo type="num" val="0.6"/>
        <cfvo type="num" val="0.8"/>
      </iconSet>
    </cfRule>
  </conditionalFormatting>
  <conditionalFormatting sqref="AD41:AD42">
    <cfRule type="iconSet" priority="5">
      <iconSet iconSet="5Arrows">
        <cfvo type="percent" val="0"/>
        <cfvo type="num" val="0.25" gte="0"/>
        <cfvo type="num" val="0.4"/>
        <cfvo type="num" val="0.75"/>
        <cfvo type="num" val="0.75" gte="0"/>
      </iconSet>
    </cfRule>
  </conditionalFormatting>
  <conditionalFormatting sqref="AB6">
    <cfRule type="iconSet" priority="666">
      <iconSet iconSet="5Arrows">
        <cfvo type="percent" val="0"/>
        <cfvo type="num" val="0.2"/>
        <cfvo type="num" val="0.4"/>
        <cfvo type="num" val="0.6"/>
        <cfvo type="num" val="0.8"/>
      </iconSet>
    </cfRule>
  </conditionalFormatting>
  <conditionalFormatting sqref="AB6">
    <cfRule type="iconSet" priority="682">
      <iconSet iconSet="5Arrows">
        <cfvo type="percent" val="0"/>
        <cfvo type="num" val="0.25" gte="0"/>
        <cfvo type="num" val="0.4"/>
        <cfvo type="num" val="0.75"/>
        <cfvo type="num" val="0.75" gte="0"/>
      </iconSet>
    </cfRule>
  </conditionalFormatting>
  <conditionalFormatting sqref="AD6">
    <cfRule type="iconSet" priority="693">
      <iconSet iconSet="5Arrows">
        <cfvo type="percent" val="0"/>
        <cfvo type="num" val="0.2"/>
        <cfvo type="num" val="0.4"/>
        <cfvo type="num" val="0.6"/>
        <cfvo type="num" val="0.8"/>
      </iconSet>
    </cfRule>
  </conditionalFormatting>
  <conditionalFormatting sqref="AD6">
    <cfRule type="iconSet" priority="709">
      <iconSet iconSet="5Arrows">
        <cfvo type="percent" val="0"/>
        <cfvo type="num" val="0.25" gte="0"/>
        <cfvo type="num" val="0.4"/>
        <cfvo type="num" val="0.75"/>
        <cfvo type="num" val="0.75" gte="0"/>
      </iconSet>
    </cfRule>
  </conditionalFormatting>
  <conditionalFormatting sqref="AB4:AB5">
    <cfRule type="iconSet" priority="797">
      <iconSet iconSet="5Arrows">
        <cfvo type="percent" val="0"/>
        <cfvo type="num" val="0.2"/>
        <cfvo type="num" val="0.4"/>
        <cfvo type="num" val="0.6"/>
        <cfvo type="num" val="0.8"/>
      </iconSet>
    </cfRule>
  </conditionalFormatting>
  <conditionalFormatting sqref="AB4:AB5">
    <cfRule type="iconSet" priority="799">
      <iconSet iconSet="5Arrows">
        <cfvo type="percent" val="0"/>
        <cfvo type="num" val="0.25" gte="0"/>
        <cfvo type="num" val="0.4"/>
        <cfvo type="num" val="0.75"/>
        <cfvo type="num" val="0.75" gte="0"/>
      </iconSet>
    </cfRule>
  </conditionalFormatting>
  <conditionalFormatting sqref="AD4:AD5">
    <cfRule type="iconSet" priority="801">
      <iconSet iconSet="5Arrows">
        <cfvo type="percent" val="0"/>
        <cfvo type="num" val="0.2"/>
        <cfvo type="num" val="0.4"/>
        <cfvo type="num" val="0.6"/>
        <cfvo type="num" val="0.8"/>
      </iconSet>
    </cfRule>
  </conditionalFormatting>
  <conditionalFormatting sqref="AD4:AD5">
    <cfRule type="iconSet" priority="803">
      <iconSet iconSet="5Arrows">
        <cfvo type="percent" val="0"/>
        <cfvo type="num" val="0.25" gte="0"/>
        <cfvo type="num" val="0.4"/>
        <cfvo type="num" val="0.75"/>
        <cfvo type="num" val="0.75" gte="0"/>
      </iconSet>
    </cfRule>
  </conditionalFormatting>
  <conditionalFormatting sqref="AB3">
    <cfRule type="iconSet" priority="806">
      <iconSet iconSet="5Arrows">
        <cfvo type="percent" val="0"/>
        <cfvo type="num" val="0.2"/>
        <cfvo type="num" val="0.4"/>
        <cfvo type="num" val="0.6"/>
        <cfvo type="num" val="0.8"/>
      </iconSet>
    </cfRule>
  </conditionalFormatting>
  <conditionalFormatting sqref="AB3">
    <cfRule type="iconSet" priority="818">
      <iconSet iconSet="5Arrows">
        <cfvo type="percent" val="0"/>
        <cfvo type="num" val="0.25" gte="0"/>
        <cfvo type="num" val="0.4"/>
        <cfvo type="num" val="0.75"/>
        <cfvo type="num" val="0.75" gte="0"/>
      </iconSet>
    </cfRule>
  </conditionalFormatting>
  <conditionalFormatting sqref="AD3">
    <cfRule type="iconSet" priority="824">
      <iconSet iconSet="5Arrows">
        <cfvo type="percent" val="0"/>
        <cfvo type="num" val="0.2"/>
        <cfvo type="num" val="0.4"/>
        <cfvo type="num" val="0.6"/>
        <cfvo type="num" val="0.8"/>
      </iconSet>
    </cfRule>
  </conditionalFormatting>
  <conditionalFormatting sqref="AD3">
    <cfRule type="iconSet" priority="836">
      <iconSet iconSet="5Arrows">
        <cfvo type="percent" val="0"/>
        <cfvo type="num" val="0.25" gte="0"/>
        <cfvo type="num" val="0.4"/>
        <cfvo type="num" val="0.75"/>
        <cfvo type="num" val="0.75" gte="0"/>
      </iconSet>
    </cfRule>
  </conditionalFormatting>
  <conditionalFormatting sqref="AB60:AB72">
    <cfRule type="iconSet" priority="1100">
      <iconSet iconSet="5Arrows">
        <cfvo type="percent" val="0"/>
        <cfvo type="num" val="0.2"/>
        <cfvo type="num" val="0.4"/>
        <cfvo type="num" val="0.6"/>
        <cfvo type="num" val="0.8"/>
      </iconSet>
    </cfRule>
  </conditionalFormatting>
  <conditionalFormatting sqref="AB60:AB72">
    <cfRule type="iconSet" priority="1120">
      <iconSet iconSet="5Arrows">
        <cfvo type="percent" val="0"/>
        <cfvo type="num" val="0.25" gte="0"/>
        <cfvo type="num" val="0.4"/>
        <cfvo type="num" val="0.75"/>
        <cfvo type="num" val="0.75" gte="0"/>
      </iconSet>
    </cfRule>
  </conditionalFormatting>
  <conditionalFormatting sqref="AD60:AD72">
    <cfRule type="iconSet" priority="1196">
      <iconSet iconSet="5Arrows">
        <cfvo type="percent" val="0"/>
        <cfvo type="num" val="0.2"/>
        <cfvo type="num" val="0.4"/>
        <cfvo type="num" val="0.6"/>
        <cfvo type="num" val="0.8"/>
      </iconSet>
    </cfRule>
  </conditionalFormatting>
  <conditionalFormatting sqref="AD60:AD72">
    <cfRule type="iconSet" priority="1216">
      <iconSet iconSet="5Arrows">
        <cfvo type="percent" val="0"/>
        <cfvo type="num" val="0.25" gte="0"/>
        <cfvo type="num" val="0.4"/>
        <cfvo type="num" val="0.75"/>
        <cfvo type="num" val="0.75" gte="0"/>
      </iconSet>
    </cfRule>
  </conditionalFormatting>
  <conditionalFormatting sqref="AB43:AB50">
    <cfRule type="iconSet" priority="1230">
      <iconSet iconSet="5Arrows">
        <cfvo type="percent" val="0"/>
        <cfvo type="num" val="0.2"/>
        <cfvo type="num" val="0.4"/>
        <cfvo type="num" val="0.6"/>
        <cfvo type="num" val="0.8"/>
      </iconSet>
    </cfRule>
  </conditionalFormatting>
  <conditionalFormatting sqref="AB43:AB50">
    <cfRule type="iconSet" priority="1247">
      <iconSet iconSet="5Arrows">
        <cfvo type="percent" val="0"/>
        <cfvo type="num" val="0.25" gte="0"/>
        <cfvo type="num" val="0.4"/>
        <cfvo type="num" val="0.75"/>
        <cfvo type="num" val="0.75" gte="0"/>
      </iconSet>
    </cfRule>
  </conditionalFormatting>
  <conditionalFormatting sqref="AD43:AD50">
    <cfRule type="iconSet" priority="1318">
      <iconSet iconSet="5Arrows">
        <cfvo type="percent" val="0"/>
        <cfvo type="num" val="0.2"/>
        <cfvo type="num" val="0.4"/>
        <cfvo type="num" val="0.6"/>
        <cfvo type="num" val="0.8"/>
      </iconSet>
    </cfRule>
  </conditionalFormatting>
  <conditionalFormatting sqref="AD43:AD50">
    <cfRule type="iconSet" priority="1335">
      <iconSet iconSet="5Arrows">
        <cfvo type="percent" val="0"/>
        <cfvo type="num" val="0.25" gte="0"/>
        <cfvo type="num" val="0.4"/>
        <cfvo type="num" val="0.75"/>
        <cfvo type="num" val="0.75" gte="0"/>
      </iconSet>
    </cfRule>
  </conditionalFormatting>
  <conditionalFormatting sqref="AB40">
    <cfRule type="iconSet" priority="1406">
      <iconSet iconSet="5Arrows">
        <cfvo type="percent" val="0"/>
        <cfvo type="num" val="0.2"/>
        <cfvo type="num" val="0.4"/>
        <cfvo type="num" val="0.6"/>
        <cfvo type="num" val="0.8"/>
      </iconSet>
    </cfRule>
  </conditionalFormatting>
  <conditionalFormatting sqref="AB40">
    <cfRule type="iconSet" priority="1407">
      <iconSet iconSet="5Arrows">
        <cfvo type="percent" val="0"/>
        <cfvo type="num" val="0.25" gte="0"/>
        <cfvo type="num" val="0.4"/>
        <cfvo type="num" val="0.75"/>
        <cfvo type="num" val="0.75" gte="0"/>
      </iconSet>
    </cfRule>
  </conditionalFormatting>
  <conditionalFormatting sqref="AD40">
    <cfRule type="iconSet" priority="1478">
      <iconSet iconSet="5Arrows">
        <cfvo type="percent" val="0"/>
        <cfvo type="num" val="0.2"/>
        <cfvo type="num" val="0.4"/>
        <cfvo type="num" val="0.6"/>
        <cfvo type="num" val="0.8"/>
      </iconSet>
    </cfRule>
  </conditionalFormatting>
  <conditionalFormatting sqref="AD40">
    <cfRule type="iconSet" priority="1479">
      <iconSet iconSet="5Arrows">
        <cfvo type="percent" val="0"/>
        <cfvo type="num" val="0.25" gte="0"/>
        <cfvo type="num" val="0.4"/>
        <cfvo type="num" val="0.75"/>
        <cfvo type="num" val="0.75" gte="0"/>
      </iconSet>
    </cfRule>
  </conditionalFormatting>
  <conditionalFormatting sqref="AB38:AB39">
    <cfRule type="iconSet" priority="1541">
      <iconSet iconSet="5Arrows">
        <cfvo type="percent" val="0"/>
        <cfvo type="num" val="0.2"/>
        <cfvo type="num" val="0.4"/>
        <cfvo type="num" val="0.6"/>
        <cfvo type="num" val="0.8"/>
      </iconSet>
    </cfRule>
  </conditionalFormatting>
  <conditionalFormatting sqref="AB38:AB39">
    <cfRule type="iconSet" priority="1542">
      <iconSet iconSet="5Arrows">
        <cfvo type="percent" val="0"/>
        <cfvo type="num" val="0.25" gte="0"/>
        <cfvo type="num" val="0.4"/>
        <cfvo type="num" val="0.75"/>
        <cfvo type="num" val="0.75" gte="0"/>
      </iconSet>
    </cfRule>
  </conditionalFormatting>
  <conditionalFormatting sqref="AD38:AD39">
    <cfRule type="iconSet" priority="1575">
      <iconSet iconSet="5Arrows">
        <cfvo type="percent" val="0"/>
        <cfvo type="num" val="0.2"/>
        <cfvo type="num" val="0.4"/>
        <cfvo type="num" val="0.6"/>
        <cfvo type="num" val="0.8"/>
      </iconSet>
    </cfRule>
  </conditionalFormatting>
  <conditionalFormatting sqref="AD38:AD39">
    <cfRule type="iconSet" priority="1576">
      <iconSet iconSet="5Arrows">
        <cfvo type="percent" val="0"/>
        <cfvo type="num" val="0.25" gte="0"/>
        <cfvo type="num" val="0.4"/>
        <cfvo type="num" val="0.75"/>
        <cfvo type="num" val="0.75" gte="0"/>
      </iconSet>
    </cfRule>
  </conditionalFormatting>
  <conditionalFormatting sqref="AB38:AB42">
    <cfRule type="iconSet" priority="1589">
      <iconSet iconSet="5Arrows">
        <cfvo type="percent" val="0"/>
        <cfvo type="num" val="0.2"/>
        <cfvo type="num" val="0.4"/>
        <cfvo type="num" val="0.6"/>
        <cfvo type="num" val="0.8"/>
      </iconSet>
    </cfRule>
  </conditionalFormatting>
  <conditionalFormatting sqref="AB38:AB42">
    <cfRule type="iconSet" priority="1590">
      <iconSet iconSet="5Arrows">
        <cfvo type="percent" val="0"/>
        <cfvo type="num" val="0.2"/>
        <cfvo type="num" val="0.4"/>
        <cfvo type="num" val="0.6"/>
        <cfvo type="num" val="0.8"/>
      </iconSet>
    </cfRule>
  </conditionalFormatting>
  <conditionalFormatting sqref="AB38:AB42">
    <cfRule type="iconSet" priority="1591">
      <iconSet iconSet="5Arrows">
        <cfvo type="percent" val="0"/>
        <cfvo type="num" val="0.25" gte="0"/>
        <cfvo type="num" val="0.4"/>
        <cfvo type="num" val="0.75"/>
        <cfvo type="num" val="0.75" gte="0"/>
      </iconSet>
    </cfRule>
  </conditionalFormatting>
  <conditionalFormatting sqref="AD38:AD42">
    <cfRule type="iconSet" priority="1592">
      <iconSet iconSet="5Arrows">
        <cfvo type="percent" val="0"/>
        <cfvo type="num" val="0.2"/>
        <cfvo type="num" val="0.4"/>
        <cfvo type="num" val="0.6"/>
        <cfvo type="num" val="0.8"/>
      </iconSet>
    </cfRule>
  </conditionalFormatting>
  <conditionalFormatting sqref="AD38:AD42">
    <cfRule type="iconSet" priority="1593">
      <iconSet iconSet="5Arrows">
        <cfvo type="percent" val="0"/>
        <cfvo type="num" val="0.2"/>
        <cfvo type="num" val="0.4"/>
        <cfvo type="num" val="0.6"/>
        <cfvo type="num" val="0.8"/>
      </iconSet>
    </cfRule>
  </conditionalFormatting>
  <conditionalFormatting sqref="AD38:AD42">
    <cfRule type="iconSet" priority="1594">
      <iconSet iconSet="5Arrows">
        <cfvo type="percent" val="0"/>
        <cfvo type="num" val="0.25" gte="0"/>
        <cfvo type="num" val="0.4"/>
        <cfvo type="num" val="0.75"/>
        <cfvo type="num" val="0.75" gte="0"/>
      </iconSet>
    </cfRule>
  </conditionalFormatting>
  <pageMargins left="0.19685039370078741" right="0.15748031496062992" top="0.51181102362204722" bottom="0.4" header="0.31496062992125984" footer="0.19685039370078741"/>
  <pageSetup scale="60" orientation="landscape" r:id="rId1"/>
  <headerFooter>
    <oddHeader>&amp;A</oddHeader>
    <oddFooter>Página &amp;P&amp;R&amp;F</oddFooter>
  </headerFooter>
  <legacyDrawing r:id="rId2"/>
</worksheet>
</file>

<file path=xl/worksheets/sheet23.xml><?xml version="1.0" encoding="utf-8"?>
<worksheet xmlns="http://schemas.openxmlformats.org/spreadsheetml/2006/main" xmlns:r="http://schemas.openxmlformats.org/officeDocument/2006/relationships">
  <sheetPr filterMode="1"/>
  <dimension ref="A1:AE99"/>
  <sheetViews>
    <sheetView zoomScale="77" zoomScaleNormal="77" workbookViewId="0">
      <pane xSplit="8" ySplit="1" topLeftCell="Z2" activePane="bottomRight" state="frozen"/>
      <selection pane="topRight" activeCell="I1" sqref="I1"/>
      <selection pane="bottomLeft" activeCell="A2" sqref="A2"/>
      <selection pane="bottomRight" activeCell="A35" sqref="A35:XFD35"/>
    </sheetView>
  </sheetViews>
  <sheetFormatPr baseColWidth="10" defaultRowHeight="15"/>
  <cols>
    <col min="1" max="1" width="8" style="113" hidden="1" customWidth="1"/>
    <col min="2" max="2" width="13.85546875" style="113" hidden="1" customWidth="1"/>
    <col min="3" max="3" width="18.7109375" style="113" hidden="1" customWidth="1"/>
    <col min="4" max="4" width="10.28515625" style="113" hidden="1" customWidth="1"/>
    <col min="5" max="5" width="12.85546875" style="113" customWidth="1"/>
    <col min="6" max="6" width="8.140625" style="113" hidden="1" customWidth="1"/>
    <col min="7" max="7" width="11.5703125" style="113" hidden="1" customWidth="1"/>
    <col min="8" max="8" width="44.42578125" style="113" customWidth="1"/>
    <col min="9" max="17" width="8.42578125" style="113" hidden="1" customWidth="1"/>
    <col min="18" max="25" width="11.42578125" style="113" hidden="1" customWidth="1"/>
    <col min="26" max="26" width="9.140625" style="113" hidden="1" customWidth="1"/>
    <col min="27" max="27" width="14.7109375" style="113" customWidth="1"/>
    <col min="28" max="28" width="14" style="113" customWidth="1"/>
    <col min="29" max="29" width="15" style="113" customWidth="1"/>
    <col min="30" max="16384" width="11.42578125" style="113"/>
  </cols>
  <sheetData>
    <row r="1" spans="1:31" ht="52.5">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35.25" customHeight="1">
      <c r="A2" s="48" t="s">
        <v>1344</v>
      </c>
      <c r="B2" s="49" t="s">
        <v>95</v>
      </c>
      <c r="C2" s="48" t="s">
        <v>1345</v>
      </c>
      <c r="D2" s="50">
        <v>90</v>
      </c>
      <c r="E2" s="50">
        <v>97</v>
      </c>
      <c r="F2" s="48" t="s">
        <v>486</v>
      </c>
      <c r="G2" s="48" t="s">
        <v>1346</v>
      </c>
      <c r="H2" s="48" t="s">
        <v>1347</v>
      </c>
      <c r="I2" s="51">
        <v>0</v>
      </c>
      <c r="J2" s="50">
        <v>90</v>
      </c>
      <c r="K2" s="51">
        <v>90</v>
      </c>
      <c r="L2" s="51">
        <v>95</v>
      </c>
      <c r="M2" s="51">
        <v>95</v>
      </c>
      <c r="N2" s="58">
        <v>100</v>
      </c>
      <c r="O2" s="51">
        <v>50</v>
      </c>
      <c r="P2" s="51">
        <v>97</v>
      </c>
      <c r="Q2" s="51">
        <f>+'BASE DE DATOS '!CD481</f>
        <v>45</v>
      </c>
      <c r="R2" s="51">
        <f>+'BASE DE DATOS '!CE481</f>
        <v>17577844101</v>
      </c>
      <c r="S2" s="51">
        <f>+'BASE DE DATOS '!CF481</f>
        <v>17577844101</v>
      </c>
      <c r="T2" s="51">
        <f>+'BASE DE DATOS '!CG481</f>
        <v>0</v>
      </c>
      <c r="U2" s="51">
        <f>+'BASE DE DATOS '!CH481</f>
        <v>0</v>
      </c>
      <c r="V2" s="51">
        <f>+'BASE DE DATOS '!CI481</f>
        <v>0</v>
      </c>
      <c r="W2" s="51">
        <f>+'BASE DE DATOS '!CJ481</f>
        <v>0</v>
      </c>
      <c r="X2" s="51">
        <f>+'BASE DE DATOS '!CK481</f>
        <v>0</v>
      </c>
      <c r="Y2" s="51">
        <f>+'BASE DE DATOS '!CL481</f>
        <v>0</v>
      </c>
      <c r="Z2" s="51">
        <f>+'BASE DE DATOS '!CM481</f>
        <v>0</v>
      </c>
      <c r="AA2" s="54">
        <f>+'BASE DE DATOS '!CQ481</f>
        <v>45</v>
      </c>
      <c r="AB2" s="160">
        <f>+'BASE DE DATOS '!CR481</f>
        <v>1</v>
      </c>
      <c r="AC2" s="55" t="str">
        <f>+'BASE DE DATOS '!CU481</f>
        <v>SECRETARIA DE SALUD</v>
      </c>
      <c r="AD2" s="166">
        <f>SUM(AB2:AB99)/AE2</f>
        <v>0.87159435313825762</v>
      </c>
      <c r="AE2" s="171">
        <v>90</v>
      </c>
    </row>
    <row r="3" spans="1:31" ht="39" customHeight="1">
      <c r="A3" s="48" t="s">
        <v>1344</v>
      </c>
      <c r="B3" s="49" t="s">
        <v>95</v>
      </c>
      <c r="C3" s="48" t="s">
        <v>1345</v>
      </c>
      <c r="D3" s="50">
        <v>90</v>
      </c>
      <c r="E3" s="50">
        <v>45</v>
      </c>
      <c r="F3" s="48" t="s">
        <v>486</v>
      </c>
      <c r="G3" s="48" t="s">
        <v>1348</v>
      </c>
      <c r="H3" s="48" t="s">
        <v>1349</v>
      </c>
      <c r="I3" s="51">
        <v>0</v>
      </c>
      <c r="J3" s="50">
        <v>45</v>
      </c>
      <c r="K3" s="51">
        <v>45</v>
      </c>
      <c r="L3" s="51">
        <v>45</v>
      </c>
      <c r="M3" s="51">
        <v>45</v>
      </c>
      <c r="N3" s="58">
        <v>45</v>
      </c>
      <c r="O3" s="51">
        <v>45</v>
      </c>
      <c r="P3" s="51">
        <v>100</v>
      </c>
      <c r="Q3" s="51">
        <f>+'BASE DE DATOS '!CD482</f>
        <v>45</v>
      </c>
      <c r="R3" s="51">
        <f>+'BASE DE DATOS '!CE482</f>
        <v>2928852070.5</v>
      </c>
      <c r="S3" s="51">
        <f>+'BASE DE DATOS '!CF482</f>
        <v>2928852070.5</v>
      </c>
      <c r="T3" s="51">
        <f>+'BASE DE DATOS '!CG482</f>
        <v>0</v>
      </c>
      <c r="U3" s="51">
        <f>+'BASE DE DATOS '!CH482</f>
        <v>0</v>
      </c>
      <c r="V3" s="51">
        <f>+'BASE DE DATOS '!CI482</f>
        <v>0</v>
      </c>
      <c r="W3" s="51">
        <f>+'BASE DE DATOS '!CJ482</f>
        <v>0</v>
      </c>
      <c r="X3" s="51">
        <f>+'BASE DE DATOS '!CK482</f>
        <v>0</v>
      </c>
      <c r="Y3" s="51">
        <f>+'BASE DE DATOS '!CL482</f>
        <v>0</v>
      </c>
      <c r="Z3" s="51">
        <f>+'BASE DE DATOS '!CM482</f>
        <v>0</v>
      </c>
      <c r="AA3" s="54">
        <f>+'BASE DE DATOS '!CQ482</f>
        <v>45</v>
      </c>
      <c r="AB3" s="160">
        <f>+'BASE DE DATOS '!CR482</f>
        <v>1</v>
      </c>
      <c r="AC3" s="55" t="str">
        <f>+'BASE DE DATOS '!CU482</f>
        <v>SECRETARIA DE SALUD</v>
      </c>
      <c r="AD3" s="157"/>
    </row>
    <row r="4" spans="1:31" ht="39.75" hidden="1" customHeight="1">
      <c r="A4" s="48" t="s">
        <v>1344</v>
      </c>
      <c r="B4" s="49" t="s">
        <v>95</v>
      </c>
      <c r="C4" s="48" t="s">
        <v>1345</v>
      </c>
      <c r="D4" s="50">
        <v>45</v>
      </c>
      <c r="E4" s="50" t="s">
        <v>81</v>
      </c>
      <c r="F4" s="48" t="s">
        <v>486</v>
      </c>
      <c r="G4" s="48" t="s">
        <v>1350</v>
      </c>
      <c r="H4" s="48" t="s">
        <v>1350</v>
      </c>
      <c r="I4" s="51">
        <v>0</v>
      </c>
      <c r="J4" s="50">
        <v>45</v>
      </c>
      <c r="K4" s="51">
        <v>45</v>
      </c>
      <c r="L4" s="51">
        <v>45</v>
      </c>
      <c r="M4" s="51">
        <v>45</v>
      </c>
      <c r="N4" s="58">
        <v>45</v>
      </c>
      <c r="O4" s="51">
        <v>45</v>
      </c>
      <c r="P4" s="51" t="s">
        <v>81</v>
      </c>
      <c r="Q4" s="51" t="str">
        <f>+'BASE DE DATOS '!CD483</f>
        <v>NA</v>
      </c>
      <c r="R4" s="51">
        <f>+'BASE DE DATOS '!CE483</f>
        <v>0</v>
      </c>
      <c r="S4" s="51">
        <f>+'BASE DE DATOS '!CF483</f>
        <v>0</v>
      </c>
      <c r="T4" s="51">
        <f>+'BASE DE DATOS '!CG483</f>
        <v>0</v>
      </c>
      <c r="U4" s="51">
        <f>+'BASE DE DATOS '!CH483</f>
        <v>0</v>
      </c>
      <c r="V4" s="51">
        <f>+'BASE DE DATOS '!CI483</f>
        <v>0</v>
      </c>
      <c r="W4" s="51">
        <f>+'BASE DE DATOS '!CJ483</f>
        <v>0</v>
      </c>
      <c r="X4" s="51">
        <f>+'BASE DE DATOS '!CK483</f>
        <v>0</v>
      </c>
      <c r="Y4" s="51">
        <f>+'BASE DE DATOS '!CL483</f>
        <v>0</v>
      </c>
      <c r="Z4" s="51">
        <f>+'BASE DE DATOS '!CM483</f>
        <v>0</v>
      </c>
      <c r="AA4" s="54" t="str">
        <f>+'BASE DE DATOS '!CQ483</f>
        <v>NA</v>
      </c>
      <c r="AB4" s="160" t="str">
        <f>+'BASE DE DATOS '!CR483</f>
        <v>NA</v>
      </c>
      <c r="AC4" s="55" t="str">
        <f>+'BASE DE DATOS '!CU483</f>
        <v>SECRETARIA DE SALUD</v>
      </c>
      <c r="AD4" s="157"/>
    </row>
    <row r="5" spans="1:31" ht="20.25" customHeight="1">
      <c r="A5" s="48" t="s">
        <v>1351</v>
      </c>
      <c r="B5" s="49" t="s">
        <v>95</v>
      </c>
      <c r="C5" s="48" t="s">
        <v>1352</v>
      </c>
      <c r="D5" s="50">
        <v>97</v>
      </c>
      <c r="E5" s="50">
        <v>1</v>
      </c>
      <c r="F5" s="48" t="s">
        <v>97</v>
      </c>
      <c r="G5" s="48" t="s">
        <v>1353</v>
      </c>
      <c r="H5" s="48" t="s">
        <v>1354</v>
      </c>
      <c r="I5" s="51">
        <v>0</v>
      </c>
      <c r="J5" s="50">
        <v>94</v>
      </c>
      <c r="K5" s="51">
        <v>97</v>
      </c>
      <c r="L5" s="51">
        <v>97</v>
      </c>
      <c r="M5" s="51">
        <v>97</v>
      </c>
      <c r="N5" s="58">
        <v>98</v>
      </c>
      <c r="O5" s="51">
        <v>97</v>
      </c>
      <c r="P5" s="51">
        <v>1</v>
      </c>
      <c r="Q5" s="51">
        <f>+'BASE DE DATOS '!CD484</f>
        <v>1</v>
      </c>
      <c r="R5" s="51">
        <f>+'BASE DE DATOS '!CE484</f>
        <v>2928852070.5</v>
      </c>
      <c r="S5" s="51">
        <f>+'BASE DE DATOS '!CF484</f>
        <v>2928852070.5</v>
      </c>
      <c r="T5" s="51">
        <f>+'BASE DE DATOS '!CG484</f>
        <v>0</v>
      </c>
      <c r="U5" s="51">
        <f>+'BASE DE DATOS '!CH484</f>
        <v>0</v>
      </c>
      <c r="V5" s="51">
        <f>+'BASE DE DATOS '!CI484</f>
        <v>0</v>
      </c>
      <c r="W5" s="51">
        <f>+'BASE DE DATOS '!CJ484</f>
        <v>0</v>
      </c>
      <c r="X5" s="51">
        <f>+'BASE DE DATOS '!CK484</f>
        <v>0</v>
      </c>
      <c r="Y5" s="51">
        <f>+'BASE DE DATOS '!CL484</f>
        <v>0</v>
      </c>
      <c r="Z5" s="51">
        <f>+'BASE DE DATOS '!CM484</f>
        <v>0</v>
      </c>
      <c r="AA5" s="76">
        <f>+'BASE DE DATOS '!CQ484</f>
        <v>1</v>
      </c>
      <c r="AB5" s="160">
        <f>+'BASE DE DATOS '!CR484</f>
        <v>1</v>
      </c>
      <c r="AC5" s="55" t="str">
        <f>+'BASE DE DATOS '!CU484</f>
        <v>SECRETARIA DE SALUD</v>
      </c>
      <c r="AD5" s="157"/>
    </row>
    <row r="6" spans="1:31" ht="50.25" customHeight="1">
      <c r="A6" s="48" t="s">
        <v>1355</v>
      </c>
      <c r="B6" s="49" t="s">
        <v>95</v>
      </c>
      <c r="C6" s="48" t="s">
        <v>1356</v>
      </c>
      <c r="D6" s="50">
        <v>45</v>
      </c>
      <c r="E6" s="50">
        <v>45</v>
      </c>
      <c r="F6" s="48" t="s">
        <v>486</v>
      </c>
      <c r="G6" s="48" t="s">
        <v>1357</v>
      </c>
      <c r="H6" s="48" t="s">
        <v>1358</v>
      </c>
      <c r="I6" s="51">
        <v>45</v>
      </c>
      <c r="J6" s="50">
        <v>45</v>
      </c>
      <c r="K6" s="51">
        <v>0</v>
      </c>
      <c r="L6" s="51">
        <v>45</v>
      </c>
      <c r="M6" s="51">
        <v>45</v>
      </c>
      <c r="N6" s="58">
        <v>0</v>
      </c>
      <c r="O6" s="51">
        <v>0</v>
      </c>
      <c r="P6" s="51">
        <v>45</v>
      </c>
      <c r="Q6" s="51">
        <f>+'BASE DE DATOS '!CD485</f>
        <v>45</v>
      </c>
      <c r="R6" s="51">
        <f>+'BASE DE DATOS '!CE485</f>
        <v>2928852070.5</v>
      </c>
      <c r="S6" s="51">
        <f>+'BASE DE DATOS '!CF485</f>
        <v>2928852070.5</v>
      </c>
      <c r="T6" s="51">
        <f>+'BASE DE DATOS '!CG485</f>
        <v>0</v>
      </c>
      <c r="U6" s="51">
        <f>+'BASE DE DATOS '!CH485</f>
        <v>0</v>
      </c>
      <c r="V6" s="51">
        <f>+'BASE DE DATOS '!CI485</f>
        <v>0</v>
      </c>
      <c r="W6" s="51">
        <f>+'BASE DE DATOS '!CJ485</f>
        <v>0</v>
      </c>
      <c r="X6" s="51">
        <f>+'BASE DE DATOS '!CK485</f>
        <v>0</v>
      </c>
      <c r="Y6" s="51">
        <f>+'BASE DE DATOS '!CL485</f>
        <v>0</v>
      </c>
      <c r="Z6" s="51">
        <f>+'BASE DE DATOS '!CM485</f>
        <v>0</v>
      </c>
      <c r="AA6" s="54">
        <f>+'BASE DE DATOS '!CQ485</f>
        <v>45</v>
      </c>
      <c r="AB6" s="160">
        <f>+'BASE DE DATOS '!CR485</f>
        <v>1</v>
      </c>
      <c r="AC6" s="55" t="str">
        <f>+'BASE DE DATOS '!CU485</f>
        <v>SECRETARIA DE SALUD</v>
      </c>
      <c r="AD6" s="157"/>
    </row>
    <row r="7" spans="1:31" ht="47.25" customHeight="1">
      <c r="A7" s="48" t="s">
        <v>1362</v>
      </c>
      <c r="B7" s="49" t="s">
        <v>95</v>
      </c>
      <c r="C7" s="48" t="s">
        <v>1363</v>
      </c>
      <c r="D7" s="50">
        <v>100</v>
      </c>
      <c r="E7" s="50">
        <v>45</v>
      </c>
      <c r="F7" s="48" t="s">
        <v>486</v>
      </c>
      <c r="G7" s="48" t="s">
        <v>1364</v>
      </c>
      <c r="H7" s="48" t="s">
        <v>1365</v>
      </c>
      <c r="I7" s="51">
        <v>0</v>
      </c>
      <c r="J7" s="50">
        <v>100</v>
      </c>
      <c r="K7" s="51">
        <v>100</v>
      </c>
      <c r="L7" s="51">
        <v>100</v>
      </c>
      <c r="M7" s="51">
        <v>100</v>
      </c>
      <c r="N7" s="58">
        <v>100</v>
      </c>
      <c r="O7" s="51">
        <v>45</v>
      </c>
      <c r="P7" s="51">
        <v>45</v>
      </c>
      <c r="Q7" s="51">
        <f>+'BASE DE DATOS '!CD487</f>
        <v>45</v>
      </c>
      <c r="R7" s="51">
        <f>+'BASE DE DATOS '!CE487</f>
        <v>9504005478.5</v>
      </c>
      <c r="S7" s="51">
        <f>+'BASE DE DATOS '!CF487</f>
        <v>482181803</v>
      </c>
      <c r="T7" s="51">
        <f>+'BASE DE DATOS '!CG487</f>
        <v>7980162589</v>
      </c>
      <c r="U7" s="51">
        <f>+'BASE DE DATOS '!CH487</f>
        <v>1041661086.5</v>
      </c>
      <c r="V7" s="51">
        <f>+'BASE DE DATOS '!CI487</f>
        <v>0</v>
      </c>
      <c r="W7" s="51">
        <f>+'BASE DE DATOS '!CJ487</f>
        <v>0</v>
      </c>
      <c r="X7" s="51">
        <f>+'BASE DE DATOS '!CK487</f>
        <v>0</v>
      </c>
      <c r="Y7" s="51">
        <f>+'BASE DE DATOS '!CL487</f>
        <v>0</v>
      </c>
      <c r="Z7" s="51">
        <f>+'BASE DE DATOS '!CM487</f>
        <v>0</v>
      </c>
      <c r="AA7" s="54">
        <f>+'BASE DE DATOS '!CQ487</f>
        <v>82.857142857142861</v>
      </c>
      <c r="AB7" s="160">
        <f>+'BASE DE DATOS '!CR487</f>
        <v>1</v>
      </c>
      <c r="AC7" s="55" t="str">
        <f>+'BASE DE DATOS '!CU487</f>
        <v>SECRETARIA DE SALUD</v>
      </c>
      <c r="AD7" s="157"/>
    </row>
    <row r="8" spans="1:31" ht="45">
      <c r="A8" s="48" t="s">
        <v>1362</v>
      </c>
      <c r="B8" s="49" t="s">
        <v>95</v>
      </c>
      <c r="C8" s="48" t="s">
        <v>1363</v>
      </c>
      <c r="D8" s="50">
        <v>0</v>
      </c>
      <c r="E8" s="50">
        <v>25</v>
      </c>
      <c r="F8" s="48" t="s">
        <v>97</v>
      </c>
      <c r="G8" s="63" t="s">
        <v>81</v>
      </c>
      <c r="H8" s="48" t="s">
        <v>1366</v>
      </c>
      <c r="I8" s="51" t="s">
        <v>107</v>
      </c>
      <c r="J8" s="50" t="s">
        <v>81</v>
      </c>
      <c r="K8" s="50" t="s">
        <v>81</v>
      </c>
      <c r="L8" s="50" t="s">
        <v>81</v>
      </c>
      <c r="M8" s="50" t="s">
        <v>81</v>
      </c>
      <c r="N8" s="50" t="s">
        <v>81</v>
      </c>
      <c r="O8" s="50" t="s">
        <v>81</v>
      </c>
      <c r="P8" s="51">
        <v>25</v>
      </c>
      <c r="Q8" s="50">
        <f>+'BASE DE DATOS '!CD488</f>
        <v>0</v>
      </c>
      <c r="R8" s="51">
        <f>+'BASE DE DATOS '!CE488</f>
        <v>0</v>
      </c>
      <c r="S8" s="51">
        <f>+'BASE DE DATOS '!CF488</f>
        <v>0</v>
      </c>
      <c r="T8" s="51">
        <f>+'BASE DE DATOS '!CG488</f>
        <v>0</v>
      </c>
      <c r="U8" s="51">
        <f>+'BASE DE DATOS '!CH488</f>
        <v>0</v>
      </c>
      <c r="V8" s="51">
        <f>+'BASE DE DATOS '!CI488</f>
        <v>0</v>
      </c>
      <c r="W8" s="51">
        <f>+'BASE DE DATOS '!CJ488</f>
        <v>0</v>
      </c>
      <c r="X8" s="51">
        <f>+'BASE DE DATOS '!CK488</f>
        <v>0</v>
      </c>
      <c r="Y8" s="51">
        <f>+'BASE DE DATOS '!CL488</f>
        <v>0</v>
      </c>
      <c r="Z8" s="51">
        <f>+'BASE DE DATOS '!CM488</f>
        <v>0</v>
      </c>
      <c r="AA8" s="54">
        <f>+'BASE DE DATOS '!CQ488</f>
        <v>0</v>
      </c>
      <c r="AB8" s="160">
        <f>+'BASE DE DATOS '!CR488</f>
        <v>0</v>
      </c>
      <c r="AC8" s="55" t="str">
        <f>+'BASE DE DATOS '!CU488</f>
        <v>SECRETARIA DE SALUD</v>
      </c>
      <c r="AD8" s="157"/>
    </row>
    <row r="9" spans="1:31" ht="46.5" customHeight="1">
      <c r="A9" s="48" t="s">
        <v>1362</v>
      </c>
      <c r="B9" s="49" t="s">
        <v>95</v>
      </c>
      <c r="C9" s="48" t="s">
        <v>1363</v>
      </c>
      <c r="D9" s="50">
        <v>4</v>
      </c>
      <c r="E9" s="50">
        <v>6</v>
      </c>
      <c r="F9" s="48" t="s">
        <v>97</v>
      </c>
      <c r="G9" s="48" t="s">
        <v>1367</v>
      </c>
      <c r="H9" s="48" t="s">
        <v>1368</v>
      </c>
      <c r="I9" s="51">
        <v>1</v>
      </c>
      <c r="J9" s="50">
        <v>1</v>
      </c>
      <c r="K9" s="51">
        <v>0</v>
      </c>
      <c r="L9" s="51">
        <v>0</v>
      </c>
      <c r="M9" s="51">
        <v>0</v>
      </c>
      <c r="N9" s="58">
        <v>6</v>
      </c>
      <c r="O9" s="51">
        <v>6</v>
      </c>
      <c r="P9" s="51">
        <v>6</v>
      </c>
      <c r="Q9" s="51">
        <f>+'BASE DE DATOS '!CD489</f>
        <v>6</v>
      </c>
      <c r="R9" s="51">
        <f>+'BASE DE DATOS '!CE489</f>
        <v>282516666</v>
      </c>
      <c r="S9" s="51">
        <f>+'BASE DE DATOS '!CF489</f>
        <v>282516666</v>
      </c>
      <c r="T9" s="51">
        <f>+'BASE DE DATOS '!CG489</f>
        <v>0</v>
      </c>
      <c r="U9" s="51">
        <f>+'BASE DE DATOS '!CH489</f>
        <v>0</v>
      </c>
      <c r="V9" s="51">
        <f>+'BASE DE DATOS '!CI489</f>
        <v>0</v>
      </c>
      <c r="W9" s="51">
        <f>+'BASE DE DATOS '!CJ489</f>
        <v>0</v>
      </c>
      <c r="X9" s="51">
        <f>+'BASE DE DATOS '!CK489</f>
        <v>0</v>
      </c>
      <c r="Y9" s="51">
        <f>+'BASE DE DATOS '!CL489</f>
        <v>0</v>
      </c>
      <c r="Z9" s="51">
        <f>+'BASE DE DATOS '!CM489</f>
        <v>0</v>
      </c>
      <c r="AA9" s="54">
        <f>+'BASE DE DATOS '!CQ489</f>
        <v>6</v>
      </c>
      <c r="AB9" s="160">
        <f>+'BASE DE DATOS '!CR489</f>
        <v>1</v>
      </c>
      <c r="AC9" s="55" t="str">
        <f>+'BASE DE DATOS '!CU489</f>
        <v>SECRETARIA DE SALUD</v>
      </c>
      <c r="AD9" s="157"/>
    </row>
    <row r="10" spans="1:31" ht="44.25" customHeight="1">
      <c r="A10" s="48" t="s">
        <v>1362</v>
      </c>
      <c r="B10" s="49" t="s">
        <v>95</v>
      </c>
      <c r="C10" s="48" t="s">
        <v>1363</v>
      </c>
      <c r="D10" s="50">
        <v>80</v>
      </c>
      <c r="E10" s="50">
        <v>1</v>
      </c>
      <c r="F10" s="48" t="s">
        <v>97</v>
      </c>
      <c r="G10" s="48" t="s">
        <v>1370</v>
      </c>
      <c r="H10" s="48" t="s">
        <v>1371</v>
      </c>
      <c r="I10" s="51">
        <v>0</v>
      </c>
      <c r="J10" s="50">
        <v>40</v>
      </c>
      <c r="K10" s="51">
        <v>40</v>
      </c>
      <c r="L10" s="51">
        <v>20</v>
      </c>
      <c r="M10" s="51">
        <v>20</v>
      </c>
      <c r="N10" s="58">
        <v>75</v>
      </c>
      <c r="O10" s="51">
        <v>75</v>
      </c>
      <c r="P10" s="51">
        <v>1</v>
      </c>
      <c r="Q10" s="52">
        <f>+'BASE DE DATOS '!CD490</f>
        <v>1</v>
      </c>
      <c r="R10" s="51">
        <f>+'BASE DE DATOS '!CE490</f>
        <v>0</v>
      </c>
      <c r="S10" s="51">
        <f>+'BASE DE DATOS '!CF490</f>
        <v>0</v>
      </c>
      <c r="T10" s="51">
        <f>+'BASE DE DATOS '!CG490</f>
        <v>0</v>
      </c>
      <c r="U10" s="51">
        <f>+'BASE DE DATOS '!CH490</f>
        <v>0</v>
      </c>
      <c r="V10" s="51">
        <f>+'BASE DE DATOS '!CI490</f>
        <v>0</v>
      </c>
      <c r="W10" s="51">
        <f>+'BASE DE DATOS '!CJ490</f>
        <v>0</v>
      </c>
      <c r="X10" s="51">
        <f>+'BASE DE DATOS '!CK490</f>
        <v>0</v>
      </c>
      <c r="Y10" s="51">
        <f>+'BASE DE DATOS '!CL490</f>
        <v>0</v>
      </c>
      <c r="Z10" s="51">
        <f>+'BASE DE DATOS '!CM490</f>
        <v>0</v>
      </c>
      <c r="AA10" s="76">
        <f>+'BASE DE DATOS '!CQ490</f>
        <v>1</v>
      </c>
      <c r="AB10" s="160">
        <f>+'BASE DE DATOS '!CR490</f>
        <v>1</v>
      </c>
      <c r="AC10" s="55" t="str">
        <f>+'BASE DE DATOS '!CU490</f>
        <v>SECRETARIA DE SALUD</v>
      </c>
      <c r="AD10" s="157"/>
    </row>
    <row r="11" spans="1:31" ht="57" customHeight="1">
      <c r="A11" s="48" t="s">
        <v>1362</v>
      </c>
      <c r="B11" s="49" t="s">
        <v>95</v>
      </c>
      <c r="C11" s="48" t="s">
        <v>1363</v>
      </c>
      <c r="D11" s="50">
        <v>0</v>
      </c>
      <c r="E11" s="50">
        <v>3</v>
      </c>
      <c r="F11" s="48" t="s">
        <v>97</v>
      </c>
      <c r="G11" s="63" t="s">
        <v>81</v>
      </c>
      <c r="H11" s="48" t="s">
        <v>1372</v>
      </c>
      <c r="I11" s="51" t="s">
        <v>107</v>
      </c>
      <c r="J11" s="50" t="s">
        <v>81</v>
      </c>
      <c r="K11" s="50" t="s">
        <v>81</v>
      </c>
      <c r="L11" s="50" t="s">
        <v>81</v>
      </c>
      <c r="M11" s="50" t="s">
        <v>81</v>
      </c>
      <c r="N11" s="50" t="s">
        <v>81</v>
      </c>
      <c r="O11" s="50" t="s">
        <v>81</v>
      </c>
      <c r="P11" s="51">
        <v>1</v>
      </c>
      <c r="Q11" s="50">
        <f>+'BASE DE DATOS '!CD491</f>
        <v>2</v>
      </c>
      <c r="R11" s="51">
        <f>+'BASE DE DATOS '!CE491</f>
        <v>500000000</v>
      </c>
      <c r="S11" s="51">
        <f>+'BASE DE DATOS '!CF491</f>
        <v>500000000</v>
      </c>
      <c r="T11" s="51">
        <f>+'BASE DE DATOS '!CG491</f>
        <v>0</v>
      </c>
      <c r="U11" s="51">
        <f>+'BASE DE DATOS '!CH491</f>
        <v>0</v>
      </c>
      <c r="V11" s="51">
        <f>+'BASE DE DATOS '!CI491</f>
        <v>0</v>
      </c>
      <c r="W11" s="51">
        <f>+'BASE DE DATOS '!CJ491</f>
        <v>0</v>
      </c>
      <c r="X11" s="51">
        <f>+'BASE DE DATOS '!CK491</f>
        <v>0</v>
      </c>
      <c r="Y11" s="51">
        <f>+'BASE DE DATOS '!CL491</f>
        <v>0</v>
      </c>
      <c r="Z11" s="51">
        <f>+'BASE DE DATOS '!CM491</f>
        <v>0</v>
      </c>
      <c r="AA11" s="54">
        <f>+'BASE DE DATOS '!CQ491</f>
        <v>2</v>
      </c>
      <c r="AB11" s="160">
        <f>+'BASE DE DATOS '!CR491</f>
        <v>0.66666666666666663</v>
      </c>
      <c r="AC11" s="55" t="str">
        <f>+'BASE DE DATOS '!CU491</f>
        <v>SECRETARIA DE SALUD</v>
      </c>
      <c r="AD11" s="157"/>
    </row>
    <row r="12" spans="1:31" ht="31.5" customHeight="1">
      <c r="A12" s="48" t="s">
        <v>1362</v>
      </c>
      <c r="B12" s="49" t="s">
        <v>95</v>
      </c>
      <c r="C12" s="48" t="s">
        <v>1363</v>
      </c>
      <c r="D12" s="50">
        <v>50</v>
      </c>
      <c r="E12" s="50">
        <v>50</v>
      </c>
      <c r="F12" s="48" t="s">
        <v>486</v>
      </c>
      <c r="G12" s="48" t="s">
        <v>1373</v>
      </c>
      <c r="H12" s="48" t="s">
        <v>1373</v>
      </c>
      <c r="I12" s="51">
        <v>0</v>
      </c>
      <c r="J12" s="50">
        <v>10</v>
      </c>
      <c r="K12" s="51">
        <v>10</v>
      </c>
      <c r="L12" s="51">
        <v>50</v>
      </c>
      <c r="M12" s="51">
        <v>50</v>
      </c>
      <c r="N12" s="58">
        <v>50</v>
      </c>
      <c r="O12" s="51">
        <v>50</v>
      </c>
      <c r="P12" s="51">
        <v>50</v>
      </c>
      <c r="Q12" s="51">
        <f>+'BASE DE DATOS '!CD492</f>
        <v>100</v>
      </c>
      <c r="R12" s="51">
        <f>+'BASE DE DATOS '!CE492</f>
        <v>313670000</v>
      </c>
      <c r="S12" s="51">
        <f>+'BASE DE DATOS '!CF492</f>
        <v>313670000</v>
      </c>
      <c r="T12" s="51">
        <f>+'BASE DE DATOS '!CG492</f>
        <v>0</v>
      </c>
      <c r="U12" s="51">
        <f>+'BASE DE DATOS '!CH492</f>
        <v>0</v>
      </c>
      <c r="V12" s="51">
        <f>+'BASE DE DATOS '!CI492</f>
        <v>0</v>
      </c>
      <c r="W12" s="51">
        <f>+'BASE DE DATOS '!CJ492</f>
        <v>0</v>
      </c>
      <c r="X12" s="51">
        <f>+'BASE DE DATOS '!CK492</f>
        <v>0</v>
      </c>
      <c r="Y12" s="51">
        <f>+'BASE DE DATOS '!CL492</f>
        <v>0</v>
      </c>
      <c r="Z12" s="51">
        <f>+'BASE DE DATOS '!CM492</f>
        <v>0</v>
      </c>
      <c r="AA12" s="54">
        <f>+'BASE DE DATOS '!CQ492</f>
        <v>60</v>
      </c>
      <c r="AB12" s="160">
        <f>+'BASE DE DATOS '!CR492</f>
        <v>1</v>
      </c>
      <c r="AC12" s="55" t="str">
        <f>+'BASE DE DATOS '!CU492</f>
        <v>SECRETARIA DE SALUD</v>
      </c>
      <c r="AD12" s="157"/>
    </row>
    <row r="13" spans="1:31" ht="68.25" hidden="1" customHeight="1">
      <c r="A13" s="48" t="s">
        <v>1362</v>
      </c>
      <c r="B13" s="49" t="s">
        <v>95</v>
      </c>
      <c r="C13" s="48" t="s">
        <v>1363</v>
      </c>
      <c r="D13" s="50">
        <v>80</v>
      </c>
      <c r="E13" s="50" t="s">
        <v>81</v>
      </c>
      <c r="F13" s="48" t="s">
        <v>97</v>
      </c>
      <c r="G13" s="48" t="s">
        <v>1374</v>
      </c>
      <c r="H13" s="48" t="s">
        <v>1374</v>
      </c>
      <c r="I13" s="51">
        <v>0</v>
      </c>
      <c r="J13" s="50">
        <v>20</v>
      </c>
      <c r="K13" s="51">
        <v>80</v>
      </c>
      <c r="L13" s="51">
        <v>80</v>
      </c>
      <c r="M13" s="51">
        <v>80</v>
      </c>
      <c r="N13" s="58">
        <v>80</v>
      </c>
      <c r="O13" s="51">
        <v>50</v>
      </c>
      <c r="P13" s="51" t="s">
        <v>81</v>
      </c>
      <c r="Q13" s="51" t="str">
        <f>+'BASE DE DATOS '!CD493</f>
        <v>NA</v>
      </c>
      <c r="R13" s="51">
        <f>+'BASE DE DATOS '!CE493</f>
        <v>0</v>
      </c>
      <c r="S13" s="51">
        <f>+'BASE DE DATOS '!CF493</f>
        <v>0</v>
      </c>
      <c r="T13" s="51">
        <f>+'BASE DE DATOS '!CG493</f>
        <v>0</v>
      </c>
      <c r="U13" s="51">
        <f>+'BASE DE DATOS '!CH493</f>
        <v>0</v>
      </c>
      <c r="V13" s="51">
        <f>+'BASE DE DATOS '!CI493</f>
        <v>0</v>
      </c>
      <c r="W13" s="51">
        <f>+'BASE DE DATOS '!CJ493</f>
        <v>0</v>
      </c>
      <c r="X13" s="51">
        <f>+'BASE DE DATOS '!CK493</f>
        <v>0</v>
      </c>
      <c r="Y13" s="51">
        <f>+'BASE DE DATOS '!CL493</f>
        <v>0</v>
      </c>
      <c r="Z13" s="51">
        <f>+'BASE DE DATOS '!CM493</f>
        <v>0</v>
      </c>
      <c r="AA13" s="54" t="str">
        <f>+'BASE DE DATOS '!CQ493</f>
        <v>NA</v>
      </c>
      <c r="AB13" s="160" t="str">
        <f>+'BASE DE DATOS '!CR493</f>
        <v>NA</v>
      </c>
      <c r="AC13" s="55" t="str">
        <f>+'BASE DE DATOS '!CU493</f>
        <v>SECRETARIA DE SALUD</v>
      </c>
      <c r="AD13" s="157"/>
    </row>
    <row r="14" spans="1:31" ht="37.5" customHeight="1">
      <c r="A14" s="48" t="s">
        <v>1375</v>
      </c>
      <c r="B14" s="49" t="s">
        <v>95</v>
      </c>
      <c r="C14" s="48" t="s">
        <v>1376</v>
      </c>
      <c r="D14" s="50">
        <v>100</v>
      </c>
      <c r="E14" s="50">
        <v>46</v>
      </c>
      <c r="F14" s="48" t="s">
        <v>97</v>
      </c>
      <c r="G14" s="48" t="s">
        <v>1377</v>
      </c>
      <c r="H14" s="48" t="s">
        <v>1378</v>
      </c>
      <c r="I14" s="51">
        <v>0</v>
      </c>
      <c r="J14" s="50">
        <v>100</v>
      </c>
      <c r="K14" s="51">
        <v>100</v>
      </c>
      <c r="L14" s="51">
        <v>100</v>
      </c>
      <c r="M14" s="51">
        <v>100</v>
      </c>
      <c r="N14" s="58">
        <v>100</v>
      </c>
      <c r="O14" s="51">
        <v>0</v>
      </c>
      <c r="P14" s="51">
        <v>25</v>
      </c>
      <c r="Q14" s="51">
        <f>+'BASE DE DATOS '!CD494</f>
        <v>27</v>
      </c>
      <c r="R14" s="51">
        <f>+'BASE DE DATOS '!CE494</f>
        <v>940910000</v>
      </c>
      <c r="S14" s="51">
        <f>+'BASE DE DATOS '!CF494</f>
        <v>940910000</v>
      </c>
      <c r="T14" s="51">
        <f>+'BASE DE DATOS '!CG494</f>
        <v>0</v>
      </c>
      <c r="U14" s="51">
        <f>+'BASE DE DATOS '!CH494</f>
        <v>0</v>
      </c>
      <c r="V14" s="51">
        <f>+'BASE DE DATOS '!CI494</f>
        <v>0</v>
      </c>
      <c r="W14" s="51">
        <f>+'BASE DE DATOS '!CJ494</f>
        <v>0</v>
      </c>
      <c r="X14" s="51">
        <f>+'BASE DE DATOS '!CK494</f>
        <v>0</v>
      </c>
      <c r="Y14" s="51">
        <f>+'BASE DE DATOS '!CL494</f>
        <v>0</v>
      </c>
      <c r="Z14" s="51">
        <f>+'BASE DE DATOS '!CM494</f>
        <v>0</v>
      </c>
      <c r="AA14" s="54">
        <f>+'BASE DE DATOS '!CQ494</f>
        <v>227</v>
      </c>
      <c r="AB14" s="160">
        <f>+'BASE DE DATOS '!CR494</f>
        <v>1</v>
      </c>
      <c r="AC14" s="55" t="str">
        <f>+'BASE DE DATOS '!CU494</f>
        <v>SECRETARIA DE SALUD</v>
      </c>
      <c r="AD14" s="157"/>
    </row>
    <row r="15" spans="1:31" ht="27" customHeight="1">
      <c r="A15" s="48" t="s">
        <v>1375</v>
      </c>
      <c r="B15" s="49" t="s">
        <v>95</v>
      </c>
      <c r="C15" s="48" t="s">
        <v>1376</v>
      </c>
      <c r="D15" s="50">
        <v>100</v>
      </c>
      <c r="E15" s="50">
        <v>100</v>
      </c>
      <c r="F15" s="48" t="s">
        <v>486</v>
      </c>
      <c r="G15" s="48" t="s">
        <v>1379</v>
      </c>
      <c r="H15" s="48" t="s">
        <v>1380</v>
      </c>
      <c r="I15" s="51">
        <v>0</v>
      </c>
      <c r="J15" s="50">
        <v>100</v>
      </c>
      <c r="K15" s="51">
        <v>90</v>
      </c>
      <c r="L15" s="51">
        <v>100</v>
      </c>
      <c r="M15" s="51">
        <v>95</v>
      </c>
      <c r="N15" s="58">
        <v>100</v>
      </c>
      <c r="O15" s="51">
        <v>50</v>
      </c>
      <c r="P15" s="51">
        <v>100</v>
      </c>
      <c r="Q15" s="51">
        <f>+'BASE DE DATOS '!CD495</f>
        <v>100</v>
      </c>
      <c r="R15" s="51">
        <f>+'BASE DE DATOS '!CE495</f>
        <v>313670000</v>
      </c>
      <c r="S15" s="51">
        <f>+'BASE DE DATOS '!CF495</f>
        <v>313670000</v>
      </c>
      <c r="T15" s="51">
        <f>+'BASE DE DATOS '!CG495</f>
        <v>0</v>
      </c>
      <c r="U15" s="51">
        <f>+'BASE DE DATOS '!CH495</f>
        <v>0</v>
      </c>
      <c r="V15" s="51">
        <f>+'BASE DE DATOS '!CI495</f>
        <v>0</v>
      </c>
      <c r="W15" s="51">
        <f>+'BASE DE DATOS '!CJ495</f>
        <v>0</v>
      </c>
      <c r="X15" s="51">
        <f>+'BASE DE DATOS '!CK495</f>
        <v>0</v>
      </c>
      <c r="Y15" s="51">
        <f>+'BASE DE DATOS '!CL495</f>
        <v>0</v>
      </c>
      <c r="Z15" s="51">
        <f>+'BASE DE DATOS '!CM495</f>
        <v>0</v>
      </c>
      <c r="AA15" s="54">
        <f>+'BASE DE DATOS '!CQ495</f>
        <v>95.714285714285708</v>
      </c>
      <c r="AB15" s="160">
        <f>+'BASE DE DATOS '!CR495</f>
        <v>0.95714285714285707</v>
      </c>
      <c r="AC15" s="55" t="str">
        <f>+'BASE DE DATOS '!CU495</f>
        <v>SECRETARIA DE SALUD</v>
      </c>
      <c r="AD15" s="157"/>
    </row>
    <row r="16" spans="1:31" ht="33.75">
      <c r="A16" s="48" t="s">
        <v>1375</v>
      </c>
      <c r="B16" s="49" t="s">
        <v>95</v>
      </c>
      <c r="C16" s="48" t="s">
        <v>1376</v>
      </c>
      <c r="D16" s="50" t="s">
        <v>79</v>
      </c>
      <c r="E16" s="50">
        <v>30</v>
      </c>
      <c r="F16" s="48" t="s">
        <v>97</v>
      </c>
      <c r="G16" s="63" t="s">
        <v>81</v>
      </c>
      <c r="H16" s="48" t="s">
        <v>1381</v>
      </c>
      <c r="I16" s="51" t="s">
        <v>107</v>
      </c>
      <c r="J16" s="50" t="s">
        <v>81</v>
      </c>
      <c r="K16" s="50" t="s">
        <v>81</v>
      </c>
      <c r="L16" s="50" t="s">
        <v>81</v>
      </c>
      <c r="M16" s="50" t="s">
        <v>81</v>
      </c>
      <c r="N16" s="50" t="s">
        <v>81</v>
      </c>
      <c r="O16" s="50" t="s">
        <v>81</v>
      </c>
      <c r="P16" s="51">
        <v>30</v>
      </c>
      <c r="Q16" s="50">
        <f>+'BASE DE DATOS '!CD496</f>
        <v>30</v>
      </c>
      <c r="R16" s="51">
        <f>+'BASE DE DATOS '!CE496</f>
        <v>440000000</v>
      </c>
      <c r="S16" s="51">
        <f>+'BASE DE DATOS '!CF496</f>
        <v>440000000</v>
      </c>
      <c r="T16" s="51">
        <f>+'BASE DE DATOS '!CG496</f>
        <v>0</v>
      </c>
      <c r="U16" s="51">
        <f>+'BASE DE DATOS '!CH496</f>
        <v>0</v>
      </c>
      <c r="V16" s="51">
        <f>+'BASE DE DATOS '!CI496</f>
        <v>0</v>
      </c>
      <c r="W16" s="51">
        <f>+'BASE DE DATOS '!CJ496</f>
        <v>0</v>
      </c>
      <c r="X16" s="51">
        <f>+'BASE DE DATOS '!CK496</f>
        <v>0</v>
      </c>
      <c r="Y16" s="51">
        <f>+'BASE DE DATOS '!CL496</f>
        <v>0</v>
      </c>
      <c r="Z16" s="51">
        <f>+'BASE DE DATOS '!CM496</f>
        <v>0</v>
      </c>
      <c r="AA16" s="54">
        <f>+'BASE DE DATOS '!CQ496</f>
        <v>30</v>
      </c>
      <c r="AB16" s="160">
        <f>+'BASE DE DATOS '!CR496</f>
        <v>1</v>
      </c>
      <c r="AC16" s="55" t="str">
        <f>+'BASE DE DATOS '!CU496</f>
        <v>SECRETARIA DE SALUD</v>
      </c>
      <c r="AD16" s="157"/>
    </row>
    <row r="17" spans="1:30" ht="33.75">
      <c r="A17" s="48" t="s">
        <v>1375</v>
      </c>
      <c r="B17" s="49" t="s">
        <v>95</v>
      </c>
      <c r="C17" s="48" t="s">
        <v>1376</v>
      </c>
      <c r="D17" s="50" t="s">
        <v>79</v>
      </c>
      <c r="E17" s="50">
        <v>30</v>
      </c>
      <c r="F17" s="48" t="s">
        <v>97</v>
      </c>
      <c r="G17" s="63" t="s">
        <v>81</v>
      </c>
      <c r="H17" s="48" t="s">
        <v>1382</v>
      </c>
      <c r="I17" s="51" t="s">
        <v>107</v>
      </c>
      <c r="J17" s="50" t="s">
        <v>81</v>
      </c>
      <c r="K17" s="50" t="s">
        <v>81</v>
      </c>
      <c r="L17" s="50" t="s">
        <v>81</v>
      </c>
      <c r="M17" s="50" t="s">
        <v>81</v>
      </c>
      <c r="N17" s="50" t="s">
        <v>81</v>
      </c>
      <c r="O17" s="50" t="s">
        <v>81</v>
      </c>
      <c r="P17" s="51">
        <v>30</v>
      </c>
      <c r="Q17" s="50">
        <f>+'BASE DE DATOS '!CD497</f>
        <v>30</v>
      </c>
      <c r="R17" s="51">
        <f>+'BASE DE DATOS '!CE497</f>
        <v>3204205536</v>
      </c>
      <c r="S17" s="51">
        <f>+'BASE DE DATOS '!CF497</f>
        <v>3500000000</v>
      </c>
      <c r="T17" s="51">
        <f>+'BASE DE DATOS '!CG497</f>
        <v>0</v>
      </c>
      <c r="U17" s="51">
        <f>+'BASE DE DATOS '!CH497</f>
        <v>1714608000</v>
      </c>
      <c r="V17" s="51">
        <f>+'BASE DE DATOS '!CI497</f>
        <v>0</v>
      </c>
      <c r="W17" s="51">
        <f>+'BASE DE DATOS '!CJ497</f>
        <v>1486097536</v>
      </c>
      <c r="X17" s="51">
        <f>+'BASE DE DATOS '!CK497</f>
        <v>0</v>
      </c>
      <c r="Y17" s="51">
        <f>+'BASE DE DATOS '!CL497</f>
        <v>0</v>
      </c>
      <c r="Z17" s="51">
        <f>+'BASE DE DATOS '!CM497</f>
        <v>0</v>
      </c>
      <c r="AA17" s="54">
        <f>+'BASE DE DATOS '!CQ497</f>
        <v>30</v>
      </c>
      <c r="AB17" s="160">
        <f>+'BASE DE DATOS '!CR497</f>
        <v>1</v>
      </c>
      <c r="AC17" s="55" t="str">
        <f>+'BASE DE DATOS '!CU497</f>
        <v>SECRETARIA DE SALUD</v>
      </c>
      <c r="AD17" s="157"/>
    </row>
    <row r="18" spans="1:30" ht="60.75" customHeight="1">
      <c r="A18" s="48" t="s">
        <v>1375</v>
      </c>
      <c r="B18" s="49" t="s">
        <v>95</v>
      </c>
      <c r="C18" s="48" t="s">
        <v>1376</v>
      </c>
      <c r="D18" s="50">
        <v>100</v>
      </c>
      <c r="E18" s="50">
        <v>100</v>
      </c>
      <c r="F18" s="48" t="s">
        <v>486</v>
      </c>
      <c r="G18" s="48" t="s">
        <v>1383</v>
      </c>
      <c r="H18" s="48" t="s">
        <v>1384</v>
      </c>
      <c r="I18" s="51">
        <v>0</v>
      </c>
      <c r="J18" s="50">
        <v>100</v>
      </c>
      <c r="K18" s="51">
        <v>25</v>
      </c>
      <c r="L18" s="51">
        <v>100</v>
      </c>
      <c r="M18" s="51">
        <v>77</v>
      </c>
      <c r="N18" s="58">
        <v>100</v>
      </c>
      <c r="O18" s="51">
        <v>100</v>
      </c>
      <c r="P18" s="51">
        <v>100</v>
      </c>
      <c r="Q18" s="51">
        <f>+'BASE DE DATOS '!CD498</f>
        <v>100</v>
      </c>
      <c r="R18" s="51">
        <f>+'BASE DE DATOS '!CE498</f>
        <v>518364875</v>
      </c>
      <c r="S18" s="51">
        <f>+'BASE DE DATOS '!CF498</f>
        <v>518364875</v>
      </c>
      <c r="T18" s="51">
        <f>+'BASE DE DATOS '!CG498</f>
        <v>0</v>
      </c>
      <c r="U18" s="51">
        <f>+'BASE DE DATOS '!CH498</f>
        <v>0</v>
      </c>
      <c r="V18" s="51">
        <f>+'BASE DE DATOS '!CI498</f>
        <v>0</v>
      </c>
      <c r="W18" s="51">
        <f>+'BASE DE DATOS '!CJ498</f>
        <v>0</v>
      </c>
      <c r="X18" s="51">
        <f>+'BASE DE DATOS '!CK498</f>
        <v>0</v>
      </c>
      <c r="Y18" s="51">
        <f>+'BASE DE DATOS '!CL498</f>
        <v>0</v>
      </c>
      <c r="Z18" s="51">
        <f>+'BASE DE DATOS '!CM498</f>
        <v>0</v>
      </c>
      <c r="AA18" s="54">
        <f>+'BASE DE DATOS '!CQ498</f>
        <v>86.285714285714292</v>
      </c>
      <c r="AB18" s="160">
        <f>+'BASE DE DATOS '!CR498</f>
        <v>0.86285714285714288</v>
      </c>
      <c r="AC18" s="55" t="str">
        <f>+'BASE DE DATOS '!CU498</f>
        <v>SECRETARIA DE SALUD</v>
      </c>
      <c r="AD18" s="157"/>
    </row>
    <row r="19" spans="1:30" ht="28.5" customHeight="1">
      <c r="A19" s="48" t="s">
        <v>1375</v>
      </c>
      <c r="B19" s="49" t="s">
        <v>95</v>
      </c>
      <c r="C19" s="48" t="s">
        <v>1376</v>
      </c>
      <c r="D19" s="50">
        <v>25</v>
      </c>
      <c r="E19" s="50">
        <v>25</v>
      </c>
      <c r="F19" s="48" t="s">
        <v>486</v>
      </c>
      <c r="G19" s="48" t="s">
        <v>1385</v>
      </c>
      <c r="H19" s="48" t="s">
        <v>1386</v>
      </c>
      <c r="I19" s="51">
        <v>0</v>
      </c>
      <c r="J19" s="50">
        <v>25</v>
      </c>
      <c r="K19" s="51">
        <v>25</v>
      </c>
      <c r="L19" s="51">
        <v>25</v>
      </c>
      <c r="M19" s="51">
        <v>25</v>
      </c>
      <c r="N19" s="58">
        <v>25</v>
      </c>
      <c r="O19" s="51">
        <v>25</v>
      </c>
      <c r="P19" s="51">
        <v>25</v>
      </c>
      <c r="Q19" s="51">
        <f>+'BASE DE DATOS '!CD499</f>
        <v>21</v>
      </c>
      <c r="R19" s="51">
        <f>+'BASE DE DATOS '!CE499</f>
        <v>145058334</v>
      </c>
      <c r="S19" s="51">
        <f>+'BASE DE DATOS '!CF499</f>
        <v>145058334</v>
      </c>
      <c r="T19" s="51">
        <f>+'BASE DE DATOS '!CG499</f>
        <v>0</v>
      </c>
      <c r="U19" s="51">
        <f>+'BASE DE DATOS '!CH499</f>
        <v>0</v>
      </c>
      <c r="V19" s="51">
        <f>+'BASE DE DATOS '!CI499</f>
        <v>0</v>
      </c>
      <c r="W19" s="51">
        <f>+'BASE DE DATOS '!CJ499</f>
        <v>0</v>
      </c>
      <c r="X19" s="51">
        <f>+'BASE DE DATOS '!CK499</f>
        <v>0</v>
      </c>
      <c r="Y19" s="51">
        <f>+'BASE DE DATOS '!CL499</f>
        <v>0</v>
      </c>
      <c r="Z19" s="51">
        <f>+'BASE DE DATOS '!CM499</f>
        <v>0</v>
      </c>
      <c r="AA19" s="54">
        <f>+'BASE DE DATOS '!CQ499</f>
        <v>27.428571428571427</v>
      </c>
      <c r="AB19" s="160">
        <f>+'BASE DE DATOS '!CR499</f>
        <v>1</v>
      </c>
      <c r="AC19" s="55" t="str">
        <f>+'BASE DE DATOS '!CU499</f>
        <v>SECRETARIA DE SALUD</v>
      </c>
      <c r="AD19" s="157"/>
    </row>
    <row r="20" spans="1:30" ht="90.75" hidden="1" customHeight="1">
      <c r="A20" s="48" t="s">
        <v>1375</v>
      </c>
      <c r="B20" s="49" t="s">
        <v>95</v>
      </c>
      <c r="C20" s="48" t="s">
        <v>1376</v>
      </c>
      <c r="D20" s="50">
        <v>90</v>
      </c>
      <c r="E20" s="50" t="s">
        <v>81</v>
      </c>
      <c r="F20" s="48" t="s">
        <v>486</v>
      </c>
      <c r="G20" s="48" t="s">
        <v>1387</v>
      </c>
      <c r="H20" s="48" t="s">
        <v>1387</v>
      </c>
      <c r="I20" s="51">
        <v>0</v>
      </c>
      <c r="J20" s="50">
        <v>90</v>
      </c>
      <c r="K20" s="51">
        <v>25</v>
      </c>
      <c r="L20" s="51">
        <v>90</v>
      </c>
      <c r="M20" s="51">
        <v>48</v>
      </c>
      <c r="N20" s="58">
        <v>90</v>
      </c>
      <c r="O20" s="51">
        <v>50</v>
      </c>
      <c r="P20" s="51" t="s">
        <v>81</v>
      </c>
      <c r="Q20" s="51" t="str">
        <f>+'BASE DE DATOS '!CD500</f>
        <v>NA</v>
      </c>
      <c r="R20" s="51">
        <f>+'BASE DE DATOS '!CE500</f>
        <v>0</v>
      </c>
      <c r="S20" s="51">
        <f>+'BASE DE DATOS '!CF500</f>
        <v>0</v>
      </c>
      <c r="T20" s="51">
        <f>+'BASE DE DATOS '!CG500</f>
        <v>0</v>
      </c>
      <c r="U20" s="51">
        <f>+'BASE DE DATOS '!CH500</f>
        <v>0</v>
      </c>
      <c r="V20" s="51">
        <f>+'BASE DE DATOS '!CI500</f>
        <v>0</v>
      </c>
      <c r="W20" s="51">
        <f>+'BASE DE DATOS '!CJ500</f>
        <v>0</v>
      </c>
      <c r="X20" s="51">
        <f>+'BASE DE DATOS '!CK500</f>
        <v>0</v>
      </c>
      <c r="Y20" s="51">
        <f>+'BASE DE DATOS '!CL500</f>
        <v>0</v>
      </c>
      <c r="Z20" s="51">
        <f>+'BASE DE DATOS '!CM500</f>
        <v>0</v>
      </c>
      <c r="AA20" s="54" t="str">
        <f>+'BASE DE DATOS '!CQ500</f>
        <v>NA</v>
      </c>
      <c r="AB20" s="160" t="str">
        <f>+'BASE DE DATOS '!CR500</f>
        <v>NA</v>
      </c>
      <c r="AC20" s="55" t="str">
        <f>+'BASE DE DATOS '!CU500</f>
        <v>SECRETARIA DE SALUD</v>
      </c>
      <c r="AD20" s="157"/>
    </row>
    <row r="21" spans="1:30" ht="86.25" hidden="1" customHeight="1">
      <c r="A21" s="48" t="s">
        <v>1375</v>
      </c>
      <c r="B21" s="49" t="s">
        <v>95</v>
      </c>
      <c r="C21" s="48" t="s">
        <v>1376</v>
      </c>
      <c r="D21" s="50">
        <v>30</v>
      </c>
      <c r="E21" s="50" t="s">
        <v>81</v>
      </c>
      <c r="F21" s="48" t="s">
        <v>97</v>
      </c>
      <c r="G21" s="48" t="s">
        <v>1388</v>
      </c>
      <c r="H21" s="48" t="s">
        <v>1388</v>
      </c>
      <c r="I21" s="51">
        <v>0</v>
      </c>
      <c r="J21" s="50">
        <v>10</v>
      </c>
      <c r="K21" s="51">
        <v>10</v>
      </c>
      <c r="L21" s="51">
        <v>30</v>
      </c>
      <c r="M21" s="51">
        <v>10</v>
      </c>
      <c r="N21" s="58">
        <v>10</v>
      </c>
      <c r="O21" s="51">
        <v>0</v>
      </c>
      <c r="P21" s="51" t="s">
        <v>81</v>
      </c>
      <c r="Q21" s="51" t="str">
        <f>+'BASE DE DATOS '!CD501</f>
        <v>NA</v>
      </c>
      <c r="R21" s="51">
        <f>+'BASE DE DATOS '!CE501</f>
        <v>0</v>
      </c>
      <c r="S21" s="51">
        <f>+'BASE DE DATOS '!CF501</f>
        <v>0</v>
      </c>
      <c r="T21" s="51">
        <f>+'BASE DE DATOS '!CG501</f>
        <v>0</v>
      </c>
      <c r="U21" s="51">
        <f>+'BASE DE DATOS '!CH501</f>
        <v>0</v>
      </c>
      <c r="V21" s="51">
        <f>+'BASE DE DATOS '!CI501</f>
        <v>0</v>
      </c>
      <c r="W21" s="51">
        <f>+'BASE DE DATOS '!CJ501</f>
        <v>0</v>
      </c>
      <c r="X21" s="51">
        <f>+'BASE DE DATOS '!CK501</f>
        <v>0</v>
      </c>
      <c r="Y21" s="51">
        <f>+'BASE DE DATOS '!CL501</f>
        <v>0</v>
      </c>
      <c r="Z21" s="51">
        <f>+'BASE DE DATOS '!CM501</f>
        <v>0</v>
      </c>
      <c r="AA21" s="54" t="str">
        <f>+'BASE DE DATOS '!CQ501</f>
        <v>NA</v>
      </c>
      <c r="AB21" s="160" t="str">
        <f>+'BASE DE DATOS '!CR501</f>
        <v>NA</v>
      </c>
      <c r="AC21" s="55" t="str">
        <f>+'BASE DE DATOS '!CU501</f>
        <v>SECRETARIA DE SALUD</v>
      </c>
      <c r="AD21" s="157"/>
    </row>
    <row r="22" spans="1:30" ht="57" customHeight="1">
      <c r="A22" s="48" t="s">
        <v>1375</v>
      </c>
      <c r="B22" s="49" t="s">
        <v>95</v>
      </c>
      <c r="C22" s="48" t="s">
        <v>1376</v>
      </c>
      <c r="D22" s="50" t="s">
        <v>79</v>
      </c>
      <c r="E22" s="50">
        <v>45</v>
      </c>
      <c r="F22" s="48" t="s">
        <v>97</v>
      </c>
      <c r="G22" s="63" t="s">
        <v>81</v>
      </c>
      <c r="H22" s="48" t="s">
        <v>1389</v>
      </c>
      <c r="I22" s="51" t="s">
        <v>107</v>
      </c>
      <c r="J22" s="50" t="s">
        <v>81</v>
      </c>
      <c r="K22" s="50" t="s">
        <v>81</v>
      </c>
      <c r="L22" s="50" t="s">
        <v>81</v>
      </c>
      <c r="M22" s="50" t="s">
        <v>81</v>
      </c>
      <c r="N22" s="50" t="s">
        <v>81</v>
      </c>
      <c r="O22" s="50" t="s">
        <v>81</v>
      </c>
      <c r="P22" s="51">
        <v>45</v>
      </c>
      <c r="Q22" s="50">
        <f>+'BASE DE DATOS '!CD502</f>
        <v>44</v>
      </c>
      <c r="R22" s="51">
        <f>+'BASE DE DATOS '!CE502</f>
        <v>0</v>
      </c>
      <c r="S22" s="51">
        <f>+'BASE DE DATOS '!CF502</f>
        <v>0</v>
      </c>
      <c r="T22" s="51">
        <f>+'BASE DE DATOS '!CG502</f>
        <v>0</v>
      </c>
      <c r="U22" s="51">
        <f>+'BASE DE DATOS '!CH502</f>
        <v>0</v>
      </c>
      <c r="V22" s="51">
        <f>+'BASE DE DATOS '!CI502</f>
        <v>0</v>
      </c>
      <c r="W22" s="51">
        <f>+'BASE DE DATOS '!CJ502</f>
        <v>0</v>
      </c>
      <c r="X22" s="51">
        <f>+'BASE DE DATOS '!CK502</f>
        <v>0</v>
      </c>
      <c r="Y22" s="51">
        <f>+'BASE DE DATOS '!CL502</f>
        <v>0</v>
      </c>
      <c r="Z22" s="51">
        <f>+'BASE DE DATOS '!CM502</f>
        <v>0</v>
      </c>
      <c r="AA22" s="54">
        <f>+'BASE DE DATOS '!CQ502</f>
        <v>44</v>
      </c>
      <c r="AB22" s="160">
        <f>+'BASE DE DATOS '!CR502</f>
        <v>0.97777777777777775</v>
      </c>
      <c r="AC22" s="55" t="str">
        <f>+'BASE DE DATOS '!CU502</f>
        <v>SECRETARIA DE SALUD</v>
      </c>
      <c r="AD22" s="157"/>
    </row>
    <row r="23" spans="1:30" ht="24.75" customHeight="1">
      <c r="A23" s="48" t="s">
        <v>1375</v>
      </c>
      <c r="B23" s="49" t="s">
        <v>95</v>
      </c>
      <c r="C23" s="48" t="s">
        <v>1376</v>
      </c>
      <c r="D23" s="50" t="s">
        <v>79</v>
      </c>
      <c r="E23" s="50">
        <v>45</v>
      </c>
      <c r="F23" s="48" t="s">
        <v>97</v>
      </c>
      <c r="G23" s="63" t="s">
        <v>81</v>
      </c>
      <c r="H23" s="48" t="s">
        <v>1390</v>
      </c>
      <c r="I23" s="51" t="s">
        <v>107</v>
      </c>
      <c r="J23" s="50" t="s">
        <v>81</v>
      </c>
      <c r="K23" s="50" t="s">
        <v>81</v>
      </c>
      <c r="L23" s="50" t="s">
        <v>81</v>
      </c>
      <c r="M23" s="50" t="s">
        <v>81</v>
      </c>
      <c r="N23" s="50" t="s">
        <v>81</v>
      </c>
      <c r="O23" s="50" t="s">
        <v>81</v>
      </c>
      <c r="P23" s="51">
        <v>45</v>
      </c>
      <c r="Q23" s="50">
        <f>+'BASE DE DATOS '!CD503</f>
        <v>45</v>
      </c>
      <c r="R23" s="51">
        <f>+'BASE DE DATOS '!CE503</f>
        <v>0</v>
      </c>
      <c r="S23" s="51">
        <f>+'BASE DE DATOS '!CF503</f>
        <v>0</v>
      </c>
      <c r="T23" s="51">
        <f>+'BASE DE DATOS '!CG503</f>
        <v>0</v>
      </c>
      <c r="U23" s="51">
        <f>+'BASE DE DATOS '!CH503</f>
        <v>0</v>
      </c>
      <c r="V23" s="51">
        <f>+'BASE DE DATOS '!CI503</f>
        <v>0</v>
      </c>
      <c r="W23" s="51">
        <f>+'BASE DE DATOS '!CJ503</f>
        <v>0</v>
      </c>
      <c r="X23" s="51">
        <f>+'BASE DE DATOS '!CK503</f>
        <v>0</v>
      </c>
      <c r="Y23" s="51">
        <f>+'BASE DE DATOS '!CL503</f>
        <v>0</v>
      </c>
      <c r="Z23" s="51">
        <f>+'BASE DE DATOS '!CM503</f>
        <v>0</v>
      </c>
      <c r="AA23" s="54">
        <f>+'BASE DE DATOS '!CQ503</f>
        <v>45</v>
      </c>
      <c r="AB23" s="160">
        <f>+'BASE DE DATOS '!CR503</f>
        <v>1</v>
      </c>
      <c r="AC23" s="55" t="str">
        <f>+'BASE DE DATOS '!CU503</f>
        <v>SECRETARIA DE SALUD</v>
      </c>
      <c r="AD23" s="157"/>
    </row>
    <row r="24" spans="1:30" ht="60" customHeight="1">
      <c r="A24" s="48" t="s">
        <v>1391</v>
      </c>
      <c r="B24" s="49" t="s">
        <v>95</v>
      </c>
      <c r="C24" s="48" t="s">
        <v>1392</v>
      </c>
      <c r="D24" s="50">
        <v>100</v>
      </c>
      <c r="E24" s="50">
        <v>25</v>
      </c>
      <c r="F24" s="48" t="s">
        <v>97</v>
      </c>
      <c r="G24" s="48" t="s">
        <v>1393</v>
      </c>
      <c r="H24" s="48" t="s">
        <v>1394</v>
      </c>
      <c r="I24" s="51">
        <v>0</v>
      </c>
      <c r="J24" s="50">
        <v>100</v>
      </c>
      <c r="K24" s="51">
        <v>100</v>
      </c>
      <c r="L24" s="51">
        <v>100</v>
      </c>
      <c r="M24" s="51">
        <v>100</v>
      </c>
      <c r="N24" s="58">
        <v>100</v>
      </c>
      <c r="O24" s="51">
        <v>45</v>
      </c>
      <c r="P24" s="51">
        <v>25</v>
      </c>
      <c r="Q24" s="51">
        <f>+'BASE DE DATOS '!CD504</f>
        <v>0</v>
      </c>
      <c r="R24" s="51">
        <f>+'BASE DE DATOS '!CE504</f>
        <v>0</v>
      </c>
      <c r="S24" s="51">
        <f>+'BASE DE DATOS '!CF504</f>
        <v>0</v>
      </c>
      <c r="T24" s="51">
        <f>+'BASE DE DATOS '!CG504</f>
        <v>0</v>
      </c>
      <c r="U24" s="51">
        <f>+'BASE DE DATOS '!CH504</f>
        <v>0</v>
      </c>
      <c r="V24" s="51">
        <f>+'BASE DE DATOS '!CI504</f>
        <v>0</v>
      </c>
      <c r="W24" s="51">
        <f>+'BASE DE DATOS '!CJ504</f>
        <v>0</v>
      </c>
      <c r="X24" s="51">
        <f>+'BASE DE DATOS '!CK504</f>
        <v>0</v>
      </c>
      <c r="Y24" s="51">
        <f>+'BASE DE DATOS '!CL504</f>
        <v>0</v>
      </c>
      <c r="Z24" s="51">
        <f>+'BASE DE DATOS '!CM504</f>
        <v>0</v>
      </c>
      <c r="AA24" s="54">
        <f>+'BASE DE DATOS '!CQ504</f>
        <v>245</v>
      </c>
      <c r="AB24" s="160">
        <f>+'BASE DE DATOS '!CR504</f>
        <v>1</v>
      </c>
      <c r="AC24" s="55" t="str">
        <f>+'BASE DE DATOS '!CU504</f>
        <v>SECRETARIA DE SALUD</v>
      </c>
      <c r="AD24" s="157"/>
    </row>
    <row r="25" spans="1:30" ht="46.5" customHeight="1">
      <c r="A25" s="48" t="s">
        <v>1391</v>
      </c>
      <c r="B25" s="49" t="s">
        <v>95</v>
      </c>
      <c r="C25" s="48" t="s">
        <v>1392</v>
      </c>
      <c r="D25" s="50">
        <v>100</v>
      </c>
      <c r="E25" s="50">
        <v>25</v>
      </c>
      <c r="F25" s="48" t="s">
        <v>486</v>
      </c>
      <c r="G25" s="48" t="s">
        <v>1395</v>
      </c>
      <c r="H25" s="48" t="s">
        <v>1396</v>
      </c>
      <c r="I25" s="51">
        <v>0</v>
      </c>
      <c r="J25" s="50">
        <v>100</v>
      </c>
      <c r="K25" s="51">
        <v>100</v>
      </c>
      <c r="L25" s="51">
        <v>100</v>
      </c>
      <c r="M25" s="51">
        <v>100</v>
      </c>
      <c r="N25" s="58">
        <v>100</v>
      </c>
      <c r="O25" s="51">
        <v>100</v>
      </c>
      <c r="P25" s="51">
        <v>25</v>
      </c>
      <c r="Q25" s="51">
        <f>+'BASE DE DATOS '!CD505</f>
        <v>45</v>
      </c>
      <c r="R25" s="51">
        <f>+'BASE DE DATOS '!CE505</f>
        <v>86722173</v>
      </c>
      <c r="S25" s="51">
        <f>+'BASE DE DATOS '!CF505</f>
        <v>86722173</v>
      </c>
      <c r="T25" s="51">
        <f>+'BASE DE DATOS '!CG505</f>
        <v>0</v>
      </c>
      <c r="U25" s="51">
        <f>+'BASE DE DATOS '!CH505</f>
        <v>0</v>
      </c>
      <c r="V25" s="51">
        <f>+'BASE DE DATOS '!CI505</f>
        <v>0</v>
      </c>
      <c r="W25" s="51">
        <f>+'BASE DE DATOS '!CJ505</f>
        <v>0</v>
      </c>
      <c r="X25" s="51">
        <f>+'BASE DE DATOS '!CK505</f>
        <v>0</v>
      </c>
      <c r="Y25" s="51">
        <f>+'BASE DE DATOS '!CL505</f>
        <v>0</v>
      </c>
      <c r="Z25" s="51">
        <f>+'BASE DE DATOS '!CM505</f>
        <v>0</v>
      </c>
      <c r="AA25" s="54">
        <f>+'BASE DE DATOS '!CQ505</f>
        <v>98.571428571428569</v>
      </c>
      <c r="AB25" s="160">
        <f>+'BASE DE DATOS '!CR505</f>
        <v>1</v>
      </c>
      <c r="AC25" s="55" t="str">
        <f>+'BASE DE DATOS '!CU505</f>
        <v>SECRETARIA DE SALUD</v>
      </c>
      <c r="AD25" s="157"/>
    </row>
    <row r="26" spans="1:30" ht="61.5" customHeight="1">
      <c r="A26" s="48" t="s">
        <v>1391</v>
      </c>
      <c r="B26" s="49" t="s">
        <v>95</v>
      </c>
      <c r="C26" s="48" t="s">
        <v>1392</v>
      </c>
      <c r="D26" s="50" t="s">
        <v>79</v>
      </c>
      <c r="E26" s="50">
        <v>25</v>
      </c>
      <c r="F26" s="48" t="s">
        <v>97</v>
      </c>
      <c r="G26" s="63" t="s">
        <v>81</v>
      </c>
      <c r="H26" s="48" t="s">
        <v>1397</v>
      </c>
      <c r="I26" s="51" t="s">
        <v>107</v>
      </c>
      <c r="J26" s="50" t="s">
        <v>81</v>
      </c>
      <c r="K26" s="50" t="s">
        <v>81</v>
      </c>
      <c r="L26" s="50" t="s">
        <v>81</v>
      </c>
      <c r="M26" s="50" t="s">
        <v>81</v>
      </c>
      <c r="N26" s="50" t="s">
        <v>81</v>
      </c>
      <c r="O26" s="50" t="s">
        <v>81</v>
      </c>
      <c r="P26" s="51">
        <v>25</v>
      </c>
      <c r="Q26" s="50">
        <f>+'BASE DE DATOS '!CD506</f>
        <v>10</v>
      </c>
      <c r="R26" s="51">
        <f>+'BASE DE DATOS '!CE506</f>
        <v>86722173</v>
      </c>
      <c r="S26" s="51">
        <f>+'BASE DE DATOS '!CF506</f>
        <v>86722173</v>
      </c>
      <c r="T26" s="51">
        <f>+'BASE DE DATOS '!CG506</f>
        <v>0</v>
      </c>
      <c r="U26" s="51">
        <f>+'BASE DE DATOS '!CH506</f>
        <v>0</v>
      </c>
      <c r="V26" s="51">
        <f>+'BASE DE DATOS '!CI506</f>
        <v>0</v>
      </c>
      <c r="W26" s="51">
        <f>+'BASE DE DATOS '!CJ506</f>
        <v>0</v>
      </c>
      <c r="X26" s="51">
        <f>+'BASE DE DATOS '!CK506</f>
        <v>0</v>
      </c>
      <c r="Y26" s="51">
        <f>+'BASE DE DATOS '!CL506</f>
        <v>0</v>
      </c>
      <c r="Z26" s="51">
        <f>+'BASE DE DATOS '!CM506</f>
        <v>0</v>
      </c>
      <c r="AA26" s="54">
        <f>+'BASE DE DATOS '!CQ506</f>
        <v>10</v>
      </c>
      <c r="AB26" s="160">
        <f>+'BASE DE DATOS '!CR506</f>
        <v>0.4</v>
      </c>
      <c r="AC26" s="55" t="str">
        <f>+'BASE DE DATOS '!CU506</f>
        <v>SECRETARIA DE SALUD</v>
      </c>
      <c r="AD26" s="157"/>
    </row>
    <row r="27" spans="1:30" ht="45">
      <c r="A27" s="48" t="s">
        <v>1391</v>
      </c>
      <c r="B27" s="49" t="s">
        <v>95</v>
      </c>
      <c r="C27" s="48" t="s">
        <v>1392</v>
      </c>
      <c r="D27" s="50" t="s">
        <v>79</v>
      </c>
      <c r="E27" s="50">
        <v>45</v>
      </c>
      <c r="F27" s="48" t="s">
        <v>97</v>
      </c>
      <c r="G27" s="63" t="s">
        <v>81</v>
      </c>
      <c r="H27" s="48" t="s">
        <v>1822</v>
      </c>
      <c r="I27" s="51" t="s">
        <v>107</v>
      </c>
      <c r="J27" s="50" t="s">
        <v>81</v>
      </c>
      <c r="K27" s="50" t="s">
        <v>81</v>
      </c>
      <c r="L27" s="50" t="s">
        <v>81</v>
      </c>
      <c r="M27" s="50" t="s">
        <v>81</v>
      </c>
      <c r="N27" s="50" t="s">
        <v>81</v>
      </c>
      <c r="O27" s="50" t="s">
        <v>81</v>
      </c>
      <c r="P27" s="51">
        <v>45</v>
      </c>
      <c r="Q27" s="50">
        <f>+'BASE DE DATOS '!CD507</f>
        <v>29</v>
      </c>
      <c r="R27" s="51">
        <f>+'BASE DE DATOS '!CE507</f>
        <v>0</v>
      </c>
      <c r="S27" s="51">
        <f>+'BASE DE DATOS '!CF507</f>
        <v>0</v>
      </c>
      <c r="T27" s="51">
        <f>+'BASE DE DATOS '!CG507</f>
        <v>0</v>
      </c>
      <c r="U27" s="51">
        <f>+'BASE DE DATOS '!CH507</f>
        <v>0</v>
      </c>
      <c r="V27" s="51">
        <f>+'BASE DE DATOS '!CI507</f>
        <v>0</v>
      </c>
      <c r="W27" s="51">
        <f>+'BASE DE DATOS '!CJ507</f>
        <v>0</v>
      </c>
      <c r="X27" s="51">
        <f>+'BASE DE DATOS '!CK507</f>
        <v>0</v>
      </c>
      <c r="Y27" s="51">
        <f>+'BASE DE DATOS '!CL507</f>
        <v>0</v>
      </c>
      <c r="Z27" s="51">
        <f>+'BASE DE DATOS '!CM507</f>
        <v>0</v>
      </c>
      <c r="AA27" s="54">
        <f>+'BASE DE DATOS '!CQ507</f>
        <v>29</v>
      </c>
      <c r="AB27" s="160">
        <f>+'BASE DE DATOS '!CR507</f>
        <v>0.64444444444444449</v>
      </c>
      <c r="AC27" s="55" t="str">
        <f>+'BASE DE DATOS '!CU507</f>
        <v>SECRETARIA DE SALUD</v>
      </c>
      <c r="AD27" s="157"/>
    </row>
    <row r="28" spans="1:30" ht="42" customHeight="1">
      <c r="A28" s="48" t="s">
        <v>1401</v>
      </c>
      <c r="B28" s="49" t="s">
        <v>95</v>
      </c>
      <c r="C28" s="48" t="s">
        <v>1402</v>
      </c>
      <c r="D28" s="50">
        <v>45</v>
      </c>
      <c r="E28" s="50">
        <v>45</v>
      </c>
      <c r="F28" s="48" t="s">
        <v>97</v>
      </c>
      <c r="G28" s="48" t="s">
        <v>1403</v>
      </c>
      <c r="H28" s="48" t="s">
        <v>1404</v>
      </c>
      <c r="I28" s="51">
        <v>0</v>
      </c>
      <c r="J28" s="50">
        <v>15</v>
      </c>
      <c r="K28" s="50">
        <v>15</v>
      </c>
      <c r="L28" s="51">
        <v>45</v>
      </c>
      <c r="M28" s="51">
        <v>45</v>
      </c>
      <c r="N28" s="58">
        <v>45</v>
      </c>
      <c r="O28" s="51">
        <v>44</v>
      </c>
      <c r="P28" s="51">
        <v>10</v>
      </c>
      <c r="Q28" s="51">
        <f>+'BASE DE DATOS '!CD509</f>
        <v>45</v>
      </c>
      <c r="R28" s="51">
        <f>+'BASE DE DATOS '!CE509</f>
        <v>435306718</v>
      </c>
      <c r="S28" s="51">
        <f>+'BASE DE DATOS '!CF509</f>
        <v>0</v>
      </c>
      <c r="T28" s="51">
        <f>+'BASE DE DATOS '!CG509</f>
        <v>435306718</v>
      </c>
      <c r="U28" s="51">
        <f>+'BASE DE DATOS '!CH509</f>
        <v>0</v>
      </c>
      <c r="V28" s="51">
        <f>+'BASE DE DATOS '!CI509</f>
        <v>0</v>
      </c>
      <c r="W28" s="51">
        <f>+'BASE DE DATOS '!CJ509</f>
        <v>0</v>
      </c>
      <c r="X28" s="51">
        <f>+'BASE DE DATOS '!CK509</f>
        <v>0</v>
      </c>
      <c r="Y28" s="51">
        <f>+'BASE DE DATOS '!CL509</f>
        <v>0</v>
      </c>
      <c r="Z28" s="51">
        <f>+'BASE DE DATOS '!CM509</f>
        <v>0</v>
      </c>
      <c r="AA28" s="54">
        <f>+'BASE DE DATOS '!CQ509</f>
        <v>45</v>
      </c>
      <c r="AB28" s="160">
        <f>+'BASE DE DATOS '!CR509</f>
        <v>1</v>
      </c>
      <c r="AC28" s="55" t="str">
        <f>+'BASE DE DATOS '!CU509</f>
        <v>SECRETARIA DE SALUD</v>
      </c>
      <c r="AD28" s="157"/>
    </row>
    <row r="29" spans="1:30" ht="77.25" customHeight="1">
      <c r="A29" s="48" t="s">
        <v>1401</v>
      </c>
      <c r="B29" s="49" t="s">
        <v>95</v>
      </c>
      <c r="C29" s="48" t="s">
        <v>1402</v>
      </c>
      <c r="D29" s="50">
        <v>45</v>
      </c>
      <c r="E29" s="50">
        <v>45</v>
      </c>
      <c r="F29" s="48" t="s">
        <v>97</v>
      </c>
      <c r="G29" s="48" t="s">
        <v>1405</v>
      </c>
      <c r="H29" s="48" t="s">
        <v>1406</v>
      </c>
      <c r="I29" s="51">
        <v>0</v>
      </c>
      <c r="J29" s="50">
        <v>15</v>
      </c>
      <c r="K29" s="50">
        <v>15</v>
      </c>
      <c r="L29" s="51">
        <v>45</v>
      </c>
      <c r="M29" s="51">
        <v>45</v>
      </c>
      <c r="N29" s="58">
        <v>45</v>
      </c>
      <c r="O29" s="51">
        <v>45</v>
      </c>
      <c r="P29" s="51">
        <v>10</v>
      </c>
      <c r="Q29" s="51">
        <f>+'BASE DE DATOS '!CD510</f>
        <v>50</v>
      </c>
      <c r="R29" s="51">
        <f>+'BASE DE DATOS '!CE510</f>
        <v>141045582.33333334</v>
      </c>
      <c r="S29" s="51">
        <f>+'BASE DE DATOS '!CF510</f>
        <v>0</v>
      </c>
      <c r="T29" s="51">
        <f>+'BASE DE DATOS '!CG510</f>
        <v>141045582.33333334</v>
      </c>
      <c r="U29" s="51">
        <f>+'BASE DE DATOS '!CH510</f>
        <v>0</v>
      </c>
      <c r="V29" s="51">
        <f>+'BASE DE DATOS '!CI510</f>
        <v>0</v>
      </c>
      <c r="W29" s="51">
        <f>+'BASE DE DATOS '!CJ510</f>
        <v>0</v>
      </c>
      <c r="X29" s="51">
        <f>+'BASE DE DATOS '!CK510</f>
        <v>0</v>
      </c>
      <c r="Y29" s="51">
        <f>+'BASE DE DATOS '!CL510</f>
        <v>0</v>
      </c>
      <c r="Z29" s="51">
        <f>+'BASE DE DATOS '!CM510</f>
        <v>0</v>
      </c>
      <c r="AA29" s="54">
        <f>+'BASE DE DATOS '!CQ510</f>
        <v>50</v>
      </c>
      <c r="AB29" s="160">
        <f>+'BASE DE DATOS '!CR510</f>
        <v>1</v>
      </c>
      <c r="AC29" s="55" t="str">
        <f>+'BASE DE DATOS '!CU510</f>
        <v>SECRETARIA DE SALUD</v>
      </c>
      <c r="AD29" s="157"/>
    </row>
    <row r="30" spans="1:30" ht="124.5" customHeight="1">
      <c r="A30" s="48" t="s">
        <v>1401</v>
      </c>
      <c r="B30" s="49" t="s">
        <v>95</v>
      </c>
      <c r="C30" s="48" t="s">
        <v>1402</v>
      </c>
      <c r="D30" s="50">
        <v>100</v>
      </c>
      <c r="E30" s="50">
        <v>50</v>
      </c>
      <c r="F30" s="48" t="s">
        <v>97</v>
      </c>
      <c r="G30" s="48" t="s">
        <v>1407</v>
      </c>
      <c r="H30" s="48" t="s">
        <v>1408</v>
      </c>
      <c r="I30" s="51">
        <v>0</v>
      </c>
      <c r="J30" s="50">
        <v>25</v>
      </c>
      <c r="K30" s="50">
        <v>25</v>
      </c>
      <c r="L30" s="51">
        <v>100</v>
      </c>
      <c r="M30" s="51">
        <v>100</v>
      </c>
      <c r="N30" s="58">
        <v>100</v>
      </c>
      <c r="O30" s="51">
        <v>97</v>
      </c>
      <c r="P30" s="51">
        <v>0</v>
      </c>
      <c r="Q30" s="51">
        <f>+'BASE DE DATOS '!CD511</f>
        <v>50</v>
      </c>
      <c r="R30" s="51">
        <f>+'BASE DE DATOS '!CE511</f>
        <v>141045582.33333334</v>
      </c>
      <c r="S30" s="51">
        <f>+'BASE DE DATOS '!CF511</f>
        <v>0</v>
      </c>
      <c r="T30" s="51">
        <f>+'BASE DE DATOS '!CG511</f>
        <v>141045582.33333334</v>
      </c>
      <c r="U30" s="51">
        <f>+'BASE DE DATOS '!CH511</f>
        <v>0</v>
      </c>
      <c r="V30" s="51">
        <f>+'BASE DE DATOS '!CI511</f>
        <v>0</v>
      </c>
      <c r="W30" s="51">
        <f>+'BASE DE DATOS '!CJ511</f>
        <v>0</v>
      </c>
      <c r="X30" s="51">
        <f>+'BASE DE DATOS '!CK511</f>
        <v>0</v>
      </c>
      <c r="Y30" s="51">
        <f>+'BASE DE DATOS '!CL511</f>
        <v>0</v>
      </c>
      <c r="Z30" s="51">
        <f>+'BASE DE DATOS '!CM511</f>
        <v>0</v>
      </c>
      <c r="AA30" s="54">
        <f>+'BASE DE DATOS '!CQ511</f>
        <v>68</v>
      </c>
      <c r="AB30" s="160">
        <f>+'BASE DE DATOS '!CR511</f>
        <v>1</v>
      </c>
      <c r="AC30" s="55" t="str">
        <f>+'BASE DE DATOS '!CU511</f>
        <v>SECRETARIA DE SALUD</v>
      </c>
      <c r="AD30" s="157"/>
    </row>
    <row r="31" spans="1:30" ht="67.5" hidden="1">
      <c r="A31" s="48" t="s">
        <v>1401</v>
      </c>
      <c r="B31" s="49" t="s">
        <v>95</v>
      </c>
      <c r="C31" s="48" t="s">
        <v>1402</v>
      </c>
      <c r="D31" s="50">
        <v>45</v>
      </c>
      <c r="E31" s="50" t="s">
        <v>81</v>
      </c>
      <c r="F31" s="48" t="s">
        <v>97</v>
      </c>
      <c r="G31" s="48" t="s">
        <v>1409</v>
      </c>
      <c r="H31" s="48" t="s">
        <v>1409</v>
      </c>
      <c r="I31" s="51">
        <v>0</v>
      </c>
      <c r="J31" s="50">
        <v>12</v>
      </c>
      <c r="K31" s="50">
        <v>12</v>
      </c>
      <c r="L31" s="51">
        <v>12</v>
      </c>
      <c r="M31" s="51">
        <v>12</v>
      </c>
      <c r="N31" s="58">
        <v>18</v>
      </c>
      <c r="O31" s="51">
        <v>18</v>
      </c>
      <c r="P31" s="51" t="s">
        <v>81</v>
      </c>
      <c r="Q31" s="51" t="str">
        <f>+'BASE DE DATOS '!CD512</f>
        <v>NA</v>
      </c>
      <c r="R31" s="51">
        <f>+'BASE DE DATOS '!CE512</f>
        <v>0</v>
      </c>
      <c r="S31" s="51">
        <f>+'BASE DE DATOS '!CF512</f>
        <v>0</v>
      </c>
      <c r="T31" s="51">
        <f>+'BASE DE DATOS '!CG512</f>
        <v>0</v>
      </c>
      <c r="U31" s="51">
        <f>+'BASE DE DATOS '!CH512</f>
        <v>0</v>
      </c>
      <c r="V31" s="51">
        <f>+'BASE DE DATOS '!CI512</f>
        <v>0</v>
      </c>
      <c r="W31" s="51">
        <f>+'BASE DE DATOS '!CJ512</f>
        <v>0</v>
      </c>
      <c r="X31" s="51">
        <f>+'BASE DE DATOS '!CK512</f>
        <v>0</v>
      </c>
      <c r="Y31" s="51">
        <f>+'BASE DE DATOS '!CL512</f>
        <v>0</v>
      </c>
      <c r="Z31" s="51">
        <f>+'BASE DE DATOS '!CM512</f>
        <v>0</v>
      </c>
      <c r="AA31" s="54" t="str">
        <f>+'BASE DE DATOS '!CQ512</f>
        <v>NA</v>
      </c>
      <c r="AB31" s="160" t="str">
        <f>+'BASE DE DATOS '!CR512</f>
        <v>NA</v>
      </c>
      <c r="AC31" s="55" t="str">
        <f>+'BASE DE DATOS '!CU512</f>
        <v>SECRETARIA DE SALUD</v>
      </c>
      <c r="AD31" s="157"/>
    </row>
    <row r="32" spans="1:30" ht="55.5" customHeight="1">
      <c r="A32" s="48" t="s">
        <v>1401</v>
      </c>
      <c r="B32" s="49" t="s">
        <v>95</v>
      </c>
      <c r="C32" s="48" t="s">
        <v>1402</v>
      </c>
      <c r="D32" s="50">
        <v>27</v>
      </c>
      <c r="E32" s="50">
        <v>27</v>
      </c>
      <c r="F32" s="48" t="s">
        <v>97</v>
      </c>
      <c r="G32" s="48" t="s">
        <v>1410</v>
      </c>
      <c r="H32" s="48" t="s">
        <v>1411</v>
      </c>
      <c r="I32" s="51">
        <v>0</v>
      </c>
      <c r="J32" s="50">
        <v>5</v>
      </c>
      <c r="K32" s="50">
        <v>27</v>
      </c>
      <c r="L32" s="51">
        <v>11</v>
      </c>
      <c r="M32" s="51">
        <v>11</v>
      </c>
      <c r="N32" s="58">
        <v>19</v>
      </c>
      <c r="O32" s="51">
        <v>19</v>
      </c>
      <c r="P32" s="51">
        <v>8</v>
      </c>
      <c r="Q32" s="51">
        <f>+'BASE DE DATOS '!CD513</f>
        <v>27</v>
      </c>
      <c r="R32" s="51">
        <f>+'BASE DE DATOS '!CE513</f>
        <v>214591941</v>
      </c>
      <c r="S32" s="51">
        <f>+'BASE DE DATOS '!CF513</f>
        <v>0</v>
      </c>
      <c r="T32" s="51">
        <f>+'BASE DE DATOS '!CG513</f>
        <v>214591941</v>
      </c>
      <c r="U32" s="51">
        <f>+'BASE DE DATOS '!CH513</f>
        <v>0</v>
      </c>
      <c r="V32" s="51">
        <f>+'BASE DE DATOS '!CI513</f>
        <v>0</v>
      </c>
      <c r="W32" s="51">
        <f>+'BASE DE DATOS '!CJ513</f>
        <v>0</v>
      </c>
      <c r="X32" s="51">
        <f>+'BASE DE DATOS '!CK513</f>
        <v>0</v>
      </c>
      <c r="Y32" s="51">
        <f>+'BASE DE DATOS '!CL513</f>
        <v>0</v>
      </c>
      <c r="Z32" s="51">
        <f>+'BASE DE DATOS '!CM513</f>
        <v>0</v>
      </c>
      <c r="AA32" s="54">
        <f>+'BASE DE DATOS '!CQ513</f>
        <v>84</v>
      </c>
      <c r="AB32" s="160">
        <f>+'BASE DE DATOS '!CR513</f>
        <v>1</v>
      </c>
      <c r="AC32" s="55" t="str">
        <f>+'BASE DE DATOS '!CU513</f>
        <v>SECRETARIA DE SALUD</v>
      </c>
      <c r="AD32" s="157"/>
    </row>
    <row r="33" spans="1:30" ht="39" customHeight="1">
      <c r="A33" s="48" t="s">
        <v>1401</v>
      </c>
      <c r="B33" s="49" t="s">
        <v>95</v>
      </c>
      <c r="C33" s="48" t="s">
        <v>1402</v>
      </c>
      <c r="D33" s="50">
        <v>27</v>
      </c>
      <c r="E33" s="50">
        <v>27</v>
      </c>
      <c r="F33" s="48" t="s">
        <v>97</v>
      </c>
      <c r="G33" s="48" t="s">
        <v>1412</v>
      </c>
      <c r="H33" s="48" t="s">
        <v>1413</v>
      </c>
      <c r="I33" s="51">
        <v>0</v>
      </c>
      <c r="J33" s="50">
        <v>5</v>
      </c>
      <c r="K33" s="50">
        <v>5</v>
      </c>
      <c r="L33" s="51">
        <v>36</v>
      </c>
      <c r="M33" s="51">
        <v>36</v>
      </c>
      <c r="N33" s="58">
        <v>19</v>
      </c>
      <c r="O33" s="51">
        <v>19</v>
      </c>
      <c r="P33" s="51">
        <v>19</v>
      </c>
      <c r="Q33" s="51">
        <f>+'BASE DE DATOS '!CD514</f>
        <v>27</v>
      </c>
      <c r="R33" s="51">
        <f>+'BASE DE DATOS '!CE514</f>
        <v>214591941</v>
      </c>
      <c r="S33" s="51">
        <f>+'BASE DE DATOS '!CF514</f>
        <v>0</v>
      </c>
      <c r="T33" s="51">
        <f>+'BASE DE DATOS '!CG514</f>
        <v>214591941</v>
      </c>
      <c r="U33" s="51">
        <f>+'BASE DE DATOS '!CH514</f>
        <v>0</v>
      </c>
      <c r="V33" s="51">
        <f>+'BASE DE DATOS '!CI514</f>
        <v>0</v>
      </c>
      <c r="W33" s="51">
        <f>+'BASE DE DATOS '!CJ514</f>
        <v>0</v>
      </c>
      <c r="X33" s="51">
        <f>+'BASE DE DATOS '!CK514</f>
        <v>0</v>
      </c>
      <c r="Y33" s="51">
        <f>+'BASE DE DATOS '!CL514</f>
        <v>0</v>
      </c>
      <c r="Z33" s="51">
        <f>+'BASE DE DATOS '!CM514</f>
        <v>0</v>
      </c>
      <c r="AA33" s="54">
        <f>+'BASE DE DATOS '!CQ514</f>
        <v>87</v>
      </c>
      <c r="AB33" s="160">
        <f>+'BASE DE DATOS '!CR514</f>
        <v>1</v>
      </c>
      <c r="AC33" s="55" t="str">
        <f>+'BASE DE DATOS '!CU514</f>
        <v>SECRETARIA DE SALUD</v>
      </c>
      <c r="AD33" s="157"/>
    </row>
    <row r="34" spans="1:30" ht="67.5" hidden="1">
      <c r="A34" s="48" t="s">
        <v>1401</v>
      </c>
      <c r="B34" s="49" t="s">
        <v>95</v>
      </c>
      <c r="C34" s="48" t="s">
        <v>1402</v>
      </c>
      <c r="D34" s="50">
        <v>23</v>
      </c>
      <c r="E34" s="50" t="s">
        <v>81</v>
      </c>
      <c r="F34" s="48" t="s">
        <v>97</v>
      </c>
      <c r="G34" s="48" t="s">
        <v>1414</v>
      </c>
      <c r="H34" s="48" t="s">
        <v>1414</v>
      </c>
      <c r="I34" s="51">
        <v>0</v>
      </c>
      <c r="J34" s="50">
        <v>5</v>
      </c>
      <c r="K34" s="50">
        <v>27</v>
      </c>
      <c r="L34" s="51">
        <v>12</v>
      </c>
      <c r="M34" s="51">
        <v>12</v>
      </c>
      <c r="N34" s="58">
        <v>12</v>
      </c>
      <c r="O34" s="51">
        <v>0</v>
      </c>
      <c r="P34" s="51" t="s">
        <v>81</v>
      </c>
      <c r="Q34" s="51" t="str">
        <f>+'BASE DE DATOS '!CD515</f>
        <v>NA</v>
      </c>
      <c r="R34" s="51">
        <f>+'BASE DE DATOS '!CE515</f>
        <v>0</v>
      </c>
      <c r="S34" s="51">
        <f>+'BASE DE DATOS '!CF515</f>
        <v>0</v>
      </c>
      <c r="T34" s="51">
        <f>+'BASE DE DATOS '!CG515</f>
        <v>0</v>
      </c>
      <c r="U34" s="51">
        <f>+'BASE DE DATOS '!CH515</f>
        <v>0</v>
      </c>
      <c r="V34" s="51">
        <f>+'BASE DE DATOS '!CI515</f>
        <v>0</v>
      </c>
      <c r="W34" s="51">
        <f>+'BASE DE DATOS '!CJ515</f>
        <v>0</v>
      </c>
      <c r="X34" s="51">
        <f>+'BASE DE DATOS '!CK515</f>
        <v>0</v>
      </c>
      <c r="Y34" s="51">
        <f>+'BASE DE DATOS '!CL515</f>
        <v>0</v>
      </c>
      <c r="Z34" s="51">
        <f>+'BASE DE DATOS '!CM515</f>
        <v>0</v>
      </c>
      <c r="AA34" s="54" t="str">
        <f>+'BASE DE DATOS '!CQ515</f>
        <v>NA</v>
      </c>
      <c r="AB34" s="160" t="str">
        <f>+'BASE DE DATOS '!CR515</f>
        <v>NA</v>
      </c>
      <c r="AC34" s="55" t="str">
        <f>+'BASE DE DATOS '!CU515</f>
        <v>SECRETARIA DE SALUD</v>
      </c>
      <c r="AD34" s="157"/>
    </row>
    <row r="35" spans="1:30" ht="62.25" customHeight="1">
      <c r="A35" s="48" t="s">
        <v>1401</v>
      </c>
      <c r="B35" s="49" t="s">
        <v>95</v>
      </c>
      <c r="C35" s="48" t="s">
        <v>1402</v>
      </c>
      <c r="D35" s="50" t="s">
        <v>79</v>
      </c>
      <c r="E35" s="50">
        <v>39</v>
      </c>
      <c r="F35" s="48" t="s">
        <v>97</v>
      </c>
      <c r="G35" s="63" t="s">
        <v>81</v>
      </c>
      <c r="H35" s="48" t="s">
        <v>1415</v>
      </c>
      <c r="I35" s="51" t="s">
        <v>107</v>
      </c>
      <c r="J35" s="50" t="s">
        <v>81</v>
      </c>
      <c r="K35" s="50" t="s">
        <v>81</v>
      </c>
      <c r="L35" s="50" t="s">
        <v>81</v>
      </c>
      <c r="M35" s="50" t="s">
        <v>81</v>
      </c>
      <c r="N35" s="50">
        <v>13</v>
      </c>
      <c r="O35" s="50">
        <v>13</v>
      </c>
      <c r="P35" s="51">
        <v>39</v>
      </c>
      <c r="Q35" s="50">
        <f>+'BASE DE DATOS '!CD516</f>
        <v>45</v>
      </c>
      <c r="R35" s="51">
        <f>+'BASE DE DATOS '!CE516</f>
        <v>635989685</v>
      </c>
      <c r="S35" s="51">
        <f>+'BASE DE DATOS '!CF516</f>
        <v>0</v>
      </c>
      <c r="T35" s="51">
        <f>+'BASE DE DATOS '!CG516</f>
        <v>523494652</v>
      </c>
      <c r="U35" s="51">
        <f>+'BASE DE DATOS '!CH516</f>
        <v>112495033</v>
      </c>
      <c r="V35" s="51">
        <f>+'BASE DE DATOS '!CI516</f>
        <v>0</v>
      </c>
      <c r="W35" s="51">
        <f>+'BASE DE DATOS '!CJ516</f>
        <v>0</v>
      </c>
      <c r="X35" s="51">
        <f>+'BASE DE DATOS '!CK516</f>
        <v>0</v>
      </c>
      <c r="Y35" s="51">
        <f>+'BASE DE DATOS '!CL516</f>
        <v>0</v>
      </c>
      <c r="Z35" s="51">
        <f>+'BASE DE DATOS '!CM516</f>
        <v>0</v>
      </c>
      <c r="AA35" s="54">
        <f>+'BASE DE DATOS '!CQ516</f>
        <v>11.25</v>
      </c>
      <c r="AB35" s="160">
        <f>+'BASE DE DATOS '!CR516</f>
        <v>0.28846153846153844</v>
      </c>
      <c r="AC35" s="55" t="str">
        <f>+'BASE DE DATOS '!CU516</f>
        <v>SECRETARIA DE SALUD</v>
      </c>
      <c r="AD35" s="157"/>
    </row>
    <row r="36" spans="1:30" ht="42" customHeight="1">
      <c r="A36" s="48" t="s">
        <v>1416</v>
      </c>
      <c r="B36" s="49" t="s">
        <v>95</v>
      </c>
      <c r="C36" s="48" t="s">
        <v>1417</v>
      </c>
      <c r="D36" s="50">
        <v>24</v>
      </c>
      <c r="E36" s="50">
        <v>20</v>
      </c>
      <c r="F36" s="48" t="s">
        <v>97</v>
      </c>
      <c r="G36" s="48" t="s">
        <v>1418</v>
      </c>
      <c r="H36" s="48" t="s">
        <v>1418</v>
      </c>
      <c r="I36" s="51">
        <v>0</v>
      </c>
      <c r="J36" s="50">
        <v>6</v>
      </c>
      <c r="K36" s="50">
        <v>6</v>
      </c>
      <c r="L36" s="51">
        <v>11</v>
      </c>
      <c r="M36" s="51">
        <v>11</v>
      </c>
      <c r="N36" s="58">
        <v>36</v>
      </c>
      <c r="O36" s="51">
        <v>19</v>
      </c>
      <c r="P36" s="51">
        <v>12</v>
      </c>
      <c r="Q36" s="51">
        <f>+'BASE DE DATOS '!CD517</f>
        <v>45</v>
      </c>
      <c r="R36" s="51">
        <f>+'BASE DE DATOS '!CE517</f>
        <v>532703214</v>
      </c>
      <c r="S36" s="51">
        <f>+'BASE DE DATOS '!CF517</f>
        <v>0</v>
      </c>
      <c r="T36" s="51">
        <f>+'BASE DE DATOS '!CG517</f>
        <v>532703214</v>
      </c>
      <c r="U36" s="51">
        <f>+'BASE DE DATOS '!CH517</f>
        <v>0</v>
      </c>
      <c r="V36" s="51">
        <f>+'BASE DE DATOS '!CI517</f>
        <v>0</v>
      </c>
      <c r="W36" s="51">
        <f>+'BASE DE DATOS '!CJ517</f>
        <v>0</v>
      </c>
      <c r="X36" s="51">
        <f>+'BASE DE DATOS '!CK517</f>
        <v>0</v>
      </c>
      <c r="Y36" s="51">
        <f>+'BASE DE DATOS '!CL517</f>
        <v>0</v>
      </c>
      <c r="Z36" s="51">
        <f>+'BASE DE DATOS '!CM517</f>
        <v>0</v>
      </c>
      <c r="AA36" s="54">
        <f>+'BASE DE DATOS '!CQ517</f>
        <v>81</v>
      </c>
      <c r="AB36" s="160">
        <f>+'BASE DE DATOS '!CR517</f>
        <v>1</v>
      </c>
      <c r="AC36" s="55" t="str">
        <f>+'BASE DE DATOS '!CU517</f>
        <v>SECRETARIA DE SALUD</v>
      </c>
      <c r="AD36" s="157"/>
    </row>
    <row r="37" spans="1:30" ht="48" customHeight="1">
      <c r="A37" s="48" t="s">
        <v>1419</v>
      </c>
      <c r="B37" s="49" t="s">
        <v>95</v>
      </c>
      <c r="C37" s="48" t="s">
        <v>1417</v>
      </c>
      <c r="D37" s="50">
        <v>18</v>
      </c>
      <c r="E37" s="50">
        <v>18</v>
      </c>
      <c r="F37" s="48" t="s">
        <v>97</v>
      </c>
      <c r="G37" s="48" t="s">
        <v>1420</v>
      </c>
      <c r="H37" s="48" t="s">
        <v>1421</v>
      </c>
      <c r="I37" s="51">
        <v>0</v>
      </c>
      <c r="J37" s="50">
        <v>5</v>
      </c>
      <c r="K37" s="50">
        <v>5</v>
      </c>
      <c r="L37" s="51">
        <v>12</v>
      </c>
      <c r="M37" s="51">
        <v>12</v>
      </c>
      <c r="N37" s="58">
        <v>45</v>
      </c>
      <c r="O37" s="51">
        <v>45</v>
      </c>
      <c r="P37" s="51">
        <v>16</v>
      </c>
      <c r="Q37" s="51">
        <f>+'BASE DE DATOS '!CD518</f>
        <v>45</v>
      </c>
      <c r="R37" s="51">
        <f>+'BASE DE DATOS '!CE518</f>
        <v>829413844</v>
      </c>
      <c r="S37" s="51">
        <f>+'BASE DE DATOS '!CF518</f>
        <v>0</v>
      </c>
      <c r="T37" s="51">
        <f>+'BASE DE DATOS '!CG518</f>
        <v>829413844</v>
      </c>
      <c r="U37" s="51">
        <f>+'BASE DE DATOS '!CH518</f>
        <v>0</v>
      </c>
      <c r="V37" s="51">
        <f>+'BASE DE DATOS '!CI518</f>
        <v>0</v>
      </c>
      <c r="W37" s="51">
        <f>+'BASE DE DATOS '!CJ518</f>
        <v>0</v>
      </c>
      <c r="X37" s="51">
        <f>+'BASE DE DATOS '!CK518</f>
        <v>0</v>
      </c>
      <c r="Y37" s="51">
        <f>+'BASE DE DATOS '!CL518</f>
        <v>0</v>
      </c>
      <c r="Z37" s="51">
        <f>+'BASE DE DATOS '!CM518</f>
        <v>0</v>
      </c>
      <c r="AA37" s="54">
        <f>+'BASE DE DATOS '!CQ518</f>
        <v>107</v>
      </c>
      <c r="AB37" s="160">
        <f>+'BASE DE DATOS '!CR518</f>
        <v>1</v>
      </c>
      <c r="AC37" s="55" t="str">
        <f>+'BASE DE DATOS '!CU518</f>
        <v>SECRETARIA DE SALUD</v>
      </c>
      <c r="AD37" s="157"/>
    </row>
    <row r="38" spans="1:30" ht="39.75" customHeight="1">
      <c r="A38" s="48" t="s">
        <v>1416</v>
      </c>
      <c r="B38" s="49" t="s">
        <v>95</v>
      </c>
      <c r="C38" s="48" t="s">
        <v>1417</v>
      </c>
      <c r="D38" s="50">
        <v>24</v>
      </c>
      <c r="E38" s="50">
        <v>45</v>
      </c>
      <c r="F38" s="48" t="s">
        <v>97</v>
      </c>
      <c r="G38" s="48" t="s">
        <v>1422</v>
      </c>
      <c r="H38" s="48" t="s">
        <v>1423</v>
      </c>
      <c r="I38" s="51">
        <v>0</v>
      </c>
      <c r="J38" s="50">
        <v>6</v>
      </c>
      <c r="K38" s="50">
        <v>6</v>
      </c>
      <c r="L38" s="51">
        <v>36</v>
      </c>
      <c r="M38" s="51">
        <v>36</v>
      </c>
      <c r="N38" s="58">
        <v>45</v>
      </c>
      <c r="O38" s="51">
        <v>45</v>
      </c>
      <c r="P38" s="51">
        <v>16</v>
      </c>
      <c r="Q38" s="51">
        <f>+'BASE DE DATOS '!CD519</f>
        <v>45</v>
      </c>
      <c r="R38" s="51">
        <f>+'BASE DE DATOS '!CE519</f>
        <v>356655058.5</v>
      </c>
      <c r="S38" s="51">
        <f>+'BASE DE DATOS '!CF519</f>
        <v>0</v>
      </c>
      <c r="T38" s="51">
        <f>+'BASE DE DATOS '!CG519</f>
        <v>356655058.5</v>
      </c>
      <c r="U38" s="51">
        <f>+'BASE DE DATOS '!CH519</f>
        <v>0</v>
      </c>
      <c r="V38" s="51">
        <f>+'BASE DE DATOS '!CI519</f>
        <v>0</v>
      </c>
      <c r="W38" s="51">
        <f>+'BASE DE DATOS '!CJ519</f>
        <v>0</v>
      </c>
      <c r="X38" s="51">
        <f>+'BASE DE DATOS '!CK519</f>
        <v>0</v>
      </c>
      <c r="Y38" s="51">
        <f>+'BASE DE DATOS '!CL519</f>
        <v>0</v>
      </c>
      <c r="Z38" s="51">
        <f>+'BASE DE DATOS '!CM519</f>
        <v>0</v>
      </c>
      <c r="AA38" s="54">
        <f>+'BASE DE DATOS '!CQ519</f>
        <v>132</v>
      </c>
      <c r="AB38" s="160">
        <f>+'BASE DE DATOS '!CR519</f>
        <v>1</v>
      </c>
      <c r="AC38" s="55" t="str">
        <f>+'BASE DE DATOS '!CU519</f>
        <v>SECRETARIA DE SALUD</v>
      </c>
      <c r="AD38" s="157"/>
    </row>
    <row r="39" spans="1:30" ht="41.25" customHeight="1">
      <c r="A39" s="48" t="s">
        <v>1416</v>
      </c>
      <c r="B39" s="49" t="s">
        <v>95</v>
      </c>
      <c r="C39" s="48" t="s">
        <v>1417</v>
      </c>
      <c r="D39" s="50">
        <v>6</v>
      </c>
      <c r="E39" s="50">
        <v>6</v>
      </c>
      <c r="F39" s="48" t="s">
        <v>97</v>
      </c>
      <c r="G39" s="48" t="s">
        <v>1424</v>
      </c>
      <c r="H39" s="48" t="s">
        <v>1425</v>
      </c>
      <c r="I39" s="51">
        <v>0</v>
      </c>
      <c r="J39" s="50">
        <v>2</v>
      </c>
      <c r="K39" s="50">
        <v>2</v>
      </c>
      <c r="L39" s="51">
        <v>12</v>
      </c>
      <c r="M39" s="51">
        <v>12</v>
      </c>
      <c r="N39" s="58">
        <v>19</v>
      </c>
      <c r="O39" s="51">
        <v>19</v>
      </c>
      <c r="P39" s="51">
        <v>40</v>
      </c>
      <c r="Q39" s="51">
        <f>+'BASE DE DATOS '!CD520</f>
        <v>44</v>
      </c>
      <c r="R39" s="51">
        <f>+'BASE DE DATOS '!CE520</f>
        <v>1439897499</v>
      </c>
      <c r="S39" s="51">
        <f>+'BASE DE DATOS '!CF520</f>
        <v>0</v>
      </c>
      <c r="T39" s="51">
        <f>+'BASE DE DATOS '!CG520</f>
        <v>1439897499</v>
      </c>
      <c r="U39" s="51">
        <f>+'BASE DE DATOS '!CH520</f>
        <v>0</v>
      </c>
      <c r="V39" s="51">
        <f>+'BASE DE DATOS '!CI520</f>
        <v>0</v>
      </c>
      <c r="W39" s="51">
        <f>+'BASE DE DATOS '!CJ520</f>
        <v>0</v>
      </c>
      <c r="X39" s="51">
        <f>+'BASE DE DATOS '!CK520</f>
        <v>0</v>
      </c>
      <c r="Y39" s="51">
        <f>+'BASE DE DATOS '!CL520</f>
        <v>0</v>
      </c>
      <c r="Z39" s="51">
        <f>+'BASE DE DATOS '!CM520</f>
        <v>0</v>
      </c>
      <c r="AA39" s="54">
        <f>+'BASE DE DATOS '!CQ520</f>
        <v>19.25</v>
      </c>
      <c r="AB39" s="160">
        <f>+'BASE DE DATOS '!CR520</f>
        <v>1</v>
      </c>
      <c r="AC39" s="55" t="str">
        <f>+'BASE DE DATOS '!CU520</f>
        <v>SECRETARIA DE SALUD</v>
      </c>
      <c r="AD39" s="157"/>
    </row>
    <row r="40" spans="1:30" ht="23.25" customHeight="1">
      <c r="A40" s="48" t="s">
        <v>1416</v>
      </c>
      <c r="B40" s="49" t="s">
        <v>95</v>
      </c>
      <c r="C40" s="48" t="s">
        <v>1417</v>
      </c>
      <c r="D40" s="50">
        <v>80</v>
      </c>
      <c r="E40" s="50">
        <v>80</v>
      </c>
      <c r="F40" s="48" t="s">
        <v>97</v>
      </c>
      <c r="G40" s="48" t="s">
        <v>1426</v>
      </c>
      <c r="H40" s="48" t="s">
        <v>1427</v>
      </c>
      <c r="I40" s="51">
        <v>0</v>
      </c>
      <c r="J40" s="50">
        <v>37</v>
      </c>
      <c r="K40" s="50">
        <v>37</v>
      </c>
      <c r="L40" s="51">
        <v>80</v>
      </c>
      <c r="M40" s="51">
        <v>80</v>
      </c>
      <c r="N40" s="58">
        <v>80</v>
      </c>
      <c r="O40" s="51">
        <v>100</v>
      </c>
      <c r="P40" s="51">
        <v>80</v>
      </c>
      <c r="Q40" s="51">
        <f>+'BASE DE DATOS '!CD521</f>
        <v>42</v>
      </c>
      <c r="R40" s="51">
        <f>+'BASE DE DATOS '!CE521</f>
        <v>156318552</v>
      </c>
      <c r="S40" s="51">
        <f>+'BASE DE DATOS '!CF521</f>
        <v>0</v>
      </c>
      <c r="T40" s="51">
        <f>+'BASE DE DATOS '!CG521</f>
        <v>156318552</v>
      </c>
      <c r="U40" s="51">
        <f>+'BASE DE DATOS '!CH521</f>
        <v>0</v>
      </c>
      <c r="V40" s="51">
        <f>+'BASE DE DATOS '!CI521</f>
        <v>0</v>
      </c>
      <c r="W40" s="51">
        <f>+'BASE DE DATOS '!CJ521</f>
        <v>0</v>
      </c>
      <c r="X40" s="51">
        <f>+'BASE DE DATOS '!CK521</f>
        <v>0</v>
      </c>
      <c r="Y40" s="51">
        <f>+'BASE DE DATOS '!CL521</f>
        <v>0</v>
      </c>
      <c r="Z40" s="51">
        <f>+'BASE DE DATOS '!CM521</f>
        <v>0</v>
      </c>
      <c r="AA40" s="54">
        <f>+'BASE DE DATOS '!CQ521</f>
        <v>80</v>
      </c>
      <c r="AB40" s="160">
        <f>+'BASE DE DATOS '!CR521</f>
        <v>1</v>
      </c>
      <c r="AC40" s="55" t="str">
        <f>+'BASE DE DATOS '!CU521</f>
        <v>SECRETARIA DE SALUD</v>
      </c>
      <c r="AD40" s="157"/>
    </row>
    <row r="41" spans="1:30" ht="46.5" customHeight="1">
      <c r="A41" s="48" t="s">
        <v>1416</v>
      </c>
      <c r="B41" s="49" t="s">
        <v>95</v>
      </c>
      <c r="C41" s="48" t="s">
        <v>1417</v>
      </c>
      <c r="D41" s="50">
        <v>90</v>
      </c>
      <c r="E41" s="50">
        <v>80</v>
      </c>
      <c r="F41" s="48" t="s">
        <v>97</v>
      </c>
      <c r="G41" s="48" t="s">
        <v>1428</v>
      </c>
      <c r="H41" s="48" t="s">
        <v>1429</v>
      </c>
      <c r="I41" s="51">
        <v>0</v>
      </c>
      <c r="J41" s="50">
        <v>79</v>
      </c>
      <c r="K41" s="50">
        <v>71</v>
      </c>
      <c r="L41" s="51">
        <v>90</v>
      </c>
      <c r="M41" s="51">
        <v>90</v>
      </c>
      <c r="N41" s="58">
        <v>90</v>
      </c>
      <c r="O41" s="51">
        <v>100</v>
      </c>
      <c r="P41" s="51">
        <v>80</v>
      </c>
      <c r="Q41" s="51">
        <f>+'BASE DE DATOS '!CD522</f>
        <v>76</v>
      </c>
      <c r="R41" s="51">
        <f>+'BASE DE DATOS '!CE522</f>
        <v>471166171</v>
      </c>
      <c r="S41" s="51">
        <f>+'BASE DE DATOS '!CF522</f>
        <v>0</v>
      </c>
      <c r="T41" s="51">
        <f>+'BASE DE DATOS '!CG522</f>
        <v>471166171</v>
      </c>
      <c r="U41" s="51">
        <f>+'BASE DE DATOS '!CH522</f>
        <v>0</v>
      </c>
      <c r="V41" s="51">
        <f>+'BASE DE DATOS '!CI522</f>
        <v>0</v>
      </c>
      <c r="W41" s="51">
        <f>+'BASE DE DATOS '!CJ522</f>
        <v>0</v>
      </c>
      <c r="X41" s="51">
        <f>+'BASE DE DATOS '!CK522</f>
        <v>0</v>
      </c>
      <c r="Y41" s="51">
        <f>+'BASE DE DATOS '!CL522</f>
        <v>0</v>
      </c>
      <c r="Z41" s="51">
        <f>+'BASE DE DATOS '!CM522</f>
        <v>0</v>
      </c>
      <c r="AA41" s="54">
        <f>+'BASE DE DATOS '!CQ522</f>
        <v>84.25</v>
      </c>
      <c r="AB41" s="160">
        <f>+'BASE DE DATOS '!CR522</f>
        <v>1</v>
      </c>
      <c r="AC41" s="55" t="str">
        <f>+'BASE DE DATOS '!CU522</f>
        <v>SECRETARIA DE SALUD</v>
      </c>
      <c r="AD41" s="157"/>
    </row>
    <row r="42" spans="1:30" ht="43.5" customHeight="1">
      <c r="A42" s="48" t="s">
        <v>1416</v>
      </c>
      <c r="B42" s="49" t="s">
        <v>95</v>
      </c>
      <c r="C42" s="48" t="s">
        <v>1417</v>
      </c>
      <c r="D42" s="50">
        <v>65</v>
      </c>
      <c r="E42" s="50">
        <v>5</v>
      </c>
      <c r="F42" s="48" t="s">
        <v>486</v>
      </c>
      <c r="G42" s="48" t="s">
        <v>1430</v>
      </c>
      <c r="H42" s="48" t="s">
        <v>1431</v>
      </c>
      <c r="I42" s="51">
        <v>0</v>
      </c>
      <c r="J42" s="50">
        <v>65</v>
      </c>
      <c r="K42" s="50">
        <v>65</v>
      </c>
      <c r="L42" s="51">
        <v>65</v>
      </c>
      <c r="M42" s="51">
        <v>65</v>
      </c>
      <c r="N42" s="58">
        <v>45</v>
      </c>
      <c r="O42" s="51">
        <v>29</v>
      </c>
      <c r="P42" s="51">
        <v>5</v>
      </c>
      <c r="Q42" s="51">
        <f>+'BASE DE DATOS '!CD523</f>
        <v>5</v>
      </c>
      <c r="R42" s="51">
        <f>+'BASE DE DATOS '!CE523</f>
        <v>156318552</v>
      </c>
      <c r="S42" s="51">
        <f>+'BASE DE DATOS '!CF523</f>
        <v>0</v>
      </c>
      <c r="T42" s="51">
        <f>+'BASE DE DATOS '!CG523</f>
        <v>156318552</v>
      </c>
      <c r="U42" s="51">
        <f>+'BASE DE DATOS '!CH523</f>
        <v>0</v>
      </c>
      <c r="V42" s="51">
        <f>+'BASE DE DATOS '!CI523</f>
        <v>0</v>
      </c>
      <c r="W42" s="51">
        <f>+'BASE DE DATOS '!CJ523</f>
        <v>0</v>
      </c>
      <c r="X42" s="51">
        <f>+'BASE DE DATOS '!CK523</f>
        <v>0</v>
      </c>
      <c r="Y42" s="51">
        <f>+'BASE DE DATOS '!CL523</f>
        <v>0</v>
      </c>
      <c r="Z42" s="51">
        <f>+'BASE DE DATOS '!CM523</f>
        <v>0</v>
      </c>
      <c r="AA42" s="54">
        <f>+'BASE DE DATOS '!CQ523</f>
        <v>5</v>
      </c>
      <c r="AB42" s="160">
        <f>+'BASE DE DATOS '!CR523</f>
        <v>1</v>
      </c>
      <c r="AC42" s="55" t="str">
        <f>+'BASE DE DATOS '!CU523</f>
        <v>SECRETARIA DE SALUD</v>
      </c>
      <c r="AD42" s="157"/>
    </row>
    <row r="43" spans="1:30" ht="67.5">
      <c r="A43" s="48" t="s">
        <v>1416</v>
      </c>
      <c r="B43" s="49" t="s">
        <v>95</v>
      </c>
      <c r="C43" s="48" t="s">
        <v>1417</v>
      </c>
      <c r="D43" s="50">
        <v>45</v>
      </c>
      <c r="E43" s="50">
        <v>25</v>
      </c>
      <c r="F43" s="48" t="s">
        <v>97</v>
      </c>
      <c r="G43" s="48" t="s">
        <v>1432</v>
      </c>
      <c r="H43" s="48" t="s">
        <v>1433</v>
      </c>
      <c r="I43" s="51">
        <v>0</v>
      </c>
      <c r="J43" s="50">
        <v>45</v>
      </c>
      <c r="K43" s="50">
        <v>15</v>
      </c>
      <c r="L43" s="51">
        <v>45</v>
      </c>
      <c r="M43" s="51">
        <v>45</v>
      </c>
      <c r="N43" s="58">
        <v>45</v>
      </c>
      <c r="O43" s="51">
        <v>45</v>
      </c>
      <c r="P43" s="51">
        <v>32</v>
      </c>
      <c r="Q43" s="51">
        <f>+'BASE DE DATOS '!CD524</f>
        <v>35</v>
      </c>
      <c r="R43" s="51">
        <f>+'BASE DE DATOS '!CE524</f>
        <v>427612775</v>
      </c>
      <c r="S43" s="51">
        <f>+'BASE DE DATOS '!CF524</f>
        <v>0</v>
      </c>
      <c r="T43" s="51">
        <f>+'BASE DE DATOS '!CG524</f>
        <v>427612775</v>
      </c>
      <c r="U43" s="51">
        <f>+'BASE DE DATOS '!CH524</f>
        <v>0</v>
      </c>
      <c r="V43" s="51">
        <f>+'BASE DE DATOS '!CI524</f>
        <v>0</v>
      </c>
      <c r="W43" s="51">
        <f>+'BASE DE DATOS '!CJ524</f>
        <v>0</v>
      </c>
      <c r="X43" s="51">
        <f>+'BASE DE DATOS '!CK524</f>
        <v>0</v>
      </c>
      <c r="Y43" s="51">
        <f>+'BASE DE DATOS '!CL524</f>
        <v>0</v>
      </c>
      <c r="Z43" s="51">
        <f>+'BASE DE DATOS '!CM524</f>
        <v>0</v>
      </c>
      <c r="AA43" s="54">
        <f>+'BASE DE DATOS '!CQ524</f>
        <v>35</v>
      </c>
      <c r="AB43" s="160">
        <f>+'BASE DE DATOS '!CR524</f>
        <v>1</v>
      </c>
      <c r="AC43" s="55" t="str">
        <f>+'BASE DE DATOS '!CU524</f>
        <v>SECRETARIA DE SALUD</v>
      </c>
      <c r="AD43" s="157"/>
    </row>
    <row r="44" spans="1:30" ht="33.75" customHeight="1">
      <c r="A44" s="48" t="s">
        <v>1416</v>
      </c>
      <c r="B44" s="49" t="s">
        <v>95</v>
      </c>
      <c r="C44" s="48" t="s">
        <v>1417</v>
      </c>
      <c r="D44" s="50">
        <v>45</v>
      </c>
      <c r="E44" s="50">
        <v>1</v>
      </c>
      <c r="F44" s="48" t="s">
        <v>97</v>
      </c>
      <c r="G44" s="48" t="s">
        <v>1434</v>
      </c>
      <c r="H44" s="48" t="s">
        <v>1435</v>
      </c>
      <c r="I44" s="51">
        <v>0</v>
      </c>
      <c r="J44" s="50">
        <v>45</v>
      </c>
      <c r="K44" s="50">
        <v>15</v>
      </c>
      <c r="L44" s="51">
        <v>45</v>
      </c>
      <c r="M44" s="51">
        <v>45</v>
      </c>
      <c r="N44" s="58">
        <v>45</v>
      </c>
      <c r="O44" s="51">
        <v>45</v>
      </c>
      <c r="P44" s="51">
        <v>1</v>
      </c>
      <c r="Q44" s="51">
        <f>+'BASE DE DATOS '!CD525</f>
        <v>0</v>
      </c>
      <c r="R44" s="51">
        <f>+'BASE DE DATOS '!CE525</f>
        <v>0</v>
      </c>
      <c r="S44" s="51">
        <f>+'BASE DE DATOS '!CF525</f>
        <v>0</v>
      </c>
      <c r="T44" s="51">
        <f>+'BASE DE DATOS '!CG525</f>
        <v>0</v>
      </c>
      <c r="U44" s="51">
        <f>+'BASE DE DATOS '!CH525</f>
        <v>0</v>
      </c>
      <c r="V44" s="51">
        <f>+'BASE DE DATOS '!CI525</f>
        <v>0</v>
      </c>
      <c r="W44" s="51">
        <f>+'BASE DE DATOS '!CJ525</f>
        <v>0</v>
      </c>
      <c r="X44" s="51">
        <f>+'BASE DE DATOS '!CK525</f>
        <v>0</v>
      </c>
      <c r="Y44" s="51">
        <f>+'BASE DE DATOS '!CL525</f>
        <v>0</v>
      </c>
      <c r="Z44" s="51">
        <f>+'BASE DE DATOS '!CM525</f>
        <v>0</v>
      </c>
      <c r="AA44" s="54">
        <f>+'BASE DE DATOS '!CQ525</f>
        <v>0</v>
      </c>
      <c r="AB44" s="160">
        <f>+'BASE DE DATOS '!CR525</f>
        <v>0</v>
      </c>
      <c r="AC44" s="55" t="str">
        <f>+'BASE DE DATOS '!CU525</f>
        <v>SECRETARIA DE SALUD</v>
      </c>
      <c r="AD44" s="157"/>
    </row>
    <row r="45" spans="1:30" ht="63" customHeight="1">
      <c r="A45" s="48" t="s">
        <v>1416</v>
      </c>
      <c r="B45" s="49" t="s">
        <v>95</v>
      </c>
      <c r="C45" s="48" t="s">
        <v>1417</v>
      </c>
      <c r="D45" s="50" t="s">
        <v>79</v>
      </c>
      <c r="E45" s="50">
        <v>30</v>
      </c>
      <c r="F45" s="48" t="s">
        <v>97</v>
      </c>
      <c r="G45" s="63" t="s">
        <v>81</v>
      </c>
      <c r="H45" s="48" t="s">
        <v>1436</v>
      </c>
      <c r="I45" s="51" t="s">
        <v>107</v>
      </c>
      <c r="J45" s="50" t="s">
        <v>81</v>
      </c>
      <c r="K45" s="50" t="s">
        <v>81</v>
      </c>
      <c r="L45" s="50" t="s">
        <v>81</v>
      </c>
      <c r="M45" s="50" t="s">
        <v>81</v>
      </c>
      <c r="N45" s="50" t="s">
        <v>81</v>
      </c>
      <c r="O45" s="50" t="s">
        <v>81</v>
      </c>
      <c r="P45" s="51">
        <v>30</v>
      </c>
      <c r="Q45" s="50">
        <f>+'BASE DE DATOS '!CD526</f>
        <v>40</v>
      </c>
      <c r="R45" s="51">
        <f>+'BASE DE DATOS '!CE526</f>
        <v>413655625</v>
      </c>
      <c r="S45" s="51">
        <f>+'BASE DE DATOS '!CF526</f>
        <v>0</v>
      </c>
      <c r="T45" s="51">
        <f>+'BASE DE DATOS '!CG526</f>
        <v>413655625</v>
      </c>
      <c r="U45" s="51">
        <f>+'BASE DE DATOS '!CH526</f>
        <v>0</v>
      </c>
      <c r="V45" s="51">
        <f>+'BASE DE DATOS '!CI526</f>
        <v>0</v>
      </c>
      <c r="W45" s="51">
        <f>+'BASE DE DATOS '!CJ526</f>
        <v>0</v>
      </c>
      <c r="X45" s="51">
        <f>+'BASE DE DATOS '!CK526</f>
        <v>0</v>
      </c>
      <c r="Y45" s="51">
        <f>+'BASE DE DATOS '!CL526</f>
        <v>0</v>
      </c>
      <c r="Z45" s="51">
        <f>+'BASE DE DATOS '!CM526</f>
        <v>0</v>
      </c>
      <c r="AA45" s="54">
        <f>+'BASE DE DATOS '!CQ526</f>
        <v>40</v>
      </c>
      <c r="AB45" s="160">
        <f>+'BASE DE DATOS '!CR526</f>
        <v>1</v>
      </c>
      <c r="AC45" s="55" t="str">
        <f>+'BASE DE DATOS '!CU526</f>
        <v>SECRETARIA DE SALUD</v>
      </c>
      <c r="AD45" s="157"/>
    </row>
    <row r="46" spans="1:30" ht="67.5">
      <c r="A46" s="48" t="s">
        <v>1416</v>
      </c>
      <c r="B46" s="49" t="s">
        <v>95</v>
      </c>
      <c r="C46" s="48" t="s">
        <v>1417</v>
      </c>
      <c r="D46" s="50" t="s">
        <v>79</v>
      </c>
      <c r="E46" s="50">
        <v>1</v>
      </c>
      <c r="F46" s="48" t="s">
        <v>97</v>
      </c>
      <c r="G46" s="63" t="s">
        <v>81</v>
      </c>
      <c r="H46" s="48" t="s">
        <v>1437</v>
      </c>
      <c r="I46" s="51" t="s">
        <v>107</v>
      </c>
      <c r="J46" s="50" t="s">
        <v>81</v>
      </c>
      <c r="K46" s="50" t="s">
        <v>81</v>
      </c>
      <c r="L46" s="50" t="s">
        <v>81</v>
      </c>
      <c r="M46" s="50" t="s">
        <v>81</v>
      </c>
      <c r="N46" s="50" t="s">
        <v>81</v>
      </c>
      <c r="O46" s="50" t="s">
        <v>81</v>
      </c>
      <c r="P46" s="51">
        <v>1</v>
      </c>
      <c r="Q46" s="50">
        <f>+'BASE DE DATOS '!CD527</f>
        <v>1</v>
      </c>
      <c r="R46" s="51">
        <f>+'BASE DE DATOS '!CE527</f>
        <v>226000000</v>
      </c>
      <c r="S46" s="51">
        <f>+'BASE DE DATOS '!CF527</f>
        <v>0</v>
      </c>
      <c r="T46" s="51">
        <f>+'BASE DE DATOS '!CG527</f>
        <v>226000000</v>
      </c>
      <c r="U46" s="51">
        <f>+'BASE DE DATOS '!CH527</f>
        <v>0</v>
      </c>
      <c r="V46" s="51">
        <f>+'BASE DE DATOS '!CI527</f>
        <v>0</v>
      </c>
      <c r="W46" s="51">
        <f>+'BASE DE DATOS '!CJ527</f>
        <v>0</v>
      </c>
      <c r="X46" s="51">
        <f>+'BASE DE DATOS '!CK527</f>
        <v>0</v>
      </c>
      <c r="Y46" s="51">
        <f>+'BASE DE DATOS '!CL527</f>
        <v>0</v>
      </c>
      <c r="Z46" s="51">
        <f>+'BASE DE DATOS '!CM527</f>
        <v>0</v>
      </c>
      <c r="AA46" s="54">
        <f>+'BASE DE DATOS '!CQ527</f>
        <v>1</v>
      </c>
      <c r="AB46" s="160">
        <f>+'BASE DE DATOS '!CR527</f>
        <v>1</v>
      </c>
      <c r="AC46" s="55" t="str">
        <f>+'BASE DE DATOS '!CU527</f>
        <v>SECRETARIA DE SALUD</v>
      </c>
      <c r="AD46" s="157"/>
    </row>
    <row r="47" spans="1:30" ht="37.5" customHeight="1">
      <c r="A47" s="48" t="s">
        <v>1416</v>
      </c>
      <c r="B47" s="49" t="s">
        <v>95</v>
      </c>
      <c r="C47" s="48" t="s">
        <v>1417</v>
      </c>
      <c r="D47" s="50" t="s">
        <v>81</v>
      </c>
      <c r="E47" s="50">
        <v>45</v>
      </c>
      <c r="F47" s="48" t="s">
        <v>97</v>
      </c>
      <c r="G47" s="63" t="s">
        <v>81</v>
      </c>
      <c r="H47" s="48" t="s">
        <v>1438</v>
      </c>
      <c r="I47" s="51" t="s">
        <v>107</v>
      </c>
      <c r="J47" s="50" t="s">
        <v>81</v>
      </c>
      <c r="K47" s="50" t="s">
        <v>81</v>
      </c>
      <c r="L47" s="50" t="s">
        <v>81</v>
      </c>
      <c r="M47" s="50" t="s">
        <v>81</v>
      </c>
      <c r="N47" s="50" t="s">
        <v>81</v>
      </c>
      <c r="O47" s="50" t="s">
        <v>81</v>
      </c>
      <c r="P47" s="51">
        <v>45</v>
      </c>
      <c r="Q47" s="50">
        <f>+'BASE DE DATOS '!CD528</f>
        <v>45</v>
      </c>
      <c r="R47" s="51">
        <f>+'BASE DE DATOS '!CE528</f>
        <v>500000000</v>
      </c>
      <c r="S47" s="51">
        <f>+'BASE DE DATOS '!CF528</f>
        <v>0</v>
      </c>
      <c r="T47" s="51">
        <f>+'BASE DE DATOS '!CG528</f>
        <v>500000000</v>
      </c>
      <c r="U47" s="51">
        <f>+'BASE DE DATOS '!CH528</f>
        <v>0</v>
      </c>
      <c r="V47" s="51">
        <f>+'BASE DE DATOS '!CI528</f>
        <v>0</v>
      </c>
      <c r="W47" s="51">
        <f>+'BASE DE DATOS '!CJ528</f>
        <v>0</v>
      </c>
      <c r="X47" s="51">
        <f>+'BASE DE DATOS '!CK528</f>
        <v>0</v>
      </c>
      <c r="Y47" s="51">
        <f>+'BASE DE DATOS '!CL528</f>
        <v>0</v>
      </c>
      <c r="Z47" s="51">
        <f>+'BASE DE DATOS '!CM528</f>
        <v>0</v>
      </c>
      <c r="AA47" s="54">
        <f>+'BASE DE DATOS '!CQ528</f>
        <v>45</v>
      </c>
      <c r="AB47" s="160">
        <f>+'BASE DE DATOS '!CR528</f>
        <v>1</v>
      </c>
      <c r="AC47" s="55" t="str">
        <f>+'BASE DE DATOS '!CU528</f>
        <v>SECRETARIA DE SALUD</v>
      </c>
      <c r="AD47" s="157"/>
    </row>
    <row r="48" spans="1:30" ht="22.5">
      <c r="A48" s="48" t="s">
        <v>1416</v>
      </c>
      <c r="B48" s="49" t="s">
        <v>95</v>
      </c>
      <c r="C48" s="48" t="s">
        <v>1417</v>
      </c>
      <c r="D48" s="50" t="s">
        <v>81</v>
      </c>
      <c r="E48" s="50">
        <v>45</v>
      </c>
      <c r="F48" s="48" t="s">
        <v>97</v>
      </c>
      <c r="G48" s="63" t="s">
        <v>81</v>
      </c>
      <c r="H48" s="48" t="s">
        <v>1439</v>
      </c>
      <c r="I48" s="51" t="s">
        <v>107</v>
      </c>
      <c r="J48" s="50" t="s">
        <v>81</v>
      </c>
      <c r="K48" s="50" t="s">
        <v>81</v>
      </c>
      <c r="L48" s="50" t="s">
        <v>81</v>
      </c>
      <c r="M48" s="50" t="s">
        <v>81</v>
      </c>
      <c r="N48" s="50" t="s">
        <v>81</v>
      </c>
      <c r="O48" s="50" t="s">
        <v>81</v>
      </c>
      <c r="P48" s="51">
        <v>45</v>
      </c>
      <c r="Q48" s="50">
        <f>+'BASE DE DATOS '!CD529</f>
        <v>45</v>
      </c>
      <c r="R48" s="51">
        <f>+'BASE DE DATOS '!CE529</f>
        <v>824002128</v>
      </c>
      <c r="S48" s="51">
        <f>+'BASE DE DATOS '!CF529</f>
        <v>0</v>
      </c>
      <c r="T48" s="51">
        <f>+'BASE DE DATOS '!CG529</f>
        <v>674002128</v>
      </c>
      <c r="U48" s="51">
        <f>+'BASE DE DATOS '!CH529</f>
        <v>150000000</v>
      </c>
      <c r="V48" s="51">
        <f>+'BASE DE DATOS '!CI529</f>
        <v>0</v>
      </c>
      <c r="W48" s="51">
        <f>+'BASE DE DATOS '!CJ529</f>
        <v>0</v>
      </c>
      <c r="X48" s="51">
        <f>+'BASE DE DATOS '!CK529</f>
        <v>0</v>
      </c>
      <c r="Y48" s="51">
        <f>+'BASE DE DATOS '!CL529</f>
        <v>0</v>
      </c>
      <c r="Z48" s="51">
        <f>+'BASE DE DATOS '!CM529</f>
        <v>0</v>
      </c>
      <c r="AA48" s="54">
        <f>+'BASE DE DATOS '!CQ529</f>
        <v>45</v>
      </c>
      <c r="AB48" s="160">
        <f>+'BASE DE DATOS '!CR529</f>
        <v>1</v>
      </c>
      <c r="AC48" s="55" t="str">
        <f>+'BASE DE DATOS '!CU529</f>
        <v>SECRETARIA DE SALUD</v>
      </c>
      <c r="AD48" s="157"/>
    </row>
    <row r="49" spans="1:30" ht="33.75">
      <c r="A49" s="48" t="s">
        <v>1416</v>
      </c>
      <c r="B49" s="49" t="s">
        <v>95</v>
      </c>
      <c r="C49" s="48" t="s">
        <v>1417</v>
      </c>
      <c r="D49" s="50" t="s">
        <v>81</v>
      </c>
      <c r="E49" s="50">
        <v>45</v>
      </c>
      <c r="F49" s="48" t="s">
        <v>97</v>
      </c>
      <c r="G49" s="63" t="s">
        <v>81</v>
      </c>
      <c r="H49" s="48" t="s">
        <v>1440</v>
      </c>
      <c r="I49" s="51" t="s">
        <v>107</v>
      </c>
      <c r="J49" s="50" t="s">
        <v>81</v>
      </c>
      <c r="K49" s="50" t="s">
        <v>81</v>
      </c>
      <c r="L49" s="50" t="s">
        <v>81</v>
      </c>
      <c r="M49" s="50" t="s">
        <v>81</v>
      </c>
      <c r="N49" s="50" t="s">
        <v>81</v>
      </c>
      <c r="O49" s="50" t="s">
        <v>81</v>
      </c>
      <c r="P49" s="51">
        <v>45</v>
      </c>
      <c r="Q49" s="50">
        <f>+'BASE DE DATOS '!CD530</f>
        <v>45</v>
      </c>
      <c r="R49" s="51">
        <f>+'BASE DE DATOS '!CE530</f>
        <v>407720826.5</v>
      </c>
      <c r="S49" s="51">
        <f>+'BASE DE DATOS '!CF530</f>
        <v>0</v>
      </c>
      <c r="T49" s="51">
        <f>+'BASE DE DATOS '!CG530</f>
        <v>407720826.5</v>
      </c>
      <c r="U49" s="51">
        <f>+'BASE DE DATOS '!CH530</f>
        <v>0</v>
      </c>
      <c r="V49" s="51">
        <f>+'BASE DE DATOS '!CI530</f>
        <v>0</v>
      </c>
      <c r="W49" s="51">
        <f>+'BASE DE DATOS '!CJ530</f>
        <v>0</v>
      </c>
      <c r="X49" s="51">
        <f>+'BASE DE DATOS '!CK530</f>
        <v>0</v>
      </c>
      <c r="Y49" s="51">
        <f>+'BASE DE DATOS '!CL530</f>
        <v>0</v>
      </c>
      <c r="Z49" s="51">
        <f>+'BASE DE DATOS '!CM530</f>
        <v>0</v>
      </c>
      <c r="AA49" s="54">
        <f>+'BASE DE DATOS '!CQ530</f>
        <v>45</v>
      </c>
      <c r="AB49" s="160">
        <f>+'BASE DE DATOS '!CR530</f>
        <v>1</v>
      </c>
      <c r="AC49" s="55" t="str">
        <f>+'BASE DE DATOS '!CU530</f>
        <v>SECRETARIA DE SALUD</v>
      </c>
      <c r="AD49" s="157"/>
    </row>
    <row r="50" spans="1:30" ht="123.75" hidden="1">
      <c r="A50" s="48" t="s">
        <v>1416</v>
      </c>
      <c r="B50" s="49" t="s">
        <v>95</v>
      </c>
      <c r="C50" s="48" t="s">
        <v>1417</v>
      </c>
      <c r="D50" s="50">
        <v>8</v>
      </c>
      <c r="E50" s="50" t="s">
        <v>81</v>
      </c>
      <c r="F50" s="48" t="s">
        <v>97</v>
      </c>
      <c r="G50" s="48" t="s">
        <v>1441</v>
      </c>
      <c r="H50" s="48" t="s">
        <v>1441</v>
      </c>
      <c r="I50" s="51">
        <v>0</v>
      </c>
      <c r="J50" s="50">
        <v>5</v>
      </c>
      <c r="K50" s="50">
        <v>5</v>
      </c>
      <c r="L50" s="51">
        <v>5</v>
      </c>
      <c r="M50" s="51">
        <v>5</v>
      </c>
      <c r="N50" s="58">
        <v>5</v>
      </c>
      <c r="O50" s="51">
        <v>4</v>
      </c>
      <c r="P50" s="51" t="s">
        <v>81</v>
      </c>
      <c r="Q50" s="51" t="str">
        <f>+'BASE DE DATOS '!CD531</f>
        <v>NA</v>
      </c>
      <c r="R50" s="51">
        <f>+'BASE DE DATOS '!CE531</f>
        <v>0</v>
      </c>
      <c r="S50" s="51">
        <f>+'BASE DE DATOS '!CF531</f>
        <v>0</v>
      </c>
      <c r="T50" s="51">
        <f>+'BASE DE DATOS '!CG531</f>
        <v>0</v>
      </c>
      <c r="U50" s="51">
        <f>+'BASE DE DATOS '!CH531</f>
        <v>0</v>
      </c>
      <c r="V50" s="51">
        <f>+'BASE DE DATOS '!CI531</f>
        <v>0</v>
      </c>
      <c r="W50" s="51">
        <f>+'BASE DE DATOS '!CJ531</f>
        <v>0</v>
      </c>
      <c r="X50" s="51">
        <f>+'BASE DE DATOS '!CK531</f>
        <v>0</v>
      </c>
      <c r="Y50" s="51">
        <f>+'BASE DE DATOS '!CL531</f>
        <v>0</v>
      </c>
      <c r="Z50" s="51">
        <f>+'BASE DE DATOS '!CM531</f>
        <v>0</v>
      </c>
      <c r="AA50" s="54" t="str">
        <f>+'BASE DE DATOS '!CQ531</f>
        <v>NA</v>
      </c>
      <c r="AB50" s="160" t="str">
        <f>+'BASE DE DATOS '!CR531</f>
        <v>NA</v>
      </c>
      <c r="AC50" s="55" t="str">
        <f>+'BASE DE DATOS '!CU531</f>
        <v>SECRETARIA DE SALUD</v>
      </c>
      <c r="AD50" s="157"/>
    </row>
    <row r="51" spans="1:30" ht="32.25" customHeight="1">
      <c r="A51" s="48" t="s">
        <v>1416</v>
      </c>
      <c r="B51" s="49" t="s">
        <v>95</v>
      </c>
      <c r="C51" s="48" t="s">
        <v>1417</v>
      </c>
      <c r="D51" s="50" t="s">
        <v>81</v>
      </c>
      <c r="E51" s="50">
        <v>5</v>
      </c>
      <c r="F51" s="48" t="s">
        <v>97</v>
      </c>
      <c r="G51" s="63" t="s">
        <v>81</v>
      </c>
      <c r="H51" s="48" t="s">
        <v>1443</v>
      </c>
      <c r="I51" s="51" t="s">
        <v>107</v>
      </c>
      <c r="J51" s="50" t="s">
        <v>81</v>
      </c>
      <c r="K51" s="50" t="s">
        <v>81</v>
      </c>
      <c r="L51" s="50" t="s">
        <v>81</v>
      </c>
      <c r="M51" s="50" t="s">
        <v>81</v>
      </c>
      <c r="N51" s="50" t="s">
        <v>81</v>
      </c>
      <c r="O51" s="50" t="s">
        <v>81</v>
      </c>
      <c r="P51" s="51">
        <v>5</v>
      </c>
      <c r="Q51" s="50">
        <f>+'BASE DE DATOS '!CD532</f>
        <v>6</v>
      </c>
      <c r="R51" s="51">
        <f>+'BASE DE DATOS '!CE532</f>
        <v>646649296</v>
      </c>
      <c r="S51" s="51">
        <f>+'BASE DE DATOS '!CF532</f>
        <v>0</v>
      </c>
      <c r="T51" s="51">
        <f>+'BASE DE DATOS '!CG532</f>
        <v>646649296</v>
      </c>
      <c r="U51" s="51">
        <f>+'BASE DE DATOS '!CH532</f>
        <v>0</v>
      </c>
      <c r="V51" s="51">
        <f>+'BASE DE DATOS '!CI532</f>
        <v>0</v>
      </c>
      <c r="W51" s="51">
        <f>+'BASE DE DATOS '!CJ532</f>
        <v>0</v>
      </c>
      <c r="X51" s="51">
        <f>+'BASE DE DATOS '!CK532</f>
        <v>0</v>
      </c>
      <c r="Y51" s="51">
        <f>+'BASE DE DATOS '!CL532</f>
        <v>0</v>
      </c>
      <c r="Z51" s="51">
        <f>+'BASE DE DATOS '!CM532</f>
        <v>0</v>
      </c>
      <c r="AA51" s="54">
        <f>+'BASE DE DATOS '!CQ532</f>
        <v>6</v>
      </c>
      <c r="AB51" s="160">
        <f>+'BASE DE DATOS '!CR532</f>
        <v>1</v>
      </c>
      <c r="AC51" s="55" t="str">
        <f>+'BASE DE DATOS '!CU532</f>
        <v>SECRETARIA DE SALUD</v>
      </c>
      <c r="AD51" s="157"/>
    </row>
    <row r="52" spans="1:30" ht="33" customHeight="1">
      <c r="A52" s="48" t="s">
        <v>1416</v>
      </c>
      <c r="B52" s="49" t="s">
        <v>95</v>
      </c>
      <c r="C52" s="48" t="s">
        <v>1417</v>
      </c>
      <c r="D52" s="50" t="s">
        <v>81</v>
      </c>
      <c r="E52" s="50">
        <v>5</v>
      </c>
      <c r="F52" s="48" t="s">
        <v>97</v>
      </c>
      <c r="G52" s="63" t="s">
        <v>81</v>
      </c>
      <c r="H52" s="48" t="s">
        <v>1444</v>
      </c>
      <c r="I52" s="51" t="s">
        <v>107</v>
      </c>
      <c r="J52" s="50" t="s">
        <v>81</v>
      </c>
      <c r="K52" s="50" t="s">
        <v>81</v>
      </c>
      <c r="L52" s="50" t="s">
        <v>81</v>
      </c>
      <c r="M52" s="50" t="s">
        <v>81</v>
      </c>
      <c r="N52" s="50" t="s">
        <v>81</v>
      </c>
      <c r="O52" s="50" t="s">
        <v>81</v>
      </c>
      <c r="P52" s="51">
        <v>5</v>
      </c>
      <c r="Q52" s="50">
        <f>+'BASE DE DATOS '!CD533</f>
        <v>5</v>
      </c>
      <c r="R52" s="51">
        <f>+'BASE DE DATOS '!CE533</f>
        <v>646649296</v>
      </c>
      <c r="S52" s="51">
        <f>+'BASE DE DATOS '!CF533</f>
        <v>0</v>
      </c>
      <c r="T52" s="51">
        <f>+'BASE DE DATOS '!CG533</f>
        <v>646649296</v>
      </c>
      <c r="U52" s="51">
        <f>+'BASE DE DATOS '!CH533</f>
        <v>0</v>
      </c>
      <c r="V52" s="51">
        <f>+'BASE DE DATOS '!CI533</f>
        <v>0</v>
      </c>
      <c r="W52" s="51">
        <f>+'BASE DE DATOS '!CJ533</f>
        <v>0</v>
      </c>
      <c r="X52" s="51">
        <f>+'BASE DE DATOS '!CK533</f>
        <v>0</v>
      </c>
      <c r="Y52" s="51">
        <f>+'BASE DE DATOS '!CL533</f>
        <v>0</v>
      </c>
      <c r="Z52" s="51">
        <f>+'BASE DE DATOS '!CM533</f>
        <v>0</v>
      </c>
      <c r="AA52" s="54">
        <f>+'BASE DE DATOS '!CQ533</f>
        <v>5</v>
      </c>
      <c r="AB52" s="160">
        <f>+'BASE DE DATOS '!CR533</f>
        <v>1</v>
      </c>
      <c r="AC52" s="55" t="str">
        <f>+'BASE DE DATOS '!CU533</f>
        <v>SECRETARIA DE SALUD</v>
      </c>
      <c r="AD52" s="157"/>
    </row>
    <row r="53" spans="1:30" ht="45">
      <c r="A53" s="48" t="s">
        <v>1416</v>
      </c>
      <c r="B53" s="49" t="s">
        <v>95</v>
      </c>
      <c r="C53" s="48" t="s">
        <v>1417</v>
      </c>
      <c r="D53" s="50">
        <v>12</v>
      </c>
      <c r="E53" s="50">
        <v>12</v>
      </c>
      <c r="F53" s="48" t="s">
        <v>97</v>
      </c>
      <c r="G53" s="48" t="s">
        <v>1445</v>
      </c>
      <c r="H53" s="48" t="s">
        <v>1446</v>
      </c>
      <c r="I53" s="51">
        <v>0</v>
      </c>
      <c r="J53" s="50">
        <v>9</v>
      </c>
      <c r="K53" s="50">
        <v>9</v>
      </c>
      <c r="L53" s="51">
        <v>5</v>
      </c>
      <c r="M53" s="51">
        <v>5</v>
      </c>
      <c r="N53" s="58">
        <v>5</v>
      </c>
      <c r="O53" s="51">
        <v>4</v>
      </c>
      <c r="P53" s="51">
        <v>20</v>
      </c>
      <c r="Q53" s="51">
        <f>+'BASE DE DATOS '!CD534</f>
        <v>12</v>
      </c>
      <c r="R53" s="51">
        <f>+'BASE DE DATOS '!CE534</f>
        <v>646649296</v>
      </c>
      <c r="S53" s="51">
        <f>+'BASE DE DATOS '!CF534</f>
        <v>0</v>
      </c>
      <c r="T53" s="51">
        <f>+'BASE DE DATOS '!CG534</f>
        <v>646649296</v>
      </c>
      <c r="U53" s="51">
        <f>+'BASE DE DATOS '!CH534</f>
        <v>0</v>
      </c>
      <c r="V53" s="51">
        <f>+'BASE DE DATOS '!CI534</f>
        <v>0</v>
      </c>
      <c r="W53" s="51">
        <f>+'BASE DE DATOS '!CJ534</f>
        <v>0</v>
      </c>
      <c r="X53" s="51">
        <f>+'BASE DE DATOS '!CK534</f>
        <v>0</v>
      </c>
      <c r="Y53" s="51">
        <f>+'BASE DE DATOS '!CL534</f>
        <v>0</v>
      </c>
      <c r="Z53" s="51">
        <f>+'BASE DE DATOS '!CM534</f>
        <v>0</v>
      </c>
      <c r="AA53" s="54">
        <f>+'BASE DE DATOS '!CQ534</f>
        <v>30</v>
      </c>
      <c r="AB53" s="160">
        <f>+'BASE DE DATOS '!CR534</f>
        <v>1</v>
      </c>
      <c r="AC53" s="55" t="str">
        <f>+'BASE DE DATOS '!CU534</f>
        <v>SECRETARIA DE SALUD</v>
      </c>
      <c r="AD53" s="157"/>
    </row>
    <row r="54" spans="1:30" ht="60.75" customHeight="1">
      <c r="A54" s="48" t="s">
        <v>1416</v>
      </c>
      <c r="B54" s="49" t="s">
        <v>95</v>
      </c>
      <c r="C54" s="48" t="s">
        <v>1417</v>
      </c>
      <c r="D54" s="50">
        <v>45</v>
      </c>
      <c r="E54" s="50">
        <v>45</v>
      </c>
      <c r="F54" s="48" t="s">
        <v>97</v>
      </c>
      <c r="G54" s="48" t="s">
        <v>1447</v>
      </c>
      <c r="H54" s="48" t="s">
        <v>1448</v>
      </c>
      <c r="I54" s="51">
        <v>0</v>
      </c>
      <c r="J54" s="50">
        <v>15</v>
      </c>
      <c r="K54" s="50">
        <v>19</v>
      </c>
      <c r="L54" s="51">
        <v>45</v>
      </c>
      <c r="M54" s="51">
        <v>45</v>
      </c>
      <c r="N54" s="58">
        <v>45</v>
      </c>
      <c r="O54" s="51">
        <v>17</v>
      </c>
      <c r="P54" s="51">
        <v>45</v>
      </c>
      <c r="Q54" s="51">
        <f>+'BASE DE DATOS '!CD535</f>
        <v>45</v>
      </c>
      <c r="R54" s="51">
        <f>+'BASE DE DATOS '!CE535</f>
        <v>388335676.5</v>
      </c>
      <c r="S54" s="51">
        <f>+'BASE DE DATOS '!CF535</f>
        <v>0</v>
      </c>
      <c r="T54" s="51">
        <f>+'BASE DE DATOS '!CG535</f>
        <v>388335676.5</v>
      </c>
      <c r="U54" s="51">
        <f>+'BASE DE DATOS '!CH535</f>
        <v>0</v>
      </c>
      <c r="V54" s="51">
        <f>+'BASE DE DATOS '!CI535</f>
        <v>0</v>
      </c>
      <c r="W54" s="51">
        <f>+'BASE DE DATOS '!CJ535</f>
        <v>0</v>
      </c>
      <c r="X54" s="51">
        <f>+'BASE DE DATOS '!CK535</f>
        <v>0</v>
      </c>
      <c r="Y54" s="51">
        <f>+'BASE DE DATOS '!CL535</f>
        <v>0</v>
      </c>
      <c r="Z54" s="51">
        <f>+'BASE DE DATOS '!CM535</f>
        <v>0</v>
      </c>
      <c r="AA54" s="54">
        <f>+'BASE DE DATOS '!CQ535</f>
        <v>45</v>
      </c>
      <c r="AB54" s="160">
        <f>+'BASE DE DATOS '!CR535</f>
        <v>1</v>
      </c>
      <c r="AC54" s="55" t="str">
        <f>+'BASE DE DATOS '!CU535</f>
        <v>SECRETARIA DE SALUD</v>
      </c>
      <c r="AD54" s="157"/>
    </row>
    <row r="55" spans="1:30" ht="44.25" customHeight="1">
      <c r="A55" s="48" t="s">
        <v>1416</v>
      </c>
      <c r="B55" s="49" t="s">
        <v>95</v>
      </c>
      <c r="C55" s="48" t="s">
        <v>1417</v>
      </c>
      <c r="D55" s="50">
        <v>45</v>
      </c>
      <c r="E55" s="50">
        <v>45</v>
      </c>
      <c r="F55" s="48" t="s">
        <v>97</v>
      </c>
      <c r="G55" s="48" t="s">
        <v>1449</v>
      </c>
      <c r="H55" s="48" t="s">
        <v>1450</v>
      </c>
      <c r="I55" s="51">
        <v>0</v>
      </c>
      <c r="J55" s="50">
        <v>15</v>
      </c>
      <c r="K55" s="50">
        <v>5</v>
      </c>
      <c r="L55" s="51">
        <v>15</v>
      </c>
      <c r="M55" s="51">
        <v>15</v>
      </c>
      <c r="N55" s="58">
        <v>17</v>
      </c>
      <c r="O55" s="51">
        <v>17</v>
      </c>
      <c r="P55" s="51">
        <v>30</v>
      </c>
      <c r="Q55" s="51">
        <f>+'BASE DE DATOS '!CD536</f>
        <v>45</v>
      </c>
      <c r="R55" s="51">
        <f>+'BASE DE DATOS '!CE536</f>
        <v>577528146.33333337</v>
      </c>
      <c r="S55" s="51">
        <f>+'BASE DE DATOS '!CF536</f>
        <v>0</v>
      </c>
      <c r="T55" s="51">
        <f>+'BASE DE DATOS '!CG536</f>
        <v>535382852.66666669</v>
      </c>
      <c r="U55" s="51">
        <f>+'BASE DE DATOS '!CH536</f>
        <v>42145293.666666664</v>
      </c>
      <c r="V55" s="51">
        <f>+'BASE DE DATOS '!CI536</f>
        <v>0</v>
      </c>
      <c r="W55" s="51">
        <f>+'BASE DE DATOS '!CJ536</f>
        <v>0</v>
      </c>
      <c r="X55" s="51">
        <f>+'BASE DE DATOS '!CK536</f>
        <v>0</v>
      </c>
      <c r="Y55" s="51">
        <f>+'BASE DE DATOS '!CL536</f>
        <v>0</v>
      </c>
      <c r="Z55" s="51">
        <f>+'BASE DE DATOS '!CM536</f>
        <v>0</v>
      </c>
      <c r="AA55" s="54">
        <f>+'BASE DE DATOS '!CQ536</f>
        <v>82</v>
      </c>
      <c r="AB55" s="160">
        <f>+'BASE DE DATOS '!CR536</f>
        <v>1</v>
      </c>
      <c r="AC55" s="55" t="str">
        <f>+'BASE DE DATOS '!CU536</f>
        <v>SECRETARIA DE SALUD</v>
      </c>
      <c r="AD55" s="157"/>
    </row>
    <row r="56" spans="1:30" ht="39" customHeight="1">
      <c r="A56" s="48" t="s">
        <v>1451</v>
      </c>
      <c r="B56" s="49" t="s">
        <v>95</v>
      </c>
      <c r="C56" s="48" t="s">
        <v>1452</v>
      </c>
      <c r="D56" s="50">
        <v>52</v>
      </c>
      <c r="E56" s="50">
        <v>90</v>
      </c>
      <c r="F56" s="48" t="s">
        <v>486</v>
      </c>
      <c r="G56" s="48" t="s">
        <v>1453</v>
      </c>
      <c r="H56" s="48" t="s">
        <v>1454</v>
      </c>
      <c r="I56" s="51">
        <v>0</v>
      </c>
      <c r="J56" s="50">
        <v>52</v>
      </c>
      <c r="K56" s="50">
        <v>52</v>
      </c>
      <c r="L56" s="51">
        <v>90</v>
      </c>
      <c r="M56" s="51">
        <v>90</v>
      </c>
      <c r="N56" s="58">
        <v>100</v>
      </c>
      <c r="O56" s="51">
        <v>100</v>
      </c>
      <c r="P56" s="51">
        <v>90</v>
      </c>
      <c r="Q56" s="51">
        <f>+'BASE DE DATOS '!CD537</f>
        <v>90</v>
      </c>
      <c r="R56" s="51">
        <f>+'BASE DE DATOS '!CE537</f>
        <v>577528146.33333337</v>
      </c>
      <c r="S56" s="51">
        <f>+'BASE DE DATOS '!CF537</f>
        <v>0</v>
      </c>
      <c r="T56" s="51">
        <f>+'BASE DE DATOS '!CG537</f>
        <v>535382852.66666669</v>
      </c>
      <c r="U56" s="51">
        <f>+'BASE DE DATOS '!CH537</f>
        <v>42145293.666666664</v>
      </c>
      <c r="V56" s="51">
        <f>+'BASE DE DATOS '!CI537</f>
        <v>0</v>
      </c>
      <c r="W56" s="51">
        <f>+'BASE DE DATOS '!CJ537</f>
        <v>0</v>
      </c>
      <c r="X56" s="51">
        <f>+'BASE DE DATOS '!CK537</f>
        <v>0</v>
      </c>
      <c r="Y56" s="51">
        <f>+'BASE DE DATOS '!CL537</f>
        <v>0</v>
      </c>
      <c r="Z56" s="51">
        <f>+'BASE DE DATOS '!CM537</f>
        <v>0</v>
      </c>
      <c r="AA56" s="54">
        <f>+'BASE DE DATOS '!CQ537</f>
        <v>90</v>
      </c>
      <c r="AB56" s="160">
        <f>+'BASE DE DATOS '!CR537</f>
        <v>1</v>
      </c>
      <c r="AC56" s="55" t="str">
        <f>+'BASE DE DATOS '!CU537</f>
        <v>SECRETARIA DE SALUD</v>
      </c>
      <c r="AD56" s="157"/>
    </row>
    <row r="57" spans="1:30" ht="48.75" customHeight="1">
      <c r="A57" s="48" t="s">
        <v>1451</v>
      </c>
      <c r="B57" s="49" t="s">
        <v>95</v>
      </c>
      <c r="C57" s="48" t="s">
        <v>1452</v>
      </c>
      <c r="D57" s="50">
        <v>100</v>
      </c>
      <c r="E57" s="50">
        <v>23</v>
      </c>
      <c r="F57" s="48" t="s">
        <v>97</v>
      </c>
      <c r="G57" s="48" t="s">
        <v>1455</v>
      </c>
      <c r="H57" s="48" t="s">
        <v>1456</v>
      </c>
      <c r="I57" s="51">
        <v>0</v>
      </c>
      <c r="J57" s="50">
        <v>20</v>
      </c>
      <c r="K57" s="50">
        <v>20</v>
      </c>
      <c r="L57" s="51">
        <v>100</v>
      </c>
      <c r="M57" s="51">
        <v>100</v>
      </c>
      <c r="N57" s="58">
        <v>100</v>
      </c>
      <c r="O57" s="51">
        <v>100</v>
      </c>
      <c r="P57" s="51">
        <v>45</v>
      </c>
      <c r="Q57" s="51">
        <f>+'BASE DE DATOS '!CD538</f>
        <v>23</v>
      </c>
      <c r="R57" s="51">
        <f>+'BASE DE DATOS '!CE538</f>
        <v>577528146.33333337</v>
      </c>
      <c r="S57" s="51">
        <f>+'BASE DE DATOS '!CF538</f>
        <v>0</v>
      </c>
      <c r="T57" s="51">
        <f>+'BASE DE DATOS '!CG538</f>
        <v>535382852.66666669</v>
      </c>
      <c r="U57" s="51">
        <f>+'BASE DE DATOS '!CH538</f>
        <v>42145293.666666664</v>
      </c>
      <c r="V57" s="51">
        <f>+'BASE DE DATOS '!CI538</f>
        <v>0</v>
      </c>
      <c r="W57" s="51">
        <f>+'BASE DE DATOS '!CJ538</f>
        <v>0</v>
      </c>
      <c r="X57" s="51">
        <f>+'BASE DE DATOS '!CK538</f>
        <v>0</v>
      </c>
      <c r="Y57" s="51">
        <f>+'BASE DE DATOS '!CL538</f>
        <v>0</v>
      </c>
      <c r="Z57" s="51">
        <f>+'BASE DE DATOS '!CM538</f>
        <v>0</v>
      </c>
      <c r="AA57" s="54">
        <f>+'BASE DE DATOS '!CQ538</f>
        <v>243</v>
      </c>
      <c r="AB57" s="160">
        <f>+'BASE DE DATOS '!CR538</f>
        <v>1</v>
      </c>
      <c r="AC57" s="55" t="str">
        <f>+'BASE DE DATOS '!CU538</f>
        <v>SECRETARIA DE SALUD</v>
      </c>
      <c r="AD57" s="157"/>
    </row>
    <row r="58" spans="1:30" ht="46.5" customHeight="1">
      <c r="A58" s="48" t="s">
        <v>1451</v>
      </c>
      <c r="B58" s="49" t="s">
        <v>95</v>
      </c>
      <c r="C58" s="48" t="s">
        <v>1452</v>
      </c>
      <c r="D58" s="50">
        <v>70</v>
      </c>
      <c r="E58" s="50">
        <v>70</v>
      </c>
      <c r="F58" s="48" t="s">
        <v>486</v>
      </c>
      <c r="G58" s="48" t="s">
        <v>1457</v>
      </c>
      <c r="H58" s="48" t="s">
        <v>1458</v>
      </c>
      <c r="I58" s="51">
        <v>0</v>
      </c>
      <c r="J58" s="50">
        <v>70</v>
      </c>
      <c r="K58" s="50">
        <v>0</v>
      </c>
      <c r="L58" s="51">
        <v>70</v>
      </c>
      <c r="M58" s="51">
        <v>70</v>
      </c>
      <c r="N58" s="58">
        <v>100</v>
      </c>
      <c r="O58" s="51">
        <v>100</v>
      </c>
      <c r="P58" s="51">
        <v>100</v>
      </c>
      <c r="Q58" s="51">
        <f>+'BASE DE DATOS '!CD539</f>
        <v>100</v>
      </c>
      <c r="R58" s="51">
        <f>+'BASE DE DATOS '!CE539</f>
        <v>909589227.5</v>
      </c>
      <c r="S58" s="51">
        <f>+'BASE DE DATOS '!CF539</f>
        <v>0</v>
      </c>
      <c r="T58" s="51">
        <f>+'BASE DE DATOS '!CG539</f>
        <v>909589227.5</v>
      </c>
      <c r="U58" s="51">
        <f>+'BASE DE DATOS '!CH539</f>
        <v>0</v>
      </c>
      <c r="V58" s="51">
        <f>+'BASE DE DATOS '!CI539</f>
        <v>0</v>
      </c>
      <c r="W58" s="51">
        <f>+'BASE DE DATOS '!CJ539</f>
        <v>0</v>
      </c>
      <c r="X58" s="51">
        <f>+'BASE DE DATOS '!CK539</f>
        <v>0</v>
      </c>
      <c r="Y58" s="51">
        <f>+'BASE DE DATOS '!CL539</f>
        <v>0</v>
      </c>
      <c r="Z58" s="51">
        <f>+'BASE DE DATOS '!CM539</f>
        <v>0</v>
      </c>
      <c r="AA58" s="54">
        <f>+'BASE DE DATOS '!CQ539</f>
        <v>70</v>
      </c>
      <c r="AB58" s="160">
        <f>+'BASE DE DATOS '!CR539</f>
        <v>1</v>
      </c>
      <c r="AC58" s="55" t="str">
        <f>+'BASE DE DATOS '!CU539</f>
        <v>SECRETARIA DE SALUD</v>
      </c>
      <c r="AD58" s="157"/>
    </row>
    <row r="59" spans="1:30" ht="47.25" customHeight="1">
      <c r="A59" s="48" t="s">
        <v>1451</v>
      </c>
      <c r="B59" s="49" t="s">
        <v>95</v>
      </c>
      <c r="C59" s="48" t="s">
        <v>1452</v>
      </c>
      <c r="D59" s="50">
        <v>100</v>
      </c>
      <c r="E59" s="50">
        <v>45</v>
      </c>
      <c r="F59" s="48" t="s">
        <v>486</v>
      </c>
      <c r="G59" s="48" t="s">
        <v>1459</v>
      </c>
      <c r="H59" s="48" t="s">
        <v>1460</v>
      </c>
      <c r="I59" s="51">
        <v>0</v>
      </c>
      <c r="J59" s="50">
        <v>100</v>
      </c>
      <c r="K59" s="50">
        <v>100</v>
      </c>
      <c r="L59" s="51">
        <v>100</v>
      </c>
      <c r="M59" s="51">
        <v>67</v>
      </c>
      <c r="N59" s="58">
        <v>100</v>
      </c>
      <c r="O59" s="51">
        <v>100</v>
      </c>
      <c r="P59" s="51">
        <v>45</v>
      </c>
      <c r="Q59" s="51">
        <f>+'BASE DE DATOS '!CD540</f>
        <v>46</v>
      </c>
      <c r="R59" s="51">
        <f>+'BASE DE DATOS '!CE540</f>
        <v>909589227.5</v>
      </c>
      <c r="S59" s="51">
        <f>+'BASE DE DATOS '!CF540</f>
        <v>0</v>
      </c>
      <c r="T59" s="51">
        <f>+'BASE DE DATOS '!CG540</f>
        <v>909589227.5</v>
      </c>
      <c r="U59" s="51">
        <f>+'BASE DE DATOS '!CH540</f>
        <v>0</v>
      </c>
      <c r="V59" s="51">
        <f>+'BASE DE DATOS '!CI540</f>
        <v>0</v>
      </c>
      <c r="W59" s="51">
        <f>+'BASE DE DATOS '!CJ540</f>
        <v>0</v>
      </c>
      <c r="X59" s="51">
        <f>+'BASE DE DATOS '!CK540</f>
        <v>0</v>
      </c>
      <c r="Y59" s="51">
        <f>+'BASE DE DATOS '!CL540</f>
        <v>0</v>
      </c>
      <c r="Z59" s="51">
        <f>+'BASE DE DATOS '!CM540</f>
        <v>0</v>
      </c>
      <c r="AA59" s="54">
        <f>+'BASE DE DATOS '!CQ540</f>
        <v>89.428571428571431</v>
      </c>
      <c r="AB59" s="160">
        <f>+'BASE DE DATOS '!CR540</f>
        <v>1</v>
      </c>
      <c r="AC59" s="55" t="str">
        <f>+'BASE DE DATOS '!CU540</f>
        <v>SECRETARIA DE SALUD</v>
      </c>
      <c r="AD59" s="157"/>
    </row>
    <row r="60" spans="1:30" ht="54" customHeight="1">
      <c r="A60" s="48" t="s">
        <v>1451</v>
      </c>
      <c r="B60" s="49" t="s">
        <v>95</v>
      </c>
      <c r="C60" s="48" t="s">
        <v>1452</v>
      </c>
      <c r="D60" s="50">
        <v>45</v>
      </c>
      <c r="E60" s="50">
        <v>45</v>
      </c>
      <c r="F60" s="48" t="s">
        <v>97</v>
      </c>
      <c r="G60" s="48" t="s">
        <v>1461</v>
      </c>
      <c r="H60" s="48" t="s">
        <v>1462</v>
      </c>
      <c r="I60" s="51">
        <v>0</v>
      </c>
      <c r="J60" s="50">
        <v>15</v>
      </c>
      <c r="K60" s="50">
        <v>15</v>
      </c>
      <c r="L60" s="51">
        <v>10</v>
      </c>
      <c r="M60" s="51">
        <v>7</v>
      </c>
      <c r="N60" s="58">
        <v>25</v>
      </c>
      <c r="O60" s="51">
        <v>25</v>
      </c>
      <c r="P60" s="51">
        <v>0</v>
      </c>
      <c r="Q60" s="51">
        <f>+'BASE DE DATOS '!CD541</f>
        <v>25</v>
      </c>
      <c r="R60" s="51">
        <f>+'BASE DE DATOS '!CE541</f>
        <v>442372797</v>
      </c>
      <c r="S60" s="51">
        <f>+'BASE DE DATOS '!CF541</f>
        <v>0</v>
      </c>
      <c r="T60" s="51">
        <f>+'BASE DE DATOS '!CG541</f>
        <v>442372797</v>
      </c>
      <c r="U60" s="51">
        <f>+'BASE DE DATOS '!CH541</f>
        <v>0</v>
      </c>
      <c r="V60" s="51">
        <f>+'BASE DE DATOS '!CI541</f>
        <v>0</v>
      </c>
      <c r="W60" s="51">
        <f>+'BASE DE DATOS '!CJ541</f>
        <v>0</v>
      </c>
      <c r="X60" s="51">
        <f>+'BASE DE DATOS '!CK541</f>
        <v>0</v>
      </c>
      <c r="Y60" s="51">
        <f>+'BASE DE DATOS '!CL541</f>
        <v>0</v>
      </c>
      <c r="Z60" s="51">
        <f>+'BASE DE DATOS '!CM541</f>
        <v>0</v>
      </c>
      <c r="AA60" s="54">
        <f>+'BASE DE DATOS '!CQ541</f>
        <v>72</v>
      </c>
      <c r="AB60" s="160">
        <f>+'BASE DE DATOS '!CR541</f>
        <v>1</v>
      </c>
      <c r="AC60" s="55" t="str">
        <f>+'BASE DE DATOS '!CU541</f>
        <v>SECRETARIA DE SALUD</v>
      </c>
      <c r="AD60" s="157"/>
    </row>
    <row r="61" spans="1:30" ht="60.75" customHeight="1">
      <c r="A61" s="48" t="s">
        <v>1451</v>
      </c>
      <c r="B61" s="49" t="s">
        <v>95</v>
      </c>
      <c r="C61" s="48" t="s">
        <v>1452</v>
      </c>
      <c r="D61" s="50">
        <v>45</v>
      </c>
      <c r="E61" s="50">
        <v>45</v>
      </c>
      <c r="F61" s="48" t="s">
        <v>486</v>
      </c>
      <c r="G61" s="48" t="s">
        <v>1463</v>
      </c>
      <c r="H61" s="48" t="s">
        <v>1463</v>
      </c>
      <c r="I61" s="51">
        <v>0</v>
      </c>
      <c r="J61" s="50">
        <v>45</v>
      </c>
      <c r="K61" s="50">
        <v>45</v>
      </c>
      <c r="L61" s="51">
        <v>45</v>
      </c>
      <c r="M61" s="51">
        <v>45</v>
      </c>
      <c r="N61" s="58">
        <v>45</v>
      </c>
      <c r="O61" s="51">
        <v>0</v>
      </c>
      <c r="P61" s="51">
        <v>45</v>
      </c>
      <c r="Q61" s="51">
        <f>+'BASE DE DATOS '!CD542</f>
        <v>45</v>
      </c>
      <c r="R61" s="51">
        <f>+'BASE DE DATOS '!CE542</f>
        <v>442372797</v>
      </c>
      <c r="S61" s="51">
        <f>+'BASE DE DATOS '!CF542</f>
        <v>0</v>
      </c>
      <c r="T61" s="51">
        <f>+'BASE DE DATOS '!CG542</f>
        <v>442372797</v>
      </c>
      <c r="U61" s="51">
        <f>+'BASE DE DATOS '!CH542</f>
        <v>0</v>
      </c>
      <c r="V61" s="51">
        <f>+'BASE DE DATOS '!CI542</f>
        <v>0</v>
      </c>
      <c r="W61" s="51">
        <f>+'BASE DE DATOS '!CJ542</f>
        <v>0</v>
      </c>
      <c r="X61" s="51">
        <f>+'BASE DE DATOS '!CK542</f>
        <v>0</v>
      </c>
      <c r="Y61" s="51">
        <f>+'BASE DE DATOS '!CL542</f>
        <v>0</v>
      </c>
      <c r="Z61" s="51">
        <f>+'BASE DE DATOS '!CM542</f>
        <v>0</v>
      </c>
      <c r="AA61" s="54">
        <f>+'BASE DE DATOS '!CQ542</f>
        <v>38.571428571428569</v>
      </c>
      <c r="AB61" s="160">
        <f>+'BASE DE DATOS '!CR542</f>
        <v>0.8571428571428571</v>
      </c>
      <c r="AC61" s="55" t="str">
        <f>+'BASE DE DATOS '!CU542</f>
        <v>SECRETARIA DE SALUD</v>
      </c>
      <c r="AD61" s="157"/>
    </row>
    <row r="62" spans="1:30" ht="46.5" customHeight="1">
      <c r="A62" s="48" t="s">
        <v>1451</v>
      </c>
      <c r="B62" s="49" t="s">
        <v>95</v>
      </c>
      <c r="C62" s="48" t="s">
        <v>1452</v>
      </c>
      <c r="D62" s="50">
        <v>90</v>
      </c>
      <c r="E62" s="50">
        <v>90</v>
      </c>
      <c r="F62" s="48" t="s">
        <v>486</v>
      </c>
      <c r="G62" s="48" t="s">
        <v>1464</v>
      </c>
      <c r="H62" s="48" t="s">
        <v>1464</v>
      </c>
      <c r="I62" s="51">
        <v>0</v>
      </c>
      <c r="J62" s="50">
        <v>90</v>
      </c>
      <c r="K62" s="50">
        <v>72</v>
      </c>
      <c r="L62" s="51">
        <v>90</v>
      </c>
      <c r="M62" s="51">
        <v>65</v>
      </c>
      <c r="N62" s="58">
        <v>90</v>
      </c>
      <c r="O62" s="51">
        <v>45</v>
      </c>
      <c r="P62" s="51">
        <v>90</v>
      </c>
      <c r="Q62" s="51">
        <f>+'BASE DE DATOS '!CD543</f>
        <v>100</v>
      </c>
      <c r="R62" s="51">
        <f>+'BASE DE DATOS '!CE543</f>
        <v>545087204</v>
      </c>
      <c r="S62" s="51">
        <f>+'BASE DE DATOS '!CF543</f>
        <v>0</v>
      </c>
      <c r="T62" s="51">
        <f>+'BASE DE DATOS '!CG543</f>
        <v>545087204</v>
      </c>
      <c r="U62" s="51">
        <f>+'BASE DE DATOS '!CH543</f>
        <v>0</v>
      </c>
      <c r="V62" s="51">
        <f>+'BASE DE DATOS '!CI543</f>
        <v>0</v>
      </c>
      <c r="W62" s="51">
        <f>+'BASE DE DATOS '!CJ543</f>
        <v>0</v>
      </c>
      <c r="X62" s="51">
        <f>+'BASE DE DATOS '!CK543</f>
        <v>0</v>
      </c>
      <c r="Y62" s="51">
        <f>+'BASE DE DATOS '!CL543</f>
        <v>0</v>
      </c>
      <c r="Z62" s="51">
        <f>+'BASE DE DATOS '!CM543</f>
        <v>0</v>
      </c>
      <c r="AA62" s="54">
        <f>+'BASE DE DATOS '!CQ543</f>
        <v>80.571428571428569</v>
      </c>
      <c r="AB62" s="160">
        <f>+'BASE DE DATOS '!CR543</f>
        <v>0.89523809523809517</v>
      </c>
      <c r="AC62" s="55" t="str">
        <f>+'BASE DE DATOS '!CU543</f>
        <v>SECRETARIA DE SALUD</v>
      </c>
      <c r="AD62" s="157"/>
    </row>
    <row r="63" spans="1:30" ht="49.5" customHeight="1">
      <c r="A63" s="48" t="s">
        <v>1451</v>
      </c>
      <c r="B63" s="49" t="s">
        <v>95</v>
      </c>
      <c r="C63" s="48" t="s">
        <v>1452</v>
      </c>
      <c r="D63" s="50">
        <v>100</v>
      </c>
      <c r="E63" s="50">
        <v>90</v>
      </c>
      <c r="F63" s="48" t="s">
        <v>97</v>
      </c>
      <c r="G63" s="48" t="s">
        <v>1465</v>
      </c>
      <c r="H63" s="48" t="s">
        <v>1466</v>
      </c>
      <c r="I63" s="51">
        <v>0</v>
      </c>
      <c r="J63" s="50">
        <v>15</v>
      </c>
      <c r="K63" s="50">
        <v>16</v>
      </c>
      <c r="L63" s="51">
        <v>5</v>
      </c>
      <c r="M63" s="51">
        <v>5</v>
      </c>
      <c r="N63" s="58">
        <v>25</v>
      </c>
      <c r="O63" s="51">
        <v>25</v>
      </c>
      <c r="P63" s="51">
        <v>90</v>
      </c>
      <c r="Q63" s="51">
        <f>+'BASE DE DATOS '!CD544</f>
        <v>90</v>
      </c>
      <c r="R63" s="51">
        <f>+'BASE DE DATOS '!CE544</f>
        <v>334971996</v>
      </c>
      <c r="S63" s="51">
        <f>+'BASE DE DATOS '!CF544</f>
        <v>0</v>
      </c>
      <c r="T63" s="51">
        <f>+'BASE DE DATOS '!CG544</f>
        <v>334971996</v>
      </c>
      <c r="U63" s="51">
        <f>+'BASE DE DATOS '!CH544</f>
        <v>0</v>
      </c>
      <c r="V63" s="51">
        <f>+'BASE DE DATOS '!CI544</f>
        <v>0</v>
      </c>
      <c r="W63" s="51">
        <f>+'BASE DE DATOS '!CJ544</f>
        <v>0</v>
      </c>
      <c r="X63" s="51">
        <f>+'BASE DE DATOS '!CK544</f>
        <v>0</v>
      </c>
      <c r="Y63" s="51">
        <f>+'BASE DE DATOS '!CL544</f>
        <v>0</v>
      </c>
      <c r="Z63" s="51">
        <f>+'BASE DE DATOS '!CM544</f>
        <v>0</v>
      </c>
      <c r="AA63" s="54">
        <f>+'BASE DE DATOS '!CQ544</f>
        <v>136</v>
      </c>
      <c r="AB63" s="160">
        <f>+'BASE DE DATOS '!CR544</f>
        <v>1</v>
      </c>
      <c r="AC63" s="55" t="str">
        <f>+'BASE DE DATOS '!CU544</f>
        <v>SECRETARIA DE SALUD</v>
      </c>
      <c r="AD63" s="157"/>
    </row>
    <row r="64" spans="1:30" ht="56.25" customHeight="1">
      <c r="A64" s="48" t="s">
        <v>1451</v>
      </c>
      <c r="B64" s="49" t="s">
        <v>95</v>
      </c>
      <c r="C64" s="48" t="s">
        <v>1452</v>
      </c>
      <c r="D64" s="50">
        <v>45</v>
      </c>
      <c r="E64" s="50">
        <v>45</v>
      </c>
      <c r="F64" s="48" t="s">
        <v>486</v>
      </c>
      <c r="G64" s="48" t="s">
        <v>1467</v>
      </c>
      <c r="H64" s="48" t="s">
        <v>1468</v>
      </c>
      <c r="I64" s="51">
        <v>0</v>
      </c>
      <c r="J64" s="50">
        <v>45</v>
      </c>
      <c r="K64" s="50">
        <v>45</v>
      </c>
      <c r="L64" s="51">
        <v>45</v>
      </c>
      <c r="M64" s="51">
        <v>45</v>
      </c>
      <c r="N64" s="58">
        <v>45</v>
      </c>
      <c r="O64" s="51">
        <v>25</v>
      </c>
      <c r="P64" s="51">
        <v>45</v>
      </c>
      <c r="Q64" s="51">
        <f>+'BASE DE DATOS '!CD545</f>
        <v>39</v>
      </c>
      <c r="R64" s="51">
        <f>+'BASE DE DATOS '!CE545</f>
        <v>334971996</v>
      </c>
      <c r="S64" s="51">
        <f>+'BASE DE DATOS '!CF545</f>
        <v>0</v>
      </c>
      <c r="T64" s="51">
        <f>+'BASE DE DATOS '!CG545</f>
        <v>334971996</v>
      </c>
      <c r="U64" s="51">
        <f>+'BASE DE DATOS '!CH545</f>
        <v>0</v>
      </c>
      <c r="V64" s="51">
        <f>+'BASE DE DATOS '!CI545</f>
        <v>0</v>
      </c>
      <c r="W64" s="51">
        <f>+'BASE DE DATOS '!CJ545</f>
        <v>0</v>
      </c>
      <c r="X64" s="51">
        <f>+'BASE DE DATOS '!CK545</f>
        <v>0</v>
      </c>
      <c r="Y64" s="51">
        <f>+'BASE DE DATOS '!CL545</f>
        <v>0</v>
      </c>
      <c r="Z64" s="51">
        <f>+'BASE DE DATOS '!CM545</f>
        <v>0</v>
      </c>
      <c r="AA64" s="54">
        <f>+'BASE DE DATOS '!CQ545</f>
        <v>44</v>
      </c>
      <c r="AB64" s="160">
        <f>+'BASE DE DATOS '!CR545</f>
        <v>0.97777777777777775</v>
      </c>
      <c r="AC64" s="55" t="str">
        <f>+'BASE DE DATOS '!CU545</f>
        <v>SECRETARIA DE SALUD</v>
      </c>
      <c r="AD64" s="157"/>
    </row>
    <row r="65" spans="1:30" ht="24" customHeight="1">
      <c r="A65" s="48" t="s">
        <v>1469</v>
      </c>
      <c r="B65" s="49" t="s">
        <v>95</v>
      </c>
      <c r="C65" s="48" t="s">
        <v>1470</v>
      </c>
      <c r="D65" s="50">
        <v>45</v>
      </c>
      <c r="E65" s="50">
        <v>100</v>
      </c>
      <c r="F65" s="48" t="s">
        <v>486</v>
      </c>
      <c r="G65" s="48" t="s">
        <v>1471</v>
      </c>
      <c r="H65" s="48" t="s">
        <v>1472</v>
      </c>
      <c r="I65" s="51">
        <v>0</v>
      </c>
      <c r="J65" s="50">
        <v>45</v>
      </c>
      <c r="K65" s="50">
        <v>45</v>
      </c>
      <c r="L65" s="51">
        <v>45</v>
      </c>
      <c r="M65" s="51">
        <v>34</v>
      </c>
      <c r="N65" s="58">
        <v>45</v>
      </c>
      <c r="O65" s="51">
        <v>30</v>
      </c>
      <c r="P65" s="51">
        <v>100</v>
      </c>
      <c r="Q65" s="51">
        <f>+'BASE DE DATOS '!CD546</f>
        <v>100</v>
      </c>
      <c r="R65" s="51">
        <f>+'BASE DE DATOS '!CE546</f>
        <v>334814718.5</v>
      </c>
      <c r="S65" s="51">
        <f>+'BASE DE DATOS '!CF546</f>
        <v>0</v>
      </c>
      <c r="T65" s="51">
        <f>+'BASE DE DATOS '!CG546</f>
        <v>334814718.5</v>
      </c>
      <c r="U65" s="51">
        <f>+'BASE DE DATOS '!CH546</f>
        <v>0</v>
      </c>
      <c r="V65" s="51">
        <f>+'BASE DE DATOS '!CI546</f>
        <v>0</v>
      </c>
      <c r="W65" s="51">
        <f>+'BASE DE DATOS '!CJ546</f>
        <v>0</v>
      </c>
      <c r="X65" s="51">
        <f>+'BASE DE DATOS '!CK546</f>
        <v>0</v>
      </c>
      <c r="Y65" s="51">
        <f>+'BASE DE DATOS '!CL546</f>
        <v>0</v>
      </c>
      <c r="Z65" s="51">
        <f>+'BASE DE DATOS '!CM546</f>
        <v>0</v>
      </c>
      <c r="AA65" s="54">
        <f>+'BASE DE DATOS '!CQ546</f>
        <v>100</v>
      </c>
      <c r="AB65" s="160">
        <f>+'BASE DE DATOS '!CR546</f>
        <v>1</v>
      </c>
      <c r="AC65" s="55" t="str">
        <f>+'BASE DE DATOS '!CU546</f>
        <v>SECRETARIA DE SALUD</v>
      </c>
      <c r="AD65" s="157"/>
    </row>
    <row r="66" spans="1:30" ht="77.25" customHeight="1">
      <c r="A66" s="48" t="s">
        <v>1469</v>
      </c>
      <c r="B66" s="49" t="s">
        <v>95</v>
      </c>
      <c r="C66" s="48" t="s">
        <v>1470</v>
      </c>
      <c r="D66" s="50" t="s">
        <v>81</v>
      </c>
      <c r="E66" s="50">
        <v>100</v>
      </c>
      <c r="F66" s="48" t="s">
        <v>97</v>
      </c>
      <c r="G66" s="63" t="s">
        <v>81</v>
      </c>
      <c r="H66" s="48" t="s">
        <v>1473</v>
      </c>
      <c r="I66" s="51" t="s">
        <v>107</v>
      </c>
      <c r="J66" s="50" t="s">
        <v>81</v>
      </c>
      <c r="K66" s="50" t="s">
        <v>81</v>
      </c>
      <c r="L66" s="50" t="s">
        <v>81</v>
      </c>
      <c r="M66" s="50" t="s">
        <v>81</v>
      </c>
      <c r="N66" s="50" t="s">
        <v>81</v>
      </c>
      <c r="O66" s="50" t="s">
        <v>81</v>
      </c>
      <c r="P66" s="51">
        <v>100</v>
      </c>
      <c r="Q66" s="50">
        <f>+'BASE DE DATOS '!CD547</f>
        <v>100</v>
      </c>
      <c r="R66" s="51">
        <f>+'BASE DE DATOS '!CE547</f>
        <v>334814718.5</v>
      </c>
      <c r="S66" s="51">
        <f>+'BASE DE DATOS '!CF547</f>
        <v>0</v>
      </c>
      <c r="T66" s="51">
        <f>+'BASE DE DATOS '!CG547</f>
        <v>334814718.5</v>
      </c>
      <c r="U66" s="51">
        <f>+'BASE DE DATOS '!CH547</f>
        <v>0</v>
      </c>
      <c r="V66" s="51">
        <f>+'BASE DE DATOS '!CI547</f>
        <v>0</v>
      </c>
      <c r="W66" s="51">
        <f>+'BASE DE DATOS '!CJ547</f>
        <v>0</v>
      </c>
      <c r="X66" s="51">
        <f>+'BASE DE DATOS '!CK547</f>
        <v>0</v>
      </c>
      <c r="Y66" s="51">
        <f>+'BASE DE DATOS '!CL547</f>
        <v>0</v>
      </c>
      <c r="Z66" s="51">
        <f>+'BASE DE DATOS '!CM547</f>
        <v>0</v>
      </c>
      <c r="AA66" s="54">
        <f>+'BASE DE DATOS '!CQ547</f>
        <v>100</v>
      </c>
      <c r="AB66" s="160">
        <f>+'BASE DE DATOS '!CR547</f>
        <v>1</v>
      </c>
      <c r="AC66" s="55" t="str">
        <f>+'BASE DE DATOS '!CU547</f>
        <v>SECRETARIA DE SALUD</v>
      </c>
      <c r="AD66" s="157"/>
    </row>
    <row r="67" spans="1:30" ht="37.5" customHeight="1">
      <c r="A67" s="48" t="s">
        <v>1469</v>
      </c>
      <c r="B67" s="49" t="s">
        <v>95</v>
      </c>
      <c r="C67" s="48" t="s">
        <v>1470</v>
      </c>
      <c r="D67" s="50">
        <v>100</v>
      </c>
      <c r="E67" s="50">
        <v>100</v>
      </c>
      <c r="F67" s="48" t="s">
        <v>486</v>
      </c>
      <c r="G67" s="48" t="s">
        <v>1474</v>
      </c>
      <c r="H67" s="48" t="s">
        <v>1475</v>
      </c>
      <c r="I67" s="51">
        <v>0</v>
      </c>
      <c r="J67" s="50">
        <v>100</v>
      </c>
      <c r="K67" s="50">
        <v>25</v>
      </c>
      <c r="L67" s="51">
        <v>50</v>
      </c>
      <c r="M67" s="51">
        <v>50</v>
      </c>
      <c r="N67" s="58">
        <v>45</v>
      </c>
      <c r="O67" s="51">
        <v>40</v>
      </c>
      <c r="P67" s="51">
        <v>100</v>
      </c>
      <c r="Q67" s="51">
        <f>+'BASE DE DATOS '!CD548</f>
        <v>100</v>
      </c>
      <c r="R67" s="51">
        <f>+'BASE DE DATOS '!CE548</f>
        <v>334814718.5</v>
      </c>
      <c r="S67" s="51">
        <f>+'BASE DE DATOS '!CF548</f>
        <v>0</v>
      </c>
      <c r="T67" s="51">
        <f>+'BASE DE DATOS '!CG548</f>
        <v>334814718.5</v>
      </c>
      <c r="U67" s="51">
        <f>+'BASE DE DATOS '!CH548</f>
        <v>0</v>
      </c>
      <c r="V67" s="51">
        <f>+'BASE DE DATOS '!CI548</f>
        <v>0</v>
      </c>
      <c r="W67" s="51">
        <f>+'BASE DE DATOS '!CJ548</f>
        <v>0</v>
      </c>
      <c r="X67" s="51">
        <f>+'BASE DE DATOS '!CK548</f>
        <v>0</v>
      </c>
      <c r="Y67" s="51">
        <f>+'BASE DE DATOS '!CL548</f>
        <v>0</v>
      </c>
      <c r="Z67" s="51">
        <f>+'BASE DE DATOS '!CM548</f>
        <v>0</v>
      </c>
      <c r="AA67" s="54">
        <f>+'BASE DE DATOS '!CQ548</f>
        <v>61.428571428571431</v>
      </c>
      <c r="AB67" s="160">
        <f>+'BASE DE DATOS '!CR548</f>
        <v>0.61428571428571432</v>
      </c>
      <c r="AC67" s="55" t="str">
        <f>+'BASE DE DATOS '!CU548</f>
        <v>SECRETARIA DE SALUD</v>
      </c>
      <c r="AD67" s="157"/>
    </row>
    <row r="68" spans="1:30" ht="57" customHeight="1">
      <c r="A68" s="48" t="s">
        <v>1469</v>
      </c>
      <c r="B68" s="49" t="s">
        <v>95</v>
      </c>
      <c r="C68" s="48" t="s">
        <v>1470</v>
      </c>
      <c r="D68" s="50" t="s">
        <v>81</v>
      </c>
      <c r="E68" s="50">
        <v>25</v>
      </c>
      <c r="F68" s="48" t="s">
        <v>97</v>
      </c>
      <c r="G68" s="48" t="s">
        <v>81</v>
      </c>
      <c r="H68" s="48" t="s">
        <v>1476</v>
      </c>
      <c r="I68" s="51" t="s">
        <v>107</v>
      </c>
      <c r="J68" s="50" t="s">
        <v>81</v>
      </c>
      <c r="K68" s="50" t="s">
        <v>81</v>
      </c>
      <c r="L68" s="50" t="s">
        <v>81</v>
      </c>
      <c r="M68" s="50" t="s">
        <v>81</v>
      </c>
      <c r="N68" s="50" t="s">
        <v>81</v>
      </c>
      <c r="O68" s="50" t="s">
        <v>81</v>
      </c>
      <c r="P68" s="51">
        <v>25</v>
      </c>
      <c r="Q68" s="50">
        <f>+'BASE DE DATOS '!CD549</f>
        <v>0</v>
      </c>
      <c r="R68" s="51">
        <f>+'BASE DE DATOS '!CE549</f>
        <v>334814718.5</v>
      </c>
      <c r="S68" s="51">
        <f>+'BASE DE DATOS '!CF549</f>
        <v>0</v>
      </c>
      <c r="T68" s="51">
        <f>+'BASE DE DATOS '!CG549</f>
        <v>334814718.5</v>
      </c>
      <c r="U68" s="51">
        <f>+'BASE DE DATOS '!CH549</f>
        <v>0</v>
      </c>
      <c r="V68" s="51">
        <f>+'BASE DE DATOS '!CI549</f>
        <v>0</v>
      </c>
      <c r="W68" s="51">
        <f>+'BASE DE DATOS '!CJ549</f>
        <v>0</v>
      </c>
      <c r="X68" s="51">
        <f>+'BASE DE DATOS '!CK549</f>
        <v>0</v>
      </c>
      <c r="Y68" s="51">
        <f>+'BASE DE DATOS '!CL549</f>
        <v>0</v>
      </c>
      <c r="Z68" s="51">
        <f>+'BASE DE DATOS '!CM549</f>
        <v>0</v>
      </c>
      <c r="AA68" s="54">
        <f>+'BASE DE DATOS '!CQ549</f>
        <v>0</v>
      </c>
      <c r="AB68" s="160">
        <f>+'BASE DE DATOS '!CR549</f>
        <v>0</v>
      </c>
      <c r="AC68" s="55" t="str">
        <f>+'BASE DE DATOS '!CU549</f>
        <v>SECRETARIA DE SALUD</v>
      </c>
      <c r="AD68" s="157"/>
    </row>
    <row r="69" spans="1:30" ht="36.75" customHeight="1">
      <c r="A69" s="48" t="s">
        <v>1469</v>
      </c>
      <c r="B69" s="49" t="s">
        <v>95</v>
      </c>
      <c r="C69" s="48" t="s">
        <v>1470</v>
      </c>
      <c r="D69" s="50">
        <v>100</v>
      </c>
      <c r="E69" s="50">
        <v>45</v>
      </c>
      <c r="F69" s="48" t="s">
        <v>486</v>
      </c>
      <c r="G69" s="48" t="s">
        <v>1477</v>
      </c>
      <c r="H69" s="48" t="s">
        <v>1478</v>
      </c>
      <c r="I69" s="51">
        <v>0</v>
      </c>
      <c r="J69" s="50">
        <v>100</v>
      </c>
      <c r="K69" s="50">
        <v>100</v>
      </c>
      <c r="L69" s="51">
        <v>100</v>
      </c>
      <c r="M69" s="51">
        <v>100</v>
      </c>
      <c r="N69" s="58">
        <v>100</v>
      </c>
      <c r="O69" s="51">
        <v>50</v>
      </c>
      <c r="P69" s="51">
        <v>45</v>
      </c>
      <c r="Q69" s="51">
        <f>+'BASE DE DATOS '!CD550</f>
        <v>45</v>
      </c>
      <c r="R69" s="51">
        <f>+'BASE DE DATOS '!CE550</f>
        <v>454052210</v>
      </c>
      <c r="S69" s="51">
        <f>+'BASE DE DATOS '!CF550</f>
        <v>0</v>
      </c>
      <c r="T69" s="51">
        <f>+'BASE DE DATOS '!CG550</f>
        <v>454052210</v>
      </c>
      <c r="U69" s="51">
        <f>+'BASE DE DATOS '!CH550</f>
        <v>0</v>
      </c>
      <c r="V69" s="51">
        <f>+'BASE DE DATOS '!CI550</f>
        <v>0</v>
      </c>
      <c r="W69" s="51">
        <f>+'BASE DE DATOS '!CJ550</f>
        <v>0</v>
      </c>
      <c r="X69" s="51">
        <f>+'BASE DE DATOS '!CK550</f>
        <v>0</v>
      </c>
      <c r="Y69" s="51">
        <f>+'BASE DE DATOS '!CL550</f>
        <v>0</v>
      </c>
      <c r="Z69" s="51">
        <f>+'BASE DE DATOS '!CM550</f>
        <v>0</v>
      </c>
      <c r="AA69" s="54">
        <f>+'BASE DE DATOS '!CQ550</f>
        <v>84.285714285714292</v>
      </c>
      <c r="AB69" s="160">
        <f>+'BASE DE DATOS '!CR550</f>
        <v>1</v>
      </c>
      <c r="AC69" s="55" t="str">
        <f>+'BASE DE DATOS '!CU550</f>
        <v>SECRETARIA DE SALUD</v>
      </c>
      <c r="AD69" s="157"/>
    </row>
    <row r="70" spans="1:30" ht="33.75">
      <c r="A70" s="48" t="s">
        <v>1469</v>
      </c>
      <c r="B70" s="49" t="s">
        <v>95</v>
      </c>
      <c r="C70" s="48" t="s">
        <v>1470</v>
      </c>
      <c r="D70" s="50" t="s">
        <v>81</v>
      </c>
      <c r="E70" s="50">
        <v>45</v>
      </c>
      <c r="F70" s="48" t="s">
        <v>97</v>
      </c>
      <c r="G70" s="63" t="s">
        <v>81</v>
      </c>
      <c r="H70" s="48" t="s">
        <v>1479</v>
      </c>
      <c r="I70" s="51" t="s">
        <v>107</v>
      </c>
      <c r="J70" s="50" t="s">
        <v>81</v>
      </c>
      <c r="K70" s="50" t="s">
        <v>81</v>
      </c>
      <c r="L70" s="50" t="s">
        <v>81</v>
      </c>
      <c r="M70" s="50" t="s">
        <v>81</v>
      </c>
      <c r="N70" s="50" t="s">
        <v>81</v>
      </c>
      <c r="O70" s="50">
        <v>100</v>
      </c>
      <c r="P70" s="51">
        <v>45</v>
      </c>
      <c r="Q70" s="50">
        <f>+'BASE DE DATOS '!CD551</f>
        <v>35</v>
      </c>
      <c r="R70" s="51">
        <f>+'BASE DE DATOS '!CE551</f>
        <v>454052210</v>
      </c>
      <c r="S70" s="51">
        <f>+'BASE DE DATOS '!CF551</f>
        <v>0</v>
      </c>
      <c r="T70" s="51">
        <f>+'BASE DE DATOS '!CG551</f>
        <v>454052210</v>
      </c>
      <c r="U70" s="51">
        <f>+'BASE DE DATOS '!CH551</f>
        <v>0</v>
      </c>
      <c r="V70" s="51">
        <f>+'BASE DE DATOS '!CI551</f>
        <v>0</v>
      </c>
      <c r="W70" s="51">
        <f>+'BASE DE DATOS '!CJ551</f>
        <v>0</v>
      </c>
      <c r="X70" s="51">
        <f>+'BASE DE DATOS '!CK551</f>
        <v>0</v>
      </c>
      <c r="Y70" s="51">
        <f>+'BASE DE DATOS '!CL551</f>
        <v>0</v>
      </c>
      <c r="Z70" s="51">
        <f>+'BASE DE DATOS '!CM551</f>
        <v>0</v>
      </c>
      <c r="AA70" s="54">
        <f>+'BASE DE DATOS '!CQ551</f>
        <v>35</v>
      </c>
      <c r="AB70" s="160">
        <f>+'BASE DE DATOS '!CR551</f>
        <v>0.77777777777777779</v>
      </c>
      <c r="AC70" s="55" t="str">
        <f>+'BASE DE DATOS '!CU551</f>
        <v>SECRETARIA DE SALUD</v>
      </c>
      <c r="AD70" s="157"/>
    </row>
    <row r="71" spans="1:30" ht="37.5" customHeight="1">
      <c r="A71" s="48" t="s">
        <v>1469</v>
      </c>
      <c r="B71" s="49" t="s">
        <v>95</v>
      </c>
      <c r="C71" s="48" t="s">
        <v>1470</v>
      </c>
      <c r="D71" s="50" t="s">
        <v>81</v>
      </c>
      <c r="E71" s="50">
        <v>45</v>
      </c>
      <c r="F71" s="48" t="s">
        <v>97</v>
      </c>
      <c r="G71" s="63" t="s">
        <v>81</v>
      </c>
      <c r="H71" s="48" t="s">
        <v>1480</v>
      </c>
      <c r="I71" s="51" t="s">
        <v>107</v>
      </c>
      <c r="J71" s="50" t="s">
        <v>81</v>
      </c>
      <c r="K71" s="50" t="s">
        <v>81</v>
      </c>
      <c r="L71" s="50" t="s">
        <v>81</v>
      </c>
      <c r="M71" s="50" t="s">
        <v>81</v>
      </c>
      <c r="N71" s="50" t="s">
        <v>81</v>
      </c>
      <c r="O71" s="50" t="s">
        <v>81</v>
      </c>
      <c r="P71" s="51">
        <v>45</v>
      </c>
      <c r="Q71" s="50">
        <f>+'BASE DE DATOS '!CD552</f>
        <v>45</v>
      </c>
      <c r="R71" s="51">
        <f>+'BASE DE DATOS '!CE552</f>
        <v>454052210</v>
      </c>
      <c r="S71" s="51">
        <f>+'BASE DE DATOS '!CF552</f>
        <v>0</v>
      </c>
      <c r="T71" s="51">
        <f>+'BASE DE DATOS '!CG552</f>
        <v>454052210</v>
      </c>
      <c r="U71" s="51">
        <f>+'BASE DE DATOS '!CH552</f>
        <v>0</v>
      </c>
      <c r="V71" s="51">
        <f>+'BASE DE DATOS '!CI552</f>
        <v>0</v>
      </c>
      <c r="W71" s="51">
        <f>+'BASE DE DATOS '!CJ552</f>
        <v>0</v>
      </c>
      <c r="X71" s="51">
        <f>+'BASE DE DATOS '!CK552</f>
        <v>0</v>
      </c>
      <c r="Y71" s="51">
        <f>+'BASE DE DATOS '!CL552</f>
        <v>0</v>
      </c>
      <c r="Z71" s="51">
        <f>+'BASE DE DATOS '!CM552</f>
        <v>0</v>
      </c>
      <c r="AA71" s="54">
        <f>+'BASE DE DATOS '!CQ552</f>
        <v>45</v>
      </c>
      <c r="AB71" s="160">
        <f>+'BASE DE DATOS '!CR552</f>
        <v>1</v>
      </c>
      <c r="AC71" s="55" t="str">
        <f>+'BASE DE DATOS '!CU552</f>
        <v>SECRETARIA DE SALUD</v>
      </c>
      <c r="AD71" s="157"/>
    </row>
    <row r="72" spans="1:30" ht="31.5" customHeight="1">
      <c r="A72" s="48" t="s">
        <v>1469</v>
      </c>
      <c r="B72" s="49" t="s">
        <v>95</v>
      </c>
      <c r="C72" s="48" t="s">
        <v>1470</v>
      </c>
      <c r="D72" s="50">
        <v>100</v>
      </c>
      <c r="E72" s="50">
        <v>1</v>
      </c>
      <c r="F72" s="48" t="s">
        <v>486</v>
      </c>
      <c r="G72" s="48" t="s">
        <v>1481</v>
      </c>
      <c r="H72" s="48" t="s">
        <v>1482</v>
      </c>
      <c r="I72" s="51">
        <v>0</v>
      </c>
      <c r="J72" s="50">
        <v>100</v>
      </c>
      <c r="K72" s="50">
        <v>89</v>
      </c>
      <c r="L72" s="51">
        <v>0</v>
      </c>
      <c r="M72" s="51">
        <v>0</v>
      </c>
      <c r="N72" s="58">
        <v>100</v>
      </c>
      <c r="O72" s="51">
        <v>100</v>
      </c>
      <c r="P72" s="51">
        <v>1</v>
      </c>
      <c r="Q72" s="51">
        <f>+'BASE DE DATOS '!CD553</f>
        <v>1</v>
      </c>
      <c r="R72" s="51">
        <f>+'BASE DE DATOS '!CE553</f>
        <v>270879992</v>
      </c>
      <c r="S72" s="51">
        <f>+'BASE DE DATOS '!CF553</f>
        <v>270879992</v>
      </c>
      <c r="T72" s="51">
        <f>+'BASE DE DATOS '!CG553</f>
        <v>0</v>
      </c>
      <c r="U72" s="51">
        <f>+'BASE DE DATOS '!CH553</f>
        <v>0</v>
      </c>
      <c r="V72" s="51">
        <f>+'BASE DE DATOS '!CI553</f>
        <v>0</v>
      </c>
      <c r="W72" s="51">
        <f>+'BASE DE DATOS '!CJ553</f>
        <v>0</v>
      </c>
      <c r="X72" s="51">
        <f>+'BASE DE DATOS '!CK553</f>
        <v>0</v>
      </c>
      <c r="Y72" s="51">
        <f>+'BASE DE DATOS '!CL553</f>
        <v>0</v>
      </c>
      <c r="Z72" s="51">
        <f>+'BASE DE DATOS '!CM553</f>
        <v>0</v>
      </c>
      <c r="AA72" s="54">
        <f>+'BASE DE DATOS '!CQ553</f>
        <v>1</v>
      </c>
      <c r="AB72" s="160">
        <f>+'BASE DE DATOS '!CR553</f>
        <v>1</v>
      </c>
      <c r="AC72" s="55" t="str">
        <f>+'BASE DE DATOS '!CU553</f>
        <v>SECRETARIA DE SALUD</v>
      </c>
      <c r="AD72" s="157"/>
    </row>
    <row r="73" spans="1:30" ht="33.75">
      <c r="A73" s="48" t="s">
        <v>1469</v>
      </c>
      <c r="B73" s="49" t="s">
        <v>95</v>
      </c>
      <c r="C73" s="48" t="s">
        <v>1470</v>
      </c>
      <c r="D73" s="50" t="s">
        <v>81</v>
      </c>
      <c r="E73" s="50">
        <v>100</v>
      </c>
      <c r="F73" s="48" t="s">
        <v>97</v>
      </c>
      <c r="G73" s="63" t="s">
        <v>81</v>
      </c>
      <c r="H73" s="48" t="s">
        <v>1483</v>
      </c>
      <c r="I73" s="51" t="s">
        <v>107</v>
      </c>
      <c r="J73" s="50" t="s">
        <v>81</v>
      </c>
      <c r="K73" s="50" t="s">
        <v>81</v>
      </c>
      <c r="L73" s="50" t="s">
        <v>81</v>
      </c>
      <c r="M73" s="50" t="s">
        <v>81</v>
      </c>
      <c r="N73" s="50" t="s">
        <v>81</v>
      </c>
      <c r="O73" s="50" t="s">
        <v>81</v>
      </c>
      <c r="P73" s="51">
        <v>100</v>
      </c>
      <c r="Q73" s="50">
        <f>+'BASE DE DATOS '!CD554</f>
        <v>0</v>
      </c>
      <c r="R73" s="51">
        <f>+'BASE DE DATOS '!CE554</f>
        <v>0</v>
      </c>
      <c r="S73" s="51">
        <f>+'BASE DE DATOS '!CF554</f>
        <v>0</v>
      </c>
      <c r="T73" s="51">
        <f>+'BASE DE DATOS '!CG554</f>
        <v>0</v>
      </c>
      <c r="U73" s="51">
        <f>+'BASE DE DATOS '!CH554</f>
        <v>0</v>
      </c>
      <c r="V73" s="51">
        <f>+'BASE DE DATOS '!CI554</f>
        <v>0</v>
      </c>
      <c r="W73" s="51">
        <f>+'BASE DE DATOS '!CJ554</f>
        <v>0</v>
      </c>
      <c r="X73" s="51">
        <f>+'BASE DE DATOS '!CK554</f>
        <v>0</v>
      </c>
      <c r="Y73" s="51">
        <f>+'BASE DE DATOS '!CL554</f>
        <v>0</v>
      </c>
      <c r="Z73" s="51">
        <f>+'BASE DE DATOS '!CM554</f>
        <v>0</v>
      </c>
      <c r="AA73" s="54">
        <f>+'BASE DE DATOS '!CQ554</f>
        <v>0</v>
      </c>
      <c r="AB73" s="160">
        <f>+'BASE DE DATOS '!CR554</f>
        <v>0</v>
      </c>
      <c r="AC73" s="55" t="str">
        <f>+'BASE DE DATOS '!CU554</f>
        <v>SECRETARIA DE SALUD</v>
      </c>
      <c r="AD73" s="157"/>
    </row>
    <row r="74" spans="1:30" ht="33.75">
      <c r="A74" s="48" t="s">
        <v>1469</v>
      </c>
      <c r="B74" s="49" t="s">
        <v>95</v>
      </c>
      <c r="C74" s="48" t="s">
        <v>1470</v>
      </c>
      <c r="D74" s="50" t="s">
        <v>81</v>
      </c>
      <c r="E74" s="50">
        <v>30</v>
      </c>
      <c r="F74" s="48" t="s">
        <v>97</v>
      </c>
      <c r="G74" s="63" t="s">
        <v>81</v>
      </c>
      <c r="H74" s="48" t="s">
        <v>1484</v>
      </c>
      <c r="I74" s="51" t="s">
        <v>107</v>
      </c>
      <c r="J74" s="50" t="s">
        <v>81</v>
      </c>
      <c r="K74" s="50" t="s">
        <v>81</v>
      </c>
      <c r="L74" s="50" t="s">
        <v>81</v>
      </c>
      <c r="M74" s="50" t="s">
        <v>81</v>
      </c>
      <c r="N74" s="50" t="s">
        <v>81</v>
      </c>
      <c r="O74" s="50" t="s">
        <v>81</v>
      </c>
      <c r="P74" s="51">
        <v>30</v>
      </c>
      <c r="Q74" s="50">
        <f>+'BASE DE DATOS '!CD555</f>
        <v>22</v>
      </c>
      <c r="R74" s="51">
        <f>+'BASE DE DATOS '!CE555</f>
        <v>56003616</v>
      </c>
      <c r="S74" s="51">
        <f>+'BASE DE DATOS '!CF555</f>
        <v>56003616</v>
      </c>
      <c r="T74" s="51">
        <f>+'BASE DE DATOS '!CG555</f>
        <v>0</v>
      </c>
      <c r="U74" s="51">
        <f>+'BASE DE DATOS '!CH555</f>
        <v>0</v>
      </c>
      <c r="V74" s="51">
        <f>+'BASE DE DATOS '!CI555</f>
        <v>0</v>
      </c>
      <c r="W74" s="51">
        <f>+'BASE DE DATOS '!CJ555</f>
        <v>0</v>
      </c>
      <c r="X74" s="51">
        <f>+'BASE DE DATOS '!CK555</f>
        <v>0</v>
      </c>
      <c r="Y74" s="51">
        <f>+'BASE DE DATOS '!CL555</f>
        <v>0</v>
      </c>
      <c r="Z74" s="51">
        <f>+'BASE DE DATOS '!CM555</f>
        <v>0</v>
      </c>
      <c r="AA74" s="54">
        <f>+'BASE DE DATOS '!CQ555</f>
        <v>22</v>
      </c>
      <c r="AB74" s="160">
        <f>+'BASE DE DATOS '!CR555</f>
        <v>0.73333333333333328</v>
      </c>
      <c r="AC74" s="55" t="str">
        <f>+'BASE DE DATOS '!CU555</f>
        <v>SECRETARIA DE SALUD</v>
      </c>
      <c r="AD74" s="157"/>
    </row>
    <row r="75" spans="1:30" ht="45">
      <c r="A75" s="48" t="s">
        <v>1469</v>
      </c>
      <c r="B75" s="49" t="s">
        <v>95</v>
      </c>
      <c r="C75" s="48" t="s">
        <v>1470</v>
      </c>
      <c r="D75" s="50" t="s">
        <v>81</v>
      </c>
      <c r="E75" s="50">
        <v>45</v>
      </c>
      <c r="F75" s="48" t="s">
        <v>97</v>
      </c>
      <c r="G75" s="63" t="s">
        <v>81</v>
      </c>
      <c r="H75" s="48" t="s">
        <v>1485</v>
      </c>
      <c r="I75" s="51" t="s">
        <v>107</v>
      </c>
      <c r="J75" s="50" t="s">
        <v>81</v>
      </c>
      <c r="K75" s="50" t="s">
        <v>81</v>
      </c>
      <c r="L75" s="50" t="s">
        <v>81</v>
      </c>
      <c r="M75" s="50" t="s">
        <v>81</v>
      </c>
      <c r="N75" s="50" t="s">
        <v>81</v>
      </c>
      <c r="O75" s="50" t="s">
        <v>81</v>
      </c>
      <c r="P75" s="51">
        <v>45</v>
      </c>
      <c r="Q75" s="50">
        <f>+'BASE DE DATOS '!CD556</f>
        <v>28</v>
      </c>
      <c r="R75" s="51">
        <f>+'BASE DE DATOS '!CE556</f>
        <v>56003616</v>
      </c>
      <c r="S75" s="51">
        <f>+'BASE DE DATOS '!CF556</f>
        <v>56003616</v>
      </c>
      <c r="T75" s="51">
        <f>+'BASE DE DATOS '!CG556</f>
        <v>0</v>
      </c>
      <c r="U75" s="51">
        <f>+'BASE DE DATOS '!CH556</f>
        <v>0</v>
      </c>
      <c r="V75" s="51">
        <f>+'BASE DE DATOS '!CI556</f>
        <v>0</v>
      </c>
      <c r="W75" s="51">
        <f>+'BASE DE DATOS '!CJ556</f>
        <v>0</v>
      </c>
      <c r="X75" s="51">
        <f>+'BASE DE DATOS '!CK556</f>
        <v>0</v>
      </c>
      <c r="Y75" s="51">
        <f>+'BASE DE DATOS '!CL556</f>
        <v>0</v>
      </c>
      <c r="Z75" s="51">
        <f>+'BASE DE DATOS '!CM556</f>
        <v>0</v>
      </c>
      <c r="AA75" s="54">
        <f>+'BASE DE DATOS '!CQ556</f>
        <v>28</v>
      </c>
      <c r="AB75" s="160">
        <f>+'BASE DE DATOS '!CR556</f>
        <v>0.62222222222222223</v>
      </c>
      <c r="AC75" s="55" t="str">
        <f>+'BASE DE DATOS '!CU556</f>
        <v>SECRETARIA DE SALUD</v>
      </c>
      <c r="AD75" s="157"/>
    </row>
    <row r="76" spans="1:30" ht="51" customHeight="1">
      <c r="A76" s="48" t="s">
        <v>1488</v>
      </c>
      <c r="B76" s="49" t="s">
        <v>95</v>
      </c>
      <c r="C76" s="48" t="s">
        <v>1489</v>
      </c>
      <c r="D76" s="50">
        <v>30</v>
      </c>
      <c r="E76" s="50">
        <v>25</v>
      </c>
      <c r="F76" s="48" t="s">
        <v>97</v>
      </c>
      <c r="G76" s="48" t="s">
        <v>1490</v>
      </c>
      <c r="H76" s="48" t="s">
        <v>1491</v>
      </c>
      <c r="I76" s="51">
        <v>0</v>
      </c>
      <c r="J76" s="50">
        <v>7</v>
      </c>
      <c r="K76" s="50">
        <v>7</v>
      </c>
      <c r="L76" s="51">
        <v>25</v>
      </c>
      <c r="M76" s="51">
        <v>25</v>
      </c>
      <c r="N76" s="58">
        <v>25</v>
      </c>
      <c r="O76" s="51">
        <v>25</v>
      </c>
      <c r="P76" s="51">
        <v>44</v>
      </c>
      <c r="Q76" s="51">
        <f>+'BASE DE DATOS '!CD558</f>
        <v>45</v>
      </c>
      <c r="R76" s="51">
        <f>+'BASE DE DATOS '!CE558</f>
        <v>7962344</v>
      </c>
      <c r="S76" s="51">
        <f>+'BASE DE DATOS '!CF558</f>
        <v>0</v>
      </c>
      <c r="T76" s="51">
        <f>+'BASE DE DATOS '!CG558</f>
        <v>0</v>
      </c>
      <c r="U76" s="51">
        <f>+'BASE DE DATOS '!CH558</f>
        <v>7962344</v>
      </c>
      <c r="V76" s="51">
        <f>+'BASE DE DATOS '!CI558</f>
        <v>0</v>
      </c>
      <c r="W76" s="51">
        <f>+'BASE DE DATOS '!CJ558</f>
        <v>0</v>
      </c>
      <c r="X76" s="51">
        <f>+'BASE DE DATOS '!CK558</f>
        <v>0</v>
      </c>
      <c r="Y76" s="51">
        <f>+'BASE DE DATOS '!CL558</f>
        <v>0</v>
      </c>
      <c r="Z76" s="51">
        <f>+'BASE DE DATOS '!CM558</f>
        <v>0</v>
      </c>
      <c r="AA76" s="54">
        <f>+'BASE DE DATOS '!CQ558</f>
        <v>45</v>
      </c>
      <c r="AB76" s="160">
        <f>+'BASE DE DATOS '!CR558</f>
        <v>1</v>
      </c>
      <c r="AC76" s="55" t="str">
        <f>+'BASE DE DATOS '!CU558</f>
        <v>SECRETARIA DE SALUD</v>
      </c>
      <c r="AD76" s="157"/>
    </row>
    <row r="77" spans="1:30" ht="44.25" customHeight="1">
      <c r="A77" s="48" t="s">
        <v>1488</v>
      </c>
      <c r="B77" s="49" t="s">
        <v>95</v>
      </c>
      <c r="C77" s="48" t="s">
        <v>1489</v>
      </c>
      <c r="D77" s="50" t="s">
        <v>81</v>
      </c>
      <c r="E77" s="50">
        <v>68</v>
      </c>
      <c r="F77" s="48" t="s">
        <v>97</v>
      </c>
      <c r="G77" s="63" t="s">
        <v>81</v>
      </c>
      <c r="H77" s="48" t="s">
        <v>1492</v>
      </c>
      <c r="I77" s="51" t="s">
        <v>107</v>
      </c>
      <c r="J77" s="50" t="s">
        <v>81</v>
      </c>
      <c r="K77" s="50" t="s">
        <v>81</v>
      </c>
      <c r="L77" s="50" t="s">
        <v>81</v>
      </c>
      <c r="M77" s="50" t="s">
        <v>81</v>
      </c>
      <c r="N77" s="50" t="s">
        <v>81</v>
      </c>
      <c r="O77" s="50" t="s">
        <v>81</v>
      </c>
      <c r="P77" s="51">
        <v>68</v>
      </c>
      <c r="Q77" s="50">
        <f>+'BASE DE DATOS '!CD559</f>
        <v>0</v>
      </c>
      <c r="R77" s="51">
        <f>+'BASE DE DATOS '!CE559</f>
        <v>0</v>
      </c>
      <c r="S77" s="51">
        <f>+'BASE DE DATOS '!CF559</f>
        <v>0</v>
      </c>
      <c r="T77" s="51">
        <f>+'BASE DE DATOS '!CG559</f>
        <v>0</v>
      </c>
      <c r="U77" s="51">
        <f>+'BASE DE DATOS '!CH559</f>
        <v>0</v>
      </c>
      <c r="V77" s="51">
        <f>+'BASE DE DATOS '!CI559</f>
        <v>0</v>
      </c>
      <c r="W77" s="51">
        <f>+'BASE DE DATOS '!CJ559</f>
        <v>0</v>
      </c>
      <c r="X77" s="51">
        <f>+'BASE DE DATOS '!CK559</f>
        <v>0</v>
      </c>
      <c r="Y77" s="51">
        <f>+'BASE DE DATOS '!CL559</f>
        <v>0</v>
      </c>
      <c r="Z77" s="51">
        <f>+'BASE DE DATOS '!CM559</f>
        <v>0</v>
      </c>
      <c r="AA77" s="50">
        <f>+'BASE DE DATOS '!CQ559</f>
        <v>0</v>
      </c>
      <c r="AB77" s="160">
        <f>+'BASE DE DATOS '!CR559</f>
        <v>0</v>
      </c>
      <c r="AC77" s="55" t="str">
        <f>+'BASE DE DATOS '!CU559</f>
        <v>SECRETARIA DE SALUD</v>
      </c>
      <c r="AD77" s="157"/>
    </row>
    <row r="78" spans="1:30" ht="60" customHeight="1">
      <c r="A78" s="48" t="s">
        <v>1488</v>
      </c>
      <c r="B78" s="49" t="s">
        <v>95</v>
      </c>
      <c r="C78" s="48" t="s">
        <v>1489</v>
      </c>
      <c r="D78" s="50">
        <v>30</v>
      </c>
      <c r="E78" s="50">
        <v>17</v>
      </c>
      <c r="F78" s="48" t="s">
        <v>97</v>
      </c>
      <c r="G78" s="48" t="s">
        <v>1493</v>
      </c>
      <c r="H78" s="48" t="s">
        <v>1493</v>
      </c>
      <c r="I78" s="51">
        <v>0</v>
      </c>
      <c r="J78" s="50">
        <v>7</v>
      </c>
      <c r="K78" s="50">
        <v>7</v>
      </c>
      <c r="L78" s="51">
        <v>6</v>
      </c>
      <c r="M78" s="51">
        <v>6</v>
      </c>
      <c r="N78" s="58">
        <v>6</v>
      </c>
      <c r="O78" s="51">
        <v>0</v>
      </c>
      <c r="P78" s="51">
        <v>4</v>
      </c>
      <c r="Q78" s="51">
        <f>+'BASE DE DATOS '!CD560</f>
        <v>0</v>
      </c>
      <c r="R78" s="51">
        <f>+'BASE DE DATOS '!CE560</f>
        <v>0</v>
      </c>
      <c r="S78" s="51">
        <f>+'BASE DE DATOS '!CF560</f>
        <v>0</v>
      </c>
      <c r="T78" s="51">
        <f>+'BASE DE DATOS '!CG560</f>
        <v>0</v>
      </c>
      <c r="U78" s="51">
        <f>+'BASE DE DATOS '!CH560</f>
        <v>0</v>
      </c>
      <c r="V78" s="51">
        <f>+'BASE DE DATOS '!CI560</f>
        <v>0</v>
      </c>
      <c r="W78" s="51">
        <f>+'BASE DE DATOS '!CJ560</f>
        <v>0</v>
      </c>
      <c r="X78" s="51">
        <f>+'BASE DE DATOS '!CK560</f>
        <v>0</v>
      </c>
      <c r="Y78" s="51">
        <f>+'BASE DE DATOS '!CL560</f>
        <v>0</v>
      </c>
      <c r="Z78" s="51">
        <f>+'BASE DE DATOS '!CM560</f>
        <v>0</v>
      </c>
      <c r="AA78" s="54">
        <f>+'BASE DE DATOS '!CQ560</f>
        <v>13</v>
      </c>
      <c r="AB78" s="160">
        <f>+'BASE DE DATOS '!CR560</f>
        <v>0.76470588235294112</v>
      </c>
      <c r="AC78" s="55" t="str">
        <f>+'BASE DE DATOS '!CU560</f>
        <v>SECRETARIA DE SALUD</v>
      </c>
      <c r="AD78" s="157"/>
    </row>
    <row r="79" spans="1:30" ht="47.25" customHeight="1">
      <c r="A79" s="48" t="s">
        <v>1488</v>
      </c>
      <c r="B79" s="49" t="s">
        <v>95</v>
      </c>
      <c r="C79" s="48" t="s">
        <v>1489</v>
      </c>
      <c r="D79" s="50" t="s">
        <v>81</v>
      </c>
      <c r="E79" s="50">
        <v>17</v>
      </c>
      <c r="F79" s="48" t="s">
        <v>97</v>
      </c>
      <c r="G79" s="63" t="s">
        <v>81</v>
      </c>
      <c r="H79" s="48" t="s">
        <v>1494</v>
      </c>
      <c r="I79" s="51" t="s">
        <v>107</v>
      </c>
      <c r="J79" s="50" t="s">
        <v>81</v>
      </c>
      <c r="K79" s="50" t="s">
        <v>81</v>
      </c>
      <c r="L79" s="50" t="s">
        <v>81</v>
      </c>
      <c r="M79" s="50" t="s">
        <v>81</v>
      </c>
      <c r="N79" s="50">
        <v>18</v>
      </c>
      <c r="O79" s="50">
        <v>18</v>
      </c>
      <c r="P79" s="51">
        <v>17</v>
      </c>
      <c r="Q79" s="50">
        <f>+'BASE DE DATOS '!CD561</f>
        <v>18</v>
      </c>
      <c r="R79" s="51">
        <f>+'BASE DE DATOS '!CE561</f>
        <v>1031378400</v>
      </c>
      <c r="S79" s="51">
        <f>+'BASE DE DATOS '!CF561</f>
        <v>0</v>
      </c>
      <c r="T79" s="51">
        <f>+'BASE DE DATOS '!CG561</f>
        <v>0</v>
      </c>
      <c r="U79" s="51">
        <f>+'BASE DE DATOS '!CH561</f>
        <v>1031378400</v>
      </c>
      <c r="V79" s="51">
        <f>+'BASE DE DATOS '!CI561</f>
        <v>0</v>
      </c>
      <c r="W79" s="51">
        <f>+'BASE DE DATOS '!CJ561</f>
        <v>0</v>
      </c>
      <c r="X79" s="51">
        <f>+'BASE DE DATOS '!CK561</f>
        <v>0</v>
      </c>
      <c r="Y79" s="51">
        <f>+'BASE DE DATOS '!CL561</f>
        <v>0</v>
      </c>
      <c r="Z79" s="51">
        <f>+'BASE DE DATOS '!CM561</f>
        <v>0</v>
      </c>
      <c r="AA79" s="50">
        <f>+'BASE DE DATOS '!CQ561</f>
        <v>18</v>
      </c>
      <c r="AB79" s="160">
        <f>+'BASE DE DATOS '!CR561</f>
        <v>1</v>
      </c>
      <c r="AC79" s="55" t="str">
        <f>+'BASE DE DATOS '!CU561</f>
        <v>SECRETARIA DE SALUD</v>
      </c>
      <c r="AD79" s="157"/>
    </row>
    <row r="80" spans="1:30" ht="33" customHeight="1">
      <c r="A80" s="48" t="s">
        <v>1488</v>
      </c>
      <c r="B80" s="49" t="s">
        <v>95</v>
      </c>
      <c r="C80" s="48" t="s">
        <v>1489</v>
      </c>
      <c r="D80" s="50" t="s">
        <v>81</v>
      </c>
      <c r="E80" s="50">
        <v>12</v>
      </c>
      <c r="F80" s="48" t="s">
        <v>97</v>
      </c>
      <c r="G80" s="63" t="s">
        <v>81</v>
      </c>
      <c r="H80" s="48" t="s">
        <v>1495</v>
      </c>
      <c r="I80" s="51" t="s">
        <v>107</v>
      </c>
      <c r="J80" s="50" t="s">
        <v>81</v>
      </c>
      <c r="K80" s="50" t="s">
        <v>81</v>
      </c>
      <c r="L80" s="50" t="s">
        <v>81</v>
      </c>
      <c r="M80" s="50" t="s">
        <v>81</v>
      </c>
      <c r="N80" s="50">
        <v>12</v>
      </c>
      <c r="O80" s="50">
        <v>12</v>
      </c>
      <c r="P80" s="51">
        <v>12</v>
      </c>
      <c r="Q80" s="50">
        <f>+'BASE DE DATOS '!CD562</f>
        <v>0</v>
      </c>
      <c r="R80" s="51">
        <f>+'BASE DE DATOS '!CE562</f>
        <v>0</v>
      </c>
      <c r="S80" s="51">
        <f>+'BASE DE DATOS '!CF562</f>
        <v>0</v>
      </c>
      <c r="T80" s="51">
        <f>+'BASE DE DATOS '!CG562</f>
        <v>0</v>
      </c>
      <c r="U80" s="51">
        <f>+'BASE DE DATOS '!CH562</f>
        <v>0</v>
      </c>
      <c r="V80" s="51">
        <f>+'BASE DE DATOS '!CI562</f>
        <v>0</v>
      </c>
      <c r="W80" s="51">
        <f>+'BASE DE DATOS '!CJ562</f>
        <v>0</v>
      </c>
      <c r="X80" s="51">
        <f>+'BASE DE DATOS '!CK562</f>
        <v>0</v>
      </c>
      <c r="Y80" s="51">
        <f>+'BASE DE DATOS '!CL562</f>
        <v>0</v>
      </c>
      <c r="Z80" s="51">
        <f>+'BASE DE DATOS '!CM562</f>
        <v>0</v>
      </c>
      <c r="AA80" s="50">
        <f>+'BASE DE DATOS '!CQ562</f>
        <v>0</v>
      </c>
      <c r="AB80" s="160">
        <f>+'BASE DE DATOS '!CR562</f>
        <v>0</v>
      </c>
      <c r="AC80" s="55" t="str">
        <f>+'BASE DE DATOS '!CU562</f>
        <v>SECRETARIA DE SALUD</v>
      </c>
      <c r="AD80" s="157"/>
    </row>
    <row r="81" spans="1:30" ht="180" hidden="1">
      <c r="A81" s="48" t="s">
        <v>1488</v>
      </c>
      <c r="B81" s="49" t="s">
        <v>95</v>
      </c>
      <c r="C81" s="48" t="s">
        <v>1489</v>
      </c>
      <c r="D81" s="50">
        <v>25</v>
      </c>
      <c r="E81" s="50" t="s">
        <v>81</v>
      </c>
      <c r="F81" s="48" t="s">
        <v>97</v>
      </c>
      <c r="G81" s="48" t="s">
        <v>1496</v>
      </c>
      <c r="H81" s="48" t="s">
        <v>1496</v>
      </c>
      <c r="I81" s="51">
        <v>0</v>
      </c>
      <c r="J81" s="50">
        <v>13</v>
      </c>
      <c r="K81" s="50">
        <v>13</v>
      </c>
      <c r="L81" s="51">
        <v>6</v>
      </c>
      <c r="M81" s="51">
        <v>6</v>
      </c>
      <c r="N81" s="58">
        <v>0</v>
      </c>
      <c r="O81" s="51">
        <v>0</v>
      </c>
      <c r="P81" s="51" t="s">
        <v>81</v>
      </c>
      <c r="Q81" s="51" t="str">
        <f>+'BASE DE DATOS '!CD563</f>
        <v>NA</v>
      </c>
      <c r="R81" s="51">
        <f>+'BASE DE DATOS '!CE563</f>
        <v>0</v>
      </c>
      <c r="S81" s="51">
        <f>+'BASE DE DATOS '!CF563</f>
        <v>0</v>
      </c>
      <c r="T81" s="51">
        <f>+'BASE DE DATOS '!CG563</f>
        <v>0</v>
      </c>
      <c r="U81" s="51">
        <f>+'BASE DE DATOS '!CH563</f>
        <v>0</v>
      </c>
      <c r="V81" s="51">
        <f>+'BASE DE DATOS '!CI563</f>
        <v>0</v>
      </c>
      <c r="W81" s="51">
        <f>+'BASE DE DATOS '!CJ563</f>
        <v>0</v>
      </c>
      <c r="X81" s="51">
        <f>+'BASE DE DATOS '!CK563</f>
        <v>0</v>
      </c>
      <c r="Y81" s="51">
        <f>+'BASE DE DATOS '!CL563</f>
        <v>0</v>
      </c>
      <c r="Z81" s="51">
        <f>+'BASE DE DATOS '!CM563</f>
        <v>0</v>
      </c>
      <c r="AA81" s="54" t="str">
        <f>+'BASE DE DATOS '!CQ563</f>
        <v>NA</v>
      </c>
      <c r="AB81" s="160" t="str">
        <f>+'BASE DE DATOS '!CR563</f>
        <v>NA</v>
      </c>
      <c r="AC81" s="55" t="str">
        <f>+'BASE DE DATOS '!CU563</f>
        <v>SECRETARIA DE SALUD</v>
      </c>
      <c r="AD81" s="157"/>
    </row>
    <row r="82" spans="1:30" ht="42" customHeight="1">
      <c r="A82" s="48" t="s">
        <v>1488</v>
      </c>
      <c r="B82" s="49" t="s">
        <v>95</v>
      </c>
      <c r="C82" s="48" t="s">
        <v>1489</v>
      </c>
      <c r="D82" s="50">
        <v>25</v>
      </c>
      <c r="E82" s="50">
        <v>25</v>
      </c>
      <c r="F82" s="48" t="s">
        <v>97</v>
      </c>
      <c r="G82" s="48" t="s">
        <v>1497</v>
      </c>
      <c r="H82" s="48" t="s">
        <v>1498</v>
      </c>
      <c r="I82" s="51">
        <v>0</v>
      </c>
      <c r="J82" s="50">
        <v>13</v>
      </c>
      <c r="K82" s="50">
        <v>20</v>
      </c>
      <c r="L82" s="51">
        <v>6</v>
      </c>
      <c r="M82" s="51">
        <v>6</v>
      </c>
      <c r="N82" s="58">
        <v>6</v>
      </c>
      <c r="O82" s="51">
        <v>0</v>
      </c>
      <c r="P82" s="51">
        <v>0</v>
      </c>
      <c r="Q82" s="51">
        <f>+'BASE DE DATOS '!CD564</f>
        <v>25</v>
      </c>
      <c r="R82" s="51">
        <f>+'BASE DE DATOS '!CE564</f>
        <v>0</v>
      </c>
      <c r="S82" s="51">
        <f>+'BASE DE DATOS '!CF564</f>
        <v>0</v>
      </c>
      <c r="T82" s="51">
        <f>+'BASE DE DATOS '!CG564</f>
        <v>0</v>
      </c>
      <c r="U82" s="51">
        <f>+'BASE DE DATOS '!CH564</f>
        <v>0</v>
      </c>
      <c r="V82" s="51">
        <f>+'BASE DE DATOS '!CI564</f>
        <v>0</v>
      </c>
      <c r="W82" s="51">
        <f>+'BASE DE DATOS '!CJ564</f>
        <v>0</v>
      </c>
      <c r="X82" s="51">
        <f>+'BASE DE DATOS '!CK564</f>
        <v>0</v>
      </c>
      <c r="Y82" s="51">
        <f>+'BASE DE DATOS '!CL564</f>
        <v>0</v>
      </c>
      <c r="Z82" s="51">
        <f>+'BASE DE DATOS '!CM564</f>
        <v>0</v>
      </c>
      <c r="AA82" s="54">
        <f>+'BASE DE DATOS '!CQ564</f>
        <v>51</v>
      </c>
      <c r="AB82" s="160">
        <f>+'BASE DE DATOS '!CR564</f>
        <v>1</v>
      </c>
      <c r="AC82" s="55" t="str">
        <f>+'BASE DE DATOS '!CU564</f>
        <v>SECRETARIA DE SALUD</v>
      </c>
      <c r="AD82" s="157"/>
    </row>
    <row r="83" spans="1:30" ht="49.5" customHeight="1">
      <c r="A83" s="48" t="s">
        <v>1488</v>
      </c>
      <c r="B83" s="49" t="s">
        <v>95</v>
      </c>
      <c r="C83" s="48" t="s">
        <v>1489</v>
      </c>
      <c r="D83" s="50">
        <v>4</v>
      </c>
      <c r="E83" s="50">
        <v>4</v>
      </c>
      <c r="F83" s="48" t="s">
        <v>97</v>
      </c>
      <c r="G83" s="48" t="s">
        <v>1499</v>
      </c>
      <c r="H83" s="48" t="s">
        <v>1500</v>
      </c>
      <c r="I83" s="51">
        <v>0</v>
      </c>
      <c r="J83" s="50">
        <v>1</v>
      </c>
      <c r="K83" s="50">
        <v>1</v>
      </c>
      <c r="L83" s="51">
        <v>4</v>
      </c>
      <c r="M83" s="51">
        <v>4</v>
      </c>
      <c r="N83" s="58">
        <v>4</v>
      </c>
      <c r="O83" s="51">
        <v>4</v>
      </c>
      <c r="P83" s="51">
        <v>4</v>
      </c>
      <c r="Q83" s="51">
        <f>+'BASE DE DATOS '!CD565</f>
        <v>4</v>
      </c>
      <c r="R83" s="51">
        <f>+'BASE DE DATOS '!CE565</f>
        <v>1391228070</v>
      </c>
      <c r="S83" s="51">
        <f>+'BASE DE DATOS '!CF565</f>
        <v>1391228070</v>
      </c>
      <c r="T83" s="51">
        <f>+'BASE DE DATOS '!CG565</f>
        <v>0</v>
      </c>
      <c r="U83" s="51">
        <f>+'BASE DE DATOS '!CH565</f>
        <v>0</v>
      </c>
      <c r="V83" s="51">
        <f>+'BASE DE DATOS '!CI565</f>
        <v>0</v>
      </c>
      <c r="W83" s="51">
        <f>+'BASE DE DATOS '!CJ565</f>
        <v>0</v>
      </c>
      <c r="X83" s="51">
        <f>+'BASE DE DATOS '!CK565</f>
        <v>0</v>
      </c>
      <c r="Y83" s="51">
        <f>+'BASE DE DATOS '!CL565</f>
        <v>0</v>
      </c>
      <c r="Z83" s="51">
        <f>+'BASE DE DATOS '!CM565</f>
        <v>0</v>
      </c>
      <c r="AA83" s="54">
        <f>+'BASE DE DATOS '!CQ565</f>
        <v>4</v>
      </c>
      <c r="AB83" s="160">
        <f>+'BASE DE DATOS '!CR565</f>
        <v>1</v>
      </c>
      <c r="AC83" s="55" t="str">
        <f>+'BASE DE DATOS '!CU565</f>
        <v>SECRETARIA DE SALUD</v>
      </c>
      <c r="AD83" s="157"/>
    </row>
    <row r="84" spans="1:30" ht="36.75" customHeight="1">
      <c r="A84" s="48" t="s">
        <v>1488</v>
      </c>
      <c r="B84" s="49" t="s">
        <v>95</v>
      </c>
      <c r="C84" s="48" t="s">
        <v>1489</v>
      </c>
      <c r="D84" s="50">
        <v>100</v>
      </c>
      <c r="E84" s="50">
        <v>46</v>
      </c>
      <c r="F84" s="48" t="s">
        <v>486</v>
      </c>
      <c r="G84" s="48" t="s">
        <v>1501</v>
      </c>
      <c r="H84" s="48" t="s">
        <v>1502</v>
      </c>
      <c r="I84" s="51">
        <v>0</v>
      </c>
      <c r="J84" s="50">
        <v>46</v>
      </c>
      <c r="K84" s="50">
        <v>46</v>
      </c>
      <c r="L84" s="51">
        <v>3</v>
      </c>
      <c r="M84" s="51">
        <v>3</v>
      </c>
      <c r="N84" s="58">
        <v>7</v>
      </c>
      <c r="O84" s="51">
        <v>0</v>
      </c>
      <c r="P84" s="51">
        <v>46</v>
      </c>
      <c r="Q84" s="51">
        <f>+'BASE DE DATOS '!CD566</f>
        <v>45</v>
      </c>
      <c r="R84" s="51">
        <f>+'BASE DE DATOS '!CE566</f>
        <v>1066100000</v>
      </c>
      <c r="S84" s="51">
        <f>+'BASE DE DATOS '!CF566</f>
        <v>0</v>
      </c>
      <c r="T84" s="51">
        <f>+'BASE DE DATOS '!CG566</f>
        <v>0</v>
      </c>
      <c r="U84" s="51">
        <f>+'BASE DE DATOS '!CH566</f>
        <v>0</v>
      </c>
      <c r="V84" s="51">
        <f>+'BASE DE DATOS '!CI566</f>
        <v>0</v>
      </c>
      <c r="W84" s="51">
        <f>+'BASE DE DATOS '!CJ566</f>
        <v>1066100000</v>
      </c>
      <c r="X84" s="51">
        <f>+'BASE DE DATOS '!CK566</f>
        <v>0</v>
      </c>
      <c r="Y84" s="51">
        <f>+'BASE DE DATOS '!CL566</f>
        <v>0</v>
      </c>
      <c r="Z84" s="51">
        <f>+'BASE DE DATOS '!CM566</f>
        <v>0</v>
      </c>
      <c r="AA84" s="54">
        <f>+'BASE DE DATOS '!CQ566</f>
        <v>45</v>
      </c>
      <c r="AB84" s="160">
        <f>+'BASE DE DATOS '!CR566</f>
        <v>0.97826086956521741</v>
      </c>
      <c r="AC84" s="55" t="str">
        <f>+'BASE DE DATOS '!CU566</f>
        <v>SECRETARIA DE SALUD</v>
      </c>
      <c r="AD84" s="157"/>
    </row>
    <row r="85" spans="1:30" ht="44.25" customHeight="1">
      <c r="A85" s="48" t="s">
        <v>1488</v>
      </c>
      <c r="B85" s="49" t="s">
        <v>95</v>
      </c>
      <c r="C85" s="48" t="s">
        <v>1489</v>
      </c>
      <c r="D85" s="50" t="s">
        <v>81</v>
      </c>
      <c r="E85" s="50">
        <v>1</v>
      </c>
      <c r="F85" s="48" t="s">
        <v>97</v>
      </c>
      <c r="G85" s="48" t="s">
        <v>81</v>
      </c>
      <c r="H85" s="48" t="s">
        <v>1503</v>
      </c>
      <c r="I85" s="51" t="s">
        <v>107</v>
      </c>
      <c r="J85" s="50" t="s">
        <v>81</v>
      </c>
      <c r="K85" s="50" t="s">
        <v>81</v>
      </c>
      <c r="L85" s="50" t="s">
        <v>81</v>
      </c>
      <c r="M85" s="50" t="s">
        <v>81</v>
      </c>
      <c r="N85" s="50">
        <v>1</v>
      </c>
      <c r="O85" s="50">
        <v>1</v>
      </c>
      <c r="P85" s="51">
        <v>1</v>
      </c>
      <c r="Q85" s="50">
        <f>+'BASE DE DATOS '!CD567</f>
        <v>1</v>
      </c>
      <c r="R85" s="51">
        <f>+'BASE DE DATOS '!CE567</f>
        <v>0</v>
      </c>
      <c r="S85" s="51">
        <f>+'BASE DE DATOS '!CF567</f>
        <v>0</v>
      </c>
      <c r="T85" s="51">
        <f>+'BASE DE DATOS '!CG567</f>
        <v>0</v>
      </c>
      <c r="U85" s="51">
        <f>+'BASE DE DATOS '!CH567</f>
        <v>0</v>
      </c>
      <c r="V85" s="51">
        <f>+'BASE DE DATOS '!CI567</f>
        <v>0</v>
      </c>
      <c r="W85" s="51">
        <f>+'BASE DE DATOS '!CJ567</f>
        <v>0</v>
      </c>
      <c r="X85" s="51">
        <f>+'BASE DE DATOS '!CK567</f>
        <v>0</v>
      </c>
      <c r="Y85" s="51">
        <f>+'BASE DE DATOS '!CL567</f>
        <v>0</v>
      </c>
      <c r="Z85" s="51">
        <f>+'BASE DE DATOS '!CM567</f>
        <v>0</v>
      </c>
      <c r="AA85" s="50">
        <f>+'BASE DE DATOS '!CQ567</f>
        <v>1</v>
      </c>
      <c r="AB85" s="160">
        <f>+'BASE DE DATOS '!CR567</f>
        <v>1</v>
      </c>
      <c r="AC85" s="55" t="str">
        <f>+'BASE DE DATOS '!CU567</f>
        <v>SECRETARIA DE SALUD</v>
      </c>
      <c r="AD85" s="157"/>
    </row>
    <row r="86" spans="1:30" ht="56.25">
      <c r="A86" s="48" t="s">
        <v>1488</v>
      </c>
      <c r="B86" s="49" t="s">
        <v>95</v>
      </c>
      <c r="C86" s="48" t="s">
        <v>1489</v>
      </c>
      <c r="D86" s="50" t="s">
        <v>81</v>
      </c>
      <c r="E86" s="50">
        <v>5</v>
      </c>
      <c r="F86" s="48" t="s">
        <v>97</v>
      </c>
      <c r="G86" s="48" t="s">
        <v>81</v>
      </c>
      <c r="H86" s="48" t="s">
        <v>1504</v>
      </c>
      <c r="I86" s="51" t="s">
        <v>107</v>
      </c>
      <c r="J86" s="50" t="s">
        <v>81</v>
      </c>
      <c r="K86" s="50" t="s">
        <v>81</v>
      </c>
      <c r="L86" s="50" t="s">
        <v>81</v>
      </c>
      <c r="M86" s="50" t="s">
        <v>81</v>
      </c>
      <c r="N86" s="50" t="s">
        <v>81</v>
      </c>
      <c r="O86" s="50" t="s">
        <v>81</v>
      </c>
      <c r="P86" s="51">
        <v>5</v>
      </c>
      <c r="Q86" s="50">
        <f>+'BASE DE DATOS '!CD568</f>
        <v>2</v>
      </c>
      <c r="R86" s="51">
        <f>+'BASE DE DATOS '!CE568</f>
        <v>0</v>
      </c>
      <c r="S86" s="51">
        <f>+'BASE DE DATOS '!CF568</f>
        <v>0</v>
      </c>
      <c r="T86" s="51">
        <f>+'BASE DE DATOS '!CG568</f>
        <v>0</v>
      </c>
      <c r="U86" s="51">
        <f>+'BASE DE DATOS '!CH568</f>
        <v>0</v>
      </c>
      <c r="V86" s="51">
        <f>+'BASE DE DATOS '!CI568</f>
        <v>0</v>
      </c>
      <c r="W86" s="51">
        <f>+'BASE DE DATOS '!CJ568</f>
        <v>0</v>
      </c>
      <c r="X86" s="51">
        <f>+'BASE DE DATOS '!CK568</f>
        <v>0</v>
      </c>
      <c r="Y86" s="51">
        <f>+'BASE DE DATOS '!CL568</f>
        <v>0</v>
      </c>
      <c r="Z86" s="51">
        <f>+'BASE DE DATOS '!CM568</f>
        <v>0</v>
      </c>
      <c r="AA86" s="50">
        <f>+'BASE DE DATOS '!CQ568</f>
        <v>2</v>
      </c>
      <c r="AB86" s="160">
        <f>+'BASE DE DATOS '!CR568</f>
        <v>0.4</v>
      </c>
      <c r="AC86" s="55" t="str">
        <f>+'BASE DE DATOS '!CU568</f>
        <v>SECRETARIA DE SALUD</v>
      </c>
      <c r="AD86" s="157"/>
    </row>
    <row r="87" spans="1:30" ht="41.25" customHeight="1">
      <c r="A87" s="48" t="s">
        <v>1505</v>
      </c>
      <c r="B87" s="49" t="s">
        <v>95</v>
      </c>
      <c r="C87" s="48" t="s">
        <v>1506</v>
      </c>
      <c r="D87" s="50">
        <v>100</v>
      </c>
      <c r="E87" s="50">
        <v>1</v>
      </c>
      <c r="F87" s="48" t="s">
        <v>486</v>
      </c>
      <c r="G87" s="48" t="s">
        <v>1507</v>
      </c>
      <c r="H87" s="48" t="s">
        <v>1507</v>
      </c>
      <c r="I87" s="51">
        <v>0</v>
      </c>
      <c r="J87" s="50">
        <v>100</v>
      </c>
      <c r="K87" s="50">
        <v>100</v>
      </c>
      <c r="L87" s="51">
        <v>3</v>
      </c>
      <c r="M87" s="51">
        <v>3</v>
      </c>
      <c r="N87" s="58">
        <v>0</v>
      </c>
      <c r="O87" s="51">
        <v>0</v>
      </c>
      <c r="P87" s="51">
        <v>0</v>
      </c>
      <c r="Q87" s="51">
        <f>+'BASE DE DATOS '!CD569</f>
        <v>0</v>
      </c>
      <c r="R87" s="51">
        <f>+'BASE DE DATOS '!CE569</f>
        <v>0</v>
      </c>
      <c r="S87" s="51">
        <f>+'BASE DE DATOS '!CF569</f>
        <v>0</v>
      </c>
      <c r="T87" s="51">
        <f>+'BASE DE DATOS '!CG569</f>
        <v>0</v>
      </c>
      <c r="U87" s="51">
        <f>+'BASE DE DATOS '!CH569</f>
        <v>0</v>
      </c>
      <c r="V87" s="51">
        <f>+'BASE DE DATOS '!CI569</f>
        <v>0</v>
      </c>
      <c r="W87" s="51">
        <f>+'BASE DE DATOS '!CJ569</f>
        <v>0</v>
      </c>
      <c r="X87" s="51">
        <f>+'BASE DE DATOS '!CK569</f>
        <v>0</v>
      </c>
      <c r="Y87" s="51">
        <f>+'BASE DE DATOS '!CL569</f>
        <v>0</v>
      </c>
      <c r="Z87" s="51">
        <f>+'BASE DE DATOS '!CM569</f>
        <v>0</v>
      </c>
      <c r="AA87" s="54">
        <f>+'BASE DE DATOS '!CQ569</f>
        <v>1.4020000000000001</v>
      </c>
      <c r="AB87" s="160">
        <f>+'BASE DE DATOS '!CR569</f>
        <v>1</v>
      </c>
      <c r="AC87" s="55" t="str">
        <f>+'BASE DE DATOS '!CU569</f>
        <v>SECRETARIA DE SALUD</v>
      </c>
      <c r="AD87" s="157"/>
    </row>
    <row r="88" spans="1:30" ht="44.25" customHeight="1">
      <c r="A88" s="48" t="s">
        <v>1505</v>
      </c>
      <c r="B88" s="49" t="s">
        <v>95</v>
      </c>
      <c r="C88" s="48" t="s">
        <v>1506</v>
      </c>
      <c r="D88" s="50">
        <v>100</v>
      </c>
      <c r="E88" s="50">
        <v>100</v>
      </c>
      <c r="F88" s="48" t="s">
        <v>97</v>
      </c>
      <c r="G88" s="48" t="s">
        <v>1509</v>
      </c>
      <c r="H88" s="48" t="s">
        <v>1509</v>
      </c>
      <c r="I88" s="51">
        <v>0</v>
      </c>
      <c r="J88" s="50">
        <v>20</v>
      </c>
      <c r="K88" s="50">
        <v>20</v>
      </c>
      <c r="L88" s="51">
        <v>0</v>
      </c>
      <c r="M88" s="51">
        <v>0</v>
      </c>
      <c r="N88" s="58">
        <v>0</v>
      </c>
      <c r="O88" s="51">
        <v>0</v>
      </c>
      <c r="P88" s="51">
        <v>80</v>
      </c>
      <c r="Q88" s="51">
        <f>+'BASE DE DATOS '!CD570</f>
        <v>0</v>
      </c>
      <c r="R88" s="51">
        <f>+'BASE DE DATOS '!CE570</f>
        <v>0</v>
      </c>
      <c r="S88" s="51">
        <f>+'BASE DE DATOS '!CF570</f>
        <v>0</v>
      </c>
      <c r="T88" s="51">
        <f>+'BASE DE DATOS '!CG570</f>
        <v>0</v>
      </c>
      <c r="U88" s="51">
        <f>+'BASE DE DATOS '!CH570</f>
        <v>0</v>
      </c>
      <c r="V88" s="51">
        <f>+'BASE DE DATOS '!CI570</f>
        <v>0</v>
      </c>
      <c r="W88" s="51">
        <f>+'BASE DE DATOS '!CJ570</f>
        <v>0</v>
      </c>
      <c r="X88" s="51">
        <f>+'BASE DE DATOS '!CK570</f>
        <v>0</v>
      </c>
      <c r="Y88" s="51">
        <f>+'BASE DE DATOS '!CL570</f>
        <v>0</v>
      </c>
      <c r="Z88" s="51">
        <f>+'BASE DE DATOS '!CM570</f>
        <v>0</v>
      </c>
      <c r="AA88" s="54">
        <f>+'BASE DE DATOS '!CQ570</f>
        <v>20</v>
      </c>
      <c r="AB88" s="160">
        <f>+'BASE DE DATOS '!CR570</f>
        <v>0.2</v>
      </c>
      <c r="AC88" s="55" t="str">
        <f>+'BASE DE DATOS '!CU570</f>
        <v>SECRETARIA DE SALUD</v>
      </c>
      <c r="AD88" s="157"/>
    </row>
    <row r="89" spans="1:30" ht="49.5" customHeight="1">
      <c r="A89" s="48" t="s">
        <v>1505</v>
      </c>
      <c r="B89" s="49" t="s">
        <v>95</v>
      </c>
      <c r="C89" s="48" t="s">
        <v>1506</v>
      </c>
      <c r="D89" s="50">
        <v>11</v>
      </c>
      <c r="E89" s="50">
        <v>11</v>
      </c>
      <c r="F89" s="48" t="s">
        <v>97</v>
      </c>
      <c r="G89" s="48" t="s">
        <v>1510</v>
      </c>
      <c r="H89" s="48" t="s">
        <v>1510</v>
      </c>
      <c r="I89" s="51">
        <v>0</v>
      </c>
      <c r="J89" s="50">
        <v>2</v>
      </c>
      <c r="K89" s="50">
        <v>0</v>
      </c>
      <c r="L89" s="51">
        <v>6</v>
      </c>
      <c r="M89" s="51">
        <v>20</v>
      </c>
      <c r="N89" s="58">
        <v>0</v>
      </c>
      <c r="O89" s="51">
        <v>0</v>
      </c>
      <c r="P89" s="51">
        <v>0</v>
      </c>
      <c r="Q89" s="51">
        <f>+'BASE DE DATOS '!CD571</f>
        <v>0</v>
      </c>
      <c r="R89" s="51">
        <f>+'BASE DE DATOS '!CE571</f>
        <v>0</v>
      </c>
      <c r="S89" s="51">
        <f>+'BASE DE DATOS '!CF571</f>
        <v>0</v>
      </c>
      <c r="T89" s="51">
        <f>+'BASE DE DATOS '!CG571</f>
        <v>0</v>
      </c>
      <c r="U89" s="51">
        <f>+'BASE DE DATOS '!CH571</f>
        <v>0</v>
      </c>
      <c r="V89" s="51">
        <f>+'BASE DE DATOS '!CI571</f>
        <v>0</v>
      </c>
      <c r="W89" s="51">
        <f>+'BASE DE DATOS '!CJ571</f>
        <v>0</v>
      </c>
      <c r="X89" s="51">
        <f>+'BASE DE DATOS '!CK571</f>
        <v>0</v>
      </c>
      <c r="Y89" s="51">
        <f>+'BASE DE DATOS '!CL571</f>
        <v>0</v>
      </c>
      <c r="Z89" s="51">
        <f>+'BASE DE DATOS '!CM571</f>
        <v>0</v>
      </c>
      <c r="AA89" s="54">
        <f>+'BASE DE DATOS '!CQ571</f>
        <v>20</v>
      </c>
      <c r="AB89" s="160">
        <f>+'BASE DE DATOS '!CR571</f>
        <v>1</v>
      </c>
      <c r="AC89" s="55" t="str">
        <f>+'BASE DE DATOS '!CU571</f>
        <v>SECRETARIA DE SALUD</v>
      </c>
      <c r="AD89" s="157"/>
    </row>
    <row r="90" spans="1:30" ht="39" customHeight="1">
      <c r="A90" s="48" t="s">
        <v>1513</v>
      </c>
      <c r="B90" s="49" t="s">
        <v>95</v>
      </c>
      <c r="C90" s="48" t="s">
        <v>1514</v>
      </c>
      <c r="D90" s="50">
        <v>40</v>
      </c>
      <c r="E90" s="50">
        <v>6</v>
      </c>
      <c r="F90" s="48" t="s">
        <v>97</v>
      </c>
      <c r="G90" s="48" t="s">
        <v>1515</v>
      </c>
      <c r="H90" s="48" t="s">
        <v>1516</v>
      </c>
      <c r="I90" s="51">
        <v>0</v>
      </c>
      <c r="J90" s="50">
        <v>10</v>
      </c>
      <c r="K90" s="50">
        <v>12</v>
      </c>
      <c r="L90" s="51">
        <v>20</v>
      </c>
      <c r="M90" s="51">
        <v>20</v>
      </c>
      <c r="N90" s="58">
        <v>40</v>
      </c>
      <c r="O90" s="51">
        <v>33</v>
      </c>
      <c r="P90" s="51">
        <v>3</v>
      </c>
      <c r="Q90" s="51">
        <f>+'BASE DE DATOS '!CD573</f>
        <v>6</v>
      </c>
      <c r="R90" s="51">
        <f>+'BASE DE DATOS '!CE573</f>
        <v>216250196</v>
      </c>
      <c r="S90" s="51">
        <f>+'BASE DE DATOS '!CF573</f>
        <v>128283360</v>
      </c>
      <c r="T90" s="51">
        <f>+'BASE DE DATOS '!CG573</f>
        <v>60264663</v>
      </c>
      <c r="U90" s="51">
        <f>+'BASE DE DATOS '!CH573</f>
        <v>27702173</v>
      </c>
      <c r="V90" s="51">
        <f>+'BASE DE DATOS '!CI573</f>
        <v>0</v>
      </c>
      <c r="W90" s="51">
        <f>+'BASE DE DATOS '!CJ573</f>
        <v>0</v>
      </c>
      <c r="X90" s="51">
        <f>+'BASE DE DATOS '!CK573</f>
        <v>0</v>
      </c>
      <c r="Y90" s="51">
        <f>+'BASE DE DATOS '!CL573</f>
        <v>0</v>
      </c>
      <c r="Z90" s="51">
        <f>+'BASE DE DATOS '!CM573</f>
        <v>0</v>
      </c>
      <c r="AA90" s="54">
        <f>+'BASE DE DATOS '!CQ573</f>
        <v>71</v>
      </c>
      <c r="AB90" s="160">
        <f>+'BASE DE DATOS '!CR573</f>
        <v>1</v>
      </c>
      <c r="AC90" s="55" t="str">
        <f>+'BASE DE DATOS '!CU573</f>
        <v>SECRETARIA DE SALUD</v>
      </c>
      <c r="AD90" s="157"/>
    </row>
    <row r="91" spans="1:30" ht="56.25">
      <c r="A91" s="48" t="s">
        <v>1513</v>
      </c>
      <c r="B91" s="49" t="s">
        <v>95</v>
      </c>
      <c r="C91" s="48" t="s">
        <v>1514</v>
      </c>
      <c r="D91" s="50" t="s">
        <v>81</v>
      </c>
      <c r="E91" s="50">
        <v>3</v>
      </c>
      <c r="F91" s="48" t="s">
        <v>97</v>
      </c>
      <c r="G91" s="63" t="s">
        <v>81</v>
      </c>
      <c r="H91" s="48" t="s">
        <v>1518</v>
      </c>
      <c r="I91" s="51" t="s">
        <v>107</v>
      </c>
      <c r="J91" s="50" t="s">
        <v>81</v>
      </c>
      <c r="K91" s="50" t="s">
        <v>81</v>
      </c>
      <c r="L91" s="50" t="s">
        <v>81</v>
      </c>
      <c r="M91" s="50" t="s">
        <v>81</v>
      </c>
      <c r="N91" s="50" t="s">
        <v>81</v>
      </c>
      <c r="O91" s="50" t="s">
        <v>81</v>
      </c>
      <c r="P91" s="51">
        <v>3</v>
      </c>
      <c r="Q91" s="50">
        <f>+'BASE DE DATOS '!CD574</f>
        <v>6</v>
      </c>
      <c r="R91" s="51">
        <f>+'BASE DE DATOS '!CE574</f>
        <v>130702173</v>
      </c>
      <c r="S91" s="51">
        <f>+'BASE DE DATOS '!CF574</f>
        <v>0</v>
      </c>
      <c r="T91" s="51">
        <f>+'BASE DE DATOS '!CG574</f>
        <v>0</v>
      </c>
      <c r="U91" s="51">
        <f>+'BASE DE DATOS '!CH574</f>
        <v>103000000</v>
      </c>
      <c r="V91" s="51">
        <f>+'BASE DE DATOS '!CI574</f>
        <v>0</v>
      </c>
      <c r="W91" s="51">
        <f>+'BASE DE DATOS '!CJ574</f>
        <v>0</v>
      </c>
      <c r="X91" s="51">
        <f>+'BASE DE DATOS '!CK574</f>
        <v>0</v>
      </c>
      <c r="Y91" s="51">
        <f>+'BASE DE DATOS '!CL574</f>
        <v>0</v>
      </c>
      <c r="Z91" s="51">
        <f>+'BASE DE DATOS '!CM574</f>
        <v>0</v>
      </c>
      <c r="AA91" s="54">
        <f>+'BASE DE DATOS '!CQ574</f>
        <v>6</v>
      </c>
      <c r="AB91" s="160">
        <f>+'BASE DE DATOS '!CR574</f>
        <v>1</v>
      </c>
      <c r="AC91" s="55" t="str">
        <f>+'BASE DE DATOS '!CU574</f>
        <v>SECRETARIA DE SALUD</v>
      </c>
      <c r="AD91" s="157"/>
    </row>
    <row r="92" spans="1:30" ht="32.25" customHeight="1">
      <c r="A92" s="48" t="s">
        <v>1519</v>
      </c>
      <c r="B92" s="49" t="s">
        <v>95</v>
      </c>
      <c r="C92" s="48" t="s">
        <v>1520</v>
      </c>
      <c r="D92" s="50">
        <v>45</v>
      </c>
      <c r="E92" s="50">
        <v>18</v>
      </c>
      <c r="F92" s="48" t="s">
        <v>97</v>
      </c>
      <c r="G92" s="48" t="s">
        <v>1521</v>
      </c>
      <c r="H92" s="48" t="s">
        <v>1521</v>
      </c>
      <c r="I92" s="51">
        <v>0</v>
      </c>
      <c r="J92" s="50">
        <v>11</v>
      </c>
      <c r="K92" s="50">
        <v>12</v>
      </c>
      <c r="L92" s="51">
        <v>29</v>
      </c>
      <c r="M92" s="51">
        <v>29</v>
      </c>
      <c r="N92" s="58">
        <v>29</v>
      </c>
      <c r="O92" s="51">
        <v>29</v>
      </c>
      <c r="P92" s="51">
        <v>10</v>
      </c>
      <c r="Q92" s="51">
        <f>+'BASE DE DATOS '!CD575</f>
        <v>24</v>
      </c>
      <c r="R92" s="51">
        <f>+'BASE DE DATOS '!CE575</f>
        <v>0</v>
      </c>
      <c r="S92" s="51">
        <f>+'BASE DE DATOS '!CF575</f>
        <v>0</v>
      </c>
      <c r="T92" s="51">
        <f>+'BASE DE DATOS '!CG575</f>
        <v>0</v>
      </c>
      <c r="U92" s="51">
        <f>+'BASE DE DATOS '!CH575</f>
        <v>0</v>
      </c>
      <c r="V92" s="51">
        <f>+'BASE DE DATOS '!CI575</f>
        <v>0</v>
      </c>
      <c r="W92" s="51">
        <f>+'BASE DE DATOS '!CJ575</f>
        <v>0</v>
      </c>
      <c r="X92" s="51">
        <f>+'BASE DE DATOS '!CK575</f>
        <v>0</v>
      </c>
      <c r="Y92" s="51">
        <f>+'BASE DE DATOS '!CL575</f>
        <v>0</v>
      </c>
      <c r="Z92" s="51">
        <f>+'BASE DE DATOS '!CM575</f>
        <v>0</v>
      </c>
      <c r="AA92" s="54">
        <f>+'BASE DE DATOS '!CQ575</f>
        <v>94</v>
      </c>
      <c r="AB92" s="160">
        <f>+'BASE DE DATOS '!CR575</f>
        <v>1</v>
      </c>
      <c r="AC92" s="55" t="str">
        <f>+'BASE DE DATOS '!CU575</f>
        <v>SECRETARIA DE SALUD</v>
      </c>
      <c r="AD92" s="157"/>
    </row>
    <row r="93" spans="1:30" ht="40.5" customHeight="1">
      <c r="A93" s="48" t="s">
        <v>1522</v>
      </c>
      <c r="B93" s="49" t="s">
        <v>95</v>
      </c>
      <c r="C93" s="48" t="s">
        <v>1523</v>
      </c>
      <c r="D93" s="50">
        <v>45</v>
      </c>
      <c r="E93" s="50">
        <v>45</v>
      </c>
      <c r="F93" s="48" t="s">
        <v>97</v>
      </c>
      <c r="G93" s="48" t="s">
        <v>1524</v>
      </c>
      <c r="H93" s="48" t="s">
        <v>1524</v>
      </c>
      <c r="I93" s="51">
        <v>0</v>
      </c>
      <c r="J93" s="50">
        <v>11</v>
      </c>
      <c r="K93" s="50">
        <v>12</v>
      </c>
      <c r="L93" s="51">
        <v>11</v>
      </c>
      <c r="M93" s="51">
        <v>10</v>
      </c>
      <c r="N93" s="58">
        <v>29</v>
      </c>
      <c r="O93" s="51">
        <v>29</v>
      </c>
      <c r="P93" s="51">
        <v>10</v>
      </c>
      <c r="Q93" s="51">
        <f>+'BASE DE DATOS '!CD576</f>
        <v>24</v>
      </c>
      <c r="R93" s="51">
        <f>+'BASE DE DATOS '!CE576</f>
        <v>0</v>
      </c>
      <c r="S93" s="51">
        <f>+'BASE DE DATOS '!CF576</f>
        <v>0</v>
      </c>
      <c r="T93" s="51">
        <f>+'BASE DE DATOS '!CG576</f>
        <v>0</v>
      </c>
      <c r="U93" s="51">
        <f>+'BASE DE DATOS '!CH576</f>
        <v>0</v>
      </c>
      <c r="V93" s="51">
        <f>+'BASE DE DATOS '!CI576</f>
        <v>0</v>
      </c>
      <c r="W93" s="51">
        <f>+'BASE DE DATOS '!CJ576</f>
        <v>0</v>
      </c>
      <c r="X93" s="51">
        <f>+'BASE DE DATOS '!CK576</f>
        <v>0</v>
      </c>
      <c r="Y93" s="51">
        <f>+'BASE DE DATOS '!CL576</f>
        <v>0</v>
      </c>
      <c r="Z93" s="51">
        <f>+'BASE DE DATOS '!CM576</f>
        <v>0</v>
      </c>
      <c r="AA93" s="54">
        <f>+'BASE DE DATOS '!CQ576</f>
        <v>75</v>
      </c>
      <c r="AB93" s="160">
        <f>+'BASE DE DATOS '!CR576</f>
        <v>1</v>
      </c>
      <c r="AC93" s="55" t="str">
        <f>+'BASE DE DATOS '!CU576</f>
        <v>SECRETARIA DE SALUD</v>
      </c>
      <c r="AD93" s="157"/>
    </row>
    <row r="94" spans="1:30" ht="42" customHeight="1">
      <c r="A94" s="48" t="s">
        <v>1525</v>
      </c>
      <c r="B94" s="49" t="s">
        <v>95</v>
      </c>
      <c r="C94" s="48" t="s">
        <v>1523</v>
      </c>
      <c r="D94" s="50">
        <v>45</v>
      </c>
      <c r="E94" s="50">
        <v>45</v>
      </c>
      <c r="F94" s="48" t="s">
        <v>97</v>
      </c>
      <c r="G94" s="48" t="s">
        <v>1526</v>
      </c>
      <c r="H94" s="48" t="s">
        <v>1527</v>
      </c>
      <c r="I94" s="51">
        <v>0</v>
      </c>
      <c r="J94" s="50">
        <v>11</v>
      </c>
      <c r="K94" s="50">
        <v>12</v>
      </c>
      <c r="L94" s="51">
        <v>29</v>
      </c>
      <c r="M94" s="51">
        <v>27</v>
      </c>
      <c r="N94" s="58">
        <v>29</v>
      </c>
      <c r="O94" s="51">
        <v>29</v>
      </c>
      <c r="P94" s="51">
        <v>10</v>
      </c>
      <c r="Q94" s="51">
        <f>+'BASE DE DATOS '!CD577</f>
        <v>24</v>
      </c>
      <c r="R94" s="51">
        <f>+'BASE DE DATOS '!CE577</f>
        <v>0</v>
      </c>
      <c r="S94" s="51">
        <f>+'BASE DE DATOS '!CF577</f>
        <v>0</v>
      </c>
      <c r="T94" s="51">
        <f>+'BASE DE DATOS '!CG577</f>
        <v>0</v>
      </c>
      <c r="U94" s="51">
        <f>+'BASE DE DATOS '!CH577</f>
        <v>0</v>
      </c>
      <c r="V94" s="51">
        <f>+'BASE DE DATOS '!CI577</f>
        <v>0</v>
      </c>
      <c r="W94" s="51">
        <f>+'BASE DE DATOS '!CJ577</f>
        <v>0</v>
      </c>
      <c r="X94" s="51">
        <f>+'BASE DE DATOS '!CK577</f>
        <v>0</v>
      </c>
      <c r="Y94" s="51">
        <f>+'BASE DE DATOS '!CL577</f>
        <v>0</v>
      </c>
      <c r="Z94" s="51">
        <f>+'BASE DE DATOS '!CM577</f>
        <v>0</v>
      </c>
      <c r="AA94" s="54">
        <f>+'BASE DE DATOS '!CQ577</f>
        <v>92</v>
      </c>
      <c r="AB94" s="160">
        <f>+'BASE DE DATOS '!CR577</f>
        <v>1</v>
      </c>
      <c r="AC94" s="55" t="str">
        <f>+'BASE DE DATOS '!CU577</f>
        <v>SECRETARIA DE SALUD</v>
      </c>
      <c r="AD94" s="157"/>
    </row>
    <row r="95" spans="1:30" ht="50.25" customHeight="1">
      <c r="A95" s="48" t="s">
        <v>1529</v>
      </c>
      <c r="B95" s="49" t="s">
        <v>95</v>
      </c>
      <c r="C95" s="48" t="s">
        <v>1530</v>
      </c>
      <c r="D95" s="50">
        <v>45</v>
      </c>
      <c r="E95" s="50">
        <v>11</v>
      </c>
      <c r="F95" s="48" t="s">
        <v>97</v>
      </c>
      <c r="G95" s="48" t="s">
        <v>1531</v>
      </c>
      <c r="H95" s="48" t="s">
        <v>1531</v>
      </c>
      <c r="I95" s="51">
        <v>0</v>
      </c>
      <c r="J95" s="50">
        <v>11</v>
      </c>
      <c r="K95" s="50">
        <v>15</v>
      </c>
      <c r="L95" s="51">
        <v>11</v>
      </c>
      <c r="M95" s="51">
        <v>46</v>
      </c>
      <c r="N95" s="58">
        <v>45</v>
      </c>
      <c r="O95" s="51">
        <v>22</v>
      </c>
      <c r="P95" s="51">
        <v>6</v>
      </c>
      <c r="Q95" s="51">
        <f>+'BASE DE DATOS '!CD579</f>
        <v>40</v>
      </c>
      <c r="R95" s="51">
        <f>+'BASE DE DATOS '!CE579</f>
        <v>60000000</v>
      </c>
      <c r="S95" s="51">
        <f>+'BASE DE DATOS '!CF579</f>
        <v>60000000</v>
      </c>
      <c r="T95" s="51">
        <f>+'BASE DE DATOS '!CG579</f>
        <v>0</v>
      </c>
      <c r="U95" s="51">
        <f>+'BASE DE DATOS '!CH579</f>
        <v>0</v>
      </c>
      <c r="V95" s="51">
        <f>+'BASE DE DATOS '!CI579</f>
        <v>0</v>
      </c>
      <c r="W95" s="51">
        <f>+'BASE DE DATOS '!CJ579</f>
        <v>0</v>
      </c>
      <c r="X95" s="51">
        <f>+'BASE DE DATOS '!CK579</f>
        <v>0</v>
      </c>
      <c r="Y95" s="51">
        <f>+'BASE DE DATOS '!CL579</f>
        <v>0</v>
      </c>
      <c r="Z95" s="51">
        <f>+'BASE DE DATOS '!CM579</f>
        <v>0</v>
      </c>
      <c r="AA95" s="54">
        <f>+'BASE DE DATOS '!CQ579</f>
        <v>123</v>
      </c>
      <c r="AB95" s="160">
        <f>+'BASE DE DATOS '!CR579</f>
        <v>1</v>
      </c>
      <c r="AC95" s="55" t="str">
        <f>+'BASE DE DATOS '!CU579</f>
        <v>SECRETARIA DE SALUD</v>
      </c>
      <c r="AD95" s="157"/>
    </row>
    <row r="96" spans="1:30" ht="50.25" customHeight="1">
      <c r="A96" s="48" t="s">
        <v>1529</v>
      </c>
      <c r="B96" s="49" t="s">
        <v>95</v>
      </c>
      <c r="C96" s="48" t="s">
        <v>1530</v>
      </c>
      <c r="D96" s="50">
        <v>45</v>
      </c>
      <c r="E96" s="50">
        <v>45</v>
      </c>
      <c r="F96" s="48" t="s">
        <v>486</v>
      </c>
      <c r="G96" s="48" t="s">
        <v>1532</v>
      </c>
      <c r="H96" s="48" t="s">
        <v>1533</v>
      </c>
      <c r="I96" s="51">
        <v>0</v>
      </c>
      <c r="J96" s="50">
        <v>45</v>
      </c>
      <c r="K96" s="50">
        <v>45</v>
      </c>
      <c r="L96" s="51">
        <v>22</v>
      </c>
      <c r="M96" s="51">
        <v>21</v>
      </c>
      <c r="N96" s="58">
        <v>45</v>
      </c>
      <c r="O96" s="51">
        <v>22</v>
      </c>
      <c r="P96" s="51">
        <v>45</v>
      </c>
      <c r="Q96" s="51">
        <f>+'BASE DE DATOS '!CD580</f>
        <v>42</v>
      </c>
      <c r="R96" s="51">
        <f>+'BASE DE DATOS '!CE580</f>
        <v>0</v>
      </c>
      <c r="S96" s="51">
        <f>+'BASE DE DATOS '!CF580</f>
        <v>0</v>
      </c>
      <c r="T96" s="51">
        <f>+'BASE DE DATOS '!CG580</f>
        <v>0</v>
      </c>
      <c r="U96" s="51">
        <f>+'BASE DE DATOS '!CH580</f>
        <v>0</v>
      </c>
      <c r="V96" s="51">
        <f>+'BASE DE DATOS '!CI580</f>
        <v>0</v>
      </c>
      <c r="W96" s="51">
        <f>+'BASE DE DATOS '!CJ580</f>
        <v>0</v>
      </c>
      <c r="X96" s="51">
        <f>+'BASE DE DATOS '!CK580</f>
        <v>0</v>
      </c>
      <c r="Y96" s="51">
        <f>+'BASE DE DATOS '!CL580</f>
        <v>0</v>
      </c>
      <c r="Z96" s="51">
        <f>+'BASE DE DATOS '!CM580</f>
        <v>0</v>
      </c>
      <c r="AA96" s="54">
        <f>+'BASE DE DATOS '!CQ580</f>
        <v>37.142857142857146</v>
      </c>
      <c r="AB96" s="160">
        <f>+'BASE DE DATOS '!CR580</f>
        <v>0.82539682539682546</v>
      </c>
      <c r="AC96" s="55" t="str">
        <f>+'BASE DE DATOS '!CU580</f>
        <v>SECRETARIA DE SALUD</v>
      </c>
      <c r="AD96" s="157"/>
    </row>
    <row r="97" spans="1:30" ht="39" customHeight="1">
      <c r="A97" s="48" t="s">
        <v>1534</v>
      </c>
      <c r="B97" s="49" t="s">
        <v>95</v>
      </c>
      <c r="C97" s="48" t="s">
        <v>1535</v>
      </c>
      <c r="D97" s="50">
        <v>45</v>
      </c>
      <c r="E97" s="50">
        <v>15</v>
      </c>
      <c r="F97" s="48" t="s">
        <v>486</v>
      </c>
      <c r="G97" s="48" t="s">
        <v>1536</v>
      </c>
      <c r="H97" s="48" t="s">
        <v>1537</v>
      </c>
      <c r="I97" s="51">
        <v>0</v>
      </c>
      <c r="J97" s="50">
        <v>45</v>
      </c>
      <c r="K97" s="50">
        <v>45</v>
      </c>
      <c r="L97" s="51">
        <v>30</v>
      </c>
      <c r="M97" s="51">
        <v>27</v>
      </c>
      <c r="N97" s="58">
        <v>30</v>
      </c>
      <c r="O97" s="51">
        <v>22</v>
      </c>
      <c r="P97" s="51">
        <v>15</v>
      </c>
      <c r="Q97" s="51">
        <f>+'BASE DE DATOS '!CD581</f>
        <v>40</v>
      </c>
      <c r="R97" s="51">
        <f>+'BASE DE DATOS '!CE581</f>
        <v>0</v>
      </c>
      <c r="S97" s="51">
        <f>+'BASE DE DATOS '!CF581</f>
        <v>0</v>
      </c>
      <c r="T97" s="51">
        <f>+'BASE DE DATOS '!CG581</f>
        <v>0</v>
      </c>
      <c r="U97" s="51">
        <f>+'BASE DE DATOS '!CH581</f>
        <v>0</v>
      </c>
      <c r="V97" s="51">
        <f>+'BASE DE DATOS '!CI581</f>
        <v>0</v>
      </c>
      <c r="W97" s="51">
        <f>+'BASE DE DATOS '!CJ581</f>
        <v>0</v>
      </c>
      <c r="X97" s="51">
        <f>+'BASE DE DATOS '!CK581</f>
        <v>0</v>
      </c>
      <c r="Y97" s="51">
        <f>+'BASE DE DATOS '!CL581</f>
        <v>0</v>
      </c>
      <c r="Z97" s="51">
        <f>+'BASE DE DATOS '!CM581</f>
        <v>0</v>
      </c>
      <c r="AA97" s="54">
        <f>+'BASE DE DATOS '!CQ581</f>
        <v>38.285714285714285</v>
      </c>
      <c r="AB97" s="160">
        <f>+'BASE DE DATOS '!CR581</f>
        <v>1</v>
      </c>
      <c r="AC97" s="55" t="str">
        <f>+'BASE DE DATOS '!CU581</f>
        <v>SECRETARIA DE SALUD</v>
      </c>
      <c r="AD97" s="157"/>
    </row>
    <row r="98" spans="1:30" ht="45.75" customHeight="1">
      <c r="A98" s="48" t="s">
        <v>1538</v>
      </c>
      <c r="B98" s="49" t="s">
        <v>95</v>
      </c>
      <c r="C98" s="48" t="s">
        <v>1539</v>
      </c>
      <c r="D98" s="50">
        <v>80</v>
      </c>
      <c r="E98" s="50">
        <v>1</v>
      </c>
      <c r="F98" s="48" t="s">
        <v>486</v>
      </c>
      <c r="G98" s="48" t="s">
        <v>1540</v>
      </c>
      <c r="H98" s="48" t="s">
        <v>1541</v>
      </c>
      <c r="I98" s="51">
        <v>0</v>
      </c>
      <c r="J98" s="50">
        <v>80</v>
      </c>
      <c r="K98" s="50">
        <v>74</v>
      </c>
      <c r="L98" s="51">
        <v>80</v>
      </c>
      <c r="M98" s="51">
        <v>46</v>
      </c>
      <c r="N98" s="58">
        <v>80</v>
      </c>
      <c r="O98" s="51">
        <v>50</v>
      </c>
      <c r="P98" s="51">
        <v>1</v>
      </c>
      <c r="Q98" s="52">
        <f>+'BASE DE DATOS '!CD582</f>
        <v>1</v>
      </c>
      <c r="R98" s="51">
        <f>+'BASE DE DATOS '!CE582</f>
        <v>0</v>
      </c>
      <c r="S98" s="51">
        <f>+'BASE DE DATOS '!CF582</f>
        <v>0</v>
      </c>
      <c r="T98" s="51">
        <f>+'BASE DE DATOS '!CG582</f>
        <v>0</v>
      </c>
      <c r="U98" s="51">
        <f>+'BASE DE DATOS '!CH582</f>
        <v>0</v>
      </c>
      <c r="V98" s="51">
        <f>+'BASE DE DATOS '!CI582</f>
        <v>0</v>
      </c>
      <c r="W98" s="51">
        <f>+'BASE DE DATOS '!CJ582</f>
        <v>0</v>
      </c>
      <c r="X98" s="51">
        <f>+'BASE DE DATOS '!CK582</f>
        <v>0</v>
      </c>
      <c r="Y98" s="51">
        <f>+'BASE DE DATOS '!CL582</f>
        <v>0</v>
      </c>
      <c r="Z98" s="51">
        <f>+'BASE DE DATOS '!CM582</f>
        <v>0</v>
      </c>
      <c r="AA98" s="54">
        <f>+'BASE DE DATOS '!CQ582</f>
        <v>1</v>
      </c>
      <c r="AB98" s="160">
        <f>+'BASE DE DATOS '!CR582</f>
        <v>1</v>
      </c>
      <c r="AC98" s="55" t="str">
        <f>+'BASE DE DATOS '!CU582</f>
        <v>SECRETARIA DE SALUD</v>
      </c>
      <c r="AD98" s="157"/>
    </row>
    <row r="99" spans="1:30" ht="45.75" customHeight="1">
      <c r="A99" s="48" t="s">
        <v>1538</v>
      </c>
      <c r="B99" s="49" t="s">
        <v>95</v>
      </c>
      <c r="C99" s="48" t="s">
        <v>1539</v>
      </c>
      <c r="D99" s="50">
        <v>80</v>
      </c>
      <c r="E99" s="50">
        <v>80</v>
      </c>
      <c r="F99" s="48" t="s">
        <v>486</v>
      </c>
      <c r="G99" s="48" t="s">
        <v>1543</v>
      </c>
      <c r="H99" s="48" t="s">
        <v>1544</v>
      </c>
      <c r="I99" s="51">
        <v>0</v>
      </c>
      <c r="J99" s="50">
        <v>80</v>
      </c>
      <c r="K99" s="50">
        <v>74</v>
      </c>
      <c r="L99" s="51">
        <v>80</v>
      </c>
      <c r="M99" s="51">
        <v>67</v>
      </c>
      <c r="N99" s="58">
        <v>80</v>
      </c>
      <c r="O99" s="51">
        <v>100</v>
      </c>
      <c r="P99" s="51">
        <v>80</v>
      </c>
      <c r="Q99" s="51">
        <f>+'BASE DE DATOS '!CD583</f>
        <v>80</v>
      </c>
      <c r="R99" s="51">
        <f>+'BASE DE DATOS '!CE583</f>
        <v>305600000</v>
      </c>
      <c r="S99" s="51">
        <f>+'BASE DE DATOS '!CF583</f>
        <v>305600000</v>
      </c>
      <c r="T99" s="51">
        <f>+'BASE DE DATOS '!CG583</f>
        <v>0</v>
      </c>
      <c r="U99" s="51">
        <f>+'BASE DE DATOS '!CH583</f>
        <v>0</v>
      </c>
      <c r="V99" s="51">
        <f>+'BASE DE DATOS '!CI583</f>
        <v>0</v>
      </c>
      <c r="W99" s="51">
        <f>+'BASE DE DATOS '!CJ583</f>
        <v>0</v>
      </c>
      <c r="X99" s="51">
        <f>+'BASE DE DATOS '!CK583</f>
        <v>0</v>
      </c>
      <c r="Y99" s="51">
        <f>+'BASE DE DATOS '!CL583</f>
        <v>0</v>
      </c>
      <c r="Z99" s="51">
        <f>+'BASE DE DATOS '!CM583</f>
        <v>0</v>
      </c>
      <c r="AA99" s="54">
        <f>+'BASE DE DATOS '!CQ583</f>
        <v>80</v>
      </c>
      <c r="AB99" s="160">
        <f>+'BASE DE DATOS '!CR583</f>
        <v>1</v>
      </c>
      <c r="AC99" s="55" t="str">
        <f>+'BASE DE DATOS '!CU583</f>
        <v>SECRETARIA DE SALUD</v>
      </c>
      <c r="AD99" s="157"/>
    </row>
  </sheetData>
  <autoFilter ref="A1:AE99">
    <filterColumn colId="27">
      <filters>
        <filter val="0%"/>
        <filter val="100%"/>
        <filter val="20%"/>
        <filter val="29%"/>
        <filter val="40%"/>
        <filter val="61%"/>
        <filter val="62%"/>
        <filter val="64%"/>
        <filter val="67%"/>
        <filter val="73%"/>
        <filter val="76%"/>
        <filter val="78%"/>
        <filter val="83%"/>
        <filter val="86%"/>
        <filter val="90%"/>
        <filter val="96%"/>
        <filter val="98%"/>
      </filters>
    </filterColumn>
  </autoFilter>
  <conditionalFormatting sqref="AB2:AB6">
    <cfRule type="iconSet" priority="594">
      <iconSet iconSet="5Arrows">
        <cfvo type="percent" val="0"/>
        <cfvo type="num" val="0.2"/>
        <cfvo type="num" val="0.4"/>
        <cfvo type="num" val="0.6"/>
        <cfvo type="num" val="0.8"/>
      </iconSet>
    </cfRule>
  </conditionalFormatting>
  <conditionalFormatting sqref="AB76 AB78 AB81:AB89">
    <cfRule type="iconSet" priority="593">
      <iconSet iconSet="5Arrows">
        <cfvo type="percent" val="0"/>
        <cfvo type="num" val="0.2"/>
        <cfvo type="num" val="0.4"/>
        <cfvo type="num" val="0.6"/>
        <cfvo type="num" val="0.8"/>
      </iconSet>
    </cfRule>
  </conditionalFormatting>
  <conditionalFormatting sqref="AB90 AB92:AB94">
    <cfRule type="iconSet" priority="592">
      <iconSet iconSet="5Arrows">
        <cfvo type="percent" val="0"/>
        <cfvo type="num" val="0.2"/>
        <cfvo type="num" val="0.4"/>
        <cfvo type="num" val="0.6"/>
        <cfvo type="num" val="0.8"/>
      </iconSet>
    </cfRule>
  </conditionalFormatting>
  <conditionalFormatting sqref="AB95:AB97 AB99">
    <cfRule type="iconSet" priority="591">
      <iconSet iconSet="5Arrows">
        <cfvo type="percent" val="0"/>
        <cfvo type="num" val="0.2"/>
        <cfvo type="num" val="0.4"/>
        <cfvo type="num" val="0.6"/>
        <cfvo type="num" val="0.8"/>
      </iconSet>
    </cfRule>
  </conditionalFormatting>
  <conditionalFormatting sqref="AB7">
    <cfRule type="iconSet" priority="586">
      <iconSet iconSet="5Arrows">
        <cfvo type="percent" val="0"/>
        <cfvo type="num" val="0.2"/>
        <cfvo type="num" val="0.4"/>
        <cfvo type="num" val="0.6"/>
        <cfvo type="num" val="0.8"/>
      </iconSet>
    </cfRule>
  </conditionalFormatting>
  <conditionalFormatting sqref="AB28">
    <cfRule type="iconSet" priority="585">
      <iconSet iconSet="5Arrows">
        <cfvo type="percent" val="0"/>
        <cfvo type="num" val="0.2"/>
        <cfvo type="num" val="0.4"/>
        <cfvo type="num" val="0.6"/>
        <cfvo type="num" val="0.8"/>
      </iconSet>
    </cfRule>
  </conditionalFormatting>
  <conditionalFormatting sqref="AB29">
    <cfRule type="iconSet" priority="584">
      <iconSet iconSet="5Arrows">
        <cfvo type="percent" val="0"/>
        <cfvo type="num" val="0.2"/>
        <cfvo type="num" val="0.4"/>
        <cfvo type="num" val="0.6"/>
        <cfvo type="num" val="0.8"/>
      </iconSet>
    </cfRule>
  </conditionalFormatting>
  <conditionalFormatting sqref="AB30">
    <cfRule type="iconSet" priority="583">
      <iconSet iconSet="5Arrows">
        <cfvo type="percent" val="0"/>
        <cfvo type="num" val="0.2"/>
        <cfvo type="num" val="0.4"/>
        <cfvo type="num" val="0.6"/>
        <cfvo type="num" val="0.8"/>
      </iconSet>
    </cfRule>
  </conditionalFormatting>
  <conditionalFormatting sqref="AB31">
    <cfRule type="iconSet" priority="582">
      <iconSet iconSet="5Arrows">
        <cfvo type="percent" val="0"/>
        <cfvo type="num" val="0.2"/>
        <cfvo type="num" val="0.4"/>
        <cfvo type="num" val="0.6"/>
        <cfvo type="num" val="0.8"/>
      </iconSet>
    </cfRule>
  </conditionalFormatting>
  <conditionalFormatting sqref="AB31:AB34">
    <cfRule type="iconSet" priority="581">
      <iconSet iconSet="5Arrows">
        <cfvo type="percent" val="0"/>
        <cfvo type="num" val="0.2"/>
        <cfvo type="num" val="0.4"/>
        <cfvo type="num" val="0.6"/>
        <cfvo type="num" val="0.8"/>
      </iconSet>
    </cfRule>
  </conditionalFormatting>
  <conditionalFormatting sqref="AB40">
    <cfRule type="iconSet" priority="580">
      <iconSet iconSet="5Arrows">
        <cfvo type="percent" val="0"/>
        <cfvo type="num" val="0.2"/>
        <cfvo type="num" val="0.4"/>
        <cfvo type="num" val="0.6"/>
        <cfvo type="num" val="0.8"/>
      </iconSet>
    </cfRule>
  </conditionalFormatting>
  <conditionalFormatting sqref="AB36:AB39">
    <cfRule type="iconSet" priority="579">
      <iconSet iconSet="5Arrows">
        <cfvo type="percent" val="0"/>
        <cfvo type="num" val="0.2"/>
        <cfvo type="num" val="0.4"/>
        <cfvo type="num" val="0.6"/>
        <cfvo type="num" val="0.8"/>
      </iconSet>
    </cfRule>
  </conditionalFormatting>
  <conditionalFormatting sqref="AB18:AB21 AB24:AB25 AB7:AB15">
    <cfRule type="iconSet" priority="577">
      <iconSet iconSet="5Arrows">
        <cfvo type="percent" val="0"/>
        <cfvo type="num" val="0.2"/>
        <cfvo type="num" val="0.4"/>
        <cfvo type="num" val="0.6"/>
        <cfvo type="num" val="0.8"/>
      </iconSet>
    </cfRule>
  </conditionalFormatting>
  <conditionalFormatting sqref="AB28:AB75">
    <cfRule type="iconSet" priority="576">
      <iconSet iconSet="5Arrows">
        <cfvo type="percent" val="0"/>
        <cfvo type="num" val="0.2"/>
        <cfvo type="num" val="0.4"/>
        <cfvo type="num" val="0.6"/>
        <cfvo type="num" val="0.8"/>
      </iconSet>
    </cfRule>
  </conditionalFormatting>
  <conditionalFormatting sqref="AB98">
    <cfRule type="iconSet" priority="571">
      <iconSet iconSet="5Arrows">
        <cfvo type="percent" val="0"/>
        <cfvo type="num" val="0.2"/>
        <cfvo type="num" val="0.4"/>
        <cfvo type="num" val="0.6"/>
        <cfvo type="num" val="0.8"/>
      </iconSet>
    </cfRule>
  </conditionalFormatting>
  <conditionalFormatting sqref="AB2:AB6">
    <cfRule type="iconSet" priority="528">
      <iconSet iconSet="5Arrows">
        <cfvo type="percent" val="0"/>
        <cfvo type="num" val="0.25" gte="0"/>
        <cfvo type="num" val="0.4"/>
        <cfvo type="num" val="0.75"/>
        <cfvo type="num" val="0.75" gte="0"/>
      </iconSet>
    </cfRule>
  </conditionalFormatting>
  <conditionalFormatting sqref="AB7:AB27">
    <cfRule type="iconSet" priority="527">
      <iconSet iconSet="5Arrows">
        <cfvo type="percent" val="0"/>
        <cfvo type="num" val="0.2"/>
        <cfvo type="num" val="0.4"/>
        <cfvo type="num" val="0.6"/>
        <cfvo type="num" val="0.8"/>
      </iconSet>
    </cfRule>
  </conditionalFormatting>
  <conditionalFormatting sqref="AB7:AB27">
    <cfRule type="iconSet" priority="526">
      <iconSet iconSet="5Arrows">
        <cfvo type="percent" val="0"/>
        <cfvo type="num" val="0.25" gte="0"/>
        <cfvo type="num" val="0.4"/>
        <cfvo type="num" val="0.75"/>
        <cfvo type="num" val="0.75" gte="0"/>
      </iconSet>
    </cfRule>
  </conditionalFormatting>
  <conditionalFormatting sqref="AB28:AB75">
    <cfRule type="iconSet" priority="525">
      <iconSet iconSet="5Arrows">
        <cfvo type="percent" val="0"/>
        <cfvo type="num" val="0.25" gte="0"/>
        <cfvo type="num" val="0.4"/>
        <cfvo type="num" val="0.75"/>
        <cfvo type="num" val="0.75" gte="0"/>
      </iconSet>
    </cfRule>
  </conditionalFormatting>
  <conditionalFormatting sqref="AB76:AB89">
    <cfRule type="iconSet" priority="524">
      <iconSet iconSet="5Arrows">
        <cfvo type="percent" val="0"/>
        <cfvo type="num" val="0.2"/>
        <cfvo type="num" val="0.4"/>
        <cfvo type="num" val="0.6"/>
        <cfvo type="num" val="0.8"/>
      </iconSet>
    </cfRule>
  </conditionalFormatting>
  <conditionalFormatting sqref="AB76:AB89">
    <cfRule type="iconSet" priority="523">
      <iconSet iconSet="5Arrows">
        <cfvo type="percent" val="0"/>
        <cfvo type="num" val="0.25" gte="0"/>
        <cfvo type="num" val="0.4"/>
        <cfvo type="num" val="0.75"/>
        <cfvo type="num" val="0.75" gte="0"/>
      </iconSet>
    </cfRule>
  </conditionalFormatting>
  <conditionalFormatting sqref="AB90:AB94">
    <cfRule type="iconSet" priority="522">
      <iconSet iconSet="5Arrows">
        <cfvo type="percent" val="0"/>
        <cfvo type="num" val="0.2"/>
        <cfvo type="num" val="0.4"/>
        <cfvo type="num" val="0.6"/>
        <cfvo type="num" val="0.8"/>
      </iconSet>
    </cfRule>
  </conditionalFormatting>
  <conditionalFormatting sqref="AB90:AB94">
    <cfRule type="iconSet" priority="521">
      <iconSet iconSet="5Arrows">
        <cfvo type="percent" val="0"/>
        <cfvo type="num" val="0.25" gte="0"/>
        <cfvo type="num" val="0.4"/>
        <cfvo type="num" val="0.75"/>
        <cfvo type="num" val="0.75" gte="0"/>
      </iconSet>
    </cfRule>
  </conditionalFormatting>
  <conditionalFormatting sqref="AB95:AB99">
    <cfRule type="iconSet" priority="520">
      <iconSet iconSet="5Arrows">
        <cfvo type="percent" val="0"/>
        <cfvo type="num" val="0.2"/>
        <cfvo type="num" val="0.4"/>
        <cfvo type="num" val="0.6"/>
        <cfvo type="num" val="0.8"/>
      </iconSet>
    </cfRule>
  </conditionalFormatting>
  <conditionalFormatting sqref="AB95:AB99">
    <cfRule type="iconSet" priority="519">
      <iconSet iconSet="5Arrows">
        <cfvo type="percent" val="0"/>
        <cfvo type="num" val="0.25" gte="0"/>
        <cfvo type="num" val="0.4"/>
        <cfvo type="num" val="0.75"/>
        <cfvo type="num" val="0.75" gte="0"/>
      </iconSet>
    </cfRule>
  </conditionalFormatting>
  <conditionalFormatting sqref="AB2:AB3">
    <cfRule type="iconSet" priority="366">
      <iconSet iconSet="5Arrows">
        <cfvo type="percent" val="0"/>
        <cfvo type="num" val="0.2"/>
        <cfvo type="num" val="0.4"/>
        <cfvo type="num" val="0.6"/>
        <cfvo type="num" val="0.8"/>
      </iconSet>
    </cfRule>
  </conditionalFormatting>
  <conditionalFormatting sqref="AB2:AB3">
    <cfRule type="iconSet" priority="365">
      <iconSet iconSet="5Arrows">
        <cfvo type="percent" val="0"/>
        <cfvo type="num" val="0.25" gte="0"/>
        <cfvo type="num" val="0.4"/>
        <cfvo type="num" val="0.75"/>
        <cfvo type="num" val="0.75" gte="0"/>
      </iconSet>
    </cfRule>
  </conditionalFormatting>
  <conditionalFormatting sqref="AB8">
    <cfRule type="iconSet" priority="364">
      <iconSet iconSet="5Arrows">
        <cfvo type="percent" val="0"/>
        <cfvo type="num" val="0.2"/>
        <cfvo type="num" val="0.4"/>
        <cfvo type="num" val="0.6"/>
        <cfvo type="num" val="0.8"/>
      </iconSet>
    </cfRule>
  </conditionalFormatting>
  <conditionalFormatting sqref="AB8:AB12">
    <cfRule type="iconSet" priority="363">
      <iconSet iconSet="5Arrows">
        <cfvo type="percent" val="0"/>
        <cfvo type="num" val="0.2"/>
        <cfvo type="num" val="0.4"/>
        <cfvo type="num" val="0.6"/>
        <cfvo type="num" val="0.8"/>
      </iconSet>
    </cfRule>
  </conditionalFormatting>
  <conditionalFormatting sqref="AB14:AB15">
    <cfRule type="iconSet" priority="362">
      <iconSet iconSet="5Arrows">
        <cfvo type="percent" val="0"/>
        <cfvo type="num" val="0.2"/>
        <cfvo type="num" val="0.4"/>
        <cfvo type="num" val="0.6"/>
        <cfvo type="num" val="0.8"/>
      </iconSet>
    </cfRule>
  </conditionalFormatting>
  <conditionalFormatting sqref="AB16">
    <cfRule type="iconSet" priority="361">
      <iconSet iconSet="5Arrows">
        <cfvo type="percent" val="0"/>
        <cfvo type="num" val="0.2"/>
        <cfvo type="num" val="0.4"/>
        <cfvo type="num" val="0.6"/>
        <cfvo type="num" val="0.8"/>
      </iconSet>
    </cfRule>
  </conditionalFormatting>
  <conditionalFormatting sqref="AB17:AB19">
    <cfRule type="iconSet" priority="360">
      <iconSet iconSet="5Arrows">
        <cfvo type="percent" val="0"/>
        <cfvo type="num" val="0.2"/>
        <cfvo type="num" val="0.4"/>
        <cfvo type="num" val="0.6"/>
        <cfvo type="num" val="0.8"/>
      </iconSet>
    </cfRule>
  </conditionalFormatting>
  <conditionalFormatting sqref="AB22">
    <cfRule type="iconSet" priority="359">
      <iconSet iconSet="5Arrows">
        <cfvo type="percent" val="0"/>
        <cfvo type="num" val="0.2"/>
        <cfvo type="num" val="0.4"/>
        <cfvo type="num" val="0.6"/>
        <cfvo type="num" val="0.8"/>
      </iconSet>
    </cfRule>
  </conditionalFormatting>
  <conditionalFormatting sqref="AB23">
    <cfRule type="iconSet" priority="358">
      <iconSet iconSet="5Arrows">
        <cfvo type="percent" val="0"/>
        <cfvo type="num" val="0.2"/>
        <cfvo type="num" val="0.4"/>
        <cfvo type="num" val="0.6"/>
        <cfvo type="num" val="0.8"/>
      </iconSet>
    </cfRule>
  </conditionalFormatting>
  <conditionalFormatting sqref="AB26">
    <cfRule type="iconSet" priority="357">
      <iconSet iconSet="5Arrows">
        <cfvo type="percent" val="0"/>
        <cfvo type="num" val="0.2"/>
        <cfvo type="num" val="0.4"/>
        <cfvo type="num" val="0.6"/>
        <cfvo type="num" val="0.8"/>
      </iconSet>
    </cfRule>
  </conditionalFormatting>
  <conditionalFormatting sqref="AB30:AB75">
    <cfRule type="iconSet" priority="356">
      <iconSet iconSet="5Arrows">
        <cfvo type="percent" val="0"/>
        <cfvo type="num" val="0.2"/>
        <cfvo type="num" val="0.4"/>
        <cfvo type="num" val="0.6"/>
        <cfvo type="num" val="0.8"/>
      </iconSet>
    </cfRule>
  </conditionalFormatting>
  <conditionalFormatting sqref="AB32:AB33">
    <cfRule type="iconSet" priority="355">
      <iconSet iconSet="5Arrows">
        <cfvo type="percent" val="0"/>
        <cfvo type="num" val="0.2"/>
        <cfvo type="num" val="0.4"/>
        <cfvo type="num" val="0.6"/>
        <cfvo type="num" val="0.8"/>
      </iconSet>
    </cfRule>
  </conditionalFormatting>
  <conditionalFormatting sqref="AB35">
    <cfRule type="iconSet" priority="354">
      <iconSet iconSet="5Arrows">
        <cfvo type="percent" val="0"/>
        <cfvo type="num" val="0.2"/>
        <cfvo type="num" val="0.4"/>
        <cfvo type="num" val="0.6"/>
        <cfvo type="num" val="0.8"/>
      </iconSet>
    </cfRule>
  </conditionalFormatting>
  <conditionalFormatting sqref="AB41:AB44">
    <cfRule type="iconSet" priority="353">
      <iconSet iconSet="5Arrows">
        <cfvo type="percent" val="0"/>
        <cfvo type="num" val="0.2"/>
        <cfvo type="num" val="0.4"/>
        <cfvo type="num" val="0.6"/>
        <cfvo type="num" val="0.8"/>
      </iconSet>
    </cfRule>
  </conditionalFormatting>
  <conditionalFormatting sqref="AB45:AB49">
    <cfRule type="iconSet" priority="352">
      <iconSet iconSet="5Arrows">
        <cfvo type="percent" val="0"/>
        <cfvo type="num" val="0.2"/>
        <cfvo type="num" val="0.4"/>
        <cfvo type="num" val="0.6"/>
        <cfvo type="num" val="0.8"/>
      </iconSet>
    </cfRule>
  </conditionalFormatting>
  <conditionalFormatting sqref="AB51">
    <cfRule type="iconSet" priority="351">
      <iconSet iconSet="5Arrows">
        <cfvo type="percent" val="0"/>
        <cfvo type="num" val="0.2"/>
        <cfvo type="num" val="0.4"/>
        <cfvo type="num" val="0.6"/>
        <cfvo type="num" val="0.8"/>
      </iconSet>
    </cfRule>
  </conditionalFormatting>
  <conditionalFormatting sqref="AB52">
    <cfRule type="iconSet" priority="350">
      <iconSet iconSet="5Arrows">
        <cfvo type="percent" val="0"/>
        <cfvo type="num" val="0.2"/>
        <cfvo type="num" val="0.4"/>
        <cfvo type="num" val="0.6"/>
        <cfvo type="num" val="0.8"/>
      </iconSet>
    </cfRule>
  </conditionalFormatting>
  <conditionalFormatting sqref="AB53:AB60">
    <cfRule type="iconSet" priority="349">
      <iconSet iconSet="5Arrows">
        <cfvo type="percent" val="0"/>
        <cfvo type="num" val="0.2"/>
        <cfvo type="num" val="0.4"/>
        <cfvo type="num" val="0.6"/>
        <cfvo type="num" val="0.8"/>
      </iconSet>
    </cfRule>
  </conditionalFormatting>
  <conditionalFormatting sqref="AB61:AB64">
    <cfRule type="iconSet" priority="348">
      <iconSet iconSet="5Arrows">
        <cfvo type="percent" val="0"/>
        <cfvo type="num" val="0.2"/>
        <cfvo type="num" val="0.4"/>
        <cfvo type="num" val="0.6"/>
        <cfvo type="num" val="0.8"/>
      </iconSet>
    </cfRule>
  </conditionalFormatting>
  <conditionalFormatting sqref="AB65">
    <cfRule type="iconSet" priority="347">
      <iconSet iconSet="5Arrows">
        <cfvo type="percent" val="0"/>
        <cfvo type="num" val="0.2"/>
        <cfvo type="num" val="0.4"/>
        <cfvo type="num" val="0.6"/>
        <cfvo type="num" val="0.8"/>
      </iconSet>
    </cfRule>
  </conditionalFormatting>
  <conditionalFormatting sqref="AB66:AB67">
    <cfRule type="iconSet" priority="346">
      <iconSet iconSet="5Arrows">
        <cfvo type="percent" val="0"/>
        <cfvo type="num" val="0.2"/>
        <cfvo type="num" val="0.4"/>
        <cfvo type="num" val="0.6"/>
        <cfvo type="num" val="0.8"/>
      </iconSet>
    </cfRule>
  </conditionalFormatting>
  <conditionalFormatting sqref="AB68:AB69">
    <cfRule type="iconSet" priority="345">
      <iconSet iconSet="5Arrows">
        <cfvo type="percent" val="0"/>
        <cfvo type="num" val="0.2"/>
        <cfvo type="num" val="0.4"/>
        <cfvo type="num" val="0.6"/>
        <cfvo type="num" val="0.8"/>
      </iconSet>
    </cfRule>
  </conditionalFormatting>
  <conditionalFormatting sqref="AB70:AB71">
    <cfRule type="iconSet" priority="344">
      <iconSet iconSet="5Arrows">
        <cfvo type="percent" val="0"/>
        <cfvo type="num" val="0.2"/>
        <cfvo type="num" val="0.4"/>
        <cfvo type="num" val="0.6"/>
        <cfvo type="num" val="0.8"/>
      </iconSet>
    </cfRule>
  </conditionalFormatting>
  <conditionalFormatting sqref="AB72:AB73">
    <cfRule type="iconSet" priority="343">
      <iconSet iconSet="5Arrows">
        <cfvo type="percent" val="0"/>
        <cfvo type="num" val="0.2"/>
        <cfvo type="num" val="0.4"/>
        <cfvo type="num" val="0.6"/>
        <cfvo type="num" val="0.8"/>
      </iconSet>
    </cfRule>
  </conditionalFormatting>
  <conditionalFormatting sqref="AB74:AB75">
    <cfRule type="iconSet" priority="342">
      <iconSet iconSet="5Arrows">
        <cfvo type="percent" val="0"/>
        <cfvo type="num" val="0.2"/>
        <cfvo type="num" val="0.4"/>
        <cfvo type="num" val="0.6"/>
        <cfvo type="num" val="0.8"/>
      </iconSet>
    </cfRule>
  </conditionalFormatting>
  <conditionalFormatting sqref="AB74">
    <cfRule type="iconSet" priority="341">
      <iconSet iconSet="5Arrows">
        <cfvo type="percent" val="0"/>
        <cfvo type="num" val="0.2"/>
        <cfvo type="num" val="0.4"/>
        <cfvo type="num" val="0.6"/>
        <cfvo type="num" val="0.8"/>
      </iconSet>
    </cfRule>
  </conditionalFormatting>
  <conditionalFormatting sqref="AB79">
    <cfRule type="iconSet" priority="340">
      <iconSet iconSet="5Arrows">
        <cfvo type="percent" val="0"/>
        <cfvo type="num" val="0.2"/>
        <cfvo type="num" val="0.4"/>
        <cfvo type="num" val="0.6"/>
        <cfvo type="num" val="0.8"/>
      </iconSet>
    </cfRule>
  </conditionalFormatting>
  <conditionalFormatting sqref="AB77:AB78">
    <cfRule type="iconSet" priority="339">
      <iconSet iconSet="5Arrows">
        <cfvo type="percent" val="0"/>
        <cfvo type="num" val="0.2"/>
        <cfvo type="num" val="0.4"/>
        <cfvo type="num" val="0.6"/>
        <cfvo type="num" val="0.8"/>
      </iconSet>
    </cfRule>
  </conditionalFormatting>
  <conditionalFormatting sqref="AB76">
    <cfRule type="iconSet" priority="338">
      <iconSet iconSet="5Arrows">
        <cfvo type="percent" val="0"/>
        <cfvo type="num" val="0.2"/>
        <cfvo type="num" val="0.4"/>
        <cfvo type="num" val="0.6"/>
        <cfvo type="num" val="0.8"/>
      </iconSet>
    </cfRule>
  </conditionalFormatting>
  <conditionalFormatting sqref="AB82:AB87">
    <cfRule type="iconSet" priority="337">
      <iconSet iconSet="5Arrows">
        <cfvo type="percent" val="0"/>
        <cfvo type="num" val="0.2"/>
        <cfvo type="num" val="0.4"/>
        <cfvo type="num" val="0.6"/>
        <cfvo type="num" val="0.8"/>
      </iconSet>
    </cfRule>
  </conditionalFormatting>
  <conditionalFormatting sqref="AB80">
    <cfRule type="iconSet" priority="336">
      <iconSet iconSet="5Arrows">
        <cfvo type="percent" val="0"/>
        <cfvo type="num" val="0.2"/>
        <cfvo type="num" val="0.4"/>
        <cfvo type="num" val="0.6"/>
        <cfvo type="num" val="0.8"/>
      </iconSet>
    </cfRule>
  </conditionalFormatting>
  <conditionalFormatting sqref="AD2:AD6">
    <cfRule type="iconSet" priority="281">
      <iconSet iconSet="5Arrows">
        <cfvo type="percent" val="0"/>
        <cfvo type="num" val="0.2"/>
        <cfvo type="num" val="0.4"/>
        <cfvo type="num" val="0.6"/>
        <cfvo type="num" val="0.8"/>
      </iconSet>
    </cfRule>
  </conditionalFormatting>
  <conditionalFormatting sqref="AD76 AD78 AD81:AD89">
    <cfRule type="iconSet" priority="280">
      <iconSet iconSet="5Arrows">
        <cfvo type="percent" val="0"/>
        <cfvo type="num" val="0.2"/>
        <cfvo type="num" val="0.4"/>
        <cfvo type="num" val="0.6"/>
        <cfvo type="num" val="0.8"/>
      </iconSet>
    </cfRule>
  </conditionalFormatting>
  <conditionalFormatting sqref="AD90 AD92:AD94">
    <cfRule type="iconSet" priority="279">
      <iconSet iconSet="5Arrows">
        <cfvo type="percent" val="0"/>
        <cfvo type="num" val="0.2"/>
        <cfvo type="num" val="0.4"/>
        <cfvo type="num" val="0.6"/>
        <cfvo type="num" val="0.8"/>
      </iconSet>
    </cfRule>
  </conditionalFormatting>
  <conditionalFormatting sqref="AD95:AD97 AD99">
    <cfRule type="iconSet" priority="278">
      <iconSet iconSet="5Arrows">
        <cfvo type="percent" val="0"/>
        <cfvo type="num" val="0.2"/>
        <cfvo type="num" val="0.4"/>
        <cfvo type="num" val="0.6"/>
        <cfvo type="num" val="0.8"/>
      </iconSet>
    </cfRule>
  </conditionalFormatting>
  <conditionalFormatting sqref="AD7">
    <cfRule type="iconSet" priority="273">
      <iconSet iconSet="5Arrows">
        <cfvo type="percent" val="0"/>
        <cfvo type="num" val="0.2"/>
        <cfvo type="num" val="0.4"/>
        <cfvo type="num" val="0.6"/>
        <cfvo type="num" val="0.8"/>
      </iconSet>
    </cfRule>
  </conditionalFormatting>
  <conditionalFormatting sqref="AD28">
    <cfRule type="iconSet" priority="272">
      <iconSet iconSet="5Arrows">
        <cfvo type="percent" val="0"/>
        <cfvo type="num" val="0.2"/>
        <cfvo type="num" val="0.4"/>
        <cfvo type="num" val="0.6"/>
        <cfvo type="num" val="0.8"/>
      </iconSet>
    </cfRule>
  </conditionalFormatting>
  <conditionalFormatting sqref="AD29">
    <cfRule type="iconSet" priority="271">
      <iconSet iconSet="5Arrows">
        <cfvo type="percent" val="0"/>
        <cfvo type="num" val="0.2"/>
        <cfvo type="num" val="0.4"/>
        <cfvo type="num" val="0.6"/>
        <cfvo type="num" val="0.8"/>
      </iconSet>
    </cfRule>
  </conditionalFormatting>
  <conditionalFormatting sqref="AD30">
    <cfRule type="iconSet" priority="270">
      <iconSet iconSet="5Arrows">
        <cfvo type="percent" val="0"/>
        <cfvo type="num" val="0.2"/>
        <cfvo type="num" val="0.4"/>
        <cfvo type="num" val="0.6"/>
        <cfvo type="num" val="0.8"/>
      </iconSet>
    </cfRule>
  </conditionalFormatting>
  <conditionalFormatting sqref="AD31">
    <cfRule type="iconSet" priority="269">
      <iconSet iconSet="5Arrows">
        <cfvo type="percent" val="0"/>
        <cfvo type="num" val="0.2"/>
        <cfvo type="num" val="0.4"/>
        <cfvo type="num" val="0.6"/>
        <cfvo type="num" val="0.8"/>
      </iconSet>
    </cfRule>
  </conditionalFormatting>
  <conditionalFormatting sqref="AD31:AD34">
    <cfRule type="iconSet" priority="268">
      <iconSet iconSet="5Arrows">
        <cfvo type="percent" val="0"/>
        <cfvo type="num" val="0.2"/>
        <cfvo type="num" val="0.4"/>
        <cfvo type="num" val="0.6"/>
        <cfvo type="num" val="0.8"/>
      </iconSet>
    </cfRule>
  </conditionalFormatting>
  <conditionalFormatting sqref="AD40">
    <cfRule type="iconSet" priority="267">
      <iconSet iconSet="5Arrows">
        <cfvo type="percent" val="0"/>
        <cfvo type="num" val="0.2"/>
        <cfvo type="num" val="0.4"/>
        <cfvo type="num" val="0.6"/>
        <cfvo type="num" val="0.8"/>
      </iconSet>
    </cfRule>
  </conditionalFormatting>
  <conditionalFormatting sqref="AD36:AD39">
    <cfRule type="iconSet" priority="266">
      <iconSet iconSet="5Arrows">
        <cfvo type="percent" val="0"/>
        <cfvo type="num" val="0.2"/>
        <cfvo type="num" val="0.4"/>
        <cfvo type="num" val="0.6"/>
        <cfvo type="num" val="0.8"/>
      </iconSet>
    </cfRule>
  </conditionalFormatting>
  <conditionalFormatting sqref="AD18:AD21 AD24:AD25 AD7:AD15">
    <cfRule type="iconSet" priority="264">
      <iconSet iconSet="5Arrows">
        <cfvo type="percent" val="0"/>
        <cfvo type="num" val="0.2"/>
        <cfvo type="num" val="0.4"/>
        <cfvo type="num" val="0.6"/>
        <cfvo type="num" val="0.8"/>
      </iconSet>
    </cfRule>
  </conditionalFormatting>
  <conditionalFormatting sqref="AD28:AD75">
    <cfRule type="iconSet" priority="263">
      <iconSet iconSet="5Arrows">
        <cfvo type="percent" val="0"/>
        <cfvo type="num" val="0.2"/>
        <cfvo type="num" val="0.4"/>
        <cfvo type="num" val="0.6"/>
        <cfvo type="num" val="0.8"/>
      </iconSet>
    </cfRule>
  </conditionalFormatting>
  <conditionalFormatting sqref="AD98">
    <cfRule type="iconSet" priority="258">
      <iconSet iconSet="5Arrows">
        <cfvo type="percent" val="0"/>
        <cfvo type="num" val="0.2"/>
        <cfvo type="num" val="0.4"/>
        <cfvo type="num" val="0.6"/>
        <cfvo type="num" val="0.8"/>
      </iconSet>
    </cfRule>
  </conditionalFormatting>
  <conditionalFormatting sqref="AD2:AD6">
    <cfRule type="iconSet" priority="215">
      <iconSet iconSet="5Arrows">
        <cfvo type="percent" val="0"/>
        <cfvo type="num" val="0.25" gte="0"/>
        <cfvo type="num" val="0.4"/>
        <cfvo type="num" val="0.75"/>
        <cfvo type="num" val="0.75" gte="0"/>
      </iconSet>
    </cfRule>
  </conditionalFormatting>
  <conditionalFormatting sqref="AD7:AD27">
    <cfRule type="iconSet" priority="214">
      <iconSet iconSet="5Arrows">
        <cfvo type="percent" val="0"/>
        <cfvo type="num" val="0.2"/>
        <cfvo type="num" val="0.4"/>
        <cfvo type="num" val="0.6"/>
        <cfvo type="num" val="0.8"/>
      </iconSet>
    </cfRule>
  </conditionalFormatting>
  <conditionalFormatting sqref="AD7:AD27">
    <cfRule type="iconSet" priority="213">
      <iconSet iconSet="5Arrows">
        <cfvo type="percent" val="0"/>
        <cfvo type="num" val="0.25" gte="0"/>
        <cfvo type="num" val="0.4"/>
        <cfvo type="num" val="0.75"/>
        <cfvo type="num" val="0.75" gte="0"/>
      </iconSet>
    </cfRule>
  </conditionalFormatting>
  <conditionalFormatting sqref="AD28:AD75">
    <cfRule type="iconSet" priority="212">
      <iconSet iconSet="5Arrows">
        <cfvo type="percent" val="0"/>
        <cfvo type="num" val="0.25" gte="0"/>
        <cfvo type="num" val="0.4"/>
        <cfvo type="num" val="0.75"/>
        <cfvo type="num" val="0.75" gte="0"/>
      </iconSet>
    </cfRule>
  </conditionalFormatting>
  <conditionalFormatting sqref="AD76:AD89">
    <cfRule type="iconSet" priority="211">
      <iconSet iconSet="5Arrows">
        <cfvo type="percent" val="0"/>
        <cfvo type="num" val="0.2"/>
        <cfvo type="num" val="0.4"/>
        <cfvo type="num" val="0.6"/>
        <cfvo type="num" val="0.8"/>
      </iconSet>
    </cfRule>
  </conditionalFormatting>
  <conditionalFormatting sqref="AD76:AD89">
    <cfRule type="iconSet" priority="210">
      <iconSet iconSet="5Arrows">
        <cfvo type="percent" val="0"/>
        <cfvo type="num" val="0.25" gte="0"/>
        <cfvo type="num" val="0.4"/>
        <cfvo type="num" val="0.75"/>
        <cfvo type="num" val="0.75" gte="0"/>
      </iconSet>
    </cfRule>
  </conditionalFormatting>
  <conditionalFormatting sqref="AD90:AD94">
    <cfRule type="iconSet" priority="209">
      <iconSet iconSet="5Arrows">
        <cfvo type="percent" val="0"/>
        <cfvo type="num" val="0.2"/>
        <cfvo type="num" val="0.4"/>
        <cfvo type="num" val="0.6"/>
        <cfvo type="num" val="0.8"/>
      </iconSet>
    </cfRule>
  </conditionalFormatting>
  <conditionalFormatting sqref="AD90:AD94">
    <cfRule type="iconSet" priority="208">
      <iconSet iconSet="5Arrows">
        <cfvo type="percent" val="0"/>
        <cfvo type="num" val="0.25" gte="0"/>
        <cfvo type="num" val="0.4"/>
        <cfvo type="num" val="0.75"/>
        <cfvo type="num" val="0.75" gte="0"/>
      </iconSet>
    </cfRule>
  </conditionalFormatting>
  <conditionalFormatting sqref="AD95:AD99">
    <cfRule type="iconSet" priority="207">
      <iconSet iconSet="5Arrows">
        <cfvo type="percent" val="0"/>
        <cfvo type="num" val="0.2"/>
        <cfvo type="num" val="0.4"/>
        <cfvo type="num" val="0.6"/>
        <cfvo type="num" val="0.8"/>
      </iconSet>
    </cfRule>
  </conditionalFormatting>
  <conditionalFormatting sqref="AD95:AD99">
    <cfRule type="iconSet" priority="206">
      <iconSet iconSet="5Arrows">
        <cfvo type="percent" val="0"/>
        <cfvo type="num" val="0.25" gte="0"/>
        <cfvo type="num" val="0.4"/>
        <cfvo type="num" val="0.75"/>
        <cfvo type="num" val="0.75" gte="0"/>
      </iconSet>
    </cfRule>
  </conditionalFormatting>
  <conditionalFormatting sqref="AD2:AD3">
    <cfRule type="iconSet" priority="53">
      <iconSet iconSet="5Arrows">
        <cfvo type="percent" val="0"/>
        <cfvo type="num" val="0.2"/>
        <cfvo type="num" val="0.4"/>
        <cfvo type="num" val="0.6"/>
        <cfvo type="num" val="0.8"/>
      </iconSet>
    </cfRule>
  </conditionalFormatting>
  <conditionalFormatting sqref="AD2:AD3">
    <cfRule type="iconSet" priority="52">
      <iconSet iconSet="5Arrows">
        <cfvo type="percent" val="0"/>
        <cfvo type="num" val="0.25" gte="0"/>
        <cfvo type="num" val="0.4"/>
        <cfvo type="num" val="0.75"/>
        <cfvo type="num" val="0.75" gte="0"/>
      </iconSet>
    </cfRule>
  </conditionalFormatting>
  <conditionalFormatting sqref="AD8">
    <cfRule type="iconSet" priority="51">
      <iconSet iconSet="5Arrows">
        <cfvo type="percent" val="0"/>
        <cfvo type="num" val="0.2"/>
        <cfvo type="num" val="0.4"/>
        <cfvo type="num" val="0.6"/>
        <cfvo type="num" val="0.8"/>
      </iconSet>
    </cfRule>
  </conditionalFormatting>
  <conditionalFormatting sqref="AD8:AD12">
    <cfRule type="iconSet" priority="50">
      <iconSet iconSet="5Arrows">
        <cfvo type="percent" val="0"/>
        <cfvo type="num" val="0.2"/>
        <cfvo type="num" val="0.4"/>
        <cfvo type="num" val="0.6"/>
        <cfvo type="num" val="0.8"/>
      </iconSet>
    </cfRule>
  </conditionalFormatting>
  <conditionalFormatting sqref="AD14:AD15">
    <cfRule type="iconSet" priority="49">
      <iconSet iconSet="5Arrows">
        <cfvo type="percent" val="0"/>
        <cfvo type="num" val="0.2"/>
        <cfvo type="num" val="0.4"/>
        <cfvo type="num" val="0.6"/>
        <cfvo type="num" val="0.8"/>
      </iconSet>
    </cfRule>
  </conditionalFormatting>
  <conditionalFormatting sqref="AD16">
    <cfRule type="iconSet" priority="48">
      <iconSet iconSet="5Arrows">
        <cfvo type="percent" val="0"/>
        <cfvo type="num" val="0.2"/>
        <cfvo type="num" val="0.4"/>
        <cfvo type="num" val="0.6"/>
        <cfvo type="num" val="0.8"/>
      </iconSet>
    </cfRule>
  </conditionalFormatting>
  <conditionalFormatting sqref="AD17:AD19">
    <cfRule type="iconSet" priority="47">
      <iconSet iconSet="5Arrows">
        <cfvo type="percent" val="0"/>
        <cfvo type="num" val="0.2"/>
        <cfvo type="num" val="0.4"/>
        <cfvo type="num" val="0.6"/>
        <cfvo type="num" val="0.8"/>
      </iconSet>
    </cfRule>
  </conditionalFormatting>
  <conditionalFormatting sqref="AD22">
    <cfRule type="iconSet" priority="46">
      <iconSet iconSet="5Arrows">
        <cfvo type="percent" val="0"/>
        <cfvo type="num" val="0.2"/>
        <cfvo type="num" val="0.4"/>
        <cfvo type="num" val="0.6"/>
        <cfvo type="num" val="0.8"/>
      </iconSet>
    </cfRule>
  </conditionalFormatting>
  <conditionalFormatting sqref="AD23">
    <cfRule type="iconSet" priority="45">
      <iconSet iconSet="5Arrows">
        <cfvo type="percent" val="0"/>
        <cfvo type="num" val="0.2"/>
        <cfvo type="num" val="0.4"/>
        <cfvo type="num" val="0.6"/>
        <cfvo type="num" val="0.8"/>
      </iconSet>
    </cfRule>
  </conditionalFormatting>
  <conditionalFormatting sqref="AD26">
    <cfRule type="iconSet" priority="44">
      <iconSet iconSet="5Arrows">
        <cfvo type="percent" val="0"/>
        <cfvo type="num" val="0.2"/>
        <cfvo type="num" val="0.4"/>
        <cfvo type="num" val="0.6"/>
        <cfvo type="num" val="0.8"/>
      </iconSet>
    </cfRule>
  </conditionalFormatting>
  <conditionalFormatting sqref="AD30:AD75">
    <cfRule type="iconSet" priority="43">
      <iconSet iconSet="5Arrows">
        <cfvo type="percent" val="0"/>
        <cfvo type="num" val="0.2"/>
        <cfvo type="num" val="0.4"/>
        <cfvo type="num" val="0.6"/>
        <cfvo type="num" val="0.8"/>
      </iconSet>
    </cfRule>
  </conditionalFormatting>
  <conditionalFormatting sqref="AD32:AD33">
    <cfRule type="iconSet" priority="42">
      <iconSet iconSet="5Arrows">
        <cfvo type="percent" val="0"/>
        <cfvo type="num" val="0.2"/>
        <cfvo type="num" val="0.4"/>
        <cfvo type="num" val="0.6"/>
        <cfvo type="num" val="0.8"/>
      </iconSet>
    </cfRule>
  </conditionalFormatting>
  <conditionalFormatting sqref="AD35">
    <cfRule type="iconSet" priority="41">
      <iconSet iconSet="5Arrows">
        <cfvo type="percent" val="0"/>
        <cfvo type="num" val="0.2"/>
        <cfvo type="num" val="0.4"/>
        <cfvo type="num" val="0.6"/>
        <cfvo type="num" val="0.8"/>
      </iconSet>
    </cfRule>
  </conditionalFormatting>
  <conditionalFormatting sqref="AD41:AD44">
    <cfRule type="iconSet" priority="40">
      <iconSet iconSet="5Arrows">
        <cfvo type="percent" val="0"/>
        <cfvo type="num" val="0.2"/>
        <cfvo type="num" val="0.4"/>
        <cfvo type="num" val="0.6"/>
        <cfvo type="num" val="0.8"/>
      </iconSet>
    </cfRule>
  </conditionalFormatting>
  <conditionalFormatting sqref="AD45:AD49">
    <cfRule type="iconSet" priority="39">
      <iconSet iconSet="5Arrows">
        <cfvo type="percent" val="0"/>
        <cfvo type="num" val="0.2"/>
        <cfvo type="num" val="0.4"/>
        <cfvo type="num" val="0.6"/>
        <cfvo type="num" val="0.8"/>
      </iconSet>
    </cfRule>
  </conditionalFormatting>
  <conditionalFormatting sqref="AD51">
    <cfRule type="iconSet" priority="38">
      <iconSet iconSet="5Arrows">
        <cfvo type="percent" val="0"/>
        <cfvo type="num" val="0.2"/>
        <cfvo type="num" val="0.4"/>
        <cfvo type="num" val="0.6"/>
        <cfvo type="num" val="0.8"/>
      </iconSet>
    </cfRule>
  </conditionalFormatting>
  <conditionalFormatting sqref="AD52">
    <cfRule type="iconSet" priority="37">
      <iconSet iconSet="5Arrows">
        <cfvo type="percent" val="0"/>
        <cfvo type="num" val="0.2"/>
        <cfvo type="num" val="0.4"/>
        <cfvo type="num" val="0.6"/>
        <cfvo type="num" val="0.8"/>
      </iconSet>
    </cfRule>
  </conditionalFormatting>
  <conditionalFormatting sqref="AD53:AD60">
    <cfRule type="iconSet" priority="36">
      <iconSet iconSet="5Arrows">
        <cfvo type="percent" val="0"/>
        <cfvo type="num" val="0.2"/>
        <cfvo type="num" val="0.4"/>
        <cfvo type="num" val="0.6"/>
        <cfvo type="num" val="0.8"/>
      </iconSet>
    </cfRule>
  </conditionalFormatting>
  <conditionalFormatting sqref="AD61:AD64">
    <cfRule type="iconSet" priority="35">
      <iconSet iconSet="5Arrows">
        <cfvo type="percent" val="0"/>
        <cfvo type="num" val="0.2"/>
        <cfvo type="num" val="0.4"/>
        <cfvo type="num" val="0.6"/>
        <cfvo type="num" val="0.8"/>
      </iconSet>
    </cfRule>
  </conditionalFormatting>
  <conditionalFormatting sqref="AD65">
    <cfRule type="iconSet" priority="34">
      <iconSet iconSet="5Arrows">
        <cfvo type="percent" val="0"/>
        <cfvo type="num" val="0.2"/>
        <cfvo type="num" val="0.4"/>
        <cfvo type="num" val="0.6"/>
        <cfvo type="num" val="0.8"/>
      </iconSet>
    </cfRule>
  </conditionalFormatting>
  <conditionalFormatting sqref="AD66:AD67">
    <cfRule type="iconSet" priority="33">
      <iconSet iconSet="5Arrows">
        <cfvo type="percent" val="0"/>
        <cfvo type="num" val="0.2"/>
        <cfvo type="num" val="0.4"/>
        <cfvo type="num" val="0.6"/>
        <cfvo type="num" val="0.8"/>
      </iconSet>
    </cfRule>
  </conditionalFormatting>
  <conditionalFormatting sqref="AD68:AD69">
    <cfRule type="iconSet" priority="32">
      <iconSet iconSet="5Arrows">
        <cfvo type="percent" val="0"/>
        <cfvo type="num" val="0.2"/>
        <cfvo type="num" val="0.4"/>
        <cfvo type="num" val="0.6"/>
        <cfvo type="num" val="0.8"/>
      </iconSet>
    </cfRule>
  </conditionalFormatting>
  <conditionalFormatting sqref="AD70:AD71">
    <cfRule type="iconSet" priority="31">
      <iconSet iconSet="5Arrows">
        <cfvo type="percent" val="0"/>
        <cfvo type="num" val="0.2"/>
        <cfvo type="num" val="0.4"/>
        <cfvo type="num" val="0.6"/>
        <cfvo type="num" val="0.8"/>
      </iconSet>
    </cfRule>
  </conditionalFormatting>
  <conditionalFormatting sqref="AD72:AD73">
    <cfRule type="iconSet" priority="30">
      <iconSet iconSet="5Arrows">
        <cfvo type="percent" val="0"/>
        <cfvo type="num" val="0.2"/>
        <cfvo type="num" val="0.4"/>
        <cfvo type="num" val="0.6"/>
        <cfvo type="num" val="0.8"/>
      </iconSet>
    </cfRule>
  </conditionalFormatting>
  <conditionalFormatting sqref="AD74:AD75">
    <cfRule type="iconSet" priority="29">
      <iconSet iconSet="5Arrows">
        <cfvo type="percent" val="0"/>
        <cfvo type="num" val="0.2"/>
        <cfvo type="num" val="0.4"/>
        <cfvo type="num" val="0.6"/>
        <cfvo type="num" val="0.8"/>
      </iconSet>
    </cfRule>
  </conditionalFormatting>
  <conditionalFormatting sqref="AD74">
    <cfRule type="iconSet" priority="28">
      <iconSet iconSet="5Arrows">
        <cfvo type="percent" val="0"/>
        <cfvo type="num" val="0.2"/>
        <cfvo type="num" val="0.4"/>
        <cfvo type="num" val="0.6"/>
        <cfvo type="num" val="0.8"/>
      </iconSet>
    </cfRule>
  </conditionalFormatting>
  <conditionalFormatting sqref="AD79">
    <cfRule type="iconSet" priority="27">
      <iconSet iconSet="5Arrows">
        <cfvo type="percent" val="0"/>
        <cfvo type="num" val="0.2"/>
        <cfvo type="num" val="0.4"/>
        <cfvo type="num" val="0.6"/>
        <cfvo type="num" val="0.8"/>
      </iconSet>
    </cfRule>
  </conditionalFormatting>
  <conditionalFormatting sqref="AD77:AD78">
    <cfRule type="iconSet" priority="26">
      <iconSet iconSet="5Arrows">
        <cfvo type="percent" val="0"/>
        <cfvo type="num" val="0.2"/>
        <cfvo type="num" val="0.4"/>
        <cfvo type="num" val="0.6"/>
        <cfvo type="num" val="0.8"/>
      </iconSet>
    </cfRule>
  </conditionalFormatting>
  <conditionalFormatting sqref="AD76">
    <cfRule type="iconSet" priority="25">
      <iconSet iconSet="5Arrows">
        <cfvo type="percent" val="0"/>
        <cfvo type="num" val="0.2"/>
        <cfvo type="num" val="0.4"/>
        <cfvo type="num" val="0.6"/>
        <cfvo type="num" val="0.8"/>
      </iconSet>
    </cfRule>
  </conditionalFormatting>
  <conditionalFormatting sqref="AD82:AD87">
    <cfRule type="iconSet" priority="24">
      <iconSet iconSet="5Arrows">
        <cfvo type="percent" val="0"/>
        <cfvo type="num" val="0.2"/>
        <cfvo type="num" val="0.4"/>
        <cfvo type="num" val="0.6"/>
        <cfvo type="num" val="0.8"/>
      </iconSet>
    </cfRule>
  </conditionalFormatting>
  <conditionalFormatting sqref="AD80">
    <cfRule type="iconSet" priority="23">
      <iconSet iconSet="5Arrows">
        <cfvo type="percent" val="0"/>
        <cfvo type="num" val="0.2"/>
        <cfvo type="num" val="0.4"/>
        <cfvo type="num" val="0.6"/>
        <cfvo type="num" val="0.8"/>
      </iconSet>
    </cfRule>
  </conditionalFormatting>
  <pageMargins left="0.19685039370078741" right="0.19685039370078741" top="0.51181102362204722" bottom="0.47244094488188981" header="0.31496062992125984" footer="0.23622047244094491"/>
  <pageSetup scale="60" orientation="landscape" r:id="rId1"/>
  <headerFooter>
    <oddHeader>&amp;A</oddHeader>
    <oddFooter>Página &amp;P&amp;R&amp;F</oddFooter>
  </headerFooter>
  <legacyDrawing r:id="rId2"/>
</worksheet>
</file>

<file path=xl/worksheets/sheet24.xml><?xml version="1.0" encoding="utf-8"?>
<worksheet xmlns="http://schemas.openxmlformats.org/spreadsheetml/2006/main" xmlns:r="http://schemas.openxmlformats.org/officeDocument/2006/relationships">
  <dimension ref="A1:AE3"/>
  <sheetViews>
    <sheetView topLeftCell="E1" zoomScale="75" zoomScaleNormal="75" workbookViewId="0">
      <selection activeCell="AH7" sqref="AH7"/>
    </sheetView>
  </sheetViews>
  <sheetFormatPr baseColWidth="10" defaultRowHeight="15"/>
  <cols>
    <col min="1" max="4" width="11.42578125" style="113" hidden="1" customWidth="1"/>
    <col min="5" max="5" width="11.42578125" style="113" customWidth="1"/>
    <col min="6" max="7" width="11.42578125" style="113" hidden="1" customWidth="1"/>
    <col min="8" max="8" width="31" style="113" customWidth="1"/>
    <col min="9" max="26" width="11.42578125" style="113" hidden="1" customWidth="1"/>
    <col min="27" max="27" width="11.42578125" style="113" customWidth="1"/>
    <col min="28" max="28" width="11.42578125" style="113"/>
    <col min="29" max="29" width="13.7109375" style="113" customWidth="1"/>
    <col min="30" max="16384" width="11.42578125" style="113"/>
  </cols>
  <sheetData>
    <row r="1" spans="1:31" ht="68.25"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51.75" customHeight="1">
      <c r="A2" s="48" t="s">
        <v>1735</v>
      </c>
      <c r="B2" s="49" t="s">
        <v>95</v>
      </c>
      <c r="C2" s="48" t="s">
        <v>1736</v>
      </c>
      <c r="D2" s="50">
        <v>20</v>
      </c>
      <c r="E2" s="50">
        <v>20</v>
      </c>
      <c r="F2" s="48" t="s">
        <v>97</v>
      </c>
      <c r="G2" s="48" t="s">
        <v>1737</v>
      </c>
      <c r="H2" s="48" t="s">
        <v>1737</v>
      </c>
      <c r="I2" s="51">
        <v>0</v>
      </c>
      <c r="J2" s="50">
        <v>5</v>
      </c>
      <c r="K2" s="50">
        <v>0</v>
      </c>
      <c r="L2" s="51">
        <v>7</v>
      </c>
      <c r="M2" s="51">
        <v>0</v>
      </c>
      <c r="N2" s="51">
        <v>0</v>
      </c>
      <c r="O2" s="51">
        <v>0</v>
      </c>
      <c r="P2" s="51">
        <v>20</v>
      </c>
      <c r="Q2" s="51">
        <f>+'BASE DE DATOS '!CD667</f>
        <v>0</v>
      </c>
      <c r="R2" s="51">
        <f>+'BASE DE DATOS '!CE667</f>
        <v>0</v>
      </c>
      <c r="S2" s="50">
        <f>+'BASE DE DATOS '!CF667</f>
        <v>0</v>
      </c>
      <c r="T2" s="51">
        <f>+'BASE DE DATOS '!CG667</f>
        <v>0</v>
      </c>
      <c r="U2" s="51">
        <f>+'BASE DE DATOS '!CH667</f>
        <v>0</v>
      </c>
      <c r="V2" s="51">
        <f>+'BASE DE DATOS '!CI667</f>
        <v>0</v>
      </c>
      <c r="W2" s="51">
        <f>+'BASE DE DATOS '!CJ667</f>
        <v>0</v>
      </c>
      <c r="X2" s="51">
        <f>+'BASE DE DATOS '!CK667</f>
        <v>0</v>
      </c>
      <c r="Y2" s="51">
        <f>+'BASE DE DATOS '!CL667</f>
        <v>0</v>
      </c>
      <c r="Z2" s="51">
        <f>+'BASE DE DATOS '!CM667</f>
        <v>0</v>
      </c>
      <c r="AA2" s="54">
        <f>+'BASE DE DATOS '!CQ667</f>
        <v>0</v>
      </c>
      <c r="AB2" s="160">
        <f>+'BASE DE DATOS '!CR667</f>
        <v>0</v>
      </c>
      <c r="AC2" s="55" t="str">
        <f>+'BASE DE DATOS '!CU667</f>
        <v xml:space="preserve">SECRETARIA DE TRANSITO </v>
      </c>
      <c r="AD2" s="162">
        <f>SUM(AB2:AB3)/AE2</f>
        <v>0.5</v>
      </c>
      <c r="AE2" s="156">
        <v>2</v>
      </c>
    </row>
    <row r="3" spans="1:31" ht="51.75" customHeight="1">
      <c r="A3" s="48" t="s">
        <v>1735</v>
      </c>
      <c r="B3" s="49" t="s">
        <v>95</v>
      </c>
      <c r="C3" s="48" t="s">
        <v>1736</v>
      </c>
      <c r="D3" s="50">
        <v>1000</v>
      </c>
      <c r="E3" s="50">
        <v>200</v>
      </c>
      <c r="F3" s="48" t="s">
        <v>97</v>
      </c>
      <c r="G3" s="48" t="s">
        <v>1739</v>
      </c>
      <c r="H3" s="48" t="s">
        <v>1739</v>
      </c>
      <c r="I3" s="51">
        <v>0</v>
      </c>
      <c r="J3" s="50">
        <v>250</v>
      </c>
      <c r="K3" s="50">
        <v>250</v>
      </c>
      <c r="L3" s="51">
        <v>0</v>
      </c>
      <c r="M3" s="51">
        <v>0</v>
      </c>
      <c r="N3" s="51">
        <v>0</v>
      </c>
      <c r="O3" s="51">
        <v>0</v>
      </c>
      <c r="P3" s="51">
        <v>0</v>
      </c>
      <c r="Q3" s="51">
        <f>+'BASE DE DATOS '!CD668</f>
        <v>130</v>
      </c>
      <c r="R3" s="51">
        <f>+'BASE DE DATOS '!CE668</f>
        <v>0</v>
      </c>
      <c r="S3" s="51">
        <f>+'BASE DE DATOS '!CF668</f>
        <v>0</v>
      </c>
      <c r="T3" s="51">
        <f>+'BASE DE DATOS '!CG668</f>
        <v>0</v>
      </c>
      <c r="U3" s="51">
        <f>+'BASE DE DATOS '!CH668</f>
        <v>0</v>
      </c>
      <c r="V3" s="51">
        <f>+'BASE DE DATOS '!CI668</f>
        <v>0</v>
      </c>
      <c r="W3" s="51">
        <f>+'BASE DE DATOS '!CJ668</f>
        <v>0</v>
      </c>
      <c r="X3" s="51">
        <f>+'BASE DE DATOS '!CK668</f>
        <v>0</v>
      </c>
      <c r="Y3" s="51">
        <f>+'BASE DE DATOS '!CL668</f>
        <v>20000000</v>
      </c>
      <c r="Z3" s="51">
        <f>+'BASE DE DATOS '!CM668</f>
        <v>1000000</v>
      </c>
      <c r="AA3" s="54">
        <f>+'BASE DE DATOS '!CQ668</f>
        <v>380</v>
      </c>
      <c r="AB3" s="160">
        <f>+'BASE DE DATOS '!CR668</f>
        <v>1</v>
      </c>
      <c r="AC3" s="55" t="str">
        <f>+'BASE DE DATOS '!CU668</f>
        <v xml:space="preserve">SECRETARIA DE TRANSITO </v>
      </c>
      <c r="AD3" s="157"/>
    </row>
  </sheetData>
  <autoFilter ref="A1:AE3"/>
  <conditionalFormatting sqref="AB2:AB3">
    <cfRule type="iconSet" priority="627">
      <iconSet iconSet="5Arrows">
        <cfvo type="percent" val="0"/>
        <cfvo type="num" val="0.2"/>
        <cfvo type="num" val="0.4"/>
        <cfvo type="num" val="0.6"/>
        <cfvo type="num" val="0.8"/>
      </iconSet>
    </cfRule>
  </conditionalFormatting>
  <conditionalFormatting sqref="AB2:AB3">
    <cfRule type="iconSet" priority="628">
      <iconSet iconSet="5Arrows">
        <cfvo type="percent" val="0"/>
        <cfvo type="num" val="0.25" gte="0"/>
        <cfvo type="num" val="0.4"/>
        <cfvo type="num" val="0.75"/>
        <cfvo type="num" val="0.75" gte="0"/>
      </iconSet>
    </cfRule>
  </conditionalFormatting>
  <conditionalFormatting sqref="AD2:AD3">
    <cfRule type="iconSet" priority="629">
      <iconSet iconSet="5Arrows">
        <cfvo type="percent" val="0"/>
        <cfvo type="num" val="0.2"/>
        <cfvo type="num" val="0.4"/>
        <cfvo type="num" val="0.6"/>
        <cfvo type="num" val="0.8"/>
      </iconSet>
    </cfRule>
  </conditionalFormatting>
  <conditionalFormatting sqref="AD2:AD3">
    <cfRule type="iconSet" priority="630">
      <iconSet iconSet="5Arrows">
        <cfvo type="percent" val="0"/>
        <cfvo type="num" val="0.25" gte="0"/>
        <cfvo type="num" val="0.4"/>
        <cfvo type="num" val="0.75"/>
        <cfvo type="num" val="0.75" gte="0"/>
      </iconSet>
    </cfRule>
  </conditionalFormatting>
  <pageMargins left="0.17" right="0.22" top="0.64" bottom="0.74803149606299213" header="0.31496062992125984" footer="0.31496062992125984"/>
  <pageSetup scale="60" orientation="landscape" r:id="rId1"/>
  <headerFooter>
    <oddHeader>&amp;A</oddHeader>
    <oddFooter>Página &amp;P&amp;R&amp;F</oddFooter>
  </headerFooter>
  <legacyDrawing r:id="rId2"/>
</worksheet>
</file>

<file path=xl/worksheets/sheet25.xml><?xml version="1.0" encoding="utf-8"?>
<worksheet xmlns="http://schemas.openxmlformats.org/spreadsheetml/2006/main" xmlns:r="http://schemas.openxmlformats.org/officeDocument/2006/relationships">
  <sheetPr filterMode="1"/>
  <dimension ref="A1:AE31"/>
  <sheetViews>
    <sheetView zoomScale="80" zoomScaleNormal="80" workbookViewId="0">
      <pane xSplit="8" ySplit="1" topLeftCell="I2" activePane="bottomRight" state="frozen"/>
      <selection pane="topRight" activeCell="I1" sqref="I1"/>
      <selection pane="bottomLeft" activeCell="A2" sqref="A2"/>
      <selection pane="bottomRight" activeCell="I1" sqref="I1:I1048576"/>
    </sheetView>
  </sheetViews>
  <sheetFormatPr baseColWidth="10" defaultRowHeight="15"/>
  <cols>
    <col min="1" max="1" width="8.5703125" hidden="1" customWidth="1"/>
    <col min="2" max="2" width="15.85546875" hidden="1" customWidth="1"/>
    <col min="3" max="3" width="24" hidden="1" customWidth="1"/>
    <col min="4" max="4" width="0.28515625" customWidth="1"/>
    <col min="5" max="5" width="9.28515625" customWidth="1"/>
    <col min="6" max="6" width="10.42578125" hidden="1" customWidth="1"/>
    <col min="7" max="7" width="16.28515625" hidden="1" customWidth="1"/>
    <col min="8" max="8" width="39.7109375" customWidth="1"/>
    <col min="9" max="9" width="4" hidden="1" customWidth="1"/>
    <col min="10" max="17" width="8" hidden="1" customWidth="1"/>
    <col min="18" max="26" width="11.42578125" hidden="1" customWidth="1"/>
    <col min="27" max="28" width="9.85546875" customWidth="1"/>
    <col min="29" max="29" width="19.28515625" customWidth="1"/>
  </cols>
  <sheetData>
    <row r="1" spans="1:31" ht="78" customHeight="1">
      <c r="A1" s="1" t="s">
        <v>1793</v>
      </c>
      <c r="B1" s="2" t="s">
        <v>0</v>
      </c>
      <c r="C1" s="1" t="s">
        <v>1</v>
      </c>
      <c r="D1" s="3" t="s">
        <v>2</v>
      </c>
      <c r="E1" s="189" t="s">
        <v>3</v>
      </c>
      <c r="F1" s="1" t="s">
        <v>4</v>
      </c>
      <c r="G1" s="1" t="s">
        <v>5</v>
      </c>
      <c r="H1" s="190" t="s">
        <v>6</v>
      </c>
      <c r="I1" s="3" t="s">
        <v>7</v>
      </c>
      <c r="J1" s="114" t="s">
        <v>8</v>
      </c>
      <c r="K1" s="114" t="s">
        <v>9</v>
      </c>
      <c r="L1" s="6" t="s">
        <v>25</v>
      </c>
      <c r="M1" s="6" t="s">
        <v>27</v>
      </c>
      <c r="N1" s="115" t="s">
        <v>43</v>
      </c>
      <c r="O1" s="116" t="s">
        <v>46</v>
      </c>
      <c r="P1" s="13" t="s">
        <v>76</v>
      </c>
      <c r="Q1" s="104"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42" customHeight="1">
      <c r="A2" s="48" t="s">
        <v>319</v>
      </c>
      <c r="B2" s="49" t="s">
        <v>95</v>
      </c>
      <c r="C2" s="48" t="s">
        <v>320</v>
      </c>
      <c r="D2" s="57">
        <v>100</v>
      </c>
      <c r="E2" s="119">
        <v>1</v>
      </c>
      <c r="F2" s="48" t="s">
        <v>97</v>
      </c>
      <c r="G2" s="48" t="s">
        <v>321</v>
      </c>
      <c r="H2" s="75" t="s">
        <v>322</v>
      </c>
      <c r="I2" s="51">
        <v>0</v>
      </c>
      <c r="J2" s="50">
        <v>25</v>
      </c>
      <c r="K2" s="50">
        <v>0</v>
      </c>
      <c r="L2" s="51">
        <v>25</v>
      </c>
      <c r="M2" s="51">
        <v>25</v>
      </c>
      <c r="N2" s="51">
        <v>25</v>
      </c>
      <c r="O2" s="51">
        <v>25</v>
      </c>
      <c r="P2" s="51">
        <v>1</v>
      </c>
      <c r="Q2" s="61">
        <f>+'BASE DE DATOS '!CD77</f>
        <v>1</v>
      </c>
      <c r="R2" s="51">
        <f>+'BASE DE DATOS '!CE77</f>
        <v>0</v>
      </c>
      <c r="S2" s="51">
        <f>+'BASE DE DATOS '!CF77</f>
        <v>0</v>
      </c>
      <c r="T2" s="51">
        <f>+'BASE DE DATOS '!CG77</f>
        <v>0</v>
      </c>
      <c r="U2" s="51">
        <f>+'BASE DE DATOS '!CH77</f>
        <v>0</v>
      </c>
      <c r="V2" s="51">
        <f>+'BASE DE DATOS '!CI77</f>
        <v>0</v>
      </c>
      <c r="W2" s="51">
        <f>+'BASE DE DATOS '!CJ77</f>
        <v>0</v>
      </c>
      <c r="X2" s="51">
        <f>+'BASE DE DATOS '!CK77</f>
        <v>0</v>
      </c>
      <c r="Y2" s="51">
        <f>+'BASE DE DATOS '!CL77</f>
        <v>0</v>
      </c>
      <c r="Z2" s="51">
        <f>+'BASE DE DATOS '!CM77</f>
        <v>0</v>
      </c>
      <c r="AA2" s="54">
        <f>+'BASE DE DATOS '!CQ77</f>
        <v>1</v>
      </c>
      <c r="AB2" s="135">
        <f>+'BASE DE DATOS '!CR77</f>
        <v>1</v>
      </c>
      <c r="AC2" s="55" t="str">
        <f>+'BASE DE DATOS '!CU77</f>
        <v>SECRETARIA DE VICTIMAS  Y DDHH</v>
      </c>
      <c r="AD2" s="141">
        <f>SUM(AB2:AB31)/AE2</f>
        <v>0.94499999999999995</v>
      </c>
      <c r="AE2" s="144">
        <v>20</v>
      </c>
    </row>
    <row r="3" spans="1:31" ht="66.75" hidden="1" customHeight="1">
      <c r="A3" s="48" t="s">
        <v>319</v>
      </c>
      <c r="B3" s="49" t="s">
        <v>95</v>
      </c>
      <c r="C3" s="48" t="s">
        <v>320</v>
      </c>
      <c r="D3" s="50">
        <v>60</v>
      </c>
      <c r="E3" s="50" t="s">
        <v>79</v>
      </c>
      <c r="F3" s="48" t="s">
        <v>97</v>
      </c>
      <c r="G3" s="48" t="s">
        <v>323</v>
      </c>
      <c r="H3" s="48" t="s">
        <v>323</v>
      </c>
      <c r="I3" s="51">
        <v>0</v>
      </c>
      <c r="J3" s="50">
        <v>15</v>
      </c>
      <c r="K3" s="50">
        <v>0</v>
      </c>
      <c r="L3" s="51">
        <v>15</v>
      </c>
      <c r="M3" s="51">
        <v>15</v>
      </c>
      <c r="N3" s="51">
        <v>25</v>
      </c>
      <c r="O3" s="51">
        <v>25</v>
      </c>
      <c r="P3" s="51" t="s">
        <v>81</v>
      </c>
      <c r="Q3" s="53" t="str">
        <f>+'BASE DE DATOS '!CD78</f>
        <v>NA</v>
      </c>
      <c r="R3" s="51">
        <f>+'BASE DE DATOS '!CE78</f>
        <v>0</v>
      </c>
      <c r="S3" s="51">
        <f>+'BASE DE DATOS '!CF78</f>
        <v>0</v>
      </c>
      <c r="T3" s="51">
        <f>+'BASE DE DATOS '!CG78</f>
        <v>0</v>
      </c>
      <c r="U3" s="51">
        <f>+'BASE DE DATOS '!CH78</f>
        <v>0</v>
      </c>
      <c r="V3" s="51">
        <f>+'BASE DE DATOS '!CI78</f>
        <v>0</v>
      </c>
      <c r="W3" s="51">
        <f>+'BASE DE DATOS '!CJ78</f>
        <v>0</v>
      </c>
      <c r="X3" s="51">
        <f>+'BASE DE DATOS '!CK78</f>
        <v>0</v>
      </c>
      <c r="Y3" s="51">
        <f>+'BASE DE DATOS '!CL78</f>
        <v>0</v>
      </c>
      <c r="Z3" s="51">
        <f>+'BASE DE DATOS '!CM78</f>
        <v>0</v>
      </c>
      <c r="AA3" s="54" t="str">
        <f>+'BASE DE DATOS '!CQ78</f>
        <v>NA</v>
      </c>
      <c r="AB3" s="135" t="str">
        <f>+'BASE DE DATOS '!CR78</f>
        <v>NA</v>
      </c>
      <c r="AC3" s="55" t="str">
        <f>+'BASE DE DATOS '!CU78</f>
        <v>SECRETARIA DE VICTIMAS  Y DDHH</v>
      </c>
      <c r="AD3" s="134"/>
    </row>
    <row r="4" spans="1:31" ht="49.5" customHeight="1">
      <c r="A4" s="48" t="s">
        <v>324</v>
      </c>
      <c r="B4" s="49" t="s">
        <v>95</v>
      </c>
      <c r="C4" s="48" t="s">
        <v>325</v>
      </c>
      <c r="D4" s="50">
        <v>300</v>
      </c>
      <c r="E4" s="119">
        <v>3</v>
      </c>
      <c r="F4" s="48" t="s">
        <v>97</v>
      </c>
      <c r="G4" s="48" t="s">
        <v>326</v>
      </c>
      <c r="H4" s="75" t="s">
        <v>327</v>
      </c>
      <c r="I4" s="51">
        <v>0</v>
      </c>
      <c r="J4" s="50">
        <v>75</v>
      </c>
      <c r="K4" s="50">
        <v>0</v>
      </c>
      <c r="L4" s="51">
        <v>75</v>
      </c>
      <c r="M4" s="51">
        <v>0</v>
      </c>
      <c r="N4" s="51">
        <v>2</v>
      </c>
      <c r="O4" s="51">
        <v>2</v>
      </c>
      <c r="P4" s="51">
        <v>1</v>
      </c>
      <c r="Q4" s="53">
        <f>+'BASE DE DATOS '!CD79</f>
        <v>3</v>
      </c>
      <c r="R4" s="51">
        <f>+'BASE DE DATOS '!CE79</f>
        <v>200000000</v>
      </c>
      <c r="S4" s="51">
        <f>+'BASE DE DATOS '!CF79</f>
        <v>0</v>
      </c>
      <c r="T4" s="51">
        <f>+'BASE DE DATOS '!CG79</f>
        <v>0</v>
      </c>
      <c r="U4" s="51">
        <f>+'BASE DE DATOS '!CH79</f>
        <v>0</v>
      </c>
      <c r="V4" s="51">
        <f>+'BASE DE DATOS '!CI79</f>
        <v>0</v>
      </c>
      <c r="W4" s="51">
        <f>+'BASE DE DATOS '!CJ79</f>
        <v>0</v>
      </c>
      <c r="X4" s="51">
        <f>+'BASE DE DATOS '!CK79</f>
        <v>0</v>
      </c>
      <c r="Y4" s="51">
        <f>+'BASE DE DATOS '!CL79</f>
        <v>0</v>
      </c>
      <c r="Z4" s="51">
        <f>+'BASE DE DATOS '!CM79</f>
        <v>200000000</v>
      </c>
      <c r="AA4" s="54">
        <f>+'BASE DE DATOS '!CQ79</f>
        <v>5</v>
      </c>
      <c r="AB4" s="135">
        <f>+'BASE DE DATOS '!CR79</f>
        <v>1</v>
      </c>
      <c r="AC4" s="55" t="str">
        <f>+'BASE DE DATOS '!CU79</f>
        <v>SECRETARIA DE VICTIMAS  Y DDHH</v>
      </c>
      <c r="AD4" s="134"/>
    </row>
    <row r="5" spans="1:31" ht="63" customHeight="1">
      <c r="A5" s="48" t="s">
        <v>324</v>
      </c>
      <c r="B5" s="49" t="s">
        <v>95</v>
      </c>
      <c r="C5" s="48" t="s">
        <v>325</v>
      </c>
      <c r="D5" s="50">
        <v>300</v>
      </c>
      <c r="E5" s="119">
        <v>2</v>
      </c>
      <c r="F5" s="48" t="s">
        <v>97</v>
      </c>
      <c r="G5" s="48" t="s">
        <v>328</v>
      </c>
      <c r="H5" s="75" t="s">
        <v>329</v>
      </c>
      <c r="I5" s="51">
        <v>0</v>
      </c>
      <c r="J5" s="50">
        <v>75</v>
      </c>
      <c r="K5" s="50">
        <v>0</v>
      </c>
      <c r="L5" s="51">
        <v>75</v>
      </c>
      <c r="M5" s="51">
        <v>0</v>
      </c>
      <c r="N5" s="51">
        <v>1</v>
      </c>
      <c r="O5" s="51">
        <v>1</v>
      </c>
      <c r="P5" s="51">
        <v>1</v>
      </c>
      <c r="Q5" s="53">
        <f>+'BASE DE DATOS '!CD80</f>
        <v>2</v>
      </c>
      <c r="R5" s="53">
        <f>+'BASE DE DATOS '!CE80</f>
        <v>300000000</v>
      </c>
      <c r="S5" s="51">
        <f>+'BASE DE DATOS '!CF80</f>
        <v>0</v>
      </c>
      <c r="T5" s="51">
        <f>+'BASE DE DATOS '!CG80</f>
        <v>900</v>
      </c>
      <c r="U5" s="51">
        <f>+'BASE DE DATOS '!CH80</f>
        <v>0</v>
      </c>
      <c r="V5" s="51">
        <f>+'BASE DE DATOS '!CI80</f>
        <v>0</v>
      </c>
      <c r="W5" s="51">
        <f>+'BASE DE DATOS '!CJ80</f>
        <v>0</v>
      </c>
      <c r="X5" s="51">
        <f>+'BASE DE DATOS '!CK80</f>
        <v>0</v>
      </c>
      <c r="Y5" s="51">
        <f>+'BASE DE DATOS '!CL80</f>
        <v>0</v>
      </c>
      <c r="Z5" s="51">
        <f>+'BASE DE DATOS '!CM80</f>
        <v>300000000</v>
      </c>
      <c r="AA5" s="54">
        <f>+'BASE DE DATOS '!CQ80</f>
        <v>3</v>
      </c>
      <c r="AB5" s="135">
        <f>+'BASE DE DATOS '!CR80</f>
        <v>1</v>
      </c>
      <c r="AC5" s="55" t="str">
        <f>+'BASE DE DATOS '!CU80</f>
        <v>SECRETARIA DE VICTIMAS  Y DDHH</v>
      </c>
      <c r="AD5" s="134"/>
    </row>
    <row r="6" spans="1:31" ht="66.75" customHeight="1">
      <c r="A6" s="48" t="s">
        <v>336</v>
      </c>
      <c r="B6" s="49" t="s">
        <v>95</v>
      </c>
      <c r="C6" s="48" t="s">
        <v>337</v>
      </c>
      <c r="D6" s="50">
        <v>2</v>
      </c>
      <c r="E6" s="119">
        <v>2</v>
      </c>
      <c r="F6" s="48" t="s">
        <v>97</v>
      </c>
      <c r="G6" s="48" t="s">
        <v>338</v>
      </c>
      <c r="H6" s="75" t="s">
        <v>338</v>
      </c>
      <c r="I6" s="51">
        <v>0</v>
      </c>
      <c r="J6" s="50">
        <v>0</v>
      </c>
      <c r="K6" s="50">
        <v>0</v>
      </c>
      <c r="L6" s="51">
        <v>1</v>
      </c>
      <c r="M6" s="51">
        <v>1</v>
      </c>
      <c r="N6" s="51">
        <v>1</v>
      </c>
      <c r="O6" s="51">
        <v>1</v>
      </c>
      <c r="P6" s="51">
        <v>0</v>
      </c>
      <c r="Q6" s="53">
        <f>+'BASE DE DATOS '!CD81</f>
        <v>2</v>
      </c>
      <c r="R6" s="51">
        <f>+'BASE DE DATOS '!CE81</f>
        <v>0</v>
      </c>
      <c r="S6" s="51">
        <f>+'BASE DE DATOS '!CF81</f>
        <v>0</v>
      </c>
      <c r="T6" s="51">
        <f>+'BASE DE DATOS '!CG81</f>
        <v>0</v>
      </c>
      <c r="U6" s="51">
        <f>+'BASE DE DATOS '!CH81</f>
        <v>0</v>
      </c>
      <c r="V6" s="51">
        <f>+'BASE DE DATOS '!CI81</f>
        <v>0</v>
      </c>
      <c r="W6" s="51">
        <f>+'BASE DE DATOS '!CJ81</f>
        <v>0</v>
      </c>
      <c r="X6" s="51">
        <f>+'BASE DE DATOS '!CK81</f>
        <v>0</v>
      </c>
      <c r="Y6" s="51">
        <f>+'BASE DE DATOS '!CL81</f>
        <v>0</v>
      </c>
      <c r="Z6" s="51">
        <f>+'BASE DE DATOS '!CM81</f>
        <v>0</v>
      </c>
      <c r="AA6" s="54">
        <f>+'BASE DE DATOS '!CQ81</f>
        <v>4</v>
      </c>
      <c r="AB6" s="135">
        <f>+'BASE DE DATOS '!CR81</f>
        <v>1</v>
      </c>
      <c r="AC6" s="55" t="str">
        <f>+'BASE DE DATOS '!CU81</f>
        <v>SECRETARIA DE VICTIMAS  Y DDHH</v>
      </c>
      <c r="AD6" s="134"/>
    </row>
    <row r="7" spans="1:31" ht="61.5" customHeight="1">
      <c r="A7" s="48" t="s">
        <v>336</v>
      </c>
      <c r="B7" s="49" t="s">
        <v>95</v>
      </c>
      <c r="C7" s="48" t="s">
        <v>337</v>
      </c>
      <c r="D7" s="50">
        <v>4</v>
      </c>
      <c r="E7" s="119">
        <v>4</v>
      </c>
      <c r="F7" s="48" t="s">
        <v>97</v>
      </c>
      <c r="G7" s="48" t="s">
        <v>339</v>
      </c>
      <c r="H7" s="75" t="s">
        <v>339</v>
      </c>
      <c r="I7" s="51">
        <v>0</v>
      </c>
      <c r="J7" s="50">
        <v>1</v>
      </c>
      <c r="K7" s="50">
        <v>0</v>
      </c>
      <c r="L7" s="51">
        <v>2</v>
      </c>
      <c r="M7" s="51">
        <v>2</v>
      </c>
      <c r="N7" s="51">
        <v>2</v>
      </c>
      <c r="O7" s="51">
        <v>2</v>
      </c>
      <c r="P7" s="51">
        <v>0</v>
      </c>
      <c r="Q7" s="53">
        <f>+'BASE DE DATOS '!CD82</f>
        <v>4</v>
      </c>
      <c r="R7" s="51">
        <f>+'BASE DE DATOS '!CE82</f>
        <v>0</v>
      </c>
      <c r="S7" s="51">
        <f>+'BASE DE DATOS '!CF82</f>
        <v>0</v>
      </c>
      <c r="T7" s="51">
        <f>+'BASE DE DATOS '!CG82</f>
        <v>0</v>
      </c>
      <c r="U7" s="51">
        <f>+'BASE DE DATOS '!CH82</f>
        <v>0</v>
      </c>
      <c r="V7" s="51">
        <f>+'BASE DE DATOS '!CI82</f>
        <v>0</v>
      </c>
      <c r="W7" s="51">
        <f>+'BASE DE DATOS '!CJ82</f>
        <v>0</v>
      </c>
      <c r="X7" s="51">
        <f>+'BASE DE DATOS '!CK82</f>
        <v>0</v>
      </c>
      <c r="Y7" s="51">
        <f>+'BASE DE DATOS '!CL82</f>
        <v>0</v>
      </c>
      <c r="Z7" s="51">
        <f>+'BASE DE DATOS '!CM82</f>
        <v>0</v>
      </c>
      <c r="AA7" s="54">
        <f>+'BASE DE DATOS '!CQ82</f>
        <v>8</v>
      </c>
      <c r="AB7" s="135">
        <f>+'BASE DE DATOS '!CR82</f>
        <v>1</v>
      </c>
      <c r="AC7" s="55" t="str">
        <f>+'BASE DE DATOS '!CU82</f>
        <v>SECRETARIA DE VICTIMAS  Y DDHH</v>
      </c>
      <c r="AD7" s="134"/>
    </row>
    <row r="8" spans="1:31" ht="67.5" customHeight="1">
      <c r="A8" s="48" t="s">
        <v>336</v>
      </c>
      <c r="B8" s="49" t="s">
        <v>95</v>
      </c>
      <c r="C8" s="48" t="s">
        <v>337</v>
      </c>
      <c r="D8" s="57">
        <v>19</v>
      </c>
      <c r="E8" s="119">
        <v>10</v>
      </c>
      <c r="F8" s="48" t="s">
        <v>97</v>
      </c>
      <c r="G8" s="48" t="s">
        <v>340</v>
      </c>
      <c r="H8" s="75" t="s">
        <v>340</v>
      </c>
      <c r="I8" s="51">
        <v>0</v>
      </c>
      <c r="J8" s="50">
        <v>5</v>
      </c>
      <c r="K8" s="50">
        <v>0</v>
      </c>
      <c r="L8" s="51">
        <v>6</v>
      </c>
      <c r="M8" s="51">
        <v>6</v>
      </c>
      <c r="N8" s="51">
        <v>4</v>
      </c>
      <c r="O8" s="51">
        <v>3</v>
      </c>
      <c r="P8" s="51">
        <v>1</v>
      </c>
      <c r="Q8" s="53">
        <f>+'BASE DE DATOS '!CD83</f>
        <v>0</v>
      </c>
      <c r="R8" s="51">
        <f>+'BASE DE DATOS '!CE83</f>
        <v>0</v>
      </c>
      <c r="S8" s="51">
        <f>+'BASE DE DATOS '!CF83</f>
        <v>0</v>
      </c>
      <c r="T8" s="51">
        <f>+'BASE DE DATOS '!CG83</f>
        <v>0</v>
      </c>
      <c r="U8" s="51">
        <f>+'BASE DE DATOS '!CH83</f>
        <v>0</v>
      </c>
      <c r="V8" s="51">
        <f>+'BASE DE DATOS '!CI83</f>
        <v>0</v>
      </c>
      <c r="W8" s="51">
        <f>+'BASE DE DATOS '!CJ83</f>
        <v>0</v>
      </c>
      <c r="X8" s="51">
        <f>+'BASE DE DATOS '!CK83</f>
        <v>0</v>
      </c>
      <c r="Y8" s="51">
        <f>+'BASE DE DATOS '!CL83</f>
        <v>0</v>
      </c>
      <c r="Z8" s="51">
        <f>+'BASE DE DATOS '!CM83</f>
        <v>0</v>
      </c>
      <c r="AA8" s="54">
        <f>+'BASE DE DATOS '!CQ83</f>
        <v>9</v>
      </c>
      <c r="AB8" s="135">
        <f>+'BASE DE DATOS '!CR83</f>
        <v>0.9</v>
      </c>
      <c r="AC8" s="55" t="str">
        <f>+'BASE DE DATOS '!CU83</f>
        <v>SECRETARIA DE VICTIMAS  Y DDHH</v>
      </c>
      <c r="AD8" s="134"/>
    </row>
    <row r="9" spans="1:31" ht="101.25" hidden="1">
      <c r="A9" s="48" t="s">
        <v>336</v>
      </c>
      <c r="B9" s="49" t="s">
        <v>95</v>
      </c>
      <c r="C9" s="48" t="s">
        <v>337</v>
      </c>
      <c r="D9" s="50">
        <v>4</v>
      </c>
      <c r="E9" s="50" t="s">
        <v>79</v>
      </c>
      <c r="F9" s="48" t="s">
        <v>97</v>
      </c>
      <c r="G9" s="48" t="s">
        <v>341</v>
      </c>
      <c r="H9" s="48" t="s">
        <v>341</v>
      </c>
      <c r="I9" s="51">
        <v>0</v>
      </c>
      <c r="J9" s="50">
        <v>1</v>
      </c>
      <c r="K9" s="50">
        <v>0</v>
      </c>
      <c r="L9" s="51">
        <v>1</v>
      </c>
      <c r="M9" s="51">
        <v>1</v>
      </c>
      <c r="N9" s="51">
        <v>1</v>
      </c>
      <c r="O9" s="51">
        <v>1</v>
      </c>
      <c r="P9" s="51" t="s">
        <v>81</v>
      </c>
      <c r="Q9" s="53" t="str">
        <f>+'BASE DE DATOS '!CD84</f>
        <v>NA</v>
      </c>
      <c r="R9" s="51">
        <f>+'BASE DE DATOS '!CE84</f>
        <v>0</v>
      </c>
      <c r="S9" s="51">
        <f>+'BASE DE DATOS '!CF84</f>
        <v>0</v>
      </c>
      <c r="T9" s="51">
        <f>+'BASE DE DATOS '!CG84</f>
        <v>0</v>
      </c>
      <c r="U9" s="51">
        <f>+'BASE DE DATOS '!CH84</f>
        <v>0</v>
      </c>
      <c r="V9" s="51">
        <f>+'BASE DE DATOS '!CI84</f>
        <v>0</v>
      </c>
      <c r="W9" s="51">
        <f>+'BASE DE DATOS '!CJ84</f>
        <v>0</v>
      </c>
      <c r="X9" s="51">
        <f>+'BASE DE DATOS '!CK84</f>
        <v>0</v>
      </c>
      <c r="Y9" s="51">
        <f>+'BASE DE DATOS '!CL84</f>
        <v>0</v>
      </c>
      <c r="Z9" s="51">
        <f>+'BASE DE DATOS '!CM84</f>
        <v>0</v>
      </c>
      <c r="AA9" s="54" t="str">
        <f>+'BASE DE DATOS '!CQ84</f>
        <v>NA</v>
      </c>
      <c r="AB9" s="135" t="str">
        <f>+'BASE DE DATOS '!CR84</f>
        <v>NA</v>
      </c>
      <c r="AC9" s="55" t="str">
        <f>+'BASE DE DATOS '!CU84</f>
        <v>SECRETARIA DE VICTIMAS  Y DDHH</v>
      </c>
      <c r="AD9" s="134"/>
    </row>
    <row r="10" spans="1:31" ht="70.5" customHeight="1">
      <c r="A10" s="48" t="s">
        <v>336</v>
      </c>
      <c r="B10" s="49" t="s">
        <v>95</v>
      </c>
      <c r="C10" s="48" t="s">
        <v>337</v>
      </c>
      <c r="D10" s="50">
        <v>1</v>
      </c>
      <c r="E10" s="119">
        <v>1</v>
      </c>
      <c r="F10" s="48" t="s">
        <v>97</v>
      </c>
      <c r="G10" s="48" t="s">
        <v>342</v>
      </c>
      <c r="H10" s="75" t="s">
        <v>342</v>
      </c>
      <c r="I10" s="51">
        <v>0</v>
      </c>
      <c r="J10" s="50">
        <v>0</v>
      </c>
      <c r="K10" s="50">
        <v>0</v>
      </c>
      <c r="L10" s="51">
        <v>1</v>
      </c>
      <c r="M10" s="51">
        <v>1</v>
      </c>
      <c r="N10" s="51">
        <v>0</v>
      </c>
      <c r="O10" s="51">
        <v>0</v>
      </c>
      <c r="P10" s="51">
        <v>0</v>
      </c>
      <c r="Q10" s="53">
        <f>+'BASE DE DATOS '!CD85</f>
        <v>1</v>
      </c>
      <c r="R10" s="51">
        <f>+'BASE DE DATOS '!CE85</f>
        <v>0</v>
      </c>
      <c r="S10" s="51">
        <f>+'BASE DE DATOS '!CF85</f>
        <v>0</v>
      </c>
      <c r="T10" s="51">
        <f>+'BASE DE DATOS '!CG85</f>
        <v>0</v>
      </c>
      <c r="U10" s="51">
        <f>+'BASE DE DATOS '!CH85</f>
        <v>0</v>
      </c>
      <c r="V10" s="51">
        <f>+'BASE DE DATOS '!CI85</f>
        <v>0</v>
      </c>
      <c r="W10" s="51">
        <f>+'BASE DE DATOS '!CJ85</f>
        <v>0</v>
      </c>
      <c r="X10" s="51">
        <f>+'BASE DE DATOS '!CK85</f>
        <v>0</v>
      </c>
      <c r="Y10" s="51">
        <f>+'BASE DE DATOS '!CL85</f>
        <v>0</v>
      </c>
      <c r="Z10" s="51">
        <f>+'BASE DE DATOS '!CM85</f>
        <v>0</v>
      </c>
      <c r="AA10" s="54">
        <f>+'BASE DE DATOS '!CQ85</f>
        <v>2</v>
      </c>
      <c r="AB10" s="135">
        <f>+'BASE DE DATOS '!CR85</f>
        <v>1</v>
      </c>
      <c r="AC10" s="55" t="str">
        <f>+'BASE DE DATOS '!CU85</f>
        <v>SECRETARIA DE VICTIMAS  Y DDHH</v>
      </c>
      <c r="AD10" s="134"/>
    </row>
    <row r="11" spans="1:31" ht="63" customHeight="1">
      <c r="A11" s="48" t="s">
        <v>336</v>
      </c>
      <c r="B11" s="49" t="s">
        <v>95</v>
      </c>
      <c r="C11" s="48" t="s">
        <v>337</v>
      </c>
      <c r="D11" s="57">
        <v>120</v>
      </c>
      <c r="E11" s="50">
        <v>2</v>
      </c>
      <c r="F11" s="48" t="s">
        <v>97</v>
      </c>
      <c r="G11" s="48" t="s">
        <v>343</v>
      </c>
      <c r="H11" s="48" t="s">
        <v>344</v>
      </c>
      <c r="I11" s="51">
        <v>0</v>
      </c>
      <c r="J11" s="50">
        <v>30</v>
      </c>
      <c r="K11" s="50">
        <v>0</v>
      </c>
      <c r="L11" s="51">
        <v>40</v>
      </c>
      <c r="M11" s="51">
        <v>0</v>
      </c>
      <c r="N11" s="51">
        <v>0</v>
      </c>
      <c r="O11" s="51">
        <v>0</v>
      </c>
      <c r="P11" s="51">
        <v>2</v>
      </c>
      <c r="Q11" s="53">
        <f>+'BASE DE DATOS '!CD86</f>
        <v>0</v>
      </c>
      <c r="R11" s="53">
        <f>+'BASE DE DATOS '!CE86</f>
        <v>0</v>
      </c>
      <c r="S11" s="53">
        <f>+'BASE DE DATOS '!CF86</f>
        <v>0</v>
      </c>
      <c r="T11" s="53">
        <f>+'BASE DE DATOS '!CG86</f>
        <v>0</v>
      </c>
      <c r="U11" s="53">
        <f>+'BASE DE DATOS '!CH86</f>
        <v>0</v>
      </c>
      <c r="V11" s="53">
        <f>+'BASE DE DATOS '!CI86</f>
        <v>0</v>
      </c>
      <c r="W11" s="53">
        <f>+'BASE DE DATOS '!CJ86</f>
        <v>0</v>
      </c>
      <c r="X11" s="53">
        <f>+'BASE DE DATOS '!CK86</f>
        <v>0</v>
      </c>
      <c r="Y11" s="53">
        <f>+'BASE DE DATOS '!CL86</f>
        <v>0</v>
      </c>
      <c r="Z11" s="53">
        <f>+'BASE DE DATOS '!CM86</f>
        <v>0</v>
      </c>
      <c r="AA11" s="54">
        <f>+'BASE DE DATOS '!CQ86</f>
        <v>0</v>
      </c>
      <c r="AB11" s="135">
        <f>+'BASE DE DATOS '!CR86</f>
        <v>0</v>
      </c>
      <c r="AC11" s="55" t="str">
        <f>+'BASE DE DATOS '!CU86</f>
        <v>SECRETARIA DE VICTIMAS  Y DDHH</v>
      </c>
      <c r="AD11" s="134"/>
    </row>
    <row r="12" spans="1:31" ht="67.5" hidden="1">
      <c r="A12" s="48" t="s">
        <v>336</v>
      </c>
      <c r="B12" s="49" t="s">
        <v>95</v>
      </c>
      <c r="C12" s="48" t="s">
        <v>337</v>
      </c>
      <c r="D12" s="50">
        <v>4</v>
      </c>
      <c r="E12" s="50" t="s">
        <v>79</v>
      </c>
      <c r="F12" s="48" t="s">
        <v>97</v>
      </c>
      <c r="G12" s="48" t="s">
        <v>345</v>
      </c>
      <c r="H12" s="48" t="s">
        <v>345</v>
      </c>
      <c r="I12" s="51">
        <v>0</v>
      </c>
      <c r="J12" s="50">
        <v>1</v>
      </c>
      <c r="K12" s="50">
        <v>0</v>
      </c>
      <c r="L12" s="51">
        <v>3</v>
      </c>
      <c r="M12" s="51">
        <v>3</v>
      </c>
      <c r="N12" s="51">
        <v>0</v>
      </c>
      <c r="O12" s="51">
        <v>0</v>
      </c>
      <c r="P12" s="51" t="s">
        <v>81</v>
      </c>
      <c r="Q12" s="53" t="str">
        <f>+'BASE DE DATOS '!CD87</f>
        <v>NA</v>
      </c>
      <c r="R12" s="51">
        <f>+'BASE DE DATOS '!CE87</f>
        <v>0</v>
      </c>
      <c r="S12" s="51">
        <f>+'BASE DE DATOS '!CF87</f>
        <v>0</v>
      </c>
      <c r="T12" s="51">
        <f>+'BASE DE DATOS '!CG87</f>
        <v>0</v>
      </c>
      <c r="U12" s="51">
        <f>+'BASE DE DATOS '!CH87</f>
        <v>0</v>
      </c>
      <c r="V12" s="51">
        <f>+'BASE DE DATOS '!CI87</f>
        <v>0</v>
      </c>
      <c r="W12" s="51">
        <f>+'BASE DE DATOS '!CJ87</f>
        <v>0</v>
      </c>
      <c r="X12" s="51">
        <f>+'BASE DE DATOS '!CK87</f>
        <v>0</v>
      </c>
      <c r="Y12" s="51">
        <f>+'BASE DE DATOS '!CL87</f>
        <v>0</v>
      </c>
      <c r="Z12" s="51">
        <f>+'BASE DE DATOS '!CM87</f>
        <v>0</v>
      </c>
      <c r="AA12" s="54" t="str">
        <f>+'BASE DE DATOS '!CQ87</f>
        <v>NA</v>
      </c>
      <c r="AB12" s="135" t="str">
        <f>+'BASE DE DATOS '!CR87</f>
        <v>NA</v>
      </c>
      <c r="AC12" s="55" t="str">
        <f>+'BASE DE DATOS '!CU87</f>
        <v>SECRETARIA DE VICTIMAS  Y DDHH</v>
      </c>
      <c r="AD12" s="134"/>
    </row>
    <row r="13" spans="1:31" ht="67.5">
      <c r="A13" s="48" t="s">
        <v>346</v>
      </c>
      <c r="B13" s="49" t="s">
        <v>95</v>
      </c>
      <c r="C13" s="48" t="s">
        <v>347</v>
      </c>
      <c r="D13" s="57">
        <v>4</v>
      </c>
      <c r="E13" s="119">
        <v>2</v>
      </c>
      <c r="F13" s="48" t="s">
        <v>97</v>
      </c>
      <c r="G13" s="48" t="s">
        <v>348</v>
      </c>
      <c r="H13" s="75" t="s">
        <v>348</v>
      </c>
      <c r="I13" s="51">
        <v>0</v>
      </c>
      <c r="J13" s="50">
        <v>1</v>
      </c>
      <c r="K13" s="50">
        <v>0</v>
      </c>
      <c r="L13" s="51">
        <v>1</v>
      </c>
      <c r="M13" s="51">
        <v>0</v>
      </c>
      <c r="N13" s="51">
        <v>1</v>
      </c>
      <c r="O13" s="51">
        <v>1</v>
      </c>
      <c r="P13" s="51">
        <v>1</v>
      </c>
      <c r="Q13" s="53">
        <f>+'BASE DE DATOS '!CD88</f>
        <v>0</v>
      </c>
      <c r="R13" s="51">
        <f>+'BASE DE DATOS '!CE88</f>
        <v>0</v>
      </c>
      <c r="S13" s="51">
        <f>+'BASE DE DATOS '!CF88</f>
        <v>0</v>
      </c>
      <c r="T13" s="51">
        <f>+'BASE DE DATOS '!CG88</f>
        <v>0</v>
      </c>
      <c r="U13" s="51">
        <f>+'BASE DE DATOS '!CH88</f>
        <v>0</v>
      </c>
      <c r="V13" s="51">
        <f>+'BASE DE DATOS '!CI88</f>
        <v>0</v>
      </c>
      <c r="W13" s="51">
        <f>+'BASE DE DATOS '!CJ88</f>
        <v>0</v>
      </c>
      <c r="X13" s="51">
        <f>+'BASE DE DATOS '!CK88</f>
        <v>0</v>
      </c>
      <c r="Y13" s="51">
        <f>+'BASE DE DATOS '!CL88</f>
        <v>0</v>
      </c>
      <c r="Z13" s="51">
        <f>+'BASE DE DATOS '!CM88</f>
        <v>0</v>
      </c>
      <c r="AA13" s="54">
        <f>+'BASE DE DATOS '!CQ88</f>
        <v>1</v>
      </c>
      <c r="AB13" s="135">
        <f>+'BASE DE DATOS '!CR88</f>
        <v>1</v>
      </c>
      <c r="AC13" s="55" t="str">
        <f>+'BASE DE DATOS '!CU88</f>
        <v>SECRETARIA DE VICTIMAS  Y DDHH</v>
      </c>
      <c r="AD13" s="134"/>
    </row>
    <row r="14" spans="1:31" ht="67.5" hidden="1">
      <c r="A14" s="48" t="s">
        <v>349</v>
      </c>
      <c r="B14" s="49" t="s">
        <v>95</v>
      </c>
      <c r="C14" s="48" t="s">
        <v>350</v>
      </c>
      <c r="D14" s="50">
        <v>60</v>
      </c>
      <c r="E14" s="50" t="s">
        <v>79</v>
      </c>
      <c r="F14" s="48" t="s">
        <v>97</v>
      </c>
      <c r="G14" s="48" t="s">
        <v>351</v>
      </c>
      <c r="H14" s="48" t="s">
        <v>351</v>
      </c>
      <c r="I14" s="51">
        <v>0</v>
      </c>
      <c r="J14" s="50">
        <v>15</v>
      </c>
      <c r="K14" s="50">
        <v>0</v>
      </c>
      <c r="L14" s="51">
        <v>30</v>
      </c>
      <c r="M14" s="51">
        <v>30</v>
      </c>
      <c r="N14" s="51">
        <v>15</v>
      </c>
      <c r="O14" s="51">
        <v>15</v>
      </c>
      <c r="P14" s="51" t="s">
        <v>81</v>
      </c>
      <c r="Q14" s="53" t="str">
        <f>+'BASE DE DATOS '!CD89</f>
        <v>NA</v>
      </c>
      <c r="R14" s="51">
        <f>+'BASE DE DATOS '!CE89</f>
        <v>0</v>
      </c>
      <c r="S14" s="51">
        <f>+'BASE DE DATOS '!CF89</f>
        <v>0</v>
      </c>
      <c r="T14" s="51">
        <f>+'BASE DE DATOS '!CG89</f>
        <v>0</v>
      </c>
      <c r="U14" s="51">
        <f>+'BASE DE DATOS '!CH89</f>
        <v>0</v>
      </c>
      <c r="V14" s="51">
        <f>+'BASE DE DATOS '!CI89</f>
        <v>0</v>
      </c>
      <c r="W14" s="51">
        <f>+'BASE DE DATOS '!CJ89</f>
        <v>0</v>
      </c>
      <c r="X14" s="51">
        <f>+'BASE DE DATOS '!CK89</f>
        <v>0</v>
      </c>
      <c r="Y14" s="51">
        <f>+'BASE DE DATOS '!CL89</f>
        <v>0</v>
      </c>
      <c r="Z14" s="51">
        <f>+'BASE DE DATOS '!CM89</f>
        <v>0</v>
      </c>
      <c r="AA14" s="54" t="str">
        <f>+'BASE DE DATOS '!CQ89</f>
        <v>NA</v>
      </c>
      <c r="AB14" s="135" t="str">
        <f>+'BASE DE DATOS '!CR89</f>
        <v>NA</v>
      </c>
      <c r="AC14" s="55" t="str">
        <f>+'BASE DE DATOS '!CU89</f>
        <v>SECRETARIA DE VICTIMAS  Y DDHH</v>
      </c>
      <c r="AD14" s="134"/>
    </row>
    <row r="15" spans="1:31" ht="78.75" hidden="1">
      <c r="A15" s="48" t="s">
        <v>349</v>
      </c>
      <c r="B15" s="49" t="s">
        <v>95</v>
      </c>
      <c r="C15" s="48" t="s">
        <v>350</v>
      </c>
      <c r="D15" s="50">
        <v>60</v>
      </c>
      <c r="E15" s="50" t="s">
        <v>79</v>
      </c>
      <c r="F15" s="48" t="s">
        <v>97</v>
      </c>
      <c r="G15" s="48" t="s">
        <v>352</v>
      </c>
      <c r="H15" s="48" t="s">
        <v>352</v>
      </c>
      <c r="I15" s="51">
        <v>0</v>
      </c>
      <c r="J15" s="50">
        <v>15</v>
      </c>
      <c r="K15" s="50">
        <v>0</v>
      </c>
      <c r="L15" s="51">
        <v>30</v>
      </c>
      <c r="M15" s="51">
        <v>30</v>
      </c>
      <c r="N15" s="51">
        <v>15</v>
      </c>
      <c r="O15" s="51">
        <v>15</v>
      </c>
      <c r="P15" s="51" t="s">
        <v>81</v>
      </c>
      <c r="Q15" s="53" t="str">
        <f>+'BASE DE DATOS '!CD90</f>
        <v>NA</v>
      </c>
      <c r="R15" s="51">
        <f>+'BASE DE DATOS '!CE90</f>
        <v>0</v>
      </c>
      <c r="S15" s="51">
        <f>+'BASE DE DATOS '!CF90</f>
        <v>0</v>
      </c>
      <c r="T15" s="51">
        <f>+'BASE DE DATOS '!CG90</f>
        <v>0</v>
      </c>
      <c r="U15" s="51">
        <f>+'BASE DE DATOS '!CH90</f>
        <v>0</v>
      </c>
      <c r="V15" s="51">
        <f>+'BASE DE DATOS '!CI90</f>
        <v>0</v>
      </c>
      <c r="W15" s="51">
        <f>+'BASE DE DATOS '!CJ90</f>
        <v>0</v>
      </c>
      <c r="X15" s="51">
        <f>+'BASE DE DATOS '!CK90</f>
        <v>0</v>
      </c>
      <c r="Y15" s="51">
        <f>+'BASE DE DATOS '!CL90</f>
        <v>0</v>
      </c>
      <c r="Z15" s="51">
        <f>+'BASE DE DATOS '!CM90</f>
        <v>0</v>
      </c>
      <c r="AA15" s="54" t="str">
        <f>+'BASE DE DATOS '!CQ90</f>
        <v>NA</v>
      </c>
      <c r="AB15" s="135" t="str">
        <f>+'BASE DE DATOS '!CR90</f>
        <v>NA</v>
      </c>
      <c r="AC15" s="55" t="str">
        <f>+'BASE DE DATOS '!CU90</f>
        <v>SECRETARIA DE VICTIMAS  Y DDHH</v>
      </c>
      <c r="AD15" s="134"/>
    </row>
    <row r="16" spans="1:31" ht="78.75" hidden="1">
      <c r="A16" s="48" t="s">
        <v>349</v>
      </c>
      <c r="B16" s="49" t="s">
        <v>95</v>
      </c>
      <c r="C16" s="48" t="s">
        <v>350</v>
      </c>
      <c r="D16" s="50">
        <v>60</v>
      </c>
      <c r="E16" s="50" t="s">
        <v>79</v>
      </c>
      <c r="F16" s="48" t="s">
        <v>97</v>
      </c>
      <c r="G16" s="48" t="s">
        <v>353</v>
      </c>
      <c r="H16" s="48" t="s">
        <v>353</v>
      </c>
      <c r="I16" s="51">
        <v>0</v>
      </c>
      <c r="J16" s="50">
        <v>15</v>
      </c>
      <c r="K16" s="50">
        <v>0</v>
      </c>
      <c r="L16" s="51">
        <v>30</v>
      </c>
      <c r="M16" s="51">
        <v>30</v>
      </c>
      <c r="N16" s="51">
        <v>15</v>
      </c>
      <c r="O16" s="51">
        <v>15</v>
      </c>
      <c r="P16" s="51" t="s">
        <v>81</v>
      </c>
      <c r="Q16" s="53" t="str">
        <f>+'BASE DE DATOS '!CD91</f>
        <v>NA</v>
      </c>
      <c r="R16" s="51">
        <f>+'BASE DE DATOS '!CE91</f>
        <v>0</v>
      </c>
      <c r="S16" s="51">
        <f>+'BASE DE DATOS '!CF91</f>
        <v>0</v>
      </c>
      <c r="T16" s="51">
        <f>+'BASE DE DATOS '!CG91</f>
        <v>0</v>
      </c>
      <c r="U16" s="51">
        <f>+'BASE DE DATOS '!CH91</f>
        <v>0</v>
      </c>
      <c r="V16" s="51">
        <f>+'BASE DE DATOS '!CI91</f>
        <v>0</v>
      </c>
      <c r="W16" s="51">
        <f>+'BASE DE DATOS '!CJ91</f>
        <v>0</v>
      </c>
      <c r="X16" s="51">
        <f>+'BASE DE DATOS '!CK91</f>
        <v>0</v>
      </c>
      <c r="Y16" s="51">
        <f>+'BASE DE DATOS '!CL91</f>
        <v>0</v>
      </c>
      <c r="Z16" s="51">
        <f>+'BASE DE DATOS '!CM91</f>
        <v>0</v>
      </c>
      <c r="AA16" s="54" t="str">
        <f>+'BASE DE DATOS '!CQ91</f>
        <v>NA</v>
      </c>
      <c r="AB16" s="135" t="str">
        <f>+'BASE DE DATOS '!CR91</f>
        <v>NA</v>
      </c>
      <c r="AC16" s="55" t="str">
        <f>+'BASE DE DATOS '!CU91</f>
        <v>SECRETARIA DE VICTIMAS  Y DDHH</v>
      </c>
      <c r="AD16" s="134"/>
    </row>
    <row r="17" spans="1:30" ht="78.75" hidden="1">
      <c r="A17" s="48" t="s">
        <v>349</v>
      </c>
      <c r="B17" s="49" t="s">
        <v>95</v>
      </c>
      <c r="C17" s="48" t="s">
        <v>350</v>
      </c>
      <c r="D17" s="50">
        <v>60</v>
      </c>
      <c r="E17" s="50" t="s">
        <v>79</v>
      </c>
      <c r="F17" s="48" t="s">
        <v>97</v>
      </c>
      <c r="G17" s="48" t="s">
        <v>354</v>
      </c>
      <c r="H17" s="48" t="s">
        <v>354</v>
      </c>
      <c r="I17" s="51">
        <v>0</v>
      </c>
      <c r="J17" s="50">
        <v>15</v>
      </c>
      <c r="K17" s="50">
        <v>0</v>
      </c>
      <c r="L17" s="51">
        <v>30</v>
      </c>
      <c r="M17" s="51">
        <v>30</v>
      </c>
      <c r="N17" s="51">
        <v>15</v>
      </c>
      <c r="O17" s="51">
        <v>15</v>
      </c>
      <c r="P17" s="51" t="s">
        <v>81</v>
      </c>
      <c r="Q17" s="53" t="str">
        <f>+'BASE DE DATOS '!CD92</f>
        <v>NA</v>
      </c>
      <c r="R17" s="51">
        <f>+'BASE DE DATOS '!CE92</f>
        <v>0</v>
      </c>
      <c r="S17" s="51">
        <f>+'BASE DE DATOS '!CF92</f>
        <v>0</v>
      </c>
      <c r="T17" s="51">
        <f>+'BASE DE DATOS '!CG92</f>
        <v>0</v>
      </c>
      <c r="U17" s="51">
        <f>+'BASE DE DATOS '!CH92</f>
        <v>0</v>
      </c>
      <c r="V17" s="51">
        <f>+'BASE DE DATOS '!CI92</f>
        <v>0</v>
      </c>
      <c r="W17" s="51">
        <f>+'BASE DE DATOS '!CJ92</f>
        <v>0</v>
      </c>
      <c r="X17" s="51">
        <f>+'BASE DE DATOS '!CK92</f>
        <v>0</v>
      </c>
      <c r="Y17" s="51">
        <f>+'BASE DE DATOS '!CL92</f>
        <v>0</v>
      </c>
      <c r="Z17" s="51">
        <f>+'BASE DE DATOS '!CM92</f>
        <v>0</v>
      </c>
      <c r="AA17" s="54" t="str">
        <f>+'BASE DE DATOS '!CQ92</f>
        <v>NA</v>
      </c>
      <c r="AB17" s="135" t="str">
        <f>+'BASE DE DATOS '!CR92</f>
        <v>NA</v>
      </c>
      <c r="AC17" s="55" t="str">
        <f>+'BASE DE DATOS '!CU92</f>
        <v>SECRETARIA DE VICTIMAS  Y DDHH</v>
      </c>
      <c r="AD17" s="134"/>
    </row>
    <row r="18" spans="1:30" ht="56.25" hidden="1">
      <c r="A18" s="48" t="s">
        <v>360</v>
      </c>
      <c r="B18" s="49" t="s">
        <v>95</v>
      </c>
      <c r="C18" s="48" t="s">
        <v>361</v>
      </c>
      <c r="D18" s="51">
        <v>1</v>
      </c>
      <c r="E18" s="51" t="s">
        <v>79</v>
      </c>
      <c r="F18" s="48" t="s">
        <v>97</v>
      </c>
      <c r="G18" s="48" t="s">
        <v>362</v>
      </c>
      <c r="H18" s="48" t="s">
        <v>362</v>
      </c>
      <c r="I18" s="51">
        <v>0</v>
      </c>
      <c r="J18" s="50">
        <v>0</v>
      </c>
      <c r="K18" s="50">
        <v>0</v>
      </c>
      <c r="L18" s="51">
        <v>0</v>
      </c>
      <c r="M18" s="51">
        <v>0</v>
      </c>
      <c r="N18" s="71">
        <v>0</v>
      </c>
      <c r="O18" s="51">
        <v>0</v>
      </c>
      <c r="P18" s="51" t="s">
        <v>81</v>
      </c>
      <c r="Q18" s="53" t="str">
        <f>+'BASE DE DATOS '!CD95</f>
        <v>NA</v>
      </c>
      <c r="R18" s="51">
        <f>+'BASE DE DATOS '!CE95</f>
        <v>0</v>
      </c>
      <c r="S18" s="51">
        <f>+'BASE DE DATOS '!CF95</f>
        <v>0</v>
      </c>
      <c r="T18" s="51">
        <f>+'BASE DE DATOS '!CG95</f>
        <v>0</v>
      </c>
      <c r="U18" s="51">
        <f>+'BASE DE DATOS '!CH95</f>
        <v>0</v>
      </c>
      <c r="V18" s="51">
        <f>+'BASE DE DATOS '!CI95</f>
        <v>0</v>
      </c>
      <c r="W18" s="51">
        <f>+'BASE DE DATOS '!CJ95</f>
        <v>0</v>
      </c>
      <c r="X18" s="51">
        <f>+'BASE DE DATOS '!CK95</f>
        <v>0</v>
      </c>
      <c r="Y18" s="51">
        <f>+'BASE DE DATOS '!CL95</f>
        <v>0</v>
      </c>
      <c r="Z18" s="51">
        <f>+'BASE DE DATOS '!CM95</f>
        <v>0</v>
      </c>
      <c r="AA18" s="54" t="str">
        <f>+'BASE DE DATOS '!CQ95</f>
        <v>NA</v>
      </c>
      <c r="AB18" s="135" t="str">
        <f>+'BASE DE DATOS '!CR95</f>
        <v>NA</v>
      </c>
      <c r="AC18" s="55" t="str">
        <f>+'BASE DE DATOS '!CU95</f>
        <v>SECRETARIA DE VICTIMAS  Y DDHH</v>
      </c>
      <c r="AD18" s="134"/>
    </row>
    <row r="19" spans="1:30" ht="45">
      <c r="A19" s="48" t="s">
        <v>360</v>
      </c>
      <c r="B19" s="49" t="s">
        <v>95</v>
      </c>
      <c r="C19" s="48" t="s">
        <v>361</v>
      </c>
      <c r="D19" s="50">
        <v>1</v>
      </c>
      <c r="E19" s="119">
        <v>1</v>
      </c>
      <c r="F19" s="48" t="s">
        <v>97</v>
      </c>
      <c r="G19" s="48" t="s">
        <v>363</v>
      </c>
      <c r="H19" s="75" t="s">
        <v>363</v>
      </c>
      <c r="I19" s="51">
        <v>0</v>
      </c>
      <c r="J19" s="50">
        <v>0</v>
      </c>
      <c r="K19" s="50">
        <v>0</v>
      </c>
      <c r="L19" s="51">
        <v>1</v>
      </c>
      <c r="M19" s="51">
        <v>1</v>
      </c>
      <c r="N19" s="71">
        <v>0</v>
      </c>
      <c r="O19" s="51">
        <v>0</v>
      </c>
      <c r="P19" s="51">
        <v>0</v>
      </c>
      <c r="Q19" s="53">
        <f>+'BASE DE DATOS '!CD96</f>
        <v>1</v>
      </c>
      <c r="R19" s="51">
        <f>+'BASE DE DATOS '!CE96</f>
        <v>500000000</v>
      </c>
      <c r="S19" s="51">
        <f>+'BASE DE DATOS '!CF96</f>
        <v>500000000</v>
      </c>
      <c r="T19" s="51">
        <f>+'BASE DE DATOS '!CG96</f>
        <v>0</v>
      </c>
      <c r="U19" s="51">
        <f>+'BASE DE DATOS '!CH96</f>
        <v>0</v>
      </c>
      <c r="V19" s="51">
        <f>+'BASE DE DATOS '!CI96</f>
        <v>0</v>
      </c>
      <c r="W19" s="51">
        <f>+'BASE DE DATOS '!CJ96</f>
        <v>0</v>
      </c>
      <c r="X19" s="51">
        <f>+'BASE DE DATOS '!CK96</f>
        <v>0</v>
      </c>
      <c r="Y19" s="51">
        <f>+'BASE DE DATOS '!CL96</f>
        <v>0</v>
      </c>
      <c r="Z19" s="51">
        <f>+'BASE DE DATOS '!CM96</f>
        <v>0</v>
      </c>
      <c r="AA19" s="54">
        <f>+'BASE DE DATOS '!CQ96</f>
        <v>2</v>
      </c>
      <c r="AB19" s="135">
        <f>+'BASE DE DATOS '!CR96</f>
        <v>1</v>
      </c>
      <c r="AC19" s="55" t="str">
        <f>+'BASE DE DATOS '!CU96</f>
        <v>SECRETARIA DE VICTIMAS  Y DDHH</v>
      </c>
      <c r="AD19" s="134"/>
    </row>
    <row r="20" spans="1:30" ht="56.25">
      <c r="A20" s="48" t="s">
        <v>364</v>
      </c>
      <c r="B20" s="49" t="s">
        <v>95</v>
      </c>
      <c r="C20" s="48" t="s">
        <v>365</v>
      </c>
      <c r="D20" s="50">
        <v>4</v>
      </c>
      <c r="E20" s="119">
        <v>4</v>
      </c>
      <c r="F20" s="48" t="s">
        <v>97</v>
      </c>
      <c r="G20" s="48" t="s">
        <v>366</v>
      </c>
      <c r="H20" s="75" t="s">
        <v>367</v>
      </c>
      <c r="I20" s="51">
        <v>0</v>
      </c>
      <c r="J20" s="50">
        <v>1</v>
      </c>
      <c r="K20" s="50">
        <v>1</v>
      </c>
      <c r="L20" s="51">
        <v>2</v>
      </c>
      <c r="M20" s="51">
        <v>2</v>
      </c>
      <c r="N20" s="71">
        <v>4</v>
      </c>
      <c r="O20" s="51">
        <v>4</v>
      </c>
      <c r="P20" s="51">
        <v>4</v>
      </c>
      <c r="Q20" s="53">
        <f>+'BASE DE DATOS '!CD97</f>
        <v>4</v>
      </c>
      <c r="R20" s="51">
        <f>+'BASE DE DATOS '!CE97</f>
        <v>0</v>
      </c>
      <c r="S20" s="51">
        <f>+'BASE DE DATOS '!CF97</f>
        <v>0</v>
      </c>
      <c r="T20" s="53">
        <f>+'BASE DE DATOS '!CG97</f>
        <v>0</v>
      </c>
      <c r="U20" s="53">
        <f>+'BASE DE DATOS '!CH97</f>
        <v>0</v>
      </c>
      <c r="V20" s="53">
        <f>+'BASE DE DATOS '!CI97</f>
        <v>0</v>
      </c>
      <c r="W20" s="53">
        <f>+'BASE DE DATOS '!CJ97</f>
        <v>0</v>
      </c>
      <c r="X20" s="53">
        <f>+'BASE DE DATOS '!CK97</f>
        <v>0</v>
      </c>
      <c r="Y20" s="53">
        <f>+'BASE DE DATOS '!CL97</f>
        <v>0</v>
      </c>
      <c r="Z20" s="53">
        <f>+'BASE DE DATOS '!CM97</f>
        <v>74000000</v>
      </c>
      <c r="AA20" s="54">
        <f>+'BASE DE DATOS '!CQ97</f>
        <v>11</v>
      </c>
      <c r="AB20" s="135">
        <f>+'BASE DE DATOS '!CR97</f>
        <v>1</v>
      </c>
      <c r="AC20" s="55" t="str">
        <f>+'BASE DE DATOS '!CU97</f>
        <v>SECRETARIA DE VICTIMAS  Y DDHH</v>
      </c>
      <c r="AD20" s="134"/>
    </row>
    <row r="21" spans="1:30" ht="67.5">
      <c r="A21" s="48" t="s">
        <v>364</v>
      </c>
      <c r="B21" s="49" t="s">
        <v>95</v>
      </c>
      <c r="C21" s="48" t="s">
        <v>365</v>
      </c>
      <c r="D21" s="50">
        <v>4</v>
      </c>
      <c r="E21" s="119">
        <v>4</v>
      </c>
      <c r="F21" s="48" t="s">
        <v>97</v>
      </c>
      <c r="G21" s="48" t="s">
        <v>368</v>
      </c>
      <c r="H21" s="75" t="s">
        <v>368</v>
      </c>
      <c r="I21" s="51">
        <v>0</v>
      </c>
      <c r="J21" s="50">
        <v>1</v>
      </c>
      <c r="K21" s="50">
        <v>1</v>
      </c>
      <c r="L21" s="51">
        <v>2</v>
      </c>
      <c r="M21" s="51">
        <v>2</v>
      </c>
      <c r="N21" s="71">
        <v>2</v>
      </c>
      <c r="O21" s="51">
        <v>1</v>
      </c>
      <c r="P21" s="51">
        <v>2</v>
      </c>
      <c r="Q21" s="53">
        <f>+'BASE DE DATOS '!CD98</f>
        <v>4</v>
      </c>
      <c r="R21" s="51">
        <f>+'BASE DE DATOS '!CE98</f>
        <v>0</v>
      </c>
      <c r="S21" s="51">
        <f>+'BASE DE DATOS '!CF98</f>
        <v>0</v>
      </c>
      <c r="T21" s="51">
        <f>+'BASE DE DATOS '!CG98</f>
        <v>0</v>
      </c>
      <c r="U21" s="51">
        <f>+'BASE DE DATOS '!CH98</f>
        <v>0</v>
      </c>
      <c r="V21" s="51">
        <f>+'BASE DE DATOS '!CI98</f>
        <v>0</v>
      </c>
      <c r="W21" s="51">
        <f>+'BASE DE DATOS '!CJ98</f>
        <v>0</v>
      </c>
      <c r="X21" s="51">
        <f>+'BASE DE DATOS '!CK98</f>
        <v>0</v>
      </c>
      <c r="Y21" s="51">
        <f>+'BASE DE DATOS '!CL98</f>
        <v>0</v>
      </c>
      <c r="Z21" s="51">
        <f>+'BASE DE DATOS '!CM98</f>
        <v>0</v>
      </c>
      <c r="AA21" s="54">
        <f>+'BASE DE DATOS '!CQ98</f>
        <v>8</v>
      </c>
      <c r="AB21" s="135">
        <f>+'BASE DE DATOS '!CR98</f>
        <v>1</v>
      </c>
      <c r="AC21" s="55" t="str">
        <f>+'BASE DE DATOS '!CU98</f>
        <v>SECRETARIA DE VICTIMAS  Y DDHH</v>
      </c>
      <c r="AD21" s="134"/>
    </row>
    <row r="22" spans="1:30" ht="90" hidden="1">
      <c r="A22" s="48" t="s">
        <v>364</v>
      </c>
      <c r="B22" s="49" t="s">
        <v>95</v>
      </c>
      <c r="C22" s="48" t="s">
        <v>365</v>
      </c>
      <c r="D22" s="50">
        <v>4</v>
      </c>
      <c r="E22" s="50" t="s">
        <v>79</v>
      </c>
      <c r="F22" s="48" t="s">
        <v>97</v>
      </c>
      <c r="G22" s="48" t="s">
        <v>369</v>
      </c>
      <c r="H22" s="48" t="s">
        <v>369</v>
      </c>
      <c r="I22" s="51">
        <v>0</v>
      </c>
      <c r="J22" s="50">
        <v>1</v>
      </c>
      <c r="K22" s="50">
        <v>1</v>
      </c>
      <c r="L22" s="51">
        <v>2</v>
      </c>
      <c r="M22" s="51">
        <v>2</v>
      </c>
      <c r="N22" s="71">
        <v>3</v>
      </c>
      <c r="O22" s="51">
        <v>3</v>
      </c>
      <c r="P22" s="51">
        <v>0</v>
      </c>
      <c r="Q22" s="53">
        <f>+'BASE DE DATOS '!CD99</f>
        <v>1</v>
      </c>
      <c r="R22" s="51">
        <f>+'BASE DE DATOS '!CE99</f>
        <v>0</v>
      </c>
      <c r="S22" s="51">
        <f>+'BASE DE DATOS '!CF99</f>
        <v>0</v>
      </c>
      <c r="T22" s="51">
        <f>+'BASE DE DATOS '!CG99</f>
        <v>0</v>
      </c>
      <c r="U22" s="51">
        <f>+'BASE DE DATOS '!CH99</f>
        <v>0</v>
      </c>
      <c r="V22" s="51">
        <f>+'BASE DE DATOS '!CI99</f>
        <v>0</v>
      </c>
      <c r="W22" s="51">
        <f>+'BASE DE DATOS '!CJ99</f>
        <v>0</v>
      </c>
      <c r="X22" s="51">
        <f>+'BASE DE DATOS '!CK99</f>
        <v>0</v>
      </c>
      <c r="Y22" s="51">
        <f>+'BASE DE DATOS '!CL99</f>
        <v>0</v>
      </c>
      <c r="Z22" s="51">
        <f>+'BASE DE DATOS '!CM99</f>
        <v>0</v>
      </c>
      <c r="AA22" s="54" t="str">
        <f>+'BASE DE DATOS '!CQ99</f>
        <v>NA</v>
      </c>
      <c r="AB22" s="135" t="str">
        <f>+'BASE DE DATOS '!CR99</f>
        <v>NA</v>
      </c>
      <c r="AC22" s="55" t="str">
        <f>+'BASE DE DATOS '!CU99</f>
        <v>SECRETARIA DE VICTIMAS  Y DDHH</v>
      </c>
      <c r="AD22" s="134"/>
    </row>
    <row r="23" spans="1:30" ht="39" customHeight="1">
      <c r="A23" s="48" t="s">
        <v>370</v>
      </c>
      <c r="B23" s="49" t="s">
        <v>95</v>
      </c>
      <c r="C23" s="48" t="s">
        <v>371</v>
      </c>
      <c r="D23" s="50">
        <v>1</v>
      </c>
      <c r="E23" s="119">
        <v>1</v>
      </c>
      <c r="F23" s="48" t="s">
        <v>97</v>
      </c>
      <c r="G23" s="48" t="s">
        <v>372</v>
      </c>
      <c r="H23" s="75" t="s">
        <v>372</v>
      </c>
      <c r="I23" s="51">
        <v>0</v>
      </c>
      <c r="J23" s="50">
        <v>1</v>
      </c>
      <c r="K23" s="50">
        <v>1</v>
      </c>
      <c r="L23" s="51">
        <v>0</v>
      </c>
      <c r="M23" s="51">
        <v>0</v>
      </c>
      <c r="N23" s="71">
        <v>0</v>
      </c>
      <c r="O23" s="51">
        <v>0</v>
      </c>
      <c r="P23" s="51">
        <v>0</v>
      </c>
      <c r="Q23" s="53">
        <f>+'BASE DE DATOS '!CD100</f>
        <v>0</v>
      </c>
      <c r="R23" s="51">
        <f>+'BASE DE DATOS '!CE100</f>
        <v>0</v>
      </c>
      <c r="S23" s="51">
        <f>+'BASE DE DATOS '!CF100</f>
        <v>0</v>
      </c>
      <c r="T23" s="51">
        <f>+'BASE DE DATOS '!CG100</f>
        <v>0</v>
      </c>
      <c r="U23" s="51">
        <f>+'BASE DE DATOS '!CH100</f>
        <v>0</v>
      </c>
      <c r="V23" s="51">
        <f>+'BASE DE DATOS '!CI100</f>
        <v>0</v>
      </c>
      <c r="W23" s="51">
        <f>+'BASE DE DATOS '!CJ100</f>
        <v>0</v>
      </c>
      <c r="X23" s="51">
        <f>+'BASE DE DATOS '!CK100</f>
        <v>0</v>
      </c>
      <c r="Y23" s="51">
        <f>+'BASE DE DATOS '!CL100</f>
        <v>0</v>
      </c>
      <c r="Z23" s="51">
        <f>+'BASE DE DATOS '!CM100</f>
        <v>0</v>
      </c>
      <c r="AA23" s="54">
        <f>+'BASE DE DATOS '!CQ100</f>
        <v>1</v>
      </c>
      <c r="AB23" s="135">
        <f>+'BASE DE DATOS '!CR100</f>
        <v>1</v>
      </c>
      <c r="AC23" s="55" t="str">
        <f>+'BASE DE DATOS '!CU100</f>
        <v xml:space="preserve">SECRETARIA DE VICTIMAS  Y DDHH - SECRETARIA DEL INTERIOR  </v>
      </c>
      <c r="AD23" s="134"/>
    </row>
    <row r="24" spans="1:30" ht="123.75" hidden="1">
      <c r="A24" s="48" t="s">
        <v>370</v>
      </c>
      <c r="B24" s="49" t="s">
        <v>95</v>
      </c>
      <c r="C24" s="48" t="s">
        <v>371</v>
      </c>
      <c r="D24" s="50">
        <v>1</v>
      </c>
      <c r="E24" s="50" t="s">
        <v>79</v>
      </c>
      <c r="F24" s="48" t="s">
        <v>97</v>
      </c>
      <c r="G24" s="48" t="s">
        <v>374</v>
      </c>
      <c r="H24" s="48" t="s">
        <v>374</v>
      </c>
      <c r="I24" s="51">
        <v>0</v>
      </c>
      <c r="J24" s="50">
        <v>1</v>
      </c>
      <c r="K24" s="50">
        <v>1</v>
      </c>
      <c r="L24" s="51">
        <v>1</v>
      </c>
      <c r="M24" s="51">
        <v>1</v>
      </c>
      <c r="N24" s="71">
        <v>0</v>
      </c>
      <c r="O24" s="51">
        <v>0</v>
      </c>
      <c r="P24" s="51">
        <v>0</v>
      </c>
      <c r="Q24" s="53">
        <f>+'BASE DE DATOS '!CD101</f>
        <v>0</v>
      </c>
      <c r="R24" s="51">
        <f>+'BASE DE DATOS '!CE101</f>
        <v>0</v>
      </c>
      <c r="S24" s="51">
        <f>+'BASE DE DATOS '!CF101</f>
        <v>0</v>
      </c>
      <c r="T24" s="51">
        <f>+'BASE DE DATOS '!CG101</f>
        <v>0</v>
      </c>
      <c r="U24" s="51">
        <f>+'BASE DE DATOS '!CH101</f>
        <v>0</v>
      </c>
      <c r="V24" s="51">
        <f>+'BASE DE DATOS '!CI101</f>
        <v>0</v>
      </c>
      <c r="W24" s="51">
        <f>+'BASE DE DATOS '!CJ101</f>
        <v>0</v>
      </c>
      <c r="X24" s="51">
        <f>+'BASE DE DATOS '!CK101</f>
        <v>0</v>
      </c>
      <c r="Y24" s="51">
        <f>+'BASE DE DATOS '!CL101</f>
        <v>0</v>
      </c>
      <c r="Z24" s="51">
        <f>+'BASE DE DATOS '!CM101</f>
        <v>0</v>
      </c>
      <c r="AA24" s="54" t="str">
        <f>+'BASE DE DATOS '!CQ101</f>
        <v>NA</v>
      </c>
      <c r="AB24" s="135" t="str">
        <f>+'BASE DE DATOS '!CR101</f>
        <v>NA</v>
      </c>
      <c r="AC24" s="55" t="str">
        <f>+'BASE DE DATOS '!CU101</f>
        <v xml:space="preserve">SECRETARIA DE VICTIMAS  Y DDHH - SECRETARIA DEL INTERIOR  </v>
      </c>
      <c r="AD24" s="134"/>
    </row>
    <row r="25" spans="1:30" ht="38.25" customHeight="1">
      <c r="A25" s="48" t="s">
        <v>375</v>
      </c>
      <c r="B25" s="49" t="s">
        <v>95</v>
      </c>
      <c r="C25" s="48" t="s">
        <v>376</v>
      </c>
      <c r="D25" s="57">
        <v>2</v>
      </c>
      <c r="E25" s="119">
        <v>1</v>
      </c>
      <c r="F25" s="48" t="s">
        <v>97</v>
      </c>
      <c r="G25" s="48" t="s">
        <v>377</v>
      </c>
      <c r="H25" s="75" t="s">
        <v>378</v>
      </c>
      <c r="I25" s="51">
        <v>0</v>
      </c>
      <c r="J25" s="50">
        <v>1</v>
      </c>
      <c r="K25" s="50">
        <v>1</v>
      </c>
      <c r="L25" s="51">
        <v>1</v>
      </c>
      <c r="M25" s="51">
        <v>1</v>
      </c>
      <c r="N25" s="71">
        <v>1</v>
      </c>
      <c r="O25" s="51">
        <v>1</v>
      </c>
      <c r="P25" s="53">
        <v>1</v>
      </c>
      <c r="Q25" s="53">
        <f>+'BASE DE DATOS '!CD102</f>
        <v>4</v>
      </c>
      <c r="R25" s="53">
        <f>+'BASE DE DATOS '!CE102</f>
        <v>0</v>
      </c>
      <c r="S25" s="53">
        <f>+'BASE DE DATOS '!CF102</f>
        <v>0</v>
      </c>
      <c r="T25" s="53">
        <f>+'BASE DE DATOS '!CG102</f>
        <v>0</v>
      </c>
      <c r="U25" s="53">
        <f>+'BASE DE DATOS '!CH102</f>
        <v>0</v>
      </c>
      <c r="V25" s="53">
        <f>+'BASE DE DATOS '!CI102</f>
        <v>0</v>
      </c>
      <c r="W25" s="53">
        <f>+'BASE DE DATOS '!CJ102</f>
        <v>0</v>
      </c>
      <c r="X25" s="53">
        <f>+'BASE DE DATOS '!CK102</f>
        <v>0</v>
      </c>
      <c r="Y25" s="53">
        <f>+'BASE DE DATOS '!CL102</f>
        <v>0</v>
      </c>
      <c r="Z25" s="53">
        <f>+'BASE DE DATOS '!CM102</f>
        <v>0</v>
      </c>
      <c r="AA25" s="54">
        <f>+'BASE DE DATOS '!CQ102</f>
        <v>7</v>
      </c>
      <c r="AB25" s="135">
        <f>+'BASE DE DATOS '!CR102</f>
        <v>1</v>
      </c>
      <c r="AC25" s="55" t="str">
        <f>+'BASE DE DATOS '!CU102</f>
        <v>SECRETARIA DE VICTIMAS  Y DDHH</v>
      </c>
      <c r="AD25" s="134"/>
    </row>
    <row r="26" spans="1:30" ht="62.25" customHeight="1">
      <c r="A26" s="48" t="s">
        <v>375</v>
      </c>
      <c r="B26" s="49" t="s">
        <v>95</v>
      </c>
      <c r="C26" s="48" t="s">
        <v>376</v>
      </c>
      <c r="D26" s="50">
        <v>1</v>
      </c>
      <c r="E26" s="119">
        <v>1</v>
      </c>
      <c r="F26" s="48" t="s">
        <v>97</v>
      </c>
      <c r="G26" s="48" t="s">
        <v>379</v>
      </c>
      <c r="H26" s="75" t="s">
        <v>380</v>
      </c>
      <c r="I26" s="51">
        <v>0</v>
      </c>
      <c r="J26" s="50">
        <v>1</v>
      </c>
      <c r="K26" s="50">
        <v>1</v>
      </c>
      <c r="L26" s="51">
        <v>1</v>
      </c>
      <c r="M26" s="51">
        <v>0</v>
      </c>
      <c r="N26" s="71">
        <v>0</v>
      </c>
      <c r="O26" s="51">
        <v>0</v>
      </c>
      <c r="P26" s="53">
        <v>1</v>
      </c>
      <c r="Q26" s="53">
        <f>+'BASE DE DATOS '!CD103</f>
        <v>0</v>
      </c>
      <c r="R26" s="51">
        <f>+'BASE DE DATOS '!CE103</f>
        <v>0</v>
      </c>
      <c r="S26" s="51">
        <f>+'BASE DE DATOS '!CF103</f>
        <v>0</v>
      </c>
      <c r="T26" s="51">
        <f>+'BASE DE DATOS '!CG103</f>
        <v>0</v>
      </c>
      <c r="U26" s="51">
        <f>+'BASE DE DATOS '!CH103</f>
        <v>0</v>
      </c>
      <c r="V26" s="51">
        <f>+'BASE DE DATOS '!CI103</f>
        <v>0</v>
      </c>
      <c r="W26" s="51">
        <f>+'BASE DE DATOS '!CJ103</f>
        <v>0</v>
      </c>
      <c r="X26" s="51">
        <f>+'BASE DE DATOS '!CK103</f>
        <v>0</v>
      </c>
      <c r="Y26" s="51">
        <f>+'BASE DE DATOS '!CL103</f>
        <v>0</v>
      </c>
      <c r="Z26" s="51">
        <f>+'BASE DE DATOS '!CM103</f>
        <v>0</v>
      </c>
      <c r="AA26" s="54">
        <f>+'BASE DE DATOS '!CQ103</f>
        <v>1</v>
      </c>
      <c r="AB26" s="135">
        <f>+'BASE DE DATOS '!CR103</f>
        <v>1</v>
      </c>
      <c r="AC26" s="55" t="str">
        <f>+'BASE DE DATOS '!CU103</f>
        <v>SECRETARIA DE VICTIMAS  Y DDHH</v>
      </c>
      <c r="AD26" s="134"/>
    </row>
    <row r="27" spans="1:30" ht="40.5" customHeight="1">
      <c r="A27" s="48" t="s">
        <v>375</v>
      </c>
      <c r="B27" s="49" t="s">
        <v>95</v>
      </c>
      <c r="C27" s="48" t="s">
        <v>376</v>
      </c>
      <c r="D27" s="57">
        <v>45</v>
      </c>
      <c r="E27" s="119">
        <v>4</v>
      </c>
      <c r="F27" s="48" t="s">
        <v>97</v>
      </c>
      <c r="G27" s="48" t="s">
        <v>381</v>
      </c>
      <c r="H27" s="75" t="s">
        <v>382</v>
      </c>
      <c r="I27" s="51">
        <v>0</v>
      </c>
      <c r="J27" s="50">
        <v>10</v>
      </c>
      <c r="K27" s="50">
        <v>0</v>
      </c>
      <c r="L27" s="51">
        <v>4</v>
      </c>
      <c r="M27" s="51">
        <v>4</v>
      </c>
      <c r="N27" s="71">
        <v>20</v>
      </c>
      <c r="O27" s="51">
        <v>10</v>
      </c>
      <c r="P27" s="53">
        <v>2</v>
      </c>
      <c r="Q27" s="53">
        <f>+'BASE DE DATOS '!CD104</f>
        <v>4</v>
      </c>
      <c r="R27" s="51">
        <f>+'BASE DE DATOS '!CE104</f>
        <v>0</v>
      </c>
      <c r="S27" s="51">
        <f>+'BASE DE DATOS '!CF104</f>
        <v>0</v>
      </c>
      <c r="T27" s="51">
        <f>+'BASE DE DATOS '!CG104</f>
        <v>0</v>
      </c>
      <c r="U27" s="51">
        <f>+'BASE DE DATOS '!CH104</f>
        <v>0</v>
      </c>
      <c r="V27" s="51">
        <f>+'BASE DE DATOS '!CI104</f>
        <v>0</v>
      </c>
      <c r="W27" s="51">
        <f>+'BASE DE DATOS '!CJ104</f>
        <v>0</v>
      </c>
      <c r="X27" s="51">
        <f>+'BASE DE DATOS '!CK104</f>
        <v>0</v>
      </c>
      <c r="Y27" s="51">
        <f>+'BASE DE DATOS '!CL104</f>
        <v>0</v>
      </c>
      <c r="Z27" s="51">
        <f>+'BASE DE DATOS '!CM104</f>
        <v>0</v>
      </c>
      <c r="AA27" s="54">
        <f>+'BASE DE DATOS '!CQ104</f>
        <v>18</v>
      </c>
      <c r="AB27" s="135">
        <f>+'BASE DE DATOS '!CR104</f>
        <v>1</v>
      </c>
      <c r="AC27" s="55" t="str">
        <f>+'BASE DE DATOS '!CU104</f>
        <v>SECRETARIA DE VICTIMAS  Y DDHH</v>
      </c>
      <c r="AD27" s="134"/>
    </row>
    <row r="28" spans="1:30" ht="51" customHeight="1">
      <c r="A28" s="48" t="s">
        <v>375</v>
      </c>
      <c r="B28" s="49" t="s">
        <v>95</v>
      </c>
      <c r="C28" s="48" t="s">
        <v>376</v>
      </c>
      <c r="D28" s="50">
        <v>1</v>
      </c>
      <c r="E28" s="119">
        <v>1</v>
      </c>
      <c r="F28" s="48" t="s">
        <v>97</v>
      </c>
      <c r="G28" s="48" t="s">
        <v>387</v>
      </c>
      <c r="H28" s="75" t="s">
        <v>387</v>
      </c>
      <c r="I28" s="51">
        <v>0</v>
      </c>
      <c r="J28" s="50">
        <v>0</v>
      </c>
      <c r="K28" s="50">
        <v>0</v>
      </c>
      <c r="L28" s="51">
        <v>1</v>
      </c>
      <c r="M28" s="51">
        <v>1</v>
      </c>
      <c r="N28" s="71">
        <v>0</v>
      </c>
      <c r="O28" s="51">
        <v>0</v>
      </c>
      <c r="P28" s="51">
        <v>0</v>
      </c>
      <c r="Q28" s="53">
        <f>+'BASE DE DATOS '!CD105</f>
        <v>1</v>
      </c>
      <c r="R28" s="51">
        <f>+'BASE DE DATOS '!CE105</f>
        <v>0</v>
      </c>
      <c r="S28" s="51">
        <f>+'BASE DE DATOS '!CF105</f>
        <v>0</v>
      </c>
      <c r="T28" s="51">
        <f>+'BASE DE DATOS '!CG105</f>
        <v>0</v>
      </c>
      <c r="U28" s="51">
        <f>+'BASE DE DATOS '!CH105</f>
        <v>0</v>
      </c>
      <c r="V28" s="51">
        <f>+'BASE DE DATOS '!CI105</f>
        <v>0</v>
      </c>
      <c r="W28" s="51">
        <f>+'BASE DE DATOS '!CJ105</f>
        <v>0</v>
      </c>
      <c r="X28" s="51">
        <f>+'BASE DE DATOS '!CK105</f>
        <v>0</v>
      </c>
      <c r="Y28" s="51">
        <f>+'BASE DE DATOS '!CL105</f>
        <v>0</v>
      </c>
      <c r="Z28" s="51">
        <f>+'BASE DE DATOS '!CM105</f>
        <v>0</v>
      </c>
      <c r="AA28" s="54">
        <f>+'BASE DE DATOS '!CQ105</f>
        <v>2</v>
      </c>
      <c r="AB28" s="135">
        <f>+'BASE DE DATOS '!CR105</f>
        <v>1</v>
      </c>
      <c r="AC28" s="55" t="str">
        <f>+'BASE DE DATOS '!CU105</f>
        <v>SECRETARIA DE VICTIMAS  Y DDHH</v>
      </c>
      <c r="AD28" s="134"/>
    </row>
    <row r="29" spans="1:30" ht="58.5" customHeight="1">
      <c r="A29" s="48" t="s">
        <v>375</v>
      </c>
      <c r="B29" s="49" t="s">
        <v>95</v>
      </c>
      <c r="C29" s="48" t="s">
        <v>376</v>
      </c>
      <c r="D29" s="50">
        <v>1</v>
      </c>
      <c r="E29" s="119">
        <v>1</v>
      </c>
      <c r="F29" s="48" t="s">
        <v>97</v>
      </c>
      <c r="G29" s="48" t="s">
        <v>388</v>
      </c>
      <c r="H29" s="75" t="s">
        <v>388</v>
      </c>
      <c r="I29" s="51">
        <v>0</v>
      </c>
      <c r="J29" s="50">
        <v>0</v>
      </c>
      <c r="K29" s="50">
        <v>0</v>
      </c>
      <c r="L29" s="51">
        <v>0</v>
      </c>
      <c r="M29" s="51">
        <v>0</v>
      </c>
      <c r="N29" s="71">
        <v>1</v>
      </c>
      <c r="O29" s="51">
        <v>1</v>
      </c>
      <c r="P29" s="51">
        <v>0</v>
      </c>
      <c r="Q29" s="53">
        <f>+'BASE DE DATOS '!CD106</f>
        <v>0</v>
      </c>
      <c r="R29" s="51">
        <f>+'BASE DE DATOS '!CE106</f>
        <v>0</v>
      </c>
      <c r="S29" s="51">
        <f>+'BASE DE DATOS '!CF106</f>
        <v>0</v>
      </c>
      <c r="T29" s="51">
        <f>+'BASE DE DATOS '!CG106</f>
        <v>0</v>
      </c>
      <c r="U29" s="51">
        <f>+'BASE DE DATOS '!CH106</f>
        <v>0</v>
      </c>
      <c r="V29" s="51">
        <f>+'BASE DE DATOS '!CI106</f>
        <v>0</v>
      </c>
      <c r="W29" s="51">
        <f>+'BASE DE DATOS '!CJ106</f>
        <v>0</v>
      </c>
      <c r="X29" s="51">
        <f>+'BASE DE DATOS '!CK106</f>
        <v>0</v>
      </c>
      <c r="Y29" s="51">
        <f>+'BASE DE DATOS '!CL106</f>
        <v>0</v>
      </c>
      <c r="Z29" s="51">
        <f>+'BASE DE DATOS '!CM106</f>
        <v>0</v>
      </c>
      <c r="AA29" s="54">
        <f>+'BASE DE DATOS '!CQ106</f>
        <v>1</v>
      </c>
      <c r="AB29" s="135">
        <f>+'BASE DE DATOS '!CR106</f>
        <v>1</v>
      </c>
      <c r="AC29" s="55" t="str">
        <f>+'BASE DE DATOS '!CU106</f>
        <v>SECRETARIA DE VICTIMAS  Y DDHH</v>
      </c>
      <c r="AD29" s="134"/>
    </row>
    <row r="30" spans="1:30" ht="65.25" customHeight="1">
      <c r="A30" s="48" t="s">
        <v>375</v>
      </c>
      <c r="B30" s="49" t="s">
        <v>95</v>
      </c>
      <c r="C30" s="48" t="s">
        <v>376</v>
      </c>
      <c r="D30" s="50">
        <v>4</v>
      </c>
      <c r="E30" s="119">
        <v>4</v>
      </c>
      <c r="F30" s="48" t="s">
        <v>97</v>
      </c>
      <c r="G30" s="48" t="s">
        <v>389</v>
      </c>
      <c r="H30" s="75" t="s">
        <v>389</v>
      </c>
      <c r="I30" s="51">
        <v>0</v>
      </c>
      <c r="J30" s="50">
        <v>1</v>
      </c>
      <c r="K30" s="50">
        <v>1</v>
      </c>
      <c r="L30" s="51">
        <v>1</v>
      </c>
      <c r="M30" s="51">
        <v>1</v>
      </c>
      <c r="N30" s="71">
        <v>1</v>
      </c>
      <c r="O30" s="51">
        <v>1</v>
      </c>
      <c r="P30" s="51">
        <v>1</v>
      </c>
      <c r="Q30" s="53">
        <f>+'BASE DE DATOS '!CD107</f>
        <v>1</v>
      </c>
      <c r="R30" s="51">
        <f>+'BASE DE DATOS '!CE107</f>
        <v>0</v>
      </c>
      <c r="S30" s="51">
        <f>+'BASE DE DATOS '!CF107</f>
        <v>0</v>
      </c>
      <c r="T30" s="51">
        <f>+'BASE DE DATOS '!CG107</f>
        <v>0</v>
      </c>
      <c r="U30" s="51">
        <f>+'BASE DE DATOS '!CH107</f>
        <v>0</v>
      </c>
      <c r="V30" s="51">
        <f>+'BASE DE DATOS '!CI107</f>
        <v>0</v>
      </c>
      <c r="W30" s="51">
        <f>+'BASE DE DATOS '!CJ107</f>
        <v>0</v>
      </c>
      <c r="X30" s="51">
        <f>+'BASE DE DATOS '!CK107</f>
        <v>0</v>
      </c>
      <c r="Y30" s="51">
        <f>+'BASE DE DATOS '!CL107</f>
        <v>0</v>
      </c>
      <c r="Z30" s="51">
        <f>+'BASE DE DATOS '!CM107</f>
        <v>0</v>
      </c>
      <c r="AA30" s="54">
        <f>+'BASE DE DATOS '!CQ107</f>
        <v>4</v>
      </c>
      <c r="AB30" s="135">
        <f>+'BASE DE DATOS '!CR107</f>
        <v>1</v>
      </c>
      <c r="AC30" s="55" t="str">
        <f>+'BASE DE DATOS '!CU107</f>
        <v>SECRETARIA DE VICTIMAS  Y DDHH</v>
      </c>
      <c r="AD30" s="134"/>
    </row>
    <row r="31" spans="1:30" ht="42" customHeight="1">
      <c r="A31" s="48" t="s">
        <v>375</v>
      </c>
      <c r="B31" s="49" t="s">
        <v>95</v>
      </c>
      <c r="C31" s="48" t="s">
        <v>376</v>
      </c>
      <c r="D31" s="50">
        <v>4</v>
      </c>
      <c r="E31" s="119">
        <v>4</v>
      </c>
      <c r="F31" s="48" t="s">
        <v>97</v>
      </c>
      <c r="G31" s="48" t="s">
        <v>390</v>
      </c>
      <c r="H31" s="75" t="s">
        <v>390</v>
      </c>
      <c r="I31" s="51">
        <v>0</v>
      </c>
      <c r="J31" s="50">
        <v>1</v>
      </c>
      <c r="K31" s="50">
        <v>1</v>
      </c>
      <c r="L31" s="51">
        <v>1</v>
      </c>
      <c r="M31" s="51">
        <v>1</v>
      </c>
      <c r="N31" s="71">
        <v>1</v>
      </c>
      <c r="O31" s="51">
        <v>1</v>
      </c>
      <c r="P31" s="51">
        <v>1</v>
      </c>
      <c r="Q31" s="53">
        <f>+'BASE DE DATOS '!CD108</f>
        <v>5</v>
      </c>
      <c r="R31" s="51">
        <f>+'BASE DE DATOS '!CE108</f>
        <v>0</v>
      </c>
      <c r="S31" s="51">
        <f>+'BASE DE DATOS '!CF108</f>
        <v>0</v>
      </c>
      <c r="T31" s="51">
        <f>+'BASE DE DATOS '!CG108</f>
        <v>0</v>
      </c>
      <c r="U31" s="51">
        <f>+'BASE DE DATOS '!CH108</f>
        <v>0</v>
      </c>
      <c r="V31" s="51">
        <f>+'BASE DE DATOS '!CI108</f>
        <v>0</v>
      </c>
      <c r="W31" s="51">
        <f>+'BASE DE DATOS '!CJ108</f>
        <v>0</v>
      </c>
      <c r="X31" s="51">
        <f>+'BASE DE DATOS '!CK108</f>
        <v>0</v>
      </c>
      <c r="Y31" s="51">
        <f>+'BASE DE DATOS '!CL108</f>
        <v>0</v>
      </c>
      <c r="Z31" s="51">
        <f>+'BASE DE DATOS '!CM108</f>
        <v>0</v>
      </c>
      <c r="AA31" s="54">
        <f>+'BASE DE DATOS '!CQ108</f>
        <v>8</v>
      </c>
      <c r="AB31" s="135">
        <f>+'BASE DE DATOS '!CR108</f>
        <v>1</v>
      </c>
      <c r="AC31" s="55" t="str">
        <f>+'BASE DE DATOS '!CU108</f>
        <v>SECRETARIA DE VICTIMAS  Y DDHH</v>
      </c>
      <c r="AD31" s="134"/>
    </row>
  </sheetData>
  <autoFilter ref="A1:AE31">
    <filterColumn colId="27">
      <filters>
        <filter val="0%"/>
        <filter val="100%"/>
        <filter val="90%"/>
      </filters>
    </filterColumn>
  </autoFilter>
  <conditionalFormatting sqref="AB2:AB17">
    <cfRule type="iconSet" priority="619">
      <iconSet iconSet="5Arrows">
        <cfvo type="percent" val="0"/>
        <cfvo type="num" val="0.2"/>
        <cfvo type="num" val="0.4"/>
        <cfvo type="num" val="0.6"/>
        <cfvo type="num" val="0.8"/>
      </iconSet>
    </cfRule>
  </conditionalFormatting>
  <conditionalFormatting sqref="AB18:AB31">
    <cfRule type="iconSet" priority="618">
      <iconSet iconSet="5Arrows">
        <cfvo type="percent" val="0"/>
        <cfvo type="num" val="0.2"/>
        <cfvo type="num" val="0.4"/>
        <cfvo type="num" val="0.6"/>
        <cfvo type="num" val="0.8"/>
      </iconSet>
    </cfRule>
  </conditionalFormatting>
  <conditionalFormatting sqref="AB2:AB17">
    <cfRule type="iconSet" priority="556">
      <iconSet iconSet="5Arrows">
        <cfvo type="percent" val="0"/>
        <cfvo type="num" val="0.25" gte="0"/>
        <cfvo type="num" val="0.4"/>
        <cfvo type="num" val="0.75"/>
        <cfvo type="num" val="0.75" gte="0"/>
      </iconSet>
    </cfRule>
  </conditionalFormatting>
  <conditionalFormatting sqref="AB18:AB31">
    <cfRule type="iconSet" priority="555">
      <iconSet iconSet="5Arrows">
        <cfvo type="percent" val="0"/>
        <cfvo type="num" val="0.25" gte="0"/>
        <cfvo type="num" val="0.4"/>
        <cfvo type="num" val="0.75"/>
        <cfvo type="num" val="0.75" gte="0"/>
      </iconSet>
    </cfRule>
  </conditionalFormatting>
  <conditionalFormatting sqref="AB2">
    <cfRule type="iconSet" priority="509">
      <iconSet iconSet="5Arrows">
        <cfvo type="percent" val="0"/>
        <cfvo type="num" val="0.2"/>
        <cfvo type="num" val="0.4"/>
        <cfvo type="num" val="0.6"/>
        <cfvo type="num" val="0.8"/>
      </iconSet>
    </cfRule>
  </conditionalFormatting>
  <conditionalFormatting sqref="AB2">
    <cfRule type="iconSet" priority="508">
      <iconSet iconSet="5Arrows">
        <cfvo type="percent" val="0"/>
        <cfvo type="num" val="0.25" gte="0"/>
        <cfvo type="num" val="0.4"/>
        <cfvo type="num" val="0.75"/>
        <cfvo type="num" val="0.75" gte="0"/>
      </iconSet>
    </cfRule>
  </conditionalFormatting>
  <conditionalFormatting sqref="AB4:AB6">
    <cfRule type="iconSet" priority="507">
      <iconSet iconSet="5Arrows">
        <cfvo type="percent" val="0"/>
        <cfvo type="num" val="0.2"/>
        <cfvo type="num" val="0.4"/>
        <cfvo type="num" val="0.6"/>
        <cfvo type="num" val="0.8"/>
      </iconSet>
    </cfRule>
  </conditionalFormatting>
  <conditionalFormatting sqref="AB4:AB6">
    <cfRule type="iconSet" priority="506">
      <iconSet iconSet="5Arrows">
        <cfvo type="percent" val="0"/>
        <cfvo type="num" val="0.25" gte="0"/>
        <cfvo type="num" val="0.4"/>
        <cfvo type="num" val="0.75"/>
        <cfvo type="num" val="0.75" gte="0"/>
      </iconSet>
    </cfRule>
  </conditionalFormatting>
  <conditionalFormatting sqref="AB7:AB8">
    <cfRule type="iconSet" priority="505">
      <iconSet iconSet="5Arrows">
        <cfvo type="percent" val="0"/>
        <cfvo type="num" val="0.2"/>
        <cfvo type="num" val="0.4"/>
        <cfvo type="num" val="0.6"/>
        <cfvo type="num" val="0.8"/>
      </iconSet>
    </cfRule>
  </conditionalFormatting>
  <conditionalFormatting sqref="AB7:AB8">
    <cfRule type="iconSet" priority="504">
      <iconSet iconSet="5Arrows">
        <cfvo type="percent" val="0"/>
        <cfvo type="num" val="0.25" gte="0"/>
        <cfvo type="num" val="0.4"/>
        <cfvo type="num" val="0.75"/>
        <cfvo type="num" val="0.75" gte="0"/>
      </iconSet>
    </cfRule>
  </conditionalFormatting>
  <conditionalFormatting sqref="AB10:AB11">
    <cfRule type="iconSet" priority="503">
      <iconSet iconSet="5Arrows">
        <cfvo type="percent" val="0"/>
        <cfvo type="num" val="0.2"/>
        <cfvo type="num" val="0.4"/>
        <cfvo type="num" val="0.6"/>
        <cfvo type="num" val="0.8"/>
      </iconSet>
    </cfRule>
  </conditionalFormatting>
  <conditionalFormatting sqref="AB10:AB11">
    <cfRule type="iconSet" priority="502">
      <iconSet iconSet="5Arrows">
        <cfvo type="percent" val="0"/>
        <cfvo type="num" val="0.25" gte="0"/>
        <cfvo type="num" val="0.4"/>
        <cfvo type="num" val="0.75"/>
        <cfvo type="num" val="0.75" gte="0"/>
      </iconSet>
    </cfRule>
  </conditionalFormatting>
  <conditionalFormatting sqref="AB13">
    <cfRule type="iconSet" priority="501">
      <iconSet iconSet="5Arrows">
        <cfvo type="percent" val="0"/>
        <cfvo type="num" val="0.2"/>
        <cfvo type="num" val="0.4"/>
        <cfvo type="num" val="0.6"/>
        <cfvo type="num" val="0.8"/>
      </iconSet>
    </cfRule>
  </conditionalFormatting>
  <conditionalFormatting sqref="AB13">
    <cfRule type="iconSet" priority="500">
      <iconSet iconSet="5Arrows">
        <cfvo type="percent" val="0"/>
        <cfvo type="num" val="0.25" gte="0"/>
        <cfvo type="num" val="0.4"/>
        <cfvo type="num" val="0.75"/>
        <cfvo type="num" val="0.75" gte="0"/>
      </iconSet>
    </cfRule>
  </conditionalFormatting>
  <conditionalFormatting sqref="AD2:AD17">
    <cfRule type="iconSet" priority="306">
      <iconSet iconSet="5Arrows">
        <cfvo type="percent" val="0"/>
        <cfvo type="num" val="0.2"/>
        <cfvo type="num" val="0.4"/>
        <cfvo type="num" val="0.6"/>
        <cfvo type="num" val="0.8"/>
      </iconSet>
    </cfRule>
  </conditionalFormatting>
  <conditionalFormatting sqref="AD18:AD31">
    <cfRule type="iconSet" priority="305">
      <iconSet iconSet="5Arrows">
        <cfvo type="percent" val="0"/>
        <cfvo type="num" val="0.2"/>
        <cfvo type="num" val="0.4"/>
        <cfvo type="num" val="0.6"/>
        <cfvo type="num" val="0.8"/>
      </iconSet>
    </cfRule>
  </conditionalFormatting>
  <conditionalFormatting sqref="AD2:AD17">
    <cfRule type="iconSet" priority="243">
      <iconSet iconSet="5Arrows">
        <cfvo type="percent" val="0"/>
        <cfvo type="num" val="0.25" gte="0"/>
        <cfvo type="num" val="0.4"/>
        <cfvo type="num" val="0.75"/>
        <cfvo type="num" val="0.75" gte="0"/>
      </iconSet>
    </cfRule>
  </conditionalFormatting>
  <conditionalFormatting sqref="AD18:AD31">
    <cfRule type="iconSet" priority="242">
      <iconSet iconSet="5Arrows">
        <cfvo type="percent" val="0"/>
        <cfvo type="num" val="0.25" gte="0"/>
        <cfvo type="num" val="0.4"/>
        <cfvo type="num" val="0.75"/>
        <cfvo type="num" val="0.75" gte="0"/>
      </iconSet>
    </cfRule>
  </conditionalFormatting>
  <conditionalFormatting sqref="AD2">
    <cfRule type="iconSet" priority="196">
      <iconSet iconSet="5Arrows">
        <cfvo type="percent" val="0"/>
        <cfvo type="num" val="0.2"/>
        <cfvo type="num" val="0.4"/>
        <cfvo type="num" val="0.6"/>
        <cfvo type="num" val="0.8"/>
      </iconSet>
    </cfRule>
  </conditionalFormatting>
  <conditionalFormatting sqref="AD2">
    <cfRule type="iconSet" priority="195">
      <iconSet iconSet="5Arrows">
        <cfvo type="percent" val="0"/>
        <cfvo type="num" val="0.25" gte="0"/>
        <cfvo type="num" val="0.4"/>
        <cfvo type="num" val="0.75"/>
        <cfvo type="num" val="0.75" gte="0"/>
      </iconSet>
    </cfRule>
  </conditionalFormatting>
  <conditionalFormatting sqref="AD4:AD6">
    <cfRule type="iconSet" priority="194">
      <iconSet iconSet="5Arrows">
        <cfvo type="percent" val="0"/>
        <cfvo type="num" val="0.2"/>
        <cfvo type="num" val="0.4"/>
        <cfvo type="num" val="0.6"/>
        <cfvo type="num" val="0.8"/>
      </iconSet>
    </cfRule>
  </conditionalFormatting>
  <conditionalFormatting sqref="AD4:AD6">
    <cfRule type="iconSet" priority="193">
      <iconSet iconSet="5Arrows">
        <cfvo type="percent" val="0"/>
        <cfvo type="num" val="0.25" gte="0"/>
        <cfvo type="num" val="0.4"/>
        <cfvo type="num" val="0.75"/>
        <cfvo type="num" val="0.75" gte="0"/>
      </iconSet>
    </cfRule>
  </conditionalFormatting>
  <conditionalFormatting sqref="AD7:AD8">
    <cfRule type="iconSet" priority="192">
      <iconSet iconSet="5Arrows">
        <cfvo type="percent" val="0"/>
        <cfvo type="num" val="0.2"/>
        <cfvo type="num" val="0.4"/>
        <cfvo type="num" val="0.6"/>
        <cfvo type="num" val="0.8"/>
      </iconSet>
    </cfRule>
  </conditionalFormatting>
  <conditionalFormatting sqref="AD7:AD8">
    <cfRule type="iconSet" priority="191">
      <iconSet iconSet="5Arrows">
        <cfvo type="percent" val="0"/>
        <cfvo type="num" val="0.25" gte="0"/>
        <cfvo type="num" val="0.4"/>
        <cfvo type="num" val="0.75"/>
        <cfvo type="num" val="0.75" gte="0"/>
      </iconSet>
    </cfRule>
  </conditionalFormatting>
  <conditionalFormatting sqref="AD10:AD11">
    <cfRule type="iconSet" priority="190">
      <iconSet iconSet="5Arrows">
        <cfvo type="percent" val="0"/>
        <cfvo type="num" val="0.2"/>
        <cfvo type="num" val="0.4"/>
        <cfvo type="num" val="0.6"/>
        <cfvo type="num" val="0.8"/>
      </iconSet>
    </cfRule>
  </conditionalFormatting>
  <conditionalFormatting sqref="AD10:AD11">
    <cfRule type="iconSet" priority="189">
      <iconSet iconSet="5Arrows">
        <cfvo type="percent" val="0"/>
        <cfvo type="num" val="0.25" gte="0"/>
        <cfvo type="num" val="0.4"/>
        <cfvo type="num" val="0.75"/>
        <cfvo type="num" val="0.75" gte="0"/>
      </iconSet>
    </cfRule>
  </conditionalFormatting>
  <conditionalFormatting sqref="AD13">
    <cfRule type="iconSet" priority="188">
      <iconSet iconSet="5Arrows">
        <cfvo type="percent" val="0"/>
        <cfvo type="num" val="0.2"/>
        <cfvo type="num" val="0.4"/>
        <cfvo type="num" val="0.6"/>
        <cfvo type="num" val="0.8"/>
      </iconSet>
    </cfRule>
  </conditionalFormatting>
  <conditionalFormatting sqref="AD13">
    <cfRule type="iconSet" priority="187">
      <iconSet iconSet="5Arrows">
        <cfvo type="percent" val="0"/>
        <cfvo type="num" val="0.25" gte="0"/>
        <cfvo type="num" val="0.4"/>
        <cfvo type="num" val="0.75"/>
        <cfvo type="num" val="0.75" gte="0"/>
      </iconSet>
    </cfRule>
  </conditionalFormatting>
  <pageMargins left="0.19685039370078741" right="0.31496062992125984" top="0.47244094488188981" bottom="0.51181102362204722" header="0.31496062992125984" footer="0.27559055118110237"/>
  <pageSetup scale="60" orientation="landscape" r:id="rId1"/>
  <headerFooter>
    <oddHeader>&amp;A</oddHeader>
    <oddFooter>Página &amp;P&amp;R&amp;F</oddFooter>
  </headerFooter>
  <legacyDrawing r:id="rId2"/>
</worksheet>
</file>

<file path=xl/worksheets/sheet26.xml><?xml version="1.0" encoding="utf-8"?>
<worksheet xmlns="http://schemas.openxmlformats.org/spreadsheetml/2006/main" xmlns:r="http://schemas.openxmlformats.org/officeDocument/2006/relationships">
  <sheetPr filterMode="1"/>
  <dimension ref="A1:AE45"/>
  <sheetViews>
    <sheetView topLeftCell="E1" zoomScale="84" zoomScaleNormal="84" workbookViewId="0">
      <selection activeCell="AE2" sqref="AE2"/>
    </sheetView>
  </sheetViews>
  <sheetFormatPr baseColWidth="10" defaultRowHeight="15"/>
  <cols>
    <col min="1" max="1" width="8.28515625" style="113" hidden="1" customWidth="1"/>
    <col min="2" max="2" width="16.85546875" style="113" hidden="1" customWidth="1"/>
    <col min="3" max="3" width="17" style="113" hidden="1" customWidth="1"/>
    <col min="4" max="4" width="3.7109375" style="113" hidden="1" customWidth="1"/>
    <col min="5" max="5" width="11.5703125" style="113" customWidth="1"/>
    <col min="6" max="6" width="9.85546875" style="113" hidden="1" customWidth="1"/>
    <col min="7" max="7" width="14" style="113" hidden="1" customWidth="1"/>
    <col min="8" max="8" width="45.5703125" style="113" customWidth="1"/>
    <col min="9" max="26" width="0" style="113" hidden="1" customWidth="1"/>
    <col min="27" max="27" width="9.85546875" style="113" customWidth="1"/>
    <col min="28" max="28" width="11.42578125" style="113"/>
    <col min="29" max="29" width="15.140625" style="113" customWidth="1"/>
    <col min="30" max="30" width="11.42578125" style="113"/>
    <col min="31" max="31" width="11" style="113" customWidth="1"/>
    <col min="32" max="16384" width="11.42578125" style="113"/>
  </cols>
  <sheetData>
    <row r="1" spans="1:31" ht="57" customHeigh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38.25" customHeight="1">
      <c r="A2" s="48" t="s">
        <v>274</v>
      </c>
      <c r="B2" s="49" t="s">
        <v>95</v>
      </c>
      <c r="C2" s="48" t="s">
        <v>275</v>
      </c>
      <c r="D2" s="50">
        <v>1</v>
      </c>
      <c r="E2" s="50">
        <v>1</v>
      </c>
      <c r="F2" s="48" t="s">
        <v>97</v>
      </c>
      <c r="G2" s="48" t="s">
        <v>276</v>
      </c>
      <c r="H2" s="48" t="s">
        <v>276</v>
      </c>
      <c r="I2" s="51">
        <v>0</v>
      </c>
      <c r="J2" s="50">
        <v>0</v>
      </c>
      <c r="K2" s="50">
        <v>0</v>
      </c>
      <c r="L2" s="51">
        <v>0</v>
      </c>
      <c r="M2" s="51">
        <v>0</v>
      </c>
      <c r="N2" s="51">
        <v>0</v>
      </c>
      <c r="O2" s="51">
        <v>0</v>
      </c>
      <c r="P2" s="51">
        <v>1</v>
      </c>
      <c r="Q2" s="51">
        <f>+'BASE DE DATOS '!CD61</f>
        <v>0</v>
      </c>
      <c r="R2" s="51">
        <f>+'BASE DE DATOS '!CE61</f>
        <v>0</v>
      </c>
      <c r="S2" s="51">
        <f>+'BASE DE DATOS '!CF61</f>
        <v>0</v>
      </c>
      <c r="T2" s="51">
        <f>+'BASE DE DATOS '!CG61</f>
        <v>0</v>
      </c>
      <c r="U2" s="51">
        <f>+'BASE DE DATOS '!CH61</f>
        <v>0</v>
      </c>
      <c r="V2" s="51">
        <f>+'BASE DE DATOS '!CI61</f>
        <v>0</v>
      </c>
      <c r="W2" s="51">
        <f>+'BASE DE DATOS '!CJ61</f>
        <v>0</v>
      </c>
      <c r="X2" s="51">
        <f>+'BASE DE DATOS '!CK61</f>
        <v>0</v>
      </c>
      <c r="Y2" s="51">
        <f>+'BASE DE DATOS '!CL61</f>
        <v>0</v>
      </c>
      <c r="Z2" s="51">
        <f>+'BASE DE DATOS '!CM61</f>
        <v>0</v>
      </c>
      <c r="AA2" s="54">
        <f>+'BASE DE DATOS '!CQ61</f>
        <v>0</v>
      </c>
      <c r="AB2" s="160">
        <f>+'BASE DE DATOS '!CR61</f>
        <v>0</v>
      </c>
      <c r="AC2" s="55" t="str">
        <f>+'BASE DE DATOS '!CU61</f>
        <v>SECRETARIA DEL INTERIOR</v>
      </c>
      <c r="AD2" s="162">
        <f>SUM(AB2:AB45)/AE2</f>
        <v>0.78350168350168348</v>
      </c>
      <c r="AE2" s="156">
        <v>33</v>
      </c>
    </row>
    <row r="3" spans="1:31" ht="30.75" customHeight="1">
      <c r="A3" s="48" t="s">
        <v>274</v>
      </c>
      <c r="B3" s="49" t="s">
        <v>95</v>
      </c>
      <c r="C3" s="48" t="s">
        <v>275</v>
      </c>
      <c r="D3" s="50">
        <v>1</v>
      </c>
      <c r="E3" s="50">
        <v>1</v>
      </c>
      <c r="F3" s="48" t="s">
        <v>97</v>
      </c>
      <c r="G3" s="48" t="s">
        <v>277</v>
      </c>
      <c r="H3" s="48" t="s">
        <v>277</v>
      </c>
      <c r="I3" s="51">
        <v>0</v>
      </c>
      <c r="J3" s="50">
        <v>0</v>
      </c>
      <c r="K3" s="50">
        <v>0</v>
      </c>
      <c r="L3" s="51">
        <v>0</v>
      </c>
      <c r="M3" s="51">
        <v>0</v>
      </c>
      <c r="N3" s="51">
        <v>0</v>
      </c>
      <c r="O3" s="51">
        <v>0</v>
      </c>
      <c r="P3" s="51">
        <v>1</v>
      </c>
      <c r="Q3" s="51">
        <f>+'BASE DE DATOS '!CD62</f>
        <v>1</v>
      </c>
      <c r="R3" s="51">
        <f>+'BASE DE DATOS '!CE62</f>
        <v>480980000000</v>
      </c>
      <c r="S3" s="51">
        <f>+'BASE DE DATOS '!CF62</f>
        <v>0</v>
      </c>
      <c r="T3" s="51">
        <f>+'BASE DE DATOS '!CG62</f>
        <v>0</v>
      </c>
      <c r="U3" s="51">
        <f>+'BASE DE DATOS '!CH62</f>
        <v>0</v>
      </c>
      <c r="V3" s="51">
        <f>+'BASE DE DATOS '!CI62</f>
        <v>0</v>
      </c>
      <c r="W3" s="51">
        <f>+'BASE DE DATOS '!CJ62</f>
        <v>0</v>
      </c>
      <c r="X3" s="51">
        <f>+'BASE DE DATOS '!CK62</f>
        <v>0</v>
      </c>
      <c r="Y3" s="51">
        <f>+'BASE DE DATOS '!CL62</f>
        <v>0</v>
      </c>
      <c r="Z3" s="51">
        <f>+'BASE DE DATOS '!CM62</f>
        <v>480980000</v>
      </c>
      <c r="AA3" s="54">
        <f>+'BASE DE DATOS '!CQ62</f>
        <v>1</v>
      </c>
      <c r="AB3" s="160">
        <f>+'BASE DE DATOS '!CR62</f>
        <v>1</v>
      </c>
      <c r="AC3" s="55" t="str">
        <f>+'BASE DE DATOS '!CU62</f>
        <v>SECRETARIA DEL INTERIOR</v>
      </c>
      <c r="AD3" s="157"/>
    </row>
    <row r="4" spans="1:31" ht="27" customHeight="1">
      <c r="A4" s="48" t="s">
        <v>278</v>
      </c>
      <c r="B4" s="49" t="s">
        <v>95</v>
      </c>
      <c r="C4" s="48" t="s">
        <v>279</v>
      </c>
      <c r="D4" s="50">
        <v>1</v>
      </c>
      <c r="E4" s="50">
        <v>1</v>
      </c>
      <c r="F4" s="48" t="s">
        <v>97</v>
      </c>
      <c r="G4" s="48" t="s">
        <v>280</v>
      </c>
      <c r="H4" s="48" t="s">
        <v>280</v>
      </c>
      <c r="I4" s="51">
        <v>0</v>
      </c>
      <c r="J4" s="50">
        <v>0</v>
      </c>
      <c r="K4" s="50">
        <v>0</v>
      </c>
      <c r="L4" s="51">
        <v>0</v>
      </c>
      <c r="M4" s="51">
        <v>0</v>
      </c>
      <c r="N4" s="51">
        <v>0</v>
      </c>
      <c r="O4" s="51">
        <v>0</v>
      </c>
      <c r="P4" s="51">
        <v>1</v>
      </c>
      <c r="Q4" s="51">
        <f>+'BASE DE DATOS '!CD63</f>
        <v>1</v>
      </c>
      <c r="R4" s="51">
        <f>+'BASE DE DATOS '!CE63</f>
        <v>1400000000</v>
      </c>
      <c r="S4" s="51">
        <f>+'BASE DE DATOS '!CF63</f>
        <v>1400000000</v>
      </c>
      <c r="T4" s="51">
        <f>+'BASE DE DATOS '!CG63</f>
        <v>0</v>
      </c>
      <c r="U4" s="51">
        <f>+'BASE DE DATOS '!CH63</f>
        <v>0</v>
      </c>
      <c r="V4" s="51">
        <f>+'BASE DE DATOS '!CI63</f>
        <v>0</v>
      </c>
      <c r="W4" s="51">
        <f>+'BASE DE DATOS '!CJ63</f>
        <v>0</v>
      </c>
      <c r="X4" s="51">
        <f>+'BASE DE DATOS '!CK63</f>
        <v>0</v>
      </c>
      <c r="Y4" s="51">
        <f>+'BASE DE DATOS '!CL63</f>
        <v>0</v>
      </c>
      <c r="Z4" s="51">
        <f>+'BASE DE DATOS '!CM63</f>
        <v>0</v>
      </c>
      <c r="AA4" s="54">
        <f>+'BASE DE DATOS '!CQ63</f>
        <v>1</v>
      </c>
      <c r="AB4" s="160">
        <f>+'BASE DE DATOS '!CR63</f>
        <v>1</v>
      </c>
      <c r="AC4" s="55" t="str">
        <f>+'BASE DE DATOS '!CU63</f>
        <v>SECRETARIA DEL INTERIOR</v>
      </c>
      <c r="AD4" s="157"/>
    </row>
    <row r="5" spans="1:31" ht="54" hidden="1" customHeight="1">
      <c r="A5" s="48" t="s">
        <v>286</v>
      </c>
      <c r="B5" s="49" t="s">
        <v>95</v>
      </c>
      <c r="C5" s="48" t="s">
        <v>287</v>
      </c>
      <c r="D5" s="50">
        <v>20</v>
      </c>
      <c r="E5" s="50" t="s">
        <v>79</v>
      </c>
      <c r="F5" s="48" t="s">
        <v>97</v>
      </c>
      <c r="G5" s="48" t="s">
        <v>288</v>
      </c>
      <c r="H5" s="48" t="s">
        <v>288</v>
      </c>
      <c r="I5" s="51">
        <v>0</v>
      </c>
      <c r="J5" s="50">
        <v>5</v>
      </c>
      <c r="K5" s="50">
        <v>0</v>
      </c>
      <c r="L5" s="51">
        <v>5</v>
      </c>
      <c r="M5" s="51">
        <v>0</v>
      </c>
      <c r="N5" s="51">
        <v>5</v>
      </c>
      <c r="O5" s="51">
        <v>0</v>
      </c>
      <c r="P5" s="51" t="s">
        <v>81</v>
      </c>
      <c r="Q5" s="51" t="str">
        <f>+'BASE DE DATOS '!CD64</f>
        <v>NA</v>
      </c>
      <c r="R5" s="51">
        <f>+'BASE DE DATOS '!CE64</f>
        <v>0</v>
      </c>
      <c r="S5" s="51">
        <f>+'BASE DE DATOS '!CF64</f>
        <v>0</v>
      </c>
      <c r="T5" s="51">
        <f>+'BASE DE DATOS '!CG64</f>
        <v>0</v>
      </c>
      <c r="U5" s="51">
        <f>+'BASE DE DATOS '!CH64</f>
        <v>0</v>
      </c>
      <c r="V5" s="51">
        <f>+'BASE DE DATOS '!CI64</f>
        <v>0</v>
      </c>
      <c r="W5" s="51">
        <f>+'BASE DE DATOS '!CJ64</f>
        <v>0</v>
      </c>
      <c r="X5" s="51">
        <f>+'BASE DE DATOS '!CK64</f>
        <v>0</v>
      </c>
      <c r="Y5" s="51">
        <f>+'BASE DE DATOS '!CL64</f>
        <v>0</v>
      </c>
      <c r="Z5" s="51">
        <f>+'BASE DE DATOS '!CM64</f>
        <v>0</v>
      </c>
      <c r="AA5" s="54" t="str">
        <f>+'BASE DE DATOS '!CQ64</f>
        <v>NA</v>
      </c>
      <c r="AB5" s="160" t="str">
        <f>+'BASE DE DATOS '!CR64</f>
        <v>NA</v>
      </c>
      <c r="AC5" s="55" t="str">
        <f>+'BASE DE DATOS '!CU64</f>
        <v>SECRETARIA DEL INTERIOR</v>
      </c>
      <c r="AD5" s="157"/>
    </row>
    <row r="6" spans="1:31" ht="70.5" customHeight="1">
      <c r="A6" s="48" t="s">
        <v>289</v>
      </c>
      <c r="B6" s="49" t="s">
        <v>95</v>
      </c>
      <c r="C6" s="48" t="s">
        <v>287</v>
      </c>
      <c r="D6" s="50">
        <v>6</v>
      </c>
      <c r="E6" s="50">
        <v>3</v>
      </c>
      <c r="F6" s="48" t="s">
        <v>97</v>
      </c>
      <c r="G6" s="48" t="s">
        <v>290</v>
      </c>
      <c r="H6" s="48" t="s">
        <v>290</v>
      </c>
      <c r="I6" s="51">
        <v>0</v>
      </c>
      <c r="J6" s="50">
        <v>0</v>
      </c>
      <c r="K6" s="50">
        <v>0</v>
      </c>
      <c r="L6" s="51">
        <v>0</v>
      </c>
      <c r="M6" s="51">
        <v>0</v>
      </c>
      <c r="N6" s="51">
        <v>0</v>
      </c>
      <c r="O6" s="51">
        <v>0</v>
      </c>
      <c r="P6" s="51">
        <v>3</v>
      </c>
      <c r="Q6" s="51">
        <f>+'BASE DE DATOS '!CD65</f>
        <v>3</v>
      </c>
      <c r="R6" s="51">
        <f>+'BASE DE DATOS '!CE65</f>
        <v>0</v>
      </c>
      <c r="S6" s="51">
        <f>+'BASE DE DATOS '!CF65</f>
        <v>0</v>
      </c>
      <c r="T6" s="51">
        <f>+'BASE DE DATOS '!CG65</f>
        <v>0</v>
      </c>
      <c r="U6" s="51">
        <f>+'BASE DE DATOS '!CH65</f>
        <v>0</v>
      </c>
      <c r="V6" s="51">
        <f>+'BASE DE DATOS '!CI65</f>
        <v>0</v>
      </c>
      <c r="W6" s="51">
        <f>+'BASE DE DATOS '!CJ65</f>
        <v>0</v>
      </c>
      <c r="X6" s="51">
        <f>+'BASE DE DATOS '!CK65</f>
        <v>0</v>
      </c>
      <c r="Y6" s="51">
        <f>+'BASE DE DATOS '!CL65</f>
        <v>20000000</v>
      </c>
      <c r="Z6" s="51">
        <f>+'BASE DE DATOS '!CM65</f>
        <v>0</v>
      </c>
      <c r="AA6" s="54">
        <f>+'BASE DE DATOS '!CQ65</f>
        <v>3</v>
      </c>
      <c r="AB6" s="160">
        <f>+'BASE DE DATOS '!CR65</f>
        <v>1</v>
      </c>
      <c r="AC6" s="55" t="str">
        <f>+'BASE DE DATOS '!CU65</f>
        <v>SECRETARIA DEL INTERIOR</v>
      </c>
      <c r="AD6" s="157"/>
    </row>
    <row r="7" spans="1:31" ht="60" customHeight="1">
      <c r="A7" s="48" t="s">
        <v>295</v>
      </c>
      <c r="B7" s="49" t="s">
        <v>95</v>
      </c>
      <c r="C7" s="48" t="s">
        <v>296</v>
      </c>
      <c r="D7" s="50">
        <v>3</v>
      </c>
      <c r="E7" s="50">
        <v>1</v>
      </c>
      <c r="F7" s="48" t="s">
        <v>97</v>
      </c>
      <c r="G7" s="48" t="s">
        <v>297</v>
      </c>
      <c r="H7" s="48" t="s">
        <v>297</v>
      </c>
      <c r="I7" s="51">
        <v>0</v>
      </c>
      <c r="J7" s="50">
        <v>0</v>
      </c>
      <c r="K7" s="50">
        <v>0</v>
      </c>
      <c r="L7" s="51">
        <v>1</v>
      </c>
      <c r="M7" s="51">
        <v>1</v>
      </c>
      <c r="N7" s="51">
        <v>0</v>
      </c>
      <c r="O7" s="51">
        <v>0</v>
      </c>
      <c r="P7" s="51">
        <v>0</v>
      </c>
      <c r="Q7" s="51">
        <f>+'BASE DE DATOS '!CD66</f>
        <v>0</v>
      </c>
      <c r="R7" s="51">
        <f>+'BASE DE DATOS '!CE66</f>
        <v>480980000</v>
      </c>
      <c r="S7" s="51">
        <f>+'BASE DE DATOS '!CF66</f>
        <v>480980000</v>
      </c>
      <c r="T7" s="51">
        <f>+'BASE DE DATOS '!CG66</f>
        <v>0</v>
      </c>
      <c r="U7" s="51">
        <f>+'BASE DE DATOS '!CH66</f>
        <v>0</v>
      </c>
      <c r="V7" s="51">
        <f>+'BASE DE DATOS '!CI66</f>
        <v>0</v>
      </c>
      <c r="W7" s="51">
        <f>+'BASE DE DATOS '!CJ66</f>
        <v>0</v>
      </c>
      <c r="X7" s="51">
        <f>+'BASE DE DATOS '!CK66</f>
        <v>0</v>
      </c>
      <c r="Y7" s="51">
        <f>+'BASE DE DATOS '!CL66</f>
        <v>0</v>
      </c>
      <c r="Z7" s="51">
        <f>+'BASE DE DATOS '!CM66</f>
        <v>0</v>
      </c>
      <c r="AA7" s="54">
        <f>+'BASE DE DATOS '!CQ66</f>
        <v>1</v>
      </c>
      <c r="AB7" s="160">
        <f>+'BASE DE DATOS '!CR66</f>
        <v>1</v>
      </c>
      <c r="AC7" s="55" t="str">
        <f>+'BASE DE DATOS '!CU66</f>
        <v>SECRETARIA DEL INTERIOR</v>
      </c>
      <c r="AD7" s="157"/>
    </row>
    <row r="8" spans="1:31" ht="41.25" hidden="1" customHeight="1">
      <c r="A8" s="48" t="s">
        <v>295</v>
      </c>
      <c r="B8" s="49" t="s">
        <v>95</v>
      </c>
      <c r="C8" s="48" t="s">
        <v>296</v>
      </c>
      <c r="D8" s="50">
        <v>4</v>
      </c>
      <c r="E8" s="50" t="s">
        <v>79</v>
      </c>
      <c r="F8" s="48" t="s">
        <v>97</v>
      </c>
      <c r="G8" s="48" t="s">
        <v>298</v>
      </c>
      <c r="H8" s="48" t="s">
        <v>298</v>
      </c>
      <c r="I8" s="51">
        <v>0</v>
      </c>
      <c r="J8" s="50">
        <v>0</v>
      </c>
      <c r="K8" s="50">
        <v>0</v>
      </c>
      <c r="L8" s="51">
        <v>0</v>
      </c>
      <c r="M8" s="51">
        <v>0</v>
      </c>
      <c r="N8" s="51">
        <v>2</v>
      </c>
      <c r="O8" s="51">
        <v>0</v>
      </c>
      <c r="P8" s="51" t="s">
        <v>81</v>
      </c>
      <c r="Q8" s="51" t="str">
        <f>+'BASE DE DATOS '!CD67</f>
        <v>NA</v>
      </c>
      <c r="R8" s="51">
        <f>+'BASE DE DATOS '!CE67</f>
        <v>0</v>
      </c>
      <c r="S8" s="51">
        <f>+'BASE DE DATOS '!CF67</f>
        <v>0</v>
      </c>
      <c r="T8" s="51">
        <f>+'BASE DE DATOS '!CG67</f>
        <v>0</v>
      </c>
      <c r="U8" s="51">
        <f>+'BASE DE DATOS '!CH67</f>
        <v>0</v>
      </c>
      <c r="V8" s="51">
        <f>+'BASE DE DATOS '!CI67</f>
        <v>0</v>
      </c>
      <c r="W8" s="51">
        <f>+'BASE DE DATOS '!CJ67</f>
        <v>0</v>
      </c>
      <c r="X8" s="51">
        <f>+'BASE DE DATOS '!CK67</f>
        <v>0</v>
      </c>
      <c r="Y8" s="51">
        <f>+'BASE DE DATOS '!CL67</f>
        <v>0</v>
      </c>
      <c r="Z8" s="51">
        <f>+'BASE DE DATOS '!CM67</f>
        <v>0</v>
      </c>
      <c r="AA8" s="54" t="str">
        <f>+'BASE DE DATOS '!CQ67</f>
        <v>NA</v>
      </c>
      <c r="AB8" s="160" t="str">
        <f>+'BASE DE DATOS '!CR67</f>
        <v>NA</v>
      </c>
      <c r="AC8" s="55" t="str">
        <f>+'BASE DE DATOS '!CU67</f>
        <v>SECRETARIA DEL INTERIOR</v>
      </c>
      <c r="AD8" s="157"/>
    </row>
    <row r="9" spans="1:31" ht="53.25" customHeight="1">
      <c r="A9" s="48" t="s">
        <v>295</v>
      </c>
      <c r="B9" s="49" t="s">
        <v>95</v>
      </c>
      <c r="C9" s="48" t="s">
        <v>296</v>
      </c>
      <c r="D9" s="50">
        <v>100</v>
      </c>
      <c r="E9" s="50">
        <v>20</v>
      </c>
      <c r="F9" s="48" t="s">
        <v>97</v>
      </c>
      <c r="G9" s="48" t="s">
        <v>299</v>
      </c>
      <c r="H9" s="48" t="s">
        <v>299</v>
      </c>
      <c r="I9" s="51">
        <v>0</v>
      </c>
      <c r="J9" s="50">
        <v>25</v>
      </c>
      <c r="K9" s="50">
        <v>0</v>
      </c>
      <c r="L9" s="51">
        <v>25</v>
      </c>
      <c r="M9" s="51">
        <v>0</v>
      </c>
      <c r="N9" s="51">
        <v>10</v>
      </c>
      <c r="O9" s="51">
        <v>6</v>
      </c>
      <c r="P9" s="51">
        <v>14</v>
      </c>
      <c r="Q9" s="51">
        <f>+'BASE DE DATOS '!CD68</f>
        <v>14</v>
      </c>
      <c r="R9" s="51">
        <f>+'BASE DE DATOS '!CE68</f>
        <v>1500000</v>
      </c>
      <c r="S9" s="51">
        <f>+'BASE DE DATOS '!CF68</f>
        <v>0</v>
      </c>
      <c r="T9" s="51">
        <f>+'BASE DE DATOS '!CG68</f>
        <v>0</v>
      </c>
      <c r="U9" s="51">
        <f>+'BASE DE DATOS '!CH68</f>
        <v>0</v>
      </c>
      <c r="V9" s="51">
        <f>+'BASE DE DATOS '!CI68</f>
        <v>0</v>
      </c>
      <c r="W9" s="51">
        <f>+'BASE DE DATOS '!CJ68</f>
        <v>0</v>
      </c>
      <c r="X9" s="51">
        <f>+'BASE DE DATOS '!CK68</f>
        <v>0</v>
      </c>
      <c r="Y9" s="51">
        <f>+'BASE DE DATOS '!CL68</f>
        <v>0</v>
      </c>
      <c r="Z9" s="51">
        <f>+'BASE DE DATOS '!CM68</f>
        <v>1500000</v>
      </c>
      <c r="AA9" s="54">
        <f>+'BASE DE DATOS '!CQ68</f>
        <v>20</v>
      </c>
      <c r="AB9" s="160">
        <f>+'BASE DE DATOS '!CR68</f>
        <v>1</v>
      </c>
      <c r="AC9" s="55" t="str">
        <f>+'BASE DE DATOS '!CU68</f>
        <v>SECRETARIA DEL INTERIOR</v>
      </c>
      <c r="AD9" s="157"/>
    </row>
    <row r="10" spans="1:31" ht="45.75" customHeight="1">
      <c r="A10" s="48" t="s">
        <v>295</v>
      </c>
      <c r="B10" s="49" t="s">
        <v>95</v>
      </c>
      <c r="C10" s="48" t="s">
        <v>296</v>
      </c>
      <c r="D10" s="50">
        <v>1</v>
      </c>
      <c r="E10" s="50">
        <v>1</v>
      </c>
      <c r="F10" s="48" t="s">
        <v>97</v>
      </c>
      <c r="G10" s="48" t="s">
        <v>300</v>
      </c>
      <c r="H10" s="48" t="s">
        <v>300</v>
      </c>
      <c r="I10" s="51">
        <v>0</v>
      </c>
      <c r="J10" s="50">
        <v>0</v>
      </c>
      <c r="K10" s="50">
        <v>0</v>
      </c>
      <c r="L10" s="51">
        <v>0</v>
      </c>
      <c r="M10" s="51">
        <v>0</v>
      </c>
      <c r="N10" s="51">
        <v>0</v>
      </c>
      <c r="O10" s="51">
        <v>0</v>
      </c>
      <c r="P10" s="51">
        <v>1</v>
      </c>
      <c r="Q10" s="51">
        <f>+'BASE DE DATOS '!CD69</f>
        <v>0</v>
      </c>
      <c r="R10" s="51">
        <f>+'BASE DE DATOS '!CE69</f>
        <v>0</v>
      </c>
      <c r="S10" s="51">
        <f>+'BASE DE DATOS '!CF69</f>
        <v>0</v>
      </c>
      <c r="T10" s="51">
        <f>+'BASE DE DATOS '!CG69</f>
        <v>0</v>
      </c>
      <c r="U10" s="51">
        <f>+'BASE DE DATOS '!CH69</f>
        <v>0</v>
      </c>
      <c r="V10" s="51">
        <f>+'BASE DE DATOS '!CI69</f>
        <v>0</v>
      </c>
      <c r="W10" s="51">
        <f>+'BASE DE DATOS '!CJ69</f>
        <v>0</v>
      </c>
      <c r="X10" s="51">
        <f>+'BASE DE DATOS '!CK69</f>
        <v>0</v>
      </c>
      <c r="Y10" s="51">
        <f>+'BASE DE DATOS '!CL69</f>
        <v>0</v>
      </c>
      <c r="Z10" s="51">
        <f>+'BASE DE DATOS '!CM69</f>
        <v>0</v>
      </c>
      <c r="AA10" s="54">
        <f>+'BASE DE DATOS '!CQ69</f>
        <v>0</v>
      </c>
      <c r="AB10" s="160">
        <f>+'BASE DE DATOS '!CR69</f>
        <v>0</v>
      </c>
      <c r="AC10" s="55" t="str">
        <f>+'BASE DE DATOS '!CU69</f>
        <v>SECRETARIA DEL INTERIOR</v>
      </c>
      <c r="AD10" s="157"/>
    </row>
    <row r="11" spans="1:31" ht="49.5" customHeight="1">
      <c r="A11" s="48" t="s">
        <v>301</v>
      </c>
      <c r="B11" s="49" t="s">
        <v>95</v>
      </c>
      <c r="C11" s="48" t="s">
        <v>302</v>
      </c>
      <c r="D11" s="50">
        <v>1</v>
      </c>
      <c r="E11" s="50">
        <v>1</v>
      </c>
      <c r="F11" s="48" t="s">
        <v>97</v>
      </c>
      <c r="G11" s="48" t="s">
        <v>303</v>
      </c>
      <c r="H11" s="48" t="s">
        <v>303</v>
      </c>
      <c r="I11" s="51">
        <v>0</v>
      </c>
      <c r="J11" s="50">
        <v>0</v>
      </c>
      <c r="K11" s="50">
        <v>0</v>
      </c>
      <c r="L11" s="51">
        <v>0</v>
      </c>
      <c r="M11" s="51">
        <v>0</v>
      </c>
      <c r="N11" s="51">
        <v>0</v>
      </c>
      <c r="O11" s="51">
        <v>0</v>
      </c>
      <c r="P11" s="51">
        <v>1</v>
      </c>
      <c r="Q11" s="51">
        <f>+'BASE DE DATOS '!CD70</f>
        <v>1</v>
      </c>
      <c r="R11" s="51">
        <f>+'BASE DE DATOS '!CE70</f>
        <v>29999152</v>
      </c>
      <c r="S11" s="51">
        <f>+'BASE DE DATOS '!CF70</f>
        <v>29999152</v>
      </c>
      <c r="T11" s="51">
        <f>+'BASE DE DATOS '!CG70</f>
        <v>0</v>
      </c>
      <c r="U11" s="51">
        <f>+'BASE DE DATOS '!CH70</f>
        <v>0</v>
      </c>
      <c r="V11" s="51">
        <f>+'BASE DE DATOS '!CI70</f>
        <v>0</v>
      </c>
      <c r="W11" s="51">
        <f>+'BASE DE DATOS '!CJ70</f>
        <v>0</v>
      </c>
      <c r="X11" s="51">
        <f>+'BASE DE DATOS '!CK70</f>
        <v>0</v>
      </c>
      <c r="Y11" s="51">
        <f>+'BASE DE DATOS '!CL70</f>
        <v>0</v>
      </c>
      <c r="Z11" s="51">
        <f>+'BASE DE DATOS '!CM70</f>
        <v>0</v>
      </c>
      <c r="AA11" s="54">
        <f>+'BASE DE DATOS '!CQ70</f>
        <v>1</v>
      </c>
      <c r="AB11" s="160">
        <f>+'BASE DE DATOS '!CR70</f>
        <v>1</v>
      </c>
      <c r="AC11" s="55" t="str">
        <f>+'BASE DE DATOS '!CU70</f>
        <v>SECRETARIA DEL INTERIOR</v>
      </c>
      <c r="AD11" s="157"/>
    </row>
    <row r="12" spans="1:31" ht="45" hidden="1" customHeight="1">
      <c r="A12" s="48" t="s">
        <v>301</v>
      </c>
      <c r="B12" s="49" t="s">
        <v>95</v>
      </c>
      <c r="C12" s="48" t="s">
        <v>302</v>
      </c>
      <c r="D12" s="50">
        <v>3</v>
      </c>
      <c r="E12" s="50" t="s">
        <v>79</v>
      </c>
      <c r="F12" s="48" t="s">
        <v>97</v>
      </c>
      <c r="G12" s="48" t="s">
        <v>304</v>
      </c>
      <c r="H12" s="48" t="s">
        <v>304</v>
      </c>
      <c r="I12" s="51">
        <v>0</v>
      </c>
      <c r="J12" s="50">
        <v>0</v>
      </c>
      <c r="K12" s="50">
        <v>0</v>
      </c>
      <c r="L12" s="51">
        <v>0</v>
      </c>
      <c r="M12" s="51">
        <v>0</v>
      </c>
      <c r="N12" s="51">
        <v>0</v>
      </c>
      <c r="O12" s="51">
        <v>0</v>
      </c>
      <c r="P12" s="51" t="s">
        <v>81</v>
      </c>
      <c r="Q12" s="51" t="str">
        <f>+'BASE DE DATOS '!CD71</f>
        <v>NA</v>
      </c>
      <c r="R12" s="51">
        <f>+'BASE DE DATOS '!CE71</f>
        <v>0</v>
      </c>
      <c r="S12" s="51">
        <f>+'BASE DE DATOS '!CF71</f>
        <v>0</v>
      </c>
      <c r="T12" s="51">
        <f>+'BASE DE DATOS '!CG71</f>
        <v>0</v>
      </c>
      <c r="U12" s="51">
        <f>+'BASE DE DATOS '!CH71</f>
        <v>0</v>
      </c>
      <c r="V12" s="51">
        <f>+'BASE DE DATOS '!CI71</f>
        <v>0</v>
      </c>
      <c r="W12" s="51">
        <f>+'BASE DE DATOS '!CJ71</f>
        <v>0</v>
      </c>
      <c r="X12" s="51">
        <f>+'BASE DE DATOS '!CK71</f>
        <v>0</v>
      </c>
      <c r="Y12" s="51">
        <f>+'BASE DE DATOS '!CL71</f>
        <v>0</v>
      </c>
      <c r="Z12" s="51">
        <f>+'BASE DE DATOS '!CM71</f>
        <v>0</v>
      </c>
      <c r="AA12" s="54" t="str">
        <f>+'BASE DE DATOS '!CQ71</f>
        <v>NA</v>
      </c>
      <c r="AB12" s="160" t="str">
        <f>+'BASE DE DATOS '!CR71</f>
        <v>NA</v>
      </c>
      <c r="AC12" s="55" t="str">
        <f>+'BASE DE DATOS '!CU71</f>
        <v>SECRETARIA DEL INTERIOR</v>
      </c>
      <c r="AD12" s="157"/>
    </row>
    <row r="13" spans="1:31" ht="41.25" customHeight="1">
      <c r="A13" s="48" t="s">
        <v>301</v>
      </c>
      <c r="B13" s="49" t="s">
        <v>95</v>
      </c>
      <c r="C13" s="48" t="s">
        <v>302</v>
      </c>
      <c r="D13" s="50">
        <v>40</v>
      </c>
      <c r="E13" s="50">
        <v>40</v>
      </c>
      <c r="F13" s="48" t="s">
        <v>97</v>
      </c>
      <c r="G13" s="48" t="s">
        <v>305</v>
      </c>
      <c r="H13" s="48" t="s">
        <v>306</v>
      </c>
      <c r="I13" s="51">
        <v>0</v>
      </c>
      <c r="J13" s="50">
        <v>0</v>
      </c>
      <c r="K13" s="50">
        <v>0</v>
      </c>
      <c r="L13" s="51">
        <v>0</v>
      </c>
      <c r="M13" s="51">
        <v>0</v>
      </c>
      <c r="N13" s="51">
        <v>0</v>
      </c>
      <c r="O13" s="51">
        <v>0</v>
      </c>
      <c r="P13" s="51">
        <v>40</v>
      </c>
      <c r="Q13" s="51">
        <f>+'BASE DE DATOS '!CD72</f>
        <v>0</v>
      </c>
      <c r="R13" s="51">
        <f>+'BASE DE DATOS '!CE72</f>
        <v>0</v>
      </c>
      <c r="S13" s="51">
        <f>+'BASE DE DATOS '!CF72</f>
        <v>0</v>
      </c>
      <c r="T13" s="51">
        <f>+'BASE DE DATOS '!CG72</f>
        <v>0</v>
      </c>
      <c r="U13" s="51">
        <f>+'BASE DE DATOS '!CH72</f>
        <v>0</v>
      </c>
      <c r="V13" s="51">
        <f>+'BASE DE DATOS '!CI72</f>
        <v>0</v>
      </c>
      <c r="W13" s="51">
        <f>+'BASE DE DATOS '!CJ72</f>
        <v>0</v>
      </c>
      <c r="X13" s="51">
        <f>+'BASE DE DATOS '!CK72</f>
        <v>0</v>
      </c>
      <c r="Y13" s="51">
        <f>+'BASE DE DATOS '!CL72</f>
        <v>0</v>
      </c>
      <c r="Z13" s="51">
        <f>+'BASE DE DATOS '!CM72</f>
        <v>0</v>
      </c>
      <c r="AA13" s="54">
        <f>+'BASE DE DATOS '!CQ72</f>
        <v>0</v>
      </c>
      <c r="AB13" s="160">
        <f>+'BASE DE DATOS '!CR72</f>
        <v>0</v>
      </c>
      <c r="AC13" s="55" t="str">
        <f>+'BASE DE DATOS '!CU72</f>
        <v>SECRETARIA DEL INTERIOR</v>
      </c>
      <c r="AD13" s="157"/>
    </row>
    <row r="14" spans="1:31" ht="44.25" customHeight="1">
      <c r="A14" s="48" t="s">
        <v>301</v>
      </c>
      <c r="B14" s="49" t="s">
        <v>95</v>
      </c>
      <c r="C14" s="48" t="s">
        <v>302</v>
      </c>
      <c r="D14" s="50">
        <v>3</v>
      </c>
      <c r="E14" s="50">
        <v>3</v>
      </c>
      <c r="F14" s="48" t="s">
        <v>97</v>
      </c>
      <c r="G14" s="48" t="s">
        <v>307</v>
      </c>
      <c r="H14" s="48" t="s">
        <v>308</v>
      </c>
      <c r="I14" s="51">
        <v>0</v>
      </c>
      <c r="J14" s="50">
        <v>0</v>
      </c>
      <c r="K14" s="50">
        <v>0</v>
      </c>
      <c r="L14" s="51">
        <v>0</v>
      </c>
      <c r="M14" s="51">
        <v>0</v>
      </c>
      <c r="N14" s="51">
        <v>0</v>
      </c>
      <c r="O14" s="51">
        <v>0</v>
      </c>
      <c r="P14" s="51">
        <v>3</v>
      </c>
      <c r="Q14" s="51">
        <f>+'BASE DE DATOS '!CD73</f>
        <v>3</v>
      </c>
      <c r="R14" s="51">
        <f>+'BASE DE DATOS '!CE73</f>
        <v>653723800</v>
      </c>
      <c r="S14" s="51">
        <f>+'BASE DE DATOS '!CF73</f>
        <v>0</v>
      </c>
      <c r="T14" s="51">
        <f>+'BASE DE DATOS '!CG73</f>
        <v>0</v>
      </c>
      <c r="U14" s="51">
        <f>+'BASE DE DATOS '!CH73</f>
        <v>0</v>
      </c>
      <c r="V14" s="51">
        <f>+'BASE DE DATOS '!CI73</f>
        <v>0</v>
      </c>
      <c r="W14" s="51">
        <f>+'BASE DE DATOS '!CJ73</f>
        <v>0</v>
      </c>
      <c r="X14" s="51">
        <f>+'BASE DE DATOS '!CK73</f>
        <v>0</v>
      </c>
      <c r="Y14" s="51">
        <f>+'BASE DE DATOS '!CL73</f>
        <v>0</v>
      </c>
      <c r="Z14" s="51">
        <f>+'BASE DE DATOS '!CM73</f>
        <v>653723800</v>
      </c>
      <c r="AA14" s="54">
        <f>+'BASE DE DATOS '!CQ73</f>
        <v>3</v>
      </c>
      <c r="AB14" s="160">
        <f>+'BASE DE DATOS '!CR73</f>
        <v>1</v>
      </c>
      <c r="AC14" s="55" t="str">
        <f>+'BASE DE DATOS '!CU73</f>
        <v>SECRETARIA DEL INTERIOR</v>
      </c>
      <c r="AD14" s="157"/>
    </row>
    <row r="15" spans="1:31" ht="30" customHeight="1">
      <c r="A15" s="48" t="s">
        <v>301</v>
      </c>
      <c r="B15" s="49" t="s">
        <v>95</v>
      </c>
      <c r="C15" s="48" t="s">
        <v>302</v>
      </c>
      <c r="D15" s="50">
        <v>1</v>
      </c>
      <c r="E15" s="50">
        <v>1</v>
      </c>
      <c r="F15" s="48" t="s">
        <v>97</v>
      </c>
      <c r="G15" s="48" t="s">
        <v>309</v>
      </c>
      <c r="H15" s="48" t="s">
        <v>310</v>
      </c>
      <c r="I15" s="51">
        <v>0</v>
      </c>
      <c r="J15" s="50">
        <v>0</v>
      </c>
      <c r="K15" s="50">
        <v>0</v>
      </c>
      <c r="L15" s="51">
        <v>0</v>
      </c>
      <c r="M15" s="51">
        <v>0</v>
      </c>
      <c r="N15" s="51">
        <v>0</v>
      </c>
      <c r="O15" s="51">
        <v>0</v>
      </c>
      <c r="P15" s="51">
        <v>1</v>
      </c>
      <c r="Q15" s="51">
        <f>+'BASE DE DATOS '!CD74</f>
        <v>1</v>
      </c>
      <c r="R15" s="51">
        <f>+'BASE DE DATOS '!CE74</f>
        <v>100000000</v>
      </c>
      <c r="S15" s="51">
        <f>+'BASE DE DATOS '!CF74</f>
        <v>0</v>
      </c>
      <c r="T15" s="51">
        <f>+'BASE DE DATOS '!CG74</f>
        <v>0</v>
      </c>
      <c r="U15" s="51">
        <f>+'BASE DE DATOS '!CH74</f>
        <v>0</v>
      </c>
      <c r="V15" s="51">
        <f>+'BASE DE DATOS '!CI74</f>
        <v>0</v>
      </c>
      <c r="W15" s="51">
        <f>+'BASE DE DATOS '!CJ74</f>
        <v>0</v>
      </c>
      <c r="X15" s="51">
        <f>+'BASE DE DATOS '!CK74</f>
        <v>0</v>
      </c>
      <c r="Y15" s="51">
        <f>+'BASE DE DATOS '!CL74</f>
        <v>0</v>
      </c>
      <c r="Z15" s="51">
        <f>+'BASE DE DATOS '!CM74</f>
        <v>100000000</v>
      </c>
      <c r="AA15" s="54">
        <f>+'BASE DE DATOS '!CQ74</f>
        <v>1</v>
      </c>
      <c r="AB15" s="160">
        <f>+'BASE DE DATOS '!CR74</f>
        <v>1</v>
      </c>
      <c r="AC15" s="55" t="str">
        <f>+'BASE DE DATOS '!CU74</f>
        <v>SECRETARIA DEL INTERIOR</v>
      </c>
      <c r="AD15" s="157"/>
    </row>
    <row r="16" spans="1:31" ht="33" customHeight="1">
      <c r="A16" s="48" t="s">
        <v>301</v>
      </c>
      <c r="B16" s="49" t="s">
        <v>95</v>
      </c>
      <c r="C16" s="48" t="s">
        <v>302</v>
      </c>
      <c r="D16" s="50">
        <v>5</v>
      </c>
      <c r="E16" s="50">
        <v>3</v>
      </c>
      <c r="F16" s="48" t="s">
        <v>97</v>
      </c>
      <c r="G16" s="48" t="s">
        <v>311</v>
      </c>
      <c r="H16" s="48" t="s">
        <v>311</v>
      </c>
      <c r="I16" s="51">
        <v>0</v>
      </c>
      <c r="J16" s="50">
        <v>0</v>
      </c>
      <c r="K16" s="50">
        <v>0</v>
      </c>
      <c r="L16" s="51">
        <v>0</v>
      </c>
      <c r="M16" s="51">
        <v>0</v>
      </c>
      <c r="N16" s="51">
        <v>0</v>
      </c>
      <c r="O16" s="51">
        <v>0</v>
      </c>
      <c r="P16" s="51">
        <v>3</v>
      </c>
      <c r="Q16" s="51">
        <f>+'BASE DE DATOS '!CD75</f>
        <v>3</v>
      </c>
      <c r="R16" s="51">
        <f>+'BASE DE DATOS '!CE75</f>
        <v>1281635525</v>
      </c>
      <c r="S16" s="51">
        <f>+'BASE DE DATOS '!CF75</f>
        <v>0</v>
      </c>
      <c r="T16" s="51">
        <f>+'BASE DE DATOS '!CG75</f>
        <v>0</v>
      </c>
      <c r="U16" s="51">
        <f>+'BASE DE DATOS '!CH75</f>
        <v>0</v>
      </c>
      <c r="V16" s="51">
        <f>+'BASE DE DATOS '!CI75</f>
        <v>0</v>
      </c>
      <c r="W16" s="51">
        <f>+'BASE DE DATOS '!CJ75</f>
        <v>0</v>
      </c>
      <c r="X16" s="51">
        <f>+'BASE DE DATOS '!CK75</f>
        <v>0</v>
      </c>
      <c r="Y16" s="51">
        <f>+'BASE DE DATOS '!CL75</f>
        <v>0</v>
      </c>
      <c r="Z16" s="51">
        <f>+'BASE DE DATOS '!CM75</f>
        <v>1281635525</v>
      </c>
      <c r="AA16" s="54">
        <f>+'BASE DE DATOS '!CQ75</f>
        <v>3</v>
      </c>
      <c r="AB16" s="160">
        <f>+'BASE DE DATOS '!CR75</f>
        <v>1</v>
      </c>
      <c r="AC16" s="55" t="str">
        <f>+'BASE DE DATOS '!CU75</f>
        <v>SECRETARIA DEL INTERIOR</v>
      </c>
      <c r="AD16" s="157"/>
    </row>
    <row r="17" spans="1:30" ht="47.25" customHeight="1">
      <c r="A17" s="48" t="s">
        <v>394</v>
      </c>
      <c r="B17" s="49" t="s">
        <v>95</v>
      </c>
      <c r="C17" s="48" t="s">
        <v>395</v>
      </c>
      <c r="D17" s="50">
        <v>2</v>
      </c>
      <c r="E17" s="50">
        <v>1</v>
      </c>
      <c r="F17" s="48" t="s">
        <v>97</v>
      </c>
      <c r="G17" s="48" t="s">
        <v>396</v>
      </c>
      <c r="H17" s="48" t="s">
        <v>397</v>
      </c>
      <c r="I17" s="51">
        <v>0</v>
      </c>
      <c r="J17" s="50">
        <v>0</v>
      </c>
      <c r="K17" s="50">
        <v>0</v>
      </c>
      <c r="L17" s="51">
        <v>1</v>
      </c>
      <c r="M17" s="51">
        <v>1</v>
      </c>
      <c r="N17" s="51">
        <v>0</v>
      </c>
      <c r="O17" s="51">
        <v>0</v>
      </c>
      <c r="P17" s="51">
        <v>1</v>
      </c>
      <c r="Q17" s="51">
        <f>+'BASE DE DATOS '!CD110</f>
        <v>1</v>
      </c>
      <c r="R17" s="51">
        <f>+'BASE DE DATOS '!CE110</f>
        <v>300000000</v>
      </c>
      <c r="S17" s="51">
        <f>+'BASE DE DATOS '!CF110</f>
        <v>300000000</v>
      </c>
      <c r="T17" s="51">
        <f>+'BASE DE DATOS '!CG110</f>
        <v>0</v>
      </c>
      <c r="U17" s="51">
        <f>+'BASE DE DATOS '!CH110</f>
        <v>0</v>
      </c>
      <c r="V17" s="51">
        <f>+'BASE DE DATOS '!CI110</f>
        <v>0</v>
      </c>
      <c r="W17" s="51">
        <f>+'BASE DE DATOS '!CJ110</f>
        <v>0</v>
      </c>
      <c r="X17" s="51">
        <f>+'BASE DE DATOS '!CK110</f>
        <v>0</v>
      </c>
      <c r="Y17" s="51">
        <f>+'BASE DE DATOS '!CL110</f>
        <v>0</v>
      </c>
      <c r="Z17" s="51">
        <f>+'BASE DE DATOS '!CM110</f>
        <v>0</v>
      </c>
      <c r="AA17" s="54">
        <f>+'BASE DE DATOS '!CQ110</f>
        <v>2</v>
      </c>
      <c r="AB17" s="160">
        <f>+'BASE DE DATOS '!CR110</f>
        <v>1</v>
      </c>
      <c r="AC17" s="55" t="str">
        <f>+'BASE DE DATOS '!CU110</f>
        <v xml:space="preserve">SECRETARIA DEL INTERIOR - CIRA </v>
      </c>
      <c r="AD17" s="157"/>
    </row>
    <row r="18" spans="1:30" ht="33.75">
      <c r="A18" s="48" t="s">
        <v>394</v>
      </c>
      <c r="B18" s="49" t="s">
        <v>95</v>
      </c>
      <c r="C18" s="48" t="s">
        <v>395</v>
      </c>
      <c r="D18" s="50">
        <v>0</v>
      </c>
      <c r="E18" s="50">
        <v>140</v>
      </c>
      <c r="F18" s="48" t="s">
        <v>97</v>
      </c>
      <c r="G18" s="63" t="s">
        <v>81</v>
      </c>
      <c r="H18" s="48" t="s">
        <v>401</v>
      </c>
      <c r="I18" s="51" t="s">
        <v>107</v>
      </c>
      <c r="J18" s="152" t="s">
        <v>81</v>
      </c>
      <c r="K18" s="152" t="s">
        <v>81</v>
      </c>
      <c r="L18" s="152" t="s">
        <v>81</v>
      </c>
      <c r="M18" s="152" t="s">
        <v>81</v>
      </c>
      <c r="N18" s="152" t="s">
        <v>81</v>
      </c>
      <c r="O18" s="152" t="s">
        <v>81</v>
      </c>
      <c r="P18" s="51">
        <v>140</v>
      </c>
      <c r="Q18" s="51">
        <f>+'BASE DE DATOS '!CD111</f>
        <v>140</v>
      </c>
      <c r="R18" s="124">
        <f>+'BASE DE DATOS '!CE111</f>
        <v>300000000</v>
      </c>
      <c r="S18" s="124">
        <f>+'BASE DE DATOS '!CF111</f>
        <v>300000000</v>
      </c>
      <c r="T18" s="124">
        <f>+'BASE DE DATOS '!CG111</f>
        <v>0</v>
      </c>
      <c r="U18" s="124">
        <f>+'BASE DE DATOS '!CH111</f>
        <v>0</v>
      </c>
      <c r="V18" s="124">
        <f>+'BASE DE DATOS '!CI111</f>
        <v>0</v>
      </c>
      <c r="W18" s="124">
        <f>+'BASE DE DATOS '!CJ111</f>
        <v>0</v>
      </c>
      <c r="X18" s="124">
        <f>+'BASE DE DATOS '!CK111</f>
        <v>0</v>
      </c>
      <c r="Y18" s="124">
        <f>+'BASE DE DATOS '!CL111</f>
        <v>0</v>
      </c>
      <c r="Z18" s="51">
        <f>+'BASE DE DATOS '!CM111</f>
        <v>0</v>
      </c>
      <c r="AA18" s="54">
        <f>+'BASE DE DATOS '!CQ111</f>
        <v>140</v>
      </c>
      <c r="AB18" s="160">
        <f>+'BASE DE DATOS '!CR111</f>
        <v>1</v>
      </c>
      <c r="AC18" s="55" t="str">
        <f>+'BASE DE DATOS '!CU111</f>
        <v xml:space="preserve">SECRETARIA DEL INTERIOR - CIRA </v>
      </c>
      <c r="AD18" s="157"/>
    </row>
    <row r="19" spans="1:30" ht="32.25" hidden="1" customHeight="1">
      <c r="A19" s="48" t="s">
        <v>408</v>
      </c>
      <c r="B19" s="49" t="s">
        <v>95</v>
      </c>
      <c r="C19" s="48" t="s">
        <v>409</v>
      </c>
      <c r="D19" s="50">
        <v>5</v>
      </c>
      <c r="E19" s="50" t="s">
        <v>79</v>
      </c>
      <c r="F19" s="48" t="s">
        <v>97</v>
      </c>
      <c r="G19" s="48" t="s">
        <v>410</v>
      </c>
      <c r="H19" s="48" t="s">
        <v>410</v>
      </c>
      <c r="I19" s="51">
        <v>0</v>
      </c>
      <c r="J19" s="50">
        <v>0</v>
      </c>
      <c r="K19" s="50">
        <v>0</v>
      </c>
      <c r="L19" s="51">
        <v>0</v>
      </c>
      <c r="M19" s="51">
        <v>0</v>
      </c>
      <c r="N19" s="51">
        <v>0</v>
      </c>
      <c r="O19" s="51">
        <v>0</v>
      </c>
      <c r="P19" s="51" t="s">
        <v>81</v>
      </c>
      <c r="Q19" s="51" t="str">
        <f>+'BASE DE DATOS '!CD112</f>
        <v>NA</v>
      </c>
      <c r="R19" s="51">
        <f>+'BASE DE DATOS '!CE112</f>
        <v>0</v>
      </c>
      <c r="S19" s="51">
        <f>+'BASE DE DATOS '!CF112</f>
        <v>0</v>
      </c>
      <c r="T19" s="51">
        <f>+'BASE DE DATOS '!CG112</f>
        <v>0</v>
      </c>
      <c r="U19" s="51">
        <f>+'BASE DE DATOS '!CH112</f>
        <v>0</v>
      </c>
      <c r="V19" s="51">
        <f>+'BASE DE DATOS '!CI112</f>
        <v>0</v>
      </c>
      <c r="W19" s="51">
        <f>+'BASE DE DATOS '!CJ112</f>
        <v>0</v>
      </c>
      <c r="X19" s="51">
        <f>+'BASE DE DATOS '!CK112</f>
        <v>0</v>
      </c>
      <c r="Y19" s="51">
        <f>+'BASE DE DATOS '!CL112</f>
        <v>0</v>
      </c>
      <c r="Z19" s="51">
        <f>+'BASE DE DATOS '!CM112</f>
        <v>0</v>
      </c>
      <c r="AA19" s="54" t="str">
        <f>+'BASE DE DATOS '!CQ112</f>
        <v>NA</v>
      </c>
      <c r="AB19" s="160" t="str">
        <f>+'BASE DE DATOS '!CR112</f>
        <v>NA</v>
      </c>
      <c r="AC19" s="55" t="str">
        <f>+'BASE DE DATOS '!CU112</f>
        <v xml:space="preserve">SECRETARIA DEL INTERIOR - CIRA </v>
      </c>
      <c r="AD19" s="157"/>
    </row>
    <row r="20" spans="1:30" ht="36" customHeight="1">
      <c r="A20" s="48" t="s">
        <v>408</v>
      </c>
      <c r="B20" s="49" t="s">
        <v>95</v>
      </c>
      <c r="C20" s="48" t="s">
        <v>409</v>
      </c>
      <c r="D20" s="50">
        <v>5</v>
      </c>
      <c r="E20" s="50">
        <v>1</v>
      </c>
      <c r="F20" s="48" t="s">
        <v>97</v>
      </c>
      <c r="G20" s="48" t="s">
        <v>412</v>
      </c>
      <c r="H20" s="48" t="s">
        <v>413</v>
      </c>
      <c r="I20" s="51">
        <v>0</v>
      </c>
      <c r="J20" s="50">
        <v>1</v>
      </c>
      <c r="K20" s="50">
        <v>0</v>
      </c>
      <c r="L20" s="51">
        <v>2</v>
      </c>
      <c r="M20" s="51">
        <v>0</v>
      </c>
      <c r="N20" s="51">
        <v>0</v>
      </c>
      <c r="O20" s="51">
        <v>0</v>
      </c>
      <c r="P20" s="51">
        <v>1</v>
      </c>
      <c r="Q20" s="51">
        <f>+'BASE DE DATOS '!CD113</f>
        <v>0</v>
      </c>
      <c r="R20" s="51">
        <f>+'BASE DE DATOS '!CE113</f>
        <v>3499451782</v>
      </c>
      <c r="S20" s="51">
        <f>+'BASE DE DATOS '!CF113</f>
        <v>3499451782</v>
      </c>
      <c r="T20" s="51">
        <f>+'BASE DE DATOS '!CG113</f>
        <v>0</v>
      </c>
      <c r="U20" s="51">
        <f>+'BASE DE DATOS '!CH113</f>
        <v>0</v>
      </c>
      <c r="V20" s="51">
        <f>+'BASE DE DATOS '!CI113</f>
        <v>0</v>
      </c>
      <c r="W20" s="51">
        <f>+'BASE DE DATOS '!CJ113</f>
        <v>0</v>
      </c>
      <c r="X20" s="51">
        <f>+'BASE DE DATOS '!CK113</f>
        <v>0</v>
      </c>
      <c r="Y20" s="51">
        <f>+'BASE DE DATOS '!CL113</f>
        <v>0</v>
      </c>
      <c r="Z20" s="51">
        <f>+'BASE DE DATOS '!CM113</f>
        <v>0</v>
      </c>
      <c r="AA20" s="54">
        <f>+'BASE DE DATOS '!CQ113</f>
        <v>0</v>
      </c>
      <c r="AB20" s="160">
        <f>+'BASE DE DATOS '!CR113</f>
        <v>0</v>
      </c>
      <c r="AC20" s="55" t="str">
        <f>+'BASE DE DATOS '!CU113</f>
        <v xml:space="preserve">SECRETARIA DEL INTERIOR - CIRA </v>
      </c>
      <c r="AD20" s="157"/>
    </row>
    <row r="21" spans="1:30" ht="44.25" customHeight="1">
      <c r="A21" s="48" t="s">
        <v>408</v>
      </c>
      <c r="B21" s="49" t="s">
        <v>95</v>
      </c>
      <c r="C21" s="48" t="s">
        <v>409</v>
      </c>
      <c r="D21" s="50">
        <v>2</v>
      </c>
      <c r="E21" s="50">
        <v>2</v>
      </c>
      <c r="F21" s="48" t="s">
        <v>97</v>
      </c>
      <c r="G21" s="48" t="s">
        <v>420</v>
      </c>
      <c r="H21" s="48" t="s">
        <v>421</v>
      </c>
      <c r="I21" s="51">
        <v>0</v>
      </c>
      <c r="J21" s="50">
        <v>1</v>
      </c>
      <c r="K21" s="50">
        <v>0</v>
      </c>
      <c r="L21" s="51">
        <v>1</v>
      </c>
      <c r="M21" s="51">
        <v>1</v>
      </c>
      <c r="N21" s="51">
        <v>1</v>
      </c>
      <c r="O21" s="51">
        <v>1</v>
      </c>
      <c r="P21" s="51">
        <v>1</v>
      </c>
      <c r="Q21" s="51">
        <f>+'BASE DE DATOS '!CD114</f>
        <v>1</v>
      </c>
      <c r="R21" s="51">
        <f>+'BASE DE DATOS '!CE114</f>
        <v>2472000000</v>
      </c>
      <c r="S21" s="51">
        <f>+'BASE DE DATOS '!CF114</f>
        <v>2472000000</v>
      </c>
      <c r="T21" s="51">
        <f>+'BASE DE DATOS '!CG114</f>
        <v>0</v>
      </c>
      <c r="U21" s="51">
        <f>+'BASE DE DATOS '!CH114</f>
        <v>0</v>
      </c>
      <c r="V21" s="51">
        <f>+'BASE DE DATOS '!CI114</f>
        <v>0</v>
      </c>
      <c r="W21" s="51">
        <f>+'BASE DE DATOS '!CJ114</f>
        <v>0</v>
      </c>
      <c r="X21" s="51">
        <f>+'BASE DE DATOS '!CK114</f>
        <v>0</v>
      </c>
      <c r="Y21" s="51">
        <f>+'BASE DE DATOS '!CL114</f>
        <v>0</v>
      </c>
      <c r="Z21" s="51">
        <f>+'BASE DE DATOS '!CM114</f>
        <v>0</v>
      </c>
      <c r="AA21" s="54">
        <f>+'BASE DE DATOS '!CQ114</f>
        <v>3</v>
      </c>
      <c r="AB21" s="160">
        <f>+'BASE DE DATOS '!CR114</f>
        <v>1</v>
      </c>
      <c r="AC21" s="55" t="str">
        <f>+'BASE DE DATOS '!CU114</f>
        <v xml:space="preserve">SECRETARIA DEL INTERIOR - CIRA </v>
      </c>
      <c r="AD21" s="157"/>
    </row>
    <row r="22" spans="1:30" ht="45.75" customHeight="1">
      <c r="A22" s="48" t="s">
        <v>474</v>
      </c>
      <c r="B22" s="49" t="s">
        <v>95</v>
      </c>
      <c r="C22" s="48" t="s">
        <v>475</v>
      </c>
      <c r="D22" s="50">
        <v>50</v>
      </c>
      <c r="E22" s="50">
        <v>8</v>
      </c>
      <c r="F22" s="48" t="s">
        <v>97</v>
      </c>
      <c r="G22" s="48" t="s">
        <v>476</v>
      </c>
      <c r="H22" s="48" t="s">
        <v>477</v>
      </c>
      <c r="I22" s="51">
        <v>0</v>
      </c>
      <c r="J22" s="50">
        <v>2</v>
      </c>
      <c r="K22" s="50">
        <v>0</v>
      </c>
      <c r="L22" s="51">
        <v>2</v>
      </c>
      <c r="M22" s="51">
        <v>0</v>
      </c>
      <c r="N22" s="51">
        <v>0</v>
      </c>
      <c r="O22" s="51">
        <v>0</v>
      </c>
      <c r="P22" s="51">
        <v>8</v>
      </c>
      <c r="Q22" s="51">
        <f>+'BASE DE DATOS '!CD123</f>
        <v>0</v>
      </c>
      <c r="R22" s="51">
        <f>+'BASE DE DATOS '!CE123</f>
        <v>0</v>
      </c>
      <c r="S22" s="51">
        <f>+'BASE DE DATOS '!CF123</f>
        <v>0</v>
      </c>
      <c r="T22" s="51">
        <f>+'BASE DE DATOS '!CG123</f>
        <v>0</v>
      </c>
      <c r="U22" s="51">
        <f>+'BASE DE DATOS '!CH123</f>
        <v>0</v>
      </c>
      <c r="V22" s="51">
        <f>+'BASE DE DATOS '!CI123</f>
        <v>0</v>
      </c>
      <c r="W22" s="51">
        <f>+'BASE DE DATOS '!CJ123</f>
        <v>0</v>
      </c>
      <c r="X22" s="51">
        <f>+'BASE DE DATOS '!CK123</f>
        <v>0</v>
      </c>
      <c r="Y22" s="51">
        <f>+'BASE DE DATOS '!CL123</f>
        <v>0</v>
      </c>
      <c r="Z22" s="51">
        <f>+'BASE DE DATOS '!CM123</f>
        <v>0</v>
      </c>
      <c r="AA22" s="54">
        <f>+'BASE DE DATOS '!CQ123</f>
        <v>0</v>
      </c>
      <c r="AB22" s="160">
        <f>+'BASE DE DATOS '!CR123</f>
        <v>0</v>
      </c>
      <c r="AC22" s="55" t="str">
        <f>+'BASE DE DATOS '!CU123</f>
        <v xml:space="preserve">SECRETARIA DEL INTERIOR - CIRA </v>
      </c>
      <c r="AD22" s="157"/>
    </row>
    <row r="23" spans="1:30" ht="33.75">
      <c r="A23" s="48" t="s">
        <v>474</v>
      </c>
      <c r="B23" s="49" t="s">
        <v>95</v>
      </c>
      <c r="C23" s="48" t="s">
        <v>475</v>
      </c>
      <c r="D23" s="50">
        <v>8</v>
      </c>
      <c r="E23" s="50">
        <v>2</v>
      </c>
      <c r="F23" s="48" t="s">
        <v>97</v>
      </c>
      <c r="G23" s="48" t="s">
        <v>479</v>
      </c>
      <c r="H23" s="48" t="s">
        <v>480</v>
      </c>
      <c r="I23" s="51">
        <v>0</v>
      </c>
      <c r="J23" s="50">
        <v>2</v>
      </c>
      <c r="K23" s="50">
        <v>0</v>
      </c>
      <c r="L23" s="51">
        <v>2</v>
      </c>
      <c r="M23" s="51">
        <v>2</v>
      </c>
      <c r="N23" s="51">
        <v>0</v>
      </c>
      <c r="O23" s="51">
        <v>0</v>
      </c>
      <c r="P23" s="51">
        <v>0</v>
      </c>
      <c r="Q23" s="51">
        <f>+'BASE DE DATOS '!CD124</f>
        <v>0</v>
      </c>
      <c r="R23" s="51">
        <f>+'BASE DE DATOS '!CE124</f>
        <v>0</v>
      </c>
      <c r="S23" s="51">
        <f>+'BASE DE DATOS '!CF124</f>
        <v>0</v>
      </c>
      <c r="T23" s="51">
        <f>+'BASE DE DATOS '!CG124</f>
        <v>0</v>
      </c>
      <c r="U23" s="51">
        <f>+'BASE DE DATOS '!CH124</f>
        <v>0</v>
      </c>
      <c r="V23" s="51">
        <f>+'BASE DE DATOS '!CI124</f>
        <v>0</v>
      </c>
      <c r="W23" s="51">
        <f>+'BASE DE DATOS '!CJ124</f>
        <v>0</v>
      </c>
      <c r="X23" s="51">
        <f>+'BASE DE DATOS '!CK124</f>
        <v>0</v>
      </c>
      <c r="Y23" s="51">
        <f>+'BASE DE DATOS '!CL124</f>
        <v>0</v>
      </c>
      <c r="Z23" s="51">
        <f>+'BASE DE DATOS '!CM124</f>
        <v>0</v>
      </c>
      <c r="AA23" s="54">
        <f>+'BASE DE DATOS '!CQ124</f>
        <v>2</v>
      </c>
      <c r="AB23" s="160">
        <f>+'BASE DE DATOS '!CR124</f>
        <v>1</v>
      </c>
      <c r="AC23" s="55" t="str">
        <f>+'BASE DE DATOS '!CU124</f>
        <v xml:space="preserve">SECRETARIA DEL INTERIOR - CIRA </v>
      </c>
      <c r="AD23" s="157"/>
    </row>
    <row r="24" spans="1:30" ht="25.5" customHeight="1">
      <c r="A24" s="48" t="s">
        <v>481</v>
      </c>
      <c r="B24" s="49" t="s">
        <v>95</v>
      </c>
      <c r="C24" s="48" t="s">
        <v>482</v>
      </c>
      <c r="D24" s="50">
        <v>10</v>
      </c>
      <c r="E24" s="50">
        <v>10</v>
      </c>
      <c r="F24" s="48" t="s">
        <v>97</v>
      </c>
      <c r="G24" s="48" t="s">
        <v>483</v>
      </c>
      <c r="H24" s="48" t="s">
        <v>483</v>
      </c>
      <c r="I24" s="51">
        <v>0</v>
      </c>
      <c r="J24" s="50">
        <v>2</v>
      </c>
      <c r="K24" s="50">
        <v>3</v>
      </c>
      <c r="L24" s="51">
        <v>5</v>
      </c>
      <c r="M24" s="51">
        <v>5</v>
      </c>
      <c r="N24" s="51">
        <v>0</v>
      </c>
      <c r="O24" s="51">
        <v>0</v>
      </c>
      <c r="P24" s="51">
        <v>2</v>
      </c>
      <c r="Q24" s="51">
        <f>+'BASE DE DATOS '!CD125</f>
        <v>0</v>
      </c>
      <c r="R24" s="51">
        <f>+'BASE DE DATOS '!CE125</f>
        <v>0</v>
      </c>
      <c r="S24" s="51">
        <f>+'BASE DE DATOS '!CF125</f>
        <v>0</v>
      </c>
      <c r="T24" s="51">
        <f>+'BASE DE DATOS '!CG125</f>
        <v>0</v>
      </c>
      <c r="U24" s="51">
        <f>+'BASE DE DATOS '!CH125</f>
        <v>0</v>
      </c>
      <c r="V24" s="51">
        <f>+'BASE DE DATOS '!CI125</f>
        <v>0</v>
      </c>
      <c r="W24" s="51">
        <f>+'BASE DE DATOS '!CJ125</f>
        <v>0</v>
      </c>
      <c r="X24" s="51">
        <f>+'BASE DE DATOS '!CK125</f>
        <v>0</v>
      </c>
      <c r="Y24" s="51">
        <f>+'BASE DE DATOS '!CL125</f>
        <v>0</v>
      </c>
      <c r="Z24" s="51">
        <f>+'BASE DE DATOS '!CM125</f>
        <v>0</v>
      </c>
      <c r="AA24" s="54">
        <f>+'BASE DE DATOS '!CQ125</f>
        <v>8</v>
      </c>
      <c r="AB24" s="160">
        <f>+'BASE DE DATOS '!CR125</f>
        <v>0.8</v>
      </c>
      <c r="AC24" s="55" t="str">
        <f>+'BASE DE DATOS '!CU125</f>
        <v xml:space="preserve">SECRETARIA DEL INTERIOR - CIRA </v>
      </c>
      <c r="AD24" s="157"/>
    </row>
    <row r="25" spans="1:30" ht="39.75" customHeight="1">
      <c r="A25" s="48" t="s">
        <v>481</v>
      </c>
      <c r="B25" s="49" t="s">
        <v>95</v>
      </c>
      <c r="C25" s="48" t="s">
        <v>482</v>
      </c>
      <c r="D25" s="50">
        <v>1</v>
      </c>
      <c r="E25" s="50">
        <v>1</v>
      </c>
      <c r="F25" s="48" t="s">
        <v>97</v>
      </c>
      <c r="G25" s="48" t="s">
        <v>484</v>
      </c>
      <c r="H25" s="48" t="s">
        <v>484</v>
      </c>
      <c r="I25" s="51">
        <v>0</v>
      </c>
      <c r="J25" s="50">
        <v>0</v>
      </c>
      <c r="K25" s="50">
        <v>0</v>
      </c>
      <c r="L25" s="51">
        <v>0</v>
      </c>
      <c r="M25" s="51">
        <v>0</v>
      </c>
      <c r="N25" s="51">
        <v>0</v>
      </c>
      <c r="O25" s="51">
        <v>0</v>
      </c>
      <c r="P25" s="51">
        <v>1</v>
      </c>
      <c r="Q25" s="51">
        <f>+'BASE DE DATOS '!CD126</f>
        <v>0</v>
      </c>
      <c r="R25" s="51">
        <f>+'BASE DE DATOS '!CE126</f>
        <v>0</v>
      </c>
      <c r="S25" s="51">
        <f>+'BASE DE DATOS '!CF126</f>
        <v>0</v>
      </c>
      <c r="T25" s="51">
        <f>+'BASE DE DATOS '!CG126</f>
        <v>0</v>
      </c>
      <c r="U25" s="51">
        <f>+'BASE DE DATOS '!CH126</f>
        <v>0</v>
      </c>
      <c r="V25" s="51">
        <f>+'BASE DE DATOS '!CI126</f>
        <v>0</v>
      </c>
      <c r="W25" s="51">
        <f>+'BASE DE DATOS '!CJ126</f>
        <v>0</v>
      </c>
      <c r="X25" s="51">
        <f>+'BASE DE DATOS '!CK126</f>
        <v>0</v>
      </c>
      <c r="Y25" s="51">
        <f>+'BASE DE DATOS '!CL126</f>
        <v>0</v>
      </c>
      <c r="Z25" s="51">
        <f>+'BASE DE DATOS '!CM126</f>
        <v>0</v>
      </c>
      <c r="AA25" s="54">
        <f>+'BASE DE DATOS '!CQ126</f>
        <v>0</v>
      </c>
      <c r="AB25" s="160">
        <f>+'BASE DE DATOS '!CR126</f>
        <v>0</v>
      </c>
      <c r="AC25" s="55" t="str">
        <f>+'BASE DE DATOS '!CU126</f>
        <v xml:space="preserve">SECRETARIA DEL INTERIOR - CIRA </v>
      </c>
      <c r="AD25" s="157"/>
    </row>
    <row r="26" spans="1:30" ht="30" customHeight="1">
      <c r="A26" s="48" t="s">
        <v>481</v>
      </c>
      <c r="B26" s="49" t="s">
        <v>95</v>
      </c>
      <c r="C26" s="48" t="s">
        <v>482</v>
      </c>
      <c r="D26" s="50">
        <v>18</v>
      </c>
      <c r="E26" s="50">
        <v>18</v>
      </c>
      <c r="F26" s="48" t="s">
        <v>97</v>
      </c>
      <c r="G26" s="48" t="s">
        <v>485</v>
      </c>
      <c r="H26" s="48" t="s">
        <v>485</v>
      </c>
      <c r="I26" s="51">
        <v>0</v>
      </c>
      <c r="J26" s="50">
        <v>4</v>
      </c>
      <c r="K26" s="50">
        <v>4</v>
      </c>
      <c r="L26" s="51">
        <v>3</v>
      </c>
      <c r="M26" s="51">
        <v>3</v>
      </c>
      <c r="N26" s="51">
        <v>5</v>
      </c>
      <c r="O26" s="51">
        <v>0</v>
      </c>
      <c r="P26" s="51">
        <v>11</v>
      </c>
      <c r="Q26" s="51">
        <f>+'BASE DE DATOS '!CD127</f>
        <v>0</v>
      </c>
      <c r="R26" s="51">
        <f>+'BASE DE DATOS '!CE127</f>
        <v>0</v>
      </c>
      <c r="S26" s="51">
        <f>+'BASE DE DATOS '!CF127</f>
        <v>0</v>
      </c>
      <c r="T26" s="51">
        <f>+'BASE DE DATOS '!CG127</f>
        <v>0</v>
      </c>
      <c r="U26" s="51">
        <f>+'BASE DE DATOS '!CH127</f>
        <v>0</v>
      </c>
      <c r="V26" s="51">
        <f>+'BASE DE DATOS '!CI127</f>
        <v>0</v>
      </c>
      <c r="W26" s="51">
        <f>+'BASE DE DATOS '!CJ127</f>
        <v>0</v>
      </c>
      <c r="X26" s="51">
        <f>+'BASE DE DATOS '!CK127</f>
        <v>0</v>
      </c>
      <c r="Y26" s="51">
        <f>+'BASE DE DATOS '!CL127</f>
        <v>0</v>
      </c>
      <c r="Z26" s="51">
        <f>+'BASE DE DATOS '!CM127</f>
        <v>0</v>
      </c>
      <c r="AA26" s="54">
        <f>+'BASE DE DATOS '!CQ127</f>
        <v>7</v>
      </c>
      <c r="AB26" s="160">
        <f>+'BASE DE DATOS '!CR127</f>
        <v>0.3888888888888889</v>
      </c>
      <c r="AC26" s="55" t="str">
        <f>+'BASE DE DATOS '!CU127</f>
        <v xml:space="preserve">SECRETARIA DEL INTERIOR - CIRA </v>
      </c>
      <c r="AD26" s="157"/>
    </row>
    <row r="27" spans="1:30" ht="27" customHeight="1">
      <c r="A27" s="48" t="s">
        <v>481</v>
      </c>
      <c r="B27" s="49" t="s">
        <v>95</v>
      </c>
      <c r="C27" s="48" t="s">
        <v>482</v>
      </c>
      <c r="D27" s="50">
        <v>100</v>
      </c>
      <c r="E27" s="50">
        <v>100</v>
      </c>
      <c r="F27" s="48" t="s">
        <v>486</v>
      </c>
      <c r="G27" s="48" t="s">
        <v>487</v>
      </c>
      <c r="H27" s="48" t="s">
        <v>487</v>
      </c>
      <c r="I27" s="51">
        <v>0</v>
      </c>
      <c r="J27" s="50">
        <v>100</v>
      </c>
      <c r="K27" s="51">
        <v>100</v>
      </c>
      <c r="L27" s="51">
        <v>100</v>
      </c>
      <c r="M27" s="51">
        <v>100</v>
      </c>
      <c r="N27" s="51">
        <v>100</v>
      </c>
      <c r="O27" s="51">
        <v>100</v>
      </c>
      <c r="P27" s="51">
        <v>100</v>
      </c>
      <c r="Q27" s="51">
        <f>+'BASE DE DATOS '!CD128</f>
        <v>80</v>
      </c>
      <c r="R27" s="51">
        <f>+'BASE DE DATOS '!CE128</f>
        <v>0</v>
      </c>
      <c r="S27" s="51">
        <f>+'BASE DE DATOS '!CF128</f>
        <v>0</v>
      </c>
      <c r="T27" s="51">
        <f>+'BASE DE DATOS '!CG128</f>
        <v>0</v>
      </c>
      <c r="U27" s="51">
        <f>+'BASE DE DATOS '!CH128</f>
        <v>0</v>
      </c>
      <c r="V27" s="51">
        <f>+'BASE DE DATOS '!CI128</f>
        <v>0</v>
      </c>
      <c r="W27" s="51">
        <f>+'BASE DE DATOS '!CJ128</f>
        <v>0</v>
      </c>
      <c r="X27" s="51">
        <f>+'BASE DE DATOS '!CK128</f>
        <v>0</v>
      </c>
      <c r="Y27" s="51">
        <f>+'BASE DE DATOS '!CL128</f>
        <v>0</v>
      </c>
      <c r="Z27" s="51">
        <f>+'BASE DE DATOS '!CM128</f>
        <v>0</v>
      </c>
      <c r="AA27" s="54">
        <f>+'BASE DE DATOS '!CQ128</f>
        <v>100</v>
      </c>
      <c r="AB27" s="160">
        <f>+'BASE DE DATOS '!CR128</f>
        <v>1</v>
      </c>
      <c r="AC27" s="55" t="str">
        <f>+'BASE DE DATOS '!CU128</f>
        <v xml:space="preserve">SECRETARIA DEL INTERIOR - CIRA </v>
      </c>
      <c r="AD27" s="157"/>
    </row>
    <row r="28" spans="1:30" ht="19.5" customHeight="1">
      <c r="A28" s="48" t="s">
        <v>818</v>
      </c>
      <c r="B28" s="49" t="s">
        <v>95</v>
      </c>
      <c r="C28" s="48" t="s">
        <v>287</v>
      </c>
      <c r="D28" s="50">
        <v>30</v>
      </c>
      <c r="E28" s="50">
        <v>45</v>
      </c>
      <c r="F28" s="48" t="s">
        <v>97</v>
      </c>
      <c r="G28" s="48" t="s">
        <v>819</v>
      </c>
      <c r="H28" s="48" t="s">
        <v>820</v>
      </c>
      <c r="I28" s="51">
        <v>0</v>
      </c>
      <c r="J28" s="50">
        <v>0</v>
      </c>
      <c r="K28" s="51">
        <v>0</v>
      </c>
      <c r="L28" s="51">
        <v>30</v>
      </c>
      <c r="M28" s="51">
        <v>22</v>
      </c>
      <c r="N28" s="51">
        <v>4</v>
      </c>
      <c r="O28" s="51">
        <v>4</v>
      </c>
      <c r="P28" s="51">
        <v>19</v>
      </c>
      <c r="Q28" s="51">
        <f>+'BASE DE DATOS '!CD225</f>
        <v>4</v>
      </c>
      <c r="R28" s="51">
        <f>+'BASE DE DATOS '!CE225</f>
        <v>0</v>
      </c>
      <c r="S28" s="51">
        <f>+'BASE DE DATOS '!CF225</f>
        <v>0</v>
      </c>
      <c r="T28" s="51">
        <f>+'BASE DE DATOS '!CG225</f>
        <v>0</v>
      </c>
      <c r="U28" s="51">
        <f>+'BASE DE DATOS '!CH225</f>
        <v>0</v>
      </c>
      <c r="V28" s="51">
        <f>+'BASE DE DATOS '!CI225</f>
        <v>0</v>
      </c>
      <c r="W28" s="51">
        <f>+'BASE DE DATOS '!CJ225</f>
        <v>0</v>
      </c>
      <c r="X28" s="51">
        <f>+'BASE DE DATOS '!CK225</f>
        <v>0</v>
      </c>
      <c r="Y28" s="51">
        <f>+'BASE DE DATOS '!CL225</f>
        <v>0</v>
      </c>
      <c r="Z28" s="51">
        <f>+'BASE DE DATOS '!CM225</f>
        <v>0</v>
      </c>
      <c r="AA28" s="54">
        <f>+'BASE DE DATOS '!CQ225</f>
        <v>30</v>
      </c>
      <c r="AB28" s="160">
        <f>+'BASE DE DATOS '!CR225</f>
        <v>0.66666666666666663</v>
      </c>
      <c r="AC28" s="55" t="str">
        <f>+'BASE DE DATOS '!CU225</f>
        <v>SECRETARIA DEL INTERIOR - ERIK</v>
      </c>
      <c r="AD28" s="157"/>
    </row>
    <row r="29" spans="1:30" ht="23.25" customHeight="1">
      <c r="A29" s="48" t="s">
        <v>818</v>
      </c>
      <c r="B29" s="49" t="s">
        <v>95</v>
      </c>
      <c r="C29" s="48" t="s">
        <v>287</v>
      </c>
      <c r="D29" s="50">
        <v>4</v>
      </c>
      <c r="E29" s="50">
        <v>1</v>
      </c>
      <c r="F29" s="48" t="s">
        <v>97</v>
      </c>
      <c r="G29" s="48" t="s">
        <v>823</v>
      </c>
      <c r="H29" s="48" t="s">
        <v>823</v>
      </c>
      <c r="I29" s="51">
        <v>0</v>
      </c>
      <c r="J29" s="50">
        <v>1</v>
      </c>
      <c r="K29" s="50">
        <v>0</v>
      </c>
      <c r="L29" s="51">
        <v>0</v>
      </c>
      <c r="M29" s="50">
        <v>0</v>
      </c>
      <c r="N29" s="51">
        <v>1</v>
      </c>
      <c r="O29" s="51">
        <v>0</v>
      </c>
      <c r="P29" s="51">
        <v>1</v>
      </c>
      <c r="Q29" s="51">
        <f>+'BASE DE DATOS '!CD226</f>
        <v>1</v>
      </c>
      <c r="R29" s="51">
        <f>+'BASE DE DATOS '!CE226</f>
        <v>50000000</v>
      </c>
      <c r="S29" s="51">
        <f>+'BASE DE DATOS '!CF226</f>
        <v>50000000</v>
      </c>
      <c r="T29" s="51">
        <f>+'BASE DE DATOS '!CG226</f>
        <v>0</v>
      </c>
      <c r="U29" s="51">
        <f>+'BASE DE DATOS '!CH226</f>
        <v>0</v>
      </c>
      <c r="V29" s="51">
        <f>+'BASE DE DATOS '!CI226</f>
        <v>0</v>
      </c>
      <c r="W29" s="51">
        <f>+'BASE DE DATOS '!CJ226</f>
        <v>0</v>
      </c>
      <c r="X29" s="51">
        <f>+'BASE DE DATOS '!CK226</f>
        <v>0</v>
      </c>
      <c r="Y29" s="51">
        <f>+'BASE DE DATOS '!CL226</f>
        <v>0</v>
      </c>
      <c r="Z29" s="51">
        <f>+'BASE DE DATOS '!CM226</f>
        <v>0</v>
      </c>
      <c r="AA29" s="54">
        <f>+'BASE DE DATOS '!CQ226</f>
        <v>1</v>
      </c>
      <c r="AB29" s="160">
        <f>+'BASE DE DATOS '!CR226</f>
        <v>1</v>
      </c>
      <c r="AC29" s="55" t="str">
        <f>+'BASE DE DATOS '!CU226</f>
        <v>SECRETARIA DEL INTERIOR - ERIK</v>
      </c>
      <c r="AD29" s="157"/>
    </row>
    <row r="30" spans="1:30" ht="30" customHeight="1">
      <c r="A30" s="48" t="s">
        <v>818</v>
      </c>
      <c r="B30" s="49" t="s">
        <v>95</v>
      </c>
      <c r="C30" s="48" t="s">
        <v>287</v>
      </c>
      <c r="D30" s="50">
        <v>200</v>
      </c>
      <c r="E30" s="50">
        <v>200</v>
      </c>
      <c r="F30" s="48" t="s">
        <v>97</v>
      </c>
      <c r="G30" s="48" t="s">
        <v>828</v>
      </c>
      <c r="H30" s="48" t="s">
        <v>829</v>
      </c>
      <c r="I30" s="51">
        <v>0</v>
      </c>
      <c r="J30" s="50">
        <v>50</v>
      </c>
      <c r="K30" s="50">
        <v>0</v>
      </c>
      <c r="L30" s="51">
        <v>0</v>
      </c>
      <c r="M30" s="50">
        <v>0</v>
      </c>
      <c r="N30" s="51">
        <v>100</v>
      </c>
      <c r="O30" s="51">
        <v>100</v>
      </c>
      <c r="P30" s="51">
        <v>100</v>
      </c>
      <c r="Q30" s="51">
        <f>+'BASE DE DATOS '!CD227</f>
        <v>100</v>
      </c>
      <c r="R30" s="51">
        <f>+'BASE DE DATOS '!CE227</f>
        <v>0</v>
      </c>
      <c r="S30" s="51">
        <f>+'BASE DE DATOS '!CF227</f>
        <v>0</v>
      </c>
      <c r="T30" s="51">
        <f>+'BASE DE DATOS '!CG227</f>
        <v>0</v>
      </c>
      <c r="U30" s="51">
        <f>+'BASE DE DATOS '!CH227</f>
        <v>0</v>
      </c>
      <c r="V30" s="51">
        <f>+'BASE DE DATOS '!CI227</f>
        <v>0</v>
      </c>
      <c r="W30" s="51">
        <f>+'BASE DE DATOS '!CJ227</f>
        <v>0</v>
      </c>
      <c r="X30" s="51">
        <f>+'BASE DE DATOS '!CK227</f>
        <v>0</v>
      </c>
      <c r="Y30" s="51">
        <f>+'BASE DE DATOS '!CL227</f>
        <v>0</v>
      </c>
      <c r="Z30" s="51">
        <f>+'BASE DE DATOS '!CM227</f>
        <v>0</v>
      </c>
      <c r="AA30" s="54">
        <f>+'BASE DE DATOS '!CQ227</f>
        <v>200</v>
      </c>
      <c r="AB30" s="160">
        <f>+'BASE DE DATOS '!CR227</f>
        <v>1</v>
      </c>
      <c r="AC30" s="55" t="str">
        <f>+'BASE DE DATOS '!CU227</f>
        <v>SECRETARIA DEL INTERIOR - ERIK</v>
      </c>
      <c r="AD30" s="157"/>
    </row>
    <row r="31" spans="1:30" ht="29.25" customHeight="1">
      <c r="A31" s="48" t="s">
        <v>830</v>
      </c>
      <c r="B31" s="49" t="s">
        <v>95</v>
      </c>
      <c r="C31" s="48" t="s">
        <v>831</v>
      </c>
      <c r="D31" s="50">
        <v>1</v>
      </c>
      <c r="E31" s="50">
        <v>1</v>
      </c>
      <c r="F31" s="48" t="s">
        <v>97</v>
      </c>
      <c r="G31" s="48" t="s">
        <v>832</v>
      </c>
      <c r="H31" s="48" t="s">
        <v>832</v>
      </c>
      <c r="I31" s="51">
        <v>0</v>
      </c>
      <c r="J31" s="50">
        <v>0</v>
      </c>
      <c r="K31" s="50">
        <v>0</v>
      </c>
      <c r="L31" s="51">
        <v>1</v>
      </c>
      <c r="M31" s="51">
        <v>1</v>
      </c>
      <c r="N31" s="51">
        <v>1</v>
      </c>
      <c r="O31" s="51">
        <v>1</v>
      </c>
      <c r="P31" s="51">
        <v>0</v>
      </c>
      <c r="Q31" s="51">
        <f>+'BASE DE DATOS '!CD228</f>
        <v>0</v>
      </c>
      <c r="R31" s="51">
        <f>+'BASE DE DATOS '!CE228</f>
        <v>0</v>
      </c>
      <c r="S31" s="51">
        <f>+'BASE DE DATOS '!CF228</f>
        <v>0</v>
      </c>
      <c r="T31" s="51">
        <f>+'BASE DE DATOS '!CG228</f>
        <v>0</v>
      </c>
      <c r="U31" s="51">
        <f>+'BASE DE DATOS '!CH228</f>
        <v>0</v>
      </c>
      <c r="V31" s="51">
        <f>+'BASE DE DATOS '!CI228</f>
        <v>0</v>
      </c>
      <c r="W31" s="51">
        <f>+'BASE DE DATOS '!CJ228</f>
        <v>0</v>
      </c>
      <c r="X31" s="51">
        <f>+'BASE DE DATOS '!CK228</f>
        <v>0</v>
      </c>
      <c r="Y31" s="51">
        <f>+'BASE DE DATOS '!CL228</f>
        <v>0</v>
      </c>
      <c r="Z31" s="51">
        <f>+'BASE DE DATOS '!CM228</f>
        <v>0</v>
      </c>
      <c r="AA31" s="54">
        <f>+'BASE DE DATOS '!CQ228</f>
        <v>2</v>
      </c>
      <c r="AB31" s="160">
        <f>+'BASE DE DATOS '!CR228</f>
        <v>1</v>
      </c>
      <c r="AC31" s="55" t="str">
        <f>+'BASE DE DATOS '!CU228</f>
        <v>SECRETARIA DEL INTERIOR - ERIK</v>
      </c>
      <c r="AD31" s="157"/>
    </row>
    <row r="32" spans="1:30" ht="33.75" customHeight="1">
      <c r="A32" s="48" t="s">
        <v>830</v>
      </c>
      <c r="B32" s="49" t="s">
        <v>95</v>
      </c>
      <c r="C32" s="48" t="s">
        <v>831</v>
      </c>
      <c r="D32" s="50">
        <v>1</v>
      </c>
      <c r="E32" s="50">
        <v>1</v>
      </c>
      <c r="F32" s="48" t="s">
        <v>97</v>
      </c>
      <c r="G32" s="48" t="s">
        <v>837</v>
      </c>
      <c r="H32" s="48" t="s">
        <v>837</v>
      </c>
      <c r="I32" s="51">
        <v>0</v>
      </c>
      <c r="J32" s="50">
        <v>0</v>
      </c>
      <c r="K32" s="50">
        <v>0</v>
      </c>
      <c r="L32" s="51">
        <v>0</v>
      </c>
      <c r="M32" s="51">
        <v>0</v>
      </c>
      <c r="N32" s="51">
        <v>0</v>
      </c>
      <c r="O32" s="51">
        <v>0</v>
      </c>
      <c r="P32" s="51">
        <v>1</v>
      </c>
      <c r="Q32" s="51">
        <f>+'BASE DE DATOS '!CD229</f>
        <v>1</v>
      </c>
      <c r="R32" s="51">
        <f>+'BASE DE DATOS '!CE229</f>
        <v>4000000000</v>
      </c>
      <c r="S32" s="51">
        <f>+'BASE DE DATOS '!CF229</f>
        <v>4000000000</v>
      </c>
      <c r="T32" s="51">
        <f>+'BASE DE DATOS '!CG229</f>
        <v>0</v>
      </c>
      <c r="U32" s="51">
        <f>+'BASE DE DATOS '!CH229</f>
        <v>0</v>
      </c>
      <c r="V32" s="51">
        <f>+'BASE DE DATOS '!CI229</f>
        <v>0</v>
      </c>
      <c r="W32" s="51">
        <f>+'BASE DE DATOS '!CJ229</f>
        <v>0</v>
      </c>
      <c r="X32" s="51">
        <f>+'BASE DE DATOS '!CK229</f>
        <v>0</v>
      </c>
      <c r="Y32" s="51">
        <f>+'BASE DE DATOS '!CL229</f>
        <v>0</v>
      </c>
      <c r="Z32" s="51">
        <f>+'BASE DE DATOS '!CM229</f>
        <v>0</v>
      </c>
      <c r="AA32" s="54">
        <f>+'BASE DE DATOS '!CQ229</f>
        <v>1</v>
      </c>
      <c r="AB32" s="160">
        <f>+'BASE DE DATOS '!CR229</f>
        <v>1</v>
      </c>
      <c r="AC32" s="55" t="str">
        <f>+'BASE DE DATOS '!CU229</f>
        <v>SECRETARIA DEL INTERIOR - ERIK</v>
      </c>
      <c r="AD32" s="157"/>
    </row>
    <row r="33" spans="1:30" ht="41.25" customHeight="1">
      <c r="A33" s="48" t="s">
        <v>830</v>
      </c>
      <c r="B33" s="49" t="s">
        <v>95</v>
      </c>
      <c r="C33" s="48" t="s">
        <v>831</v>
      </c>
      <c r="D33" s="50">
        <v>6</v>
      </c>
      <c r="E33" s="50">
        <v>6</v>
      </c>
      <c r="F33" s="48" t="s">
        <v>97</v>
      </c>
      <c r="G33" s="48" t="s">
        <v>840</v>
      </c>
      <c r="H33" s="48" t="s">
        <v>840</v>
      </c>
      <c r="I33" s="51">
        <v>0</v>
      </c>
      <c r="J33" s="50">
        <v>0</v>
      </c>
      <c r="K33" s="51">
        <v>0</v>
      </c>
      <c r="L33" s="51">
        <v>2</v>
      </c>
      <c r="M33" s="51">
        <v>2</v>
      </c>
      <c r="N33" s="51">
        <v>2</v>
      </c>
      <c r="O33" s="51">
        <v>2</v>
      </c>
      <c r="P33" s="51">
        <v>2</v>
      </c>
      <c r="Q33" s="51">
        <f>+'BASE DE DATOS '!CD230</f>
        <v>2</v>
      </c>
      <c r="R33" s="51">
        <f>+'BASE DE DATOS '!CE230</f>
        <v>0</v>
      </c>
      <c r="S33" s="51">
        <f>+'BASE DE DATOS '!CF230</f>
        <v>0</v>
      </c>
      <c r="T33" s="51">
        <f>+'BASE DE DATOS '!CG230</f>
        <v>0</v>
      </c>
      <c r="U33" s="51">
        <f>+'BASE DE DATOS '!CH230</f>
        <v>0</v>
      </c>
      <c r="V33" s="51">
        <f>+'BASE DE DATOS '!CI230</f>
        <v>0</v>
      </c>
      <c r="W33" s="51">
        <f>+'BASE DE DATOS '!CJ230</f>
        <v>0</v>
      </c>
      <c r="X33" s="51">
        <f>+'BASE DE DATOS '!CK230</f>
        <v>0</v>
      </c>
      <c r="Y33" s="51">
        <f>+'BASE DE DATOS '!CL230</f>
        <v>0</v>
      </c>
      <c r="Z33" s="51">
        <f>+'BASE DE DATOS '!CM230</f>
        <v>0</v>
      </c>
      <c r="AA33" s="54">
        <f>+'BASE DE DATOS '!CQ230</f>
        <v>6</v>
      </c>
      <c r="AB33" s="160">
        <f>+'BASE DE DATOS '!CR230</f>
        <v>1</v>
      </c>
      <c r="AC33" s="55" t="str">
        <f>+'BASE DE DATOS '!CU230</f>
        <v>SECRETARIA DEL INTERIOR - ERIK</v>
      </c>
      <c r="AD33" s="157"/>
    </row>
    <row r="34" spans="1:30" ht="51.75" customHeight="1">
      <c r="A34" s="48" t="s">
        <v>842</v>
      </c>
      <c r="B34" s="49" t="s">
        <v>95</v>
      </c>
      <c r="C34" s="48" t="s">
        <v>843</v>
      </c>
      <c r="D34" s="50">
        <v>1</v>
      </c>
      <c r="E34" s="50">
        <v>1</v>
      </c>
      <c r="F34" s="48" t="s">
        <v>97</v>
      </c>
      <c r="G34" s="48" t="s">
        <v>844</v>
      </c>
      <c r="H34" s="48" t="s">
        <v>845</v>
      </c>
      <c r="I34" s="51">
        <v>0</v>
      </c>
      <c r="J34" s="50">
        <v>0</v>
      </c>
      <c r="K34" s="50">
        <v>0</v>
      </c>
      <c r="L34" s="51">
        <v>0</v>
      </c>
      <c r="M34" s="51">
        <v>0</v>
      </c>
      <c r="N34" s="51">
        <v>1</v>
      </c>
      <c r="O34" s="51">
        <v>0</v>
      </c>
      <c r="P34" s="55">
        <v>1</v>
      </c>
      <c r="Q34" s="51">
        <f>+'BASE DE DATOS '!CD231</f>
        <v>1</v>
      </c>
      <c r="R34" s="51">
        <f>+'BASE DE DATOS '!CE231</f>
        <v>5578390594</v>
      </c>
      <c r="S34" s="51">
        <f>+'BASE DE DATOS '!CF231</f>
        <v>5578390594</v>
      </c>
      <c r="T34" s="51">
        <f>+'BASE DE DATOS '!CG231</f>
        <v>0</v>
      </c>
      <c r="U34" s="51">
        <f>+'BASE DE DATOS '!CH231</f>
        <v>0</v>
      </c>
      <c r="V34" s="51">
        <f>+'BASE DE DATOS '!CI231</f>
        <v>0</v>
      </c>
      <c r="W34" s="51">
        <f>+'BASE DE DATOS '!CJ231</f>
        <v>0</v>
      </c>
      <c r="X34" s="51">
        <f>+'BASE DE DATOS '!CK231</f>
        <v>0</v>
      </c>
      <c r="Y34" s="51">
        <f>+'BASE DE DATOS '!CL231</f>
        <v>0</v>
      </c>
      <c r="Z34" s="51">
        <f>+'BASE DE DATOS '!CM231</f>
        <v>0</v>
      </c>
      <c r="AA34" s="54">
        <f>+'BASE DE DATOS '!CQ231</f>
        <v>1</v>
      </c>
      <c r="AB34" s="160">
        <f>+'BASE DE DATOS '!CR231</f>
        <v>1</v>
      </c>
      <c r="AC34" s="55" t="str">
        <f>+'BASE DE DATOS '!CU231</f>
        <v>SECRETARIA DEL INTERIOR - ERIK</v>
      </c>
      <c r="AD34" s="157"/>
    </row>
    <row r="35" spans="1:30" ht="65.25" hidden="1" customHeight="1">
      <c r="A35" s="48" t="s">
        <v>842</v>
      </c>
      <c r="B35" s="49" t="s">
        <v>95</v>
      </c>
      <c r="C35" s="48" t="s">
        <v>843</v>
      </c>
      <c r="D35" s="50">
        <v>1</v>
      </c>
      <c r="E35" s="50" t="s">
        <v>81</v>
      </c>
      <c r="F35" s="48" t="s">
        <v>97</v>
      </c>
      <c r="G35" s="48" t="s">
        <v>851</v>
      </c>
      <c r="H35" s="48" t="s">
        <v>851</v>
      </c>
      <c r="I35" s="51">
        <v>0</v>
      </c>
      <c r="J35" s="50">
        <v>0</v>
      </c>
      <c r="K35" s="50">
        <v>0</v>
      </c>
      <c r="L35" s="51">
        <v>0</v>
      </c>
      <c r="M35" s="51">
        <v>0</v>
      </c>
      <c r="N35" s="51">
        <v>0</v>
      </c>
      <c r="O35" s="51">
        <v>0</v>
      </c>
      <c r="P35" s="51" t="s">
        <v>81</v>
      </c>
      <c r="Q35" s="51">
        <f>+'BASE DE DATOS '!CD232</f>
        <v>1</v>
      </c>
      <c r="R35" s="51">
        <f>+'BASE DE DATOS '!CE232</f>
        <v>500000000</v>
      </c>
      <c r="S35" s="51">
        <f>+'BASE DE DATOS '!CF232</f>
        <v>500000000</v>
      </c>
      <c r="T35" s="51">
        <f>+'BASE DE DATOS '!CG232</f>
        <v>0</v>
      </c>
      <c r="U35" s="51">
        <f>+'BASE DE DATOS '!CH232</f>
        <v>0</v>
      </c>
      <c r="V35" s="51">
        <f>+'BASE DE DATOS '!CI232</f>
        <v>0</v>
      </c>
      <c r="W35" s="51">
        <f>+'BASE DE DATOS '!CJ232</f>
        <v>0</v>
      </c>
      <c r="X35" s="51">
        <f>+'BASE DE DATOS '!CK232</f>
        <v>0</v>
      </c>
      <c r="Y35" s="51">
        <f>+'BASE DE DATOS '!CL232</f>
        <v>0</v>
      </c>
      <c r="Z35" s="51">
        <f>+'BASE DE DATOS '!CM232</f>
        <v>0</v>
      </c>
      <c r="AA35" s="54" t="str">
        <f>+'BASE DE DATOS '!CQ232</f>
        <v>NA</v>
      </c>
      <c r="AB35" s="160" t="str">
        <f>+'BASE DE DATOS '!CR232</f>
        <v>NA</v>
      </c>
      <c r="AC35" s="55" t="str">
        <f>+'BASE DE DATOS '!CU232</f>
        <v>SECRETARIA DEL INTERIOR - ERIK</v>
      </c>
      <c r="AD35" s="157"/>
    </row>
    <row r="36" spans="1:30" ht="51.75" hidden="1" customHeight="1">
      <c r="A36" s="48" t="s">
        <v>852</v>
      </c>
      <c r="B36" s="49" t="s">
        <v>95</v>
      </c>
      <c r="C36" s="48" t="s">
        <v>853</v>
      </c>
      <c r="D36" s="50">
        <v>1</v>
      </c>
      <c r="E36" s="50" t="s">
        <v>81</v>
      </c>
      <c r="F36" s="48" t="s">
        <v>97</v>
      </c>
      <c r="G36" s="48" t="s">
        <v>854</v>
      </c>
      <c r="H36" s="48" t="s">
        <v>854</v>
      </c>
      <c r="I36" s="51">
        <v>0</v>
      </c>
      <c r="J36" s="50">
        <v>0</v>
      </c>
      <c r="K36" s="50">
        <v>0</v>
      </c>
      <c r="L36" s="51">
        <v>0</v>
      </c>
      <c r="M36" s="51">
        <v>0</v>
      </c>
      <c r="N36" s="51">
        <v>0</v>
      </c>
      <c r="O36" s="51">
        <v>0</v>
      </c>
      <c r="P36" s="51" t="s">
        <v>81</v>
      </c>
      <c r="Q36" s="51" t="str">
        <f>+'BASE DE DATOS '!CD233</f>
        <v>NA</v>
      </c>
      <c r="R36" s="51">
        <f>+'BASE DE DATOS '!CE233</f>
        <v>0</v>
      </c>
      <c r="S36" s="51">
        <f>+'BASE DE DATOS '!CF233</f>
        <v>0</v>
      </c>
      <c r="T36" s="51">
        <f>+'BASE DE DATOS '!CG233</f>
        <v>0</v>
      </c>
      <c r="U36" s="51">
        <f>+'BASE DE DATOS '!CH233</f>
        <v>0</v>
      </c>
      <c r="V36" s="51">
        <f>+'BASE DE DATOS '!CI233</f>
        <v>0</v>
      </c>
      <c r="W36" s="51">
        <f>+'BASE DE DATOS '!CJ233</f>
        <v>0</v>
      </c>
      <c r="X36" s="51">
        <f>+'BASE DE DATOS '!CK233</f>
        <v>0</v>
      </c>
      <c r="Y36" s="51">
        <f>+'BASE DE DATOS '!CL233</f>
        <v>0</v>
      </c>
      <c r="Z36" s="51">
        <f>+'BASE DE DATOS '!CM233</f>
        <v>0</v>
      </c>
      <c r="AA36" s="54" t="str">
        <f>+'BASE DE DATOS '!CQ233</f>
        <v>NA</v>
      </c>
      <c r="AB36" s="160" t="str">
        <f>+'BASE DE DATOS '!CR233</f>
        <v>NA</v>
      </c>
      <c r="AC36" s="55" t="str">
        <f>+'BASE DE DATOS '!CU233</f>
        <v>SECRETARIA DEL INTERIOR - ERIK</v>
      </c>
      <c r="AD36" s="157"/>
    </row>
    <row r="37" spans="1:30" ht="30" customHeight="1">
      <c r="A37" s="48" t="s">
        <v>852</v>
      </c>
      <c r="B37" s="49" t="s">
        <v>95</v>
      </c>
      <c r="C37" s="48" t="s">
        <v>853</v>
      </c>
      <c r="D37" s="50">
        <v>100</v>
      </c>
      <c r="E37" s="50">
        <v>12</v>
      </c>
      <c r="F37" s="48" t="s">
        <v>97</v>
      </c>
      <c r="G37" s="48" t="s">
        <v>855</v>
      </c>
      <c r="H37" s="48" t="s">
        <v>856</v>
      </c>
      <c r="I37" s="51">
        <v>0</v>
      </c>
      <c r="J37" s="50">
        <v>0</v>
      </c>
      <c r="K37" s="51">
        <v>1</v>
      </c>
      <c r="L37" s="51">
        <v>0</v>
      </c>
      <c r="M37" s="51">
        <v>0</v>
      </c>
      <c r="N37" s="51">
        <v>0</v>
      </c>
      <c r="O37" s="51">
        <v>0</v>
      </c>
      <c r="P37" s="54">
        <v>11</v>
      </c>
      <c r="Q37" s="51">
        <f>+'BASE DE DATOS '!CD234</f>
        <v>0</v>
      </c>
      <c r="R37" s="51">
        <f>+'BASE DE DATOS '!CE234</f>
        <v>0</v>
      </c>
      <c r="S37" s="51">
        <f>+'BASE DE DATOS '!CF234</f>
        <v>0</v>
      </c>
      <c r="T37" s="51">
        <f>+'BASE DE DATOS '!CG234</f>
        <v>0</v>
      </c>
      <c r="U37" s="51">
        <f>+'BASE DE DATOS '!CH234</f>
        <v>0</v>
      </c>
      <c r="V37" s="51">
        <f>+'BASE DE DATOS '!CI234</f>
        <v>0</v>
      </c>
      <c r="W37" s="51">
        <f>+'BASE DE DATOS '!CJ234</f>
        <v>0</v>
      </c>
      <c r="X37" s="51">
        <f>+'BASE DE DATOS '!CK234</f>
        <v>0</v>
      </c>
      <c r="Y37" s="51">
        <f>+'BASE DE DATOS '!CL234</f>
        <v>0</v>
      </c>
      <c r="Z37" s="51">
        <f>+'BASE DE DATOS '!CM234</f>
        <v>0</v>
      </c>
      <c r="AA37" s="54">
        <f>+'BASE DE DATOS '!CQ234</f>
        <v>1</v>
      </c>
      <c r="AB37" s="160">
        <f>+'BASE DE DATOS '!CR234</f>
        <v>1</v>
      </c>
      <c r="AC37" s="55" t="str">
        <f>+'BASE DE DATOS '!CU234</f>
        <v>SECRETARIA DEL INTERIOR - ERIK</v>
      </c>
      <c r="AD37" s="157"/>
    </row>
    <row r="38" spans="1:30" ht="36.75" customHeight="1">
      <c r="A38" s="48" t="s">
        <v>852</v>
      </c>
      <c r="B38" s="49" t="s">
        <v>95</v>
      </c>
      <c r="C38" s="48" t="s">
        <v>853</v>
      </c>
      <c r="D38" s="50">
        <v>1</v>
      </c>
      <c r="E38" s="50">
        <v>1</v>
      </c>
      <c r="F38" s="48" t="s">
        <v>97</v>
      </c>
      <c r="G38" s="48" t="s">
        <v>860</v>
      </c>
      <c r="H38" s="48" t="s">
        <v>861</v>
      </c>
      <c r="I38" s="51">
        <v>0</v>
      </c>
      <c r="J38" s="50">
        <v>0</v>
      </c>
      <c r="K38" s="51">
        <v>0</v>
      </c>
      <c r="L38" s="51">
        <v>1</v>
      </c>
      <c r="M38" s="51">
        <v>1</v>
      </c>
      <c r="N38" s="51">
        <v>1</v>
      </c>
      <c r="O38" s="51">
        <v>1</v>
      </c>
      <c r="P38" s="54">
        <v>1</v>
      </c>
      <c r="Q38" s="51">
        <f>+'BASE DE DATOS '!CD235</f>
        <v>1</v>
      </c>
      <c r="R38" s="51">
        <f>+'BASE DE DATOS '!CE235</f>
        <v>269000000</v>
      </c>
      <c r="S38" s="51">
        <f>+'BASE DE DATOS '!CF235</f>
        <v>269000000</v>
      </c>
      <c r="T38" s="51">
        <f>+'BASE DE DATOS '!CG235</f>
        <v>0</v>
      </c>
      <c r="U38" s="51">
        <f>+'BASE DE DATOS '!CH235</f>
        <v>0</v>
      </c>
      <c r="V38" s="51">
        <f>+'BASE DE DATOS '!CI235</f>
        <v>0</v>
      </c>
      <c r="W38" s="51">
        <f>+'BASE DE DATOS '!CJ235</f>
        <v>0</v>
      </c>
      <c r="X38" s="51">
        <f>+'BASE DE DATOS '!CK235</f>
        <v>0</v>
      </c>
      <c r="Y38" s="51">
        <f>+'BASE DE DATOS '!CL235</f>
        <v>0</v>
      </c>
      <c r="Z38" s="51">
        <f>+'BASE DE DATOS '!CM235</f>
        <v>0</v>
      </c>
      <c r="AA38" s="54">
        <f>+'BASE DE DATOS '!CQ235</f>
        <v>3</v>
      </c>
      <c r="AB38" s="160">
        <f>+'BASE DE DATOS '!CR235</f>
        <v>1</v>
      </c>
      <c r="AC38" s="55" t="str">
        <f>+'BASE DE DATOS '!CU235</f>
        <v>SECRETARIA DEL INTERIOR - ERIK</v>
      </c>
      <c r="AD38" s="157"/>
    </row>
    <row r="39" spans="1:30" ht="48" hidden="1" customHeight="1">
      <c r="A39" s="48" t="s">
        <v>1666</v>
      </c>
      <c r="B39" s="49" t="s">
        <v>95</v>
      </c>
      <c r="C39" s="48" t="s">
        <v>1667</v>
      </c>
      <c r="D39" s="50">
        <v>6</v>
      </c>
      <c r="E39" s="50" t="s">
        <v>81</v>
      </c>
      <c r="F39" s="48" t="s">
        <v>97</v>
      </c>
      <c r="G39" s="48" t="s">
        <v>1668</v>
      </c>
      <c r="H39" s="48" t="s">
        <v>1668</v>
      </c>
      <c r="I39" s="51">
        <v>0</v>
      </c>
      <c r="J39" s="50">
        <v>1</v>
      </c>
      <c r="K39" s="50">
        <v>5</v>
      </c>
      <c r="L39" s="51">
        <v>1</v>
      </c>
      <c r="M39" s="51">
        <v>0</v>
      </c>
      <c r="N39" s="51">
        <v>1</v>
      </c>
      <c r="O39" s="51">
        <v>1</v>
      </c>
      <c r="P39" s="51" t="s">
        <v>81</v>
      </c>
      <c r="Q39" s="51" t="str">
        <f>+'BASE DE DATOS '!CD624</f>
        <v>NA</v>
      </c>
      <c r="R39" s="51">
        <f>+'BASE DE DATOS '!CE624</f>
        <v>0</v>
      </c>
      <c r="S39" s="51">
        <f>+'BASE DE DATOS '!CF624</f>
        <v>0</v>
      </c>
      <c r="T39" s="51">
        <f>+'BASE DE DATOS '!CG624</f>
        <v>0</v>
      </c>
      <c r="U39" s="51">
        <f>+'BASE DE DATOS '!CH624</f>
        <v>0</v>
      </c>
      <c r="V39" s="51">
        <f>+'BASE DE DATOS '!CI624</f>
        <v>0</v>
      </c>
      <c r="W39" s="51">
        <f>+'BASE DE DATOS '!CJ624</f>
        <v>0</v>
      </c>
      <c r="X39" s="51">
        <f>+'BASE DE DATOS '!CK624</f>
        <v>0</v>
      </c>
      <c r="Y39" s="51">
        <f>+'BASE DE DATOS '!CL624</f>
        <v>0</v>
      </c>
      <c r="Z39" s="51">
        <f>+'BASE DE DATOS '!CM624</f>
        <v>0</v>
      </c>
      <c r="AA39" s="54" t="str">
        <f>+'BASE DE DATOS '!CQ624</f>
        <v>NA</v>
      </c>
      <c r="AB39" s="160" t="str">
        <f>+'BASE DE DATOS '!CR624</f>
        <v>NA</v>
      </c>
      <c r="AC39" s="55" t="str">
        <f>+'BASE DE DATOS '!CU624</f>
        <v>SECRETARIA DEL INTERIOR - SARA</v>
      </c>
      <c r="AD39" s="157"/>
    </row>
    <row r="40" spans="1:30" ht="39" hidden="1" customHeight="1">
      <c r="A40" s="48" t="s">
        <v>1666</v>
      </c>
      <c r="B40" s="49" t="s">
        <v>95</v>
      </c>
      <c r="C40" s="48" t="s">
        <v>1667</v>
      </c>
      <c r="D40" s="50">
        <v>40</v>
      </c>
      <c r="E40" s="50" t="s">
        <v>81</v>
      </c>
      <c r="F40" s="48" t="s">
        <v>97</v>
      </c>
      <c r="G40" s="48" t="s">
        <v>1670</v>
      </c>
      <c r="H40" s="48" t="s">
        <v>1670</v>
      </c>
      <c r="I40" s="51">
        <v>0</v>
      </c>
      <c r="J40" s="50">
        <v>10</v>
      </c>
      <c r="K40" s="50">
        <v>35</v>
      </c>
      <c r="L40" s="51">
        <v>5</v>
      </c>
      <c r="M40" s="51">
        <v>2</v>
      </c>
      <c r="N40" s="51">
        <v>46</v>
      </c>
      <c r="O40" s="51">
        <v>46</v>
      </c>
      <c r="P40" s="51" t="s">
        <v>81</v>
      </c>
      <c r="Q40" s="51" t="str">
        <f>+'BASE DE DATOS '!CD625</f>
        <v>NA</v>
      </c>
      <c r="R40" s="51">
        <f>+'BASE DE DATOS '!CE625</f>
        <v>0</v>
      </c>
      <c r="S40" s="51">
        <f>+'BASE DE DATOS '!CF625</f>
        <v>0</v>
      </c>
      <c r="T40" s="51">
        <f>+'BASE DE DATOS '!CG625</f>
        <v>0</v>
      </c>
      <c r="U40" s="51">
        <f>+'BASE DE DATOS '!CH625</f>
        <v>0</v>
      </c>
      <c r="V40" s="51">
        <f>+'BASE DE DATOS '!CI625</f>
        <v>0</v>
      </c>
      <c r="W40" s="51">
        <f>+'BASE DE DATOS '!CJ625</f>
        <v>0</v>
      </c>
      <c r="X40" s="51">
        <f>+'BASE DE DATOS '!CK625</f>
        <v>0</v>
      </c>
      <c r="Y40" s="51">
        <f>+'BASE DE DATOS '!CL625</f>
        <v>0</v>
      </c>
      <c r="Z40" s="51">
        <f>+'BASE DE DATOS '!CM625</f>
        <v>0</v>
      </c>
      <c r="AA40" s="54" t="str">
        <f>+'BASE DE DATOS '!CQ625</f>
        <v>NA</v>
      </c>
      <c r="AB40" s="160" t="str">
        <f>+'BASE DE DATOS '!CR625</f>
        <v>NA</v>
      </c>
      <c r="AC40" s="55" t="str">
        <f>+'BASE DE DATOS '!CU625</f>
        <v>SECRETARIA DEL INTERIOR - SARA</v>
      </c>
      <c r="AD40" s="157"/>
    </row>
    <row r="41" spans="1:30" ht="30.75" hidden="1" customHeight="1">
      <c r="A41" s="48" t="s">
        <v>1666</v>
      </c>
      <c r="B41" s="49" t="s">
        <v>95</v>
      </c>
      <c r="C41" s="48" t="s">
        <v>1667</v>
      </c>
      <c r="D41" s="50">
        <v>10</v>
      </c>
      <c r="E41" s="50" t="s">
        <v>81</v>
      </c>
      <c r="F41" s="48" t="s">
        <v>97</v>
      </c>
      <c r="G41" s="48" t="s">
        <v>1671</v>
      </c>
      <c r="H41" s="48" t="s">
        <v>1671</v>
      </c>
      <c r="I41" s="51">
        <v>0</v>
      </c>
      <c r="J41" s="50">
        <v>2</v>
      </c>
      <c r="K41" s="50">
        <v>0</v>
      </c>
      <c r="L41" s="51">
        <v>2</v>
      </c>
      <c r="M41" s="51">
        <v>1</v>
      </c>
      <c r="N41" s="51">
        <v>0</v>
      </c>
      <c r="O41" s="51">
        <v>0</v>
      </c>
      <c r="P41" s="51" t="s">
        <v>81</v>
      </c>
      <c r="Q41" s="51" t="str">
        <f>+'BASE DE DATOS '!CD626</f>
        <v>NA</v>
      </c>
      <c r="R41" s="51">
        <f>+'BASE DE DATOS '!CE626</f>
        <v>0</v>
      </c>
      <c r="S41" s="51">
        <f>+'BASE DE DATOS '!CF626</f>
        <v>0</v>
      </c>
      <c r="T41" s="51">
        <f>+'BASE DE DATOS '!CG626</f>
        <v>0</v>
      </c>
      <c r="U41" s="51">
        <f>+'BASE DE DATOS '!CH626</f>
        <v>0</v>
      </c>
      <c r="V41" s="51">
        <f>+'BASE DE DATOS '!CI626</f>
        <v>0</v>
      </c>
      <c r="W41" s="51">
        <f>+'BASE DE DATOS '!CJ626</f>
        <v>0</v>
      </c>
      <c r="X41" s="51">
        <f>+'BASE DE DATOS '!CK626</f>
        <v>0</v>
      </c>
      <c r="Y41" s="51">
        <f>+'BASE DE DATOS '!CL626</f>
        <v>0</v>
      </c>
      <c r="Z41" s="51">
        <f>+'BASE DE DATOS '!CM626</f>
        <v>0</v>
      </c>
      <c r="AA41" s="54" t="str">
        <f>+'BASE DE DATOS '!CQ626</f>
        <v>NA</v>
      </c>
      <c r="AB41" s="160" t="str">
        <f>+'BASE DE DATOS '!CR626</f>
        <v>NA</v>
      </c>
      <c r="AC41" s="55" t="str">
        <f>+'BASE DE DATOS '!CU626</f>
        <v>SECRETARIA DEL INTERIOR - SARA</v>
      </c>
      <c r="AD41" s="157"/>
    </row>
    <row r="42" spans="1:30" ht="45" hidden="1">
      <c r="A42" s="48" t="s">
        <v>1673</v>
      </c>
      <c r="B42" s="49" t="s">
        <v>95</v>
      </c>
      <c r="C42" s="48" t="s">
        <v>1674</v>
      </c>
      <c r="D42" s="50">
        <v>1</v>
      </c>
      <c r="E42" s="50" t="s">
        <v>81</v>
      </c>
      <c r="F42" s="48" t="s">
        <v>97</v>
      </c>
      <c r="G42" s="48" t="s">
        <v>1675</v>
      </c>
      <c r="H42" s="48" t="s">
        <v>1675</v>
      </c>
      <c r="I42" s="51">
        <v>0</v>
      </c>
      <c r="J42" s="50">
        <v>0</v>
      </c>
      <c r="K42" s="50">
        <v>0</v>
      </c>
      <c r="L42" s="51">
        <v>0</v>
      </c>
      <c r="M42" s="51">
        <v>0</v>
      </c>
      <c r="N42" s="51">
        <v>0</v>
      </c>
      <c r="O42" s="51">
        <v>0</v>
      </c>
      <c r="P42" s="51" t="s">
        <v>81</v>
      </c>
      <c r="Q42" s="51" t="str">
        <f>+'BASE DE DATOS '!CD628</f>
        <v>NA</v>
      </c>
      <c r="R42" s="51">
        <f>+'BASE DE DATOS '!CE628</f>
        <v>0</v>
      </c>
      <c r="S42" s="51">
        <f>+'BASE DE DATOS '!CF628</f>
        <v>0</v>
      </c>
      <c r="T42" s="51">
        <f>+'BASE DE DATOS '!CG628</f>
        <v>0</v>
      </c>
      <c r="U42" s="51">
        <f>+'BASE DE DATOS '!CH628</f>
        <v>0</v>
      </c>
      <c r="V42" s="51">
        <f>+'BASE DE DATOS '!CI628</f>
        <v>0</v>
      </c>
      <c r="W42" s="51">
        <f>+'BASE DE DATOS '!CJ628</f>
        <v>0</v>
      </c>
      <c r="X42" s="51">
        <f>+'BASE DE DATOS '!CK628</f>
        <v>0</v>
      </c>
      <c r="Y42" s="51">
        <f>+'BASE DE DATOS '!CL628</f>
        <v>0</v>
      </c>
      <c r="Z42" s="51">
        <f>+'BASE DE DATOS '!CM628</f>
        <v>0</v>
      </c>
      <c r="AA42" s="54" t="str">
        <f>+'BASE DE DATOS '!CQ628</f>
        <v>NA</v>
      </c>
      <c r="AB42" s="160" t="str">
        <f>+'BASE DE DATOS '!CR628</f>
        <v>NA</v>
      </c>
      <c r="AC42" s="55" t="str">
        <f>+'BASE DE DATOS '!CU628</f>
        <v>SECRETARIA DEL INTERIOR - SARA</v>
      </c>
      <c r="AD42" s="157"/>
    </row>
    <row r="43" spans="1:30" ht="36.75" customHeight="1">
      <c r="A43" s="48" t="s">
        <v>1673</v>
      </c>
      <c r="B43" s="49" t="s">
        <v>95</v>
      </c>
      <c r="C43" s="48" t="s">
        <v>1674</v>
      </c>
      <c r="D43" s="50">
        <v>30</v>
      </c>
      <c r="E43" s="50">
        <v>45</v>
      </c>
      <c r="F43" s="48" t="s">
        <v>97</v>
      </c>
      <c r="G43" s="48" t="s">
        <v>1676</v>
      </c>
      <c r="H43" s="48" t="s">
        <v>1677</v>
      </c>
      <c r="I43" s="51">
        <v>0</v>
      </c>
      <c r="J43" s="50">
        <v>0</v>
      </c>
      <c r="K43" s="50">
        <v>0</v>
      </c>
      <c r="L43" s="51">
        <v>10</v>
      </c>
      <c r="M43" s="51">
        <v>0</v>
      </c>
      <c r="N43" s="51">
        <v>45</v>
      </c>
      <c r="O43" s="51">
        <v>45</v>
      </c>
      <c r="P43" s="51">
        <v>0</v>
      </c>
      <c r="Q43" s="51">
        <f>+'BASE DE DATOS '!CD629</f>
        <v>45</v>
      </c>
      <c r="R43" s="51">
        <f>+'BASE DE DATOS '!CE629</f>
        <v>0</v>
      </c>
      <c r="S43" s="51">
        <f>+'BASE DE DATOS '!CF629</f>
        <v>0</v>
      </c>
      <c r="T43" s="51">
        <f>+'BASE DE DATOS '!CG629</f>
        <v>0</v>
      </c>
      <c r="U43" s="51">
        <f>+'BASE DE DATOS '!CH629</f>
        <v>0</v>
      </c>
      <c r="V43" s="51">
        <f>+'BASE DE DATOS '!CI629</f>
        <v>0</v>
      </c>
      <c r="W43" s="51">
        <f>+'BASE DE DATOS '!CJ629</f>
        <v>0</v>
      </c>
      <c r="X43" s="51">
        <f>+'BASE DE DATOS '!CK629</f>
        <v>0</v>
      </c>
      <c r="Y43" s="51">
        <f>+'BASE DE DATOS '!CL629</f>
        <v>0</v>
      </c>
      <c r="Z43" s="51">
        <f>+'BASE DE DATOS '!CM629</f>
        <v>0</v>
      </c>
      <c r="AA43" s="54">
        <f>+'BASE DE DATOS '!CQ629</f>
        <v>45</v>
      </c>
      <c r="AB43" s="160">
        <f>+'BASE DE DATOS '!CR629</f>
        <v>1</v>
      </c>
      <c r="AC43" s="55" t="str">
        <f>+'BASE DE DATOS '!CU629</f>
        <v>SECRETARIA DEL INTERIOR - SARA</v>
      </c>
      <c r="AD43" s="157"/>
    </row>
    <row r="44" spans="1:30" ht="78.75" hidden="1">
      <c r="A44" s="48" t="s">
        <v>1673</v>
      </c>
      <c r="B44" s="49" t="s">
        <v>95</v>
      </c>
      <c r="C44" s="48" t="s">
        <v>1674</v>
      </c>
      <c r="D44" s="50">
        <v>67</v>
      </c>
      <c r="E44" s="50" t="s">
        <v>81</v>
      </c>
      <c r="F44" s="48" t="s">
        <v>97</v>
      </c>
      <c r="G44" s="48" t="s">
        <v>1684</v>
      </c>
      <c r="H44" s="48" t="s">
        <v>1684</v>
      </c>
      <c r="I44" s="51">
        <v>0</v>
      </c>
      <c r="J44" s="50">
        <v>0</v>
      </c>
      <c r="K44" s="50">
        <v>0</v>
      </c>
      <c r="L44" s="51">
        <v>0</v>
      </c>
      <c r="M44" s="51">
        <v>0</v>
      </c>
      <c r="N44" s="51">
        <v>0</v>
      </c>
      <c r="O44" s="51">
        <v>0</v>
      </c>
      <c r="P44" s="51" t="s">
        <v>81</v>
      </c>
      <c r="Q44" s="51" t="str">
        <f>+'BASE DE DATOS '!CD631</f>
        <v>NA</v>
      </c>
      <c r="R44" s="51">
        <f>+'BASE DE DATOS '!CE631</f>
        <v>0</v>
      </c>
      <c r="S44" s="51">
        <f>+'BASE DE DATOS '!CF631</f>
        <v>0</v>
      </c>
      <c r="T44" s="51">
        <f>+'BASE DE DATOS '!CG631</f>
        <v>0</v>
      </c>
      <c r="U44" s="51">
        <f>+'BASE DE DATOS '!CH631</f>
        <v>0</v>
      </c>
      <c r="V44" s="51">
        <f>+'BASE DE DATOS '!CI631</f>
        <v>0</v>
      </c>
      <c r="W44" s="51">
        <f>+'BASE DE DATOS '!CJ631</f>
        <v>0</v>
      </c>
      <c r="X44" s="51">
        <f>+'BASE DE DATOS '!CK631</f>
        <v>0</v>
      </c>
      <c r="Y44" s="51">
        <f>+'BASE DE DATOS '!CL631</f>
        <v>0</v>
      </c>
      <c r="Z44" s="51">
        <f>+'BASE DE DATOS '!CM631</f>
        <v>0</v>
      </c>
      <c r="AA44" s="54" t="str">
        <f>+'BASE DE DATOS '!CQ631</f>
        <v>NA</v>
      </c>
      <c r="AB44" s="160" t="str">
        <f>+'BASE DE DATOS '!CR631</f>
        <v>NA</v>
      </c>
      <c r="AC44" s="55" t="str">
        <f>+'BASE DE DATOS '!CU631</f>
        <v>SECRETARIA DEL INTERIOR - SARA</v>
      </c>
      <c r="AD44" s="157"/>
    </row>
    <row r="45" spans="1:30" ht="42.75" customHeight="1">
      <c r="A45" s="48" t="s">
        <v>1686</v>
      </c>
      <c r="B45" s="49" t="s">
        <v>95</v>
      </c>
      <c r="C45" s="48" t="s">
        <v>1687</v>
      </c>
      <c r="D45" s="50">
        <v>2</v>
      </c>
      <c r="E45" s="50">
        <v>1</v>
      </c>
      <c r="F45" s="48" t="s">
        <v>486</v>
      </c>
      <c r="G45" s="48" t="s">
        <v>1688</v>
      </c>
      <c r="H45" s="48" t="s">
        <v>1689</v>
      </c>
      <c r="I45" s="51">
        <v>0</v>
      </c>
      <c r="J45" s="50">
        <v>1</v>
      </c>
      <c r="K45" s="50">
        <v>1</v>
      </c>
      <c r="L45" s="51">
        <v>1</v>
      </c>
      <c r="M45" s="51">
        <v>1</v>
      </c>
      <c r="N45" s="51">
        <v>1</v>
      </c>
      <c r="O45" s="51">
        <v>1</v>
      </c>
      <c r="P45" s="51">
        <v>1</v>
      </c>
      <c r="Q45" s="51">
        <f>+'BASE DE DATOS '!CD633</f>
        <v>1</v>
      </c>
      <c r="R45" s="51">
        <f>+'BASE DE DATOS '!CE633</f>
        <v>0</v>
      </c>
      <c r="S45" s="51">
        <f>+'BASE DE DATOS '!CF633</f>
        <v>0</v>
      </c>
      <c r="T45" s="51">
        <f>+'BASE DE DATOS '!CG633</f>
        <v>0</v>
      </c>
      <c r="U45" s="51">
        <f>+'BASE DE DATOS '!CH633</f>
        <v>0</v>
      </c>
      <c r="V45" s="51">
        <f>+'BASE DE DATOS '!CI633</f>
        <v>0</v>
      </c>
      <c r="W45" s="51">
        <f>+'BASE DE DATOS '!CJ633</f>
        <v>0</v>
      </c>
      <c r="X45" s="51">
        <f>+'BASE DE DATOS '!CK633</f>
        <v>0</v>
      </c>
      <c r="Y45" s="51">
        <f>+'BASE DE DATOS '!CL633</f>
        <v>0</v>
      </c>
      <c r="Z45" s="51">
        <f>+'BASE DE DATOS '!CM633</f>
        <v>0</v>
      </c>
      <c r="AA45" s="54">
        <f>+'BASE DE DATOS '!CQ633</f>
        <v>1</v>
      </c>
      <c r="AB45" s="160">
        <f>+'BASE DE DATOS '!CR633</f>
        <v>1</v>
      </c>
      <c r="AC45" s="55" t="str">
        <f>+'BASE DE DATOS '!CU633</f>
        <v>SECRETARIA DEL INTERIOR - SARA</v>
      </c>
      <c r="AD45" s="157"/>
    </row>
  </sheetData>
  <autoFilter ref="A1:AE45">
    <filterColumn colId="27">
      <filters>
        <filter val="0%"/>
        <filter val="100%"/>
        <filter val="39%"/>
        <filter val="67%"/>
        <filter val="80%"/>
      </filters>
    </filterColumn>
  </autoFilter>
  <conditionalFormatting sqref="AB2:AB16">
    <cfRule type="iconSet" priority="620">
      <iconSet iconSet="5Arrows">
        <cfvo type="percent" val="0"/>
        <cfvo type="num" val="0.2"/>
        <cfvo type="num" val="0.4"/>
        <cfvo type="num" val="0.6"/>
        <cfvo type="num" val="0.8"/>
      </iconSet>
    </cfRule>
  </conditionalFormatting>
  <conditionalFormatting sqref="AB28:AB38">
    <cfRule type="iconSet" priority="608">
      <iconSet iconSet="5Arrows">
        <cfvo type="percent" val="0"/>
        <cfvo type="num" val="0.2"/>
        <cfvo type="num" val="0.4"/>
        <cfvo type="num" val="0.6"/>
        <cfvo type="num" val="0.8"/>
      </iconSet>
    </cfRule>
  </conditionalFormatting>
  <conditionalFormatting sqref="AB2:AB16">
    <cfRule type="iconSet" priority="557">
      <iconSet iconSet="5Arrows">
        <cfvo type="percent" val="0"/>
        <cfvo type="num" val="0.25" gte="0"/>
        <cfvo type="num" val="0.4"/>
        <cfvo type="num" val="0.75"/>
        <cfvo type="num" val="0.75" gte="0"/>
      </iconSet>
    </cfRule>
  </conditionalFormatting>
  <conditionalFormatting sqref="AB28:AB38">
    <cfRule type="iconSet" priority="543">
      <iconSet iconSet="5Arrows">
        <cfvo type="percent" val="0"/>
        <cfvo type="num" val="0.25" gte="0"/>
        <cfvo type="num" val="0.4"/>
        <cfvo type="num" val="0.75"/>
        <cfvo type="num" val="0.75" gte="0"/>
      </iconSet>
    </cfRule>
  </conditionalFormatting>
  <conditionalFormatting sqref="AB28">
    <cfRule type="iconSet" priority="452">
      <iconSet iconSet="5Arrows">
        <cfvo type="percent" val="0"/>
        <cfvo type="num" val="0.2"/>
        <cfvo type="num" val="0.4"/>
        <cfvo type="num" val="0.6"/>
        <cfvo type="num" val="0.8"/>
      </iconSet>
    </cfRule>
  </conditionalFormatting>
  <conditionalFormatting sqref="AB28">
    <cfRule type="iconSet" priority="451">
      <iconSet iconSet="5Arrows">
        <cfvo type="percent" val="0"/>
        <cfvo type="num" val="0.25" gte="0"/>
        <cfvo type="num" val="0.4"/>
        <cfvo type="num" val="0.75"/>
        <cfvo type="num" val="0.75" gte="0"/>
      </iconSet>
    </cfRule>
  </conditionalFormatting>
  <conditionalFormatting sqref="AB29">
    <cfRule type="iconSet" priority="450">
      <iconSet iconSet="5Arrows">
        <cfvo type="percent" val="0"/>
        <cfvo type="num" val="0.2"/>
        <cfvo type="num" val="0.4"/>
        <cfvo type="num" val="0.6"/>
        <cfvo type="num" val="0.8"/>
      </iconSet>
    </cfRule>
  </conditionalFormatting>
  <conditionalFormatting sqref="AB29">
    <cfRule type="iconSet" priority="449">
      <iconSet iconSet="5Arrows">
        <cfvo type="percent" val="0"/>
        <cfvo type="num" val="0.25" gte="0"/>
        <cfvo type="num" val="0.4"/>
        <cfvo type="num" val="0.75"/>
        <cfvo type="num" val="0.75" gte="0"/>
      </iconSet>
    </cfRule>
  </conditionalFormatting>
  <conditionalFormatting sqref="AB30:AB34">
    <cfRule type="iconSet" priority="448">
      <iconSet iconSet="5Arrows">
        <cfvo type="percent" val="0"/>
        <cfvo type="num" val="0.2"/>
        <cfvo type="num" val="0.4"/>
        <cfvo type="num" val="0.6"/>
        <cfvo type="num" val="0.8"/>
      </iconSet>
    </cfRule>
  </conditionalFormatting>
  <conditionalFormatting sqref="AB30:AB34">
    <cfRule type="iconSet" priority="447">
      <iconSet iconSet="5Arrows">
        <cfvo type="percent" val="0"/>
        <cfvo type="num" val="0.25" gte="0"/>
        <cfvo type="num" val="0.4"/>
        <cfvo type="num" val="0.75"/>
        <cfvo type="num" val="0.75" gte="0"/>
      </iconSet>
    </cfRule>
  </conditionalFormatting>
  <conditionalFormatting sqref="AD2:AD16">
    <cfRule type="iconSet" priority="307">
      <iconSet iconSet="5Arrows">
        <cfvo type="percent" val="0"/>
        <cfvo type="num" val="0.2"/>
        <cfvo type="num" val="0.4"/>
        <cfvo type="num" val="0.6"/>
        <cfvo type="num" val="0.8"/>
      </iconSet>
    </cfRule>
  </conditionalFormatting>
  <conditionalFormatting sqref="AD28:AD38">
    <cfRule type="iconSet" priority="295">
      <iconSet iconSet="5Arrows">
        <cfvo type="percent" val="0"/>
        <cfvo type="num" val="0.2"/>
        <cfvo type="num" val="0.4"/>
        <cfvo type="num" val="0.6"/>
        <cfvo type="num" val="0.8"/>
      </iconSet>
    </cfRule>
  </conditionalFormatting>
  <conditionalFormatting sqref="AD2:AD16">
    <cfRule type="iconSet" priority="244">
      <iconSet iconSet="5Arrows">
        <cfvo type="percent" val="0"/>
        <cfvo type="num" val="0.25" gte="0"/>
        <cfvo type="num" val="0.4"/>
        <cfvo type="num" val="0.75"/>
        <cfvo type="num" val="0.75" gte="0"/>
      </iconSet>
    </cfRule>
  </conditionalFormatting>
  <conditionalFormatting sqref="AD28:AD38">
    <cfRule type="iconSet" priority="230">
      <iconSet iconSet="5Arrows">
        <cfvo type="percent" val="0"/>
        <cfvo type="num" val="0.25" gte="0"/>
        <cfvo type="num" val="0.4"/>
        <cfvo type="num" val="0.75"/>
        <cfvo type="num" val="0.75" gte="0"/>
      </iconSet>
    </cfRule>
  </conditionalFormatting>
  <conditionalFormatting sqref="AD28">
    <cfRule type="iconSet" priority="139">
      <iconSet iconSet="5Arrows">
        <cfvo type="percent" val="0"/>
        <cfvo type="num" val="0.2"/>
        <cfvo type="num" val="0.4"/>
        <cfvo type="num" val="0.6"/>
        <cfvo type="num" val="0.8"/>
      </iconSet>
    </cfRule>
  </conditionalFormatting>
  <conditionalFormatting sqref="AD28">
    <cfRule type="iconSet" priority="138">
      <iconSet iconSet="5Arrows">
        <cfvo type="percent" val="0"/>
        <cfvo type="num" val="0.25" gte="0"/>
        <cfvo type="num" val="0.4"/>
        <cfvo type="num" val="0.75"/>
        <cfvo type="num" val="0.75" gte="0"/>
      </iconSet>
    </cfRule>
  </conditionalFormatting>
  <conditionalFormatting sqref="AD29">
    <cfRule type="iconSet" priority="137">
      <iconSet iconSet="5Arrows">
        <cfvo type="percent" val="0"/>
        <cfvo type="num" val="0.2"/>
        <cfvo type="num" val="0.4"/>
        <cfvo type="num" val="0.6"/>
        <cfvo type="num" val="0.8"/>
      </iconSet>
    </cfRule>
  </conditionalFormatting>
  <conditionalFormatting sqref="AD29">
    <cfRule type="iconSet" priority="136">
      <iconSet iconSet="5Arrows">
        <cfvo type="percent" val="0"/>
        <cfvo type="num" val="0.25" gte="0"/>
        <cfvo type="num" val="0.4"/>
        <cfvo type="num" val="0.75"/>
        <cfvo type="num" val="0.75" gte="0"/>
      </iconSet>
    </cfRule>
  </conditionalFormatting>
  <conditionalFormatting sqref="AD30:AD34">
    <cfRule type="iconSet" priority="135">
      <iconSet iconSet="5Arrows">
        <cfvo type="percent" val="0"/>
        <cfvo type="num" val="0.2"/>
        <cfvo type="num" val="0.4"/>
        <cfvo type="num" val="0.6"/>
        <cfvo type="num" val="0.8"/>
      </iconSet>
    </cfRule>
  </conditionalFormatting>
  <conditionalFormatting sqref="AD30:AD34">
    <cfRule type="iconSet" priority="134">
      <iconSet iconSet="5Arrows">
        <cfvo type="percent" val="0"/>
        <cfvo type="num" val="0.25" gte="0"/>
        <cfvo type="num" val="0.4"/>
        <cfvo type="num" val="0.75"/>
        <cfvo type="num" val="0.75" gte="0"/>
      </iconSet>
    </cfRule>
  </conditionalFormatting>
  <conditionalFormatting sqref="AB39:AB45">
    <cfRule type="iconSet" priority="3011">
      <iconSet iconSet="5Arrows">
        <cfvo type="percent" val="0"/>
        <cfvo type="num" val="0.2"/>
        <cfvo type="num" val="0.4"/>
        <cfvo type="num" val="0.6"/>
        <cfvo type="num" val="0.8"/>
      </iconSet>
    </cfRule>
  </conditionalFormatting>
  <conditionalFormatting sqref="AB39:AB45">
    <cfRule type="iconSet" priority="3013">
      <iconSet iconSet="5Arrows">
        <cfvo type="percent" val="0"/>
        <cfvo type="num" val="0.25" gte="0"/>
        <cfvo type="num" val="0.4"/>
        <cfvo type="num" val="0.75"/>
        <cfvo type="num" val="0.75" gte="0"/>
      </iconSet>
    </cfRule>
  </conditionalFormatting>
  <conditionalFormatting sqref="AD39:AD45">
    <cfRule type="iconSet" priority="3015">
      <iconSet iconSet="5Arrows">
        <cfvo type="percent" val="0"/>
        <cfvo type="num" val="0.2"/>
        <cfvo type="num" val="0.4"/>
        <cfvo type="num" val="0.6"/>
        <cfvo type="num" val="0.8"/>
      </iconSet>
    </cfRule>
  </conditionalFormatting>
  <conditionalFormatting sqref="AD39:AD45">
    <cfRule type="iconSet" priority="3017">
      <iconSet iconSet="5Arrows">
        <cfvo type="percent" val="0"/>
        <cfvo type="num" val="0.25" gte="0"/>
        <cfvo type="num" val="0.4"/>
        <cfvo type="num" val="0.75"/>
        <cfvo type="num" val="0.75" gte="0"/>
      </iconSet>
    </cfRule>
  </conditionalFormatting>
  <conditionalFormatting sqref="AB17 AB19:AB27">
    <cfRule type="iconSet" priority="3095">
      <iconSet iconSet="5Arrows">
        <cfvo type="percent" val="0"/>
        <cfvo type="num" val="0.2"/>
        <cfvo type="num" val="0.4"/>
        <cfvo type="num" val="0.6"/>
        <cfvo type="num" val="0.8"/>
      </iconSet>
    </cfRule>
  </conditionalFormatting>
  <conditionalFormatting sqref="AD17 AD19:AD27">
    <cfRule type="iconSet" priority="3132">
      <iconSet iconSet="5Arrows">
        <cfvo type="percent" val="0"/>
        <cfvo type="num" val="0.2"/>
        <cfvo type="num" val="0.4"/>
        <cfvo type="num" val="0.6"/>
        <cfvo type="num" val="0.8"/>
      </iconSet>
    </cfRule>
  </conditionalFormatting>
  <conditionalFormatting sqref="AB17:AB27">
    <cfRule type="iconSet" priority="3161">
      <iconSet iconSet="5Arrows">
        <cfvo type="percent" val="0"/>
        <cfvo type="num" val="0.2"/>
        <cfvo type="num" val="0.4"/>
        <cfvo type="num" val="0.6"/>
        <cfvo type="num" val="0.8"/>
      </iconSet>
    </cfRule>
  </conditionalFormatting>
  <conditionalFormatting sqref="AB17:AB27">
    <cfRule type="iconSet" priority="3163">
      <iconSet iconSet="5Arrows">
        <cfvo type="percent" val="0"/>
        <cfvo type="num" val="0.25" gte="0"/>
        <cfvo type="num" val="0.4"/>
        <cfvo type="num" val="0.75"/>
        <cfvo type="num" val="0.75" gte="0"/>
      </iconSet>
    </cfRule>
  </conditionalFormatting>
  <conditionalFormatting sqref="AD17:AD27">
    <cfRule type="iconSet" priority="3165">
      <iconSet iconSet="5Arrows">
        <cfvo type="percent" val="0"/>
        <cfvo type="num" val="0.2"/>
        <cfvo type="num" val="0.4"/>
        <cfvo type="num" val="0.6"/>
        <cfvo type="num" val="0.8"/>
      </iconSet>
    </cfRule>
  </conditionalFormatting>
  <conditionalFormatting sqref="AD17:AD27">
    <cfRule type="iconSet" priority="3167">
      <iconSet iconSet="5Arrows">
        <cfvo type="percent" val="0"/>
        <cfvo type="num" val="0.25" gte="0"/>
        <cfvo type="num" val="0.4"/>
        <cfvo type="num" val="0.75"/>
        <cfvo type="num" val="0.75" gte="0"/>
      </iconSet>
    </cfRule>
  </conditionalFormatting>
  <pageMargins left="0.5" right="0.56000000000000005" top="0.47244094488188981" bottom="0.55118110236220474" header="0.31496062992125984" footer="0.31496062992125984"/>
  <pageSetup scale="60" orientation="landscape" r:id="rId1"/>
  <headerFooter>
    <oddHeader>&amp;A</oddHeader>
    <oddFooter>Página &amp;P de &amp;F</oddFooter>
  </headerFooter>
  <legacyDrawing r:id="rId2"/>
</worksheet>
</file>

<file path=xl/worksheets/sheet27.xml><?xml version="1.0" encoding="utf-8"?>
<worksheet xmlns="http://schemas.openxmlformats.org/spreadsheetml/2006/main" xmlns:r="http://schemas.openxmlformats.org/officeDocument/2006/relationships">
  <sheetPr filterMode="1"/>
  <dimension ref="A1:AE26"/>
  <sheetViews>
    <sheetView zoomScale="80" zoomScaleNormal="80" workbookViewId="0">
      <pane xSplit="8" ySplit="1" topLeftCell="Y2" activePane="bottomRight" state="frozen"/>
      <selection pane="topRight" activeCell="I1" sqref="I1"/>
      <selection pane="bottomLeft" activeCell="A2" sqref="A2"/>
      <selection pane="bottomRight" activeCell="AG11" sqref="AG11:AG12"/>
    </sheetView>
  </sheetViews>
  <sheetFormatPr baseColWidth="10" defaultRowHeight="15"/>
  <cols>
    <col min="1" max="1" width="7.42578125" style="113" hidden="1" customWidth="1"/>
    <col min="2" max="2" width="18.42578125" style="113" hidden="1" customWidth="1"/>
    <col min="3" max="3" width="24.5703125" style="113" hidden="1" customWidth="1"/>
    <col min="4" max="4" width="0" style="113" hidden="1" customWidth="1"/>
    <col min="5" max="5" width="14" style="113" customWidth="1"/>
    <col min="6" max="6" width="11.42578125" style="113" hidden="1" customWidth="1"/>
    <col min="7" max="7" width="14.7109375" style="113" hidden="1" customWidth="1"/>
    <col min="8" max="8" width="44.28515625" style="113" customWidth="1"/>
    <col min="9" max="26" width="0" style="113" hidden="1" customWidth="1"/>
    <col min="27" max="27" width="10.140625" style="113" customWidth="1"/>
    <col min="28" max="28" width="11.42578125" style="113"/>
    <col min="29" max="29" width="20" style="113" customWidth="1"/>
    <col min="30" max="16384" width="11.42578125" style="113"/>
  </cols>
  <sheetData>
    <row r="1" spans="1:31" ht="56.25">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38.25" customHeight="1">
      <c r="A2" s="48" t="s">
        <v>770</v>
      </c>
      <c r="B2" s="49" t="s">
        <v>95</v>
      </c>
      <c r="C2" s="48" t="s">
        <v>771</v>
      </c>
      <c r="D2" s="50">
        <v>5000</v>
      </c>
      <c r="E2" s="50">
        <v>5000</v>
      </c>
      <c r="F2" s="48" t="s">
        <v>97</v>
      </c>
      <c r="G2" s="48" t="s">
        <v>774</v>
      </c>
      <c r="H2" s="48" t="s">
        <v>774</v>
      </c>
      <c r="I2" s="51">
        <v>0</v>
      </c>
      <c r="J2" s="50">
        <v>500</v>
      </c>
      <c r="K2" s="50">
        <v>110</v>
      </c>
      <c r="L2" s="51">
        <v>500</v>
      </c>
      <c r="M2" s="51">
        <v>118</v>
      </c>
      <c r="N2" s="51">
        <v>0</v>
      </c>
      <c r="O2" s="51">
        <v>0</v>
      </c>
      <c r="P2" s="51">
        <v>4772</v>
      </c>
      <c r="Q2" s="51">
        <f>+'BASE DE DATOS '!CD210</f>
        <v>0</v>
      </c>
      <c r="R2" s="51">
        <f>+'BASE DE DATOS '!CE210</f>
        <v>0</v>
      </c>
      <c r="S2" s="51">
        <f>+'BASE DE DATOS '!CF210</f>
        <v>0</v>
      </c>
      <c r="T2" s="51">
        <f>+'BASE DE DATOS '!CG210</f>
        <v>0</v>
      </c>
      <c r="U2" s="51">
        <f>+'BASE DE DATOS '!CH210</f>
        <v>0</v>
      </c>
      <c r="V2" s="51">
        <f>+'BASE DE DATOS '!CI210</f>
        <v>0</v>
      </c>
      <c r="W2" s="51">
        <f>+'BASE DE DATOS '!CJ210</f>
        <v>0</v>
      </c>
      <c r="X2" s="51">
        <f>+'BASE DE DATOS '!CK210</f>
        <v>0</v>
      </c>
      <c r="Y2" s="51">
        <f>+'BASE DE DATOS '!CL210</f>
        <v>0</v>
      </c>
      <c r="Z2" s="51">
        <f>+'BASE DE DATOS '!CM210</f>
        <v>0</v>
      </c>
      <c r="AA2" s="54">
        <f>+'BASE DE DATOS '!CQ210</f>
        <v>228</v>
      </c>
      <c r="AB2" s="160">
        <f>+'BASE DE DATOS '!CR210</f>
        <v>4.5600000000000002E-2</v>
      </c>
      <c r="AC2" s="55" t="str">
        <f>+'BASE DE DATOS '!CU210</f>
        <v>SECRETARIA GENERAL -  TIC</v>
      </c>
      <c r="AD2" s="165">
        <f>SUM(AB2:AB26)/AE2</f>
        <v>0.92785000000000006</v>
      </c>
      <c r="AE2" s="156">
        <v>16</v>
      </c>
    </row>
    <row r="3" spans="1:31" ht="25.5" hidden="1" customHeight="1">
      <c r="A3" s="48" t="s">
        <v>775</v>
      </c>
      <c r="B3" s="49" t="s">
        <v>95</v>
      </c>
      <c r="C3" s="48" t="s">
        <v>776</v>
      </c>
      <c r="D3" s="50">
        <v>11</v>
      </c>
      <c r="E3" s="50" t="s">
        <v>81</v>
      </c>
      <c r="F3" s="48" t="s">
        <v>97</v>
      </c>
      <c r="G3" s="48" t="s">
        <v>777</v>
      </c>
      <c r="H3" s="48" t="s">
        <v>777</v>
      </c>
      <c r="I3" s="51">
        <v>0</v>
      </c>
      <c r="J3" s="50">
        <v>0</v>
      </c>
      <c r="K3" s="51">
        <v>0</v>
      </c>
      <c r="L3" s="51">
        <v>0</v>
      </c>
      <c r="M3" s="51">
        <v>0</v>
      </c>
      <c r="N3" s="51">
        <v>0</v>
      </c>
      <c r="O3" s="51">
        <v>0</v>
      </c>
      <c r="P3" s="51" t="s">
        <v>81</v>
      </c>
      <c r="Q3" s="51">
        <f>+'BASE DE DATOS '!CD211</f>
        <v>0</v>
      </c>
      <c r="R3" s="51">
        <f>+'BASE DE DATOS '!CE211</f>
        <v>0</v>
      </c>
      <c r="S3" s="51">
        <f>+'BASE DE DATOS '!CF211</f>
        <v>0</v>
      </c>
      <c r="T3" s="51">
        <f>+'BASE DE DATOS '!CG211</f>
        <v>0</v>
      </c>
      <c r="U3" s="51">
        <f>+'BASE DE DATOS '!CH211</f>
        <v>0</v>
      </c>
      <c r="V3" s="51">
        <f>+'BASE DE DATOS '!CI211</f>
        <v>0</v>
      </c>
      <c r="W3" s="51">
        <f>+'BASE DE DATOS '!CJ211</f>
        <v>0</v>
      </c>
      <c r="X3" s="51">
        <f>+'BASE DE DATOS '!CK211</f>
        <v>0</v>
      </c>
      <c r="Y3" s="51">
        <f>+'BASE DE DATOS '!CL211</f>
        <v>0</v>
      </c>
      <c r="Z3" s="51">
        <f>+'BASE DE DATOS '!CM211</f>
        <v>0</v>
      </c>
      <c r="AA3" s="54" t="str">
        <f>+'BASE DE DATOS '!CQ211</f>
        <v>NA</v>
      </c>
      <c r="AB3" s="160" t="str">
        <f>+'BASE DE DATOS '!CR211</f>
        <v>NA</v>
      </c>
      <c r="AC3" s="55" t="str">
        <f>+'BASE DE DATOS '!CU211</f>
        <v>SECRETARIA GENERAL -  TIC</v>
      </c>
      <c r="AD3" s="157"/>
    </row>
    <row r="4" spans="1:31" ht="67.5" hidden="1">
      <c r="A4" s="48" t="s">
        <v>1552</v>
      </c>
      <c r="B4" s="49" t="s">
        <v>95</v>
      </c>
      <c r="C4" s="48" t="s">
        <v>1553</v>
      </c>
      <c r="D4" s="50">
        <v>1</v>
      </c>
      <c r="E4" s="50" t="s">
        <v>81</v>
      </c>
      <c r="F4" s="48" t="s">
        <v>97</v>
      </c>
      <c r="G4" s="48" t="s">
        <v>1554</v>
      </c>
      <c r="H4" s="48" t="s">
        <v>1554</v>
      </c>
      <c r="I4" s="51">
        <v>0</v>
      </c>
      <c r="J4" s="50">
        <v>0</v>
      </c>
      <c r="K4" s="50">
        <v>0</v>
      </c>
      <c r="L4" s="51">
        <v>0</v>
      </c>
      <c r="M4" s="51">
        <v>0</v>
      </c>
      <c r="N4" s="51">
        <v>0</v>
      </c>
      <c r="O4" s="51">
        <v>0</v>
      </c>
      <c r="P4" s="51" t="s">
        <v>81</v>
      </c>
      <c r="Q4" s="51">
        <f>+'BASE DE DATOS '!CD587</f>
        <v>0</v>
      </c>
      <c r="R4" s="51">
        <f>+'BASE DE DATOS '!CE587</f>
        <v>0</v>
      </c>
      <c r="S4" s="51">
        <f>+'BASE DE DATOS '!CF587</f>
        <v>0</v>
      </c>
      <c r="T4" s="51">
        <f>+'BASE DE DATOS '!CG587</f>
        <v>0</v>
      </c>
      <c r="U4" s="51">
        <f>+'BASE DE DATOS '!CH587</f>
        <v>0</v>
      </c>
      <c r="V4" s="51">
        <f>+'BASE DE DATOS '!CI587</f>
        <v>0</v>
      </c>
      <c r="W4" s="51">
        <f>+'BASE DE DATOS '!CJ587</f>
        <v>0</v>
      </c>
      <c r="X4" s="51">
        <f>+'BASE DE DATOS '!CK587</f>
        <v>0</v>
      </c>
      <c r="Y4" s="51">
        <f>+'BASE DE DATOS '!CL587</f>
        <v>0</v>
      </c>
      <c r="Z4" s="51">
        <f>+'BASE DE DATOS '!CM587</f>
        <v>0</v>
      </c>
      <c r="AA4" s="54" t="str">
        <f>+'BASE DE DATOS '!CQ587</f>
        <v>NA</v>
      </c>
      <c r="AB4" s="160" t="str">
        <f>+'BASE DE DATOS '!CR587</f>
        <v>NA</v>
      </c>
      <c r="AC4" s="55" t="str">
        <f>+'BASE DE DATOS '!CU587</f>
        <v xml:space="preserve">SECRETARIA GENERAL  - ATENCION AL CIUDADANO </v>
      </c>
      <c r="AD4" s="157"/>
    </row>
    <row r="5" spans="1:31" ht="135" hidden="1">
      <c r="A5" s="48" t="s">
        <v>1552</v>
      </c>
      <c r="B5" s="49" t="s">
        <v>95</v>
      </c>
      <c r="C5" s="48" t="s">
        <v>1553</v>
      </c>
      <c r="D5" s="50">
        <v>1</v>
      </c>
      <c r="E5" s="50" t="s">
        <v>81</v>
      </c>
      <c r="F5" s="48" t="s">
        <v>97</v>
      </c>
      <c r="G5" s="48" t="s">
        <v>1559</v>
      </c>
      <c r="H5" s="48" t="s">
        <v>1559</v>
      </c>
      <c r="I5" s="51">
        <v>0</v>
      </c>
      <c r="J5" s="50">
        <v>0</v>
      </c>
      <c r="K5" s="50">
        <v>0</v>
      </c>
      <c r="L5" s="51">
        <v>0</v>
      </c>
      <c r="M5" s="51">
        <v>0</v>
      </c>
      <c r="N5" s="51">
        <v>0</v>
      </c>
      <c r="O5" s="51">
        <v>0</v>
      </c>
      <c r="P5" s="51" t="s">
        <v>81</v>
      </c>
      <c r="Q5" s="51">
        <f>+'BASE DE DATOS '!CD589</f>
        <v>0</v>
      </c>
      <c r="R5" s="51">
        <f>+'BASE DE DATOS '!CE589</f>
        <v>0</v>
      </c>
      <c r="S5" s="51">
        <f>+'BASE DE DATOS '!CF589</f>
        <v>0</v>
      </c>
      <c r="T5" s="51">
        <f>+'BASE DE DATOS '!CG589</f>
        <v>0</v>
      </c>
      <c r="U5" s="51">
        <f>+'BASE DE DATOS '!CH589</f>
        <v>0</v>
      </c>
      <c r="V5" s="51">
        <f>+'BASE DE DATOS '!CI589</f>
        <v>0</v>
      </c>
      <c r="W5" s="51">
        <f>+'BASE DE DATOS '!CJ589</f>
        <v>0</v>
      </c>
      <c r="X5" s="51">
        <f>+'BASE DE DATOS '!CK589</f>
        <v>0</v>
      </c>
      <c r="Y5" s="51">
        <f>+'BASE DE DATOS '!CL589</f>
        <v>0</v>
      </c>
      <c r="Z5" s="51">
        <f>+'BASE DE DATOS '!CM589</f>
        <v>0</v>
      </c>
      <c r="AA5" s="54" t="str">
        <f>+'BASE DE DATOS '!CQ589</f>
        <v>NA</v>
      </c>
      <c r="AB5" s="160" t="str">
        <f>+'BASE DE DATOS '!CR589</f>
        <v>NA</v>
      </c>
      <c r="AC5" s="55" t="str">
        <f>+'BASE DE DATOS '!CU589</f>
        <v xml:space="preserve">SECRETARIA GENERAL  - ATENCION AL CIUDADANO </v>
      </c>
      <c r="AD5" s="157"/>
    </row>
    <row r="6" spans="1:31" ht="67.5" hidden="1">
      <c r="A6" s="48" t="s">
        <v>1552</v>
      </c>
      <c r="B6" s="49" t="s">
        <v>95</v>
      </c>
      <c r="C6" s="48" t="s">
        <v>1553</v>
      </c>
      <c r="D6" s="50">
        <v>100</v>
      </c>
      <c r="E6" s="50" t="s">
        <v>81</v>
      </c>
      <c r="F6" s="48" t="s">
        <v>97</v>
      </c>
      <c r="G6" s="48" t="s">
        <v>1560</v>
      </c>
      <c r="H6" s="48" t="s">
        <v>1560</v>
      </c>
      <c r="I6" s="51">
        <v>0</v>
      </c>
      <c r="J6" s="50">
        <v>0</v>
      </c>
      <c r="K6" s="50">
        <v>0</v>
      </c>
      <c r="L6" s="51">
        <v>0</v>
      </c>
      <c r="M6" s="51">
        <v>0</v>
      </c>
      <c r="N6" s="51">
        <v>0</v>
      </c>
      <c r="O6" s="51">
        <v>0</v>
      </c>
      <c r="P6" s="51" t="s">
        <v>81</v>
      </c>
      <c r="Q6" s="51">
        <f>+'BASE DE DATOS '!CD590</f>
        <v>0</v>
      </c>
      <c r="R6" s="51">
        <f>+'BASE DE DATOS '!CE590</f>
        <v>0</v>
      </c>
      <c r="S6" s="51">
        <f>+'BASE DE DATOS '!CF590</f>
        <v>0</v>
      </c>
      <c r="T6" s="51">
        <f>+'BASE DE DATOS '!CG590</f>
        <v>0</v>
      </c>
      <c r="U6" s="51">
        <f>+'BASE DE DATOS '!CH590</f>
        <v>0</v>
      </c>
      <c r="V6" s="51">
        <f>+'BASE DE DATOS '!CI590</f>
        <v>0</v>
      </c>
      <c r="W6" s="51">
        <f>+'BASE DE DATOS '!CJ590</f>
        <v>0</v>
      </c>
      <c r="X6" s="51">
        <f>+'BASE DE DATOS '!CK590</f>
        <v>0</v>
      </c>
      <c r="Y6" s="51">
        <f>+'BASE DE DATOS '!CL590</f>
        <v>0</v>
      </c>
      <c r="Z6" s="51">
        <f>+'BASE DE DATOS '!CM590</f>
        <v>0</v>
      </c>
      <c r="AA6" s="54" t="str">
        <f>+'BASE DE DATOS '!CQ590</f>
        <v>NA</v>
      </c>
      <c r="AB6" s="160" t="str">
        <f>+'BASE DE DATOS '!CR590</f>
        <v>NA</v>
      </c>
      <c r="AC6" s="55" t="str">
        <f>+'BASE DE DATOS '!CU590</f>
        <v xml:space="preserve">SECRETARIA GENERAL  - ATENCION AL CIUDADANO </v>
      </c>
      <c r="AD6" s="157"/>
    </row>
    <row r="7" spans="1:31" ht="42" customHeight="1">
      <c r="A7" s="48" t="s">
        <v>1565</v>
      </c>
      <c r="B7" s="49" t="s">
        <v>95</v>
      </c>
      <c r="C7" s="48" t="s">
        <v>1566</v>
      </c>
      <c r="D7" s="50">
        <v>100</v>
      </c>
      <c r="E7" s="50">
        <v>100</v>
      </c>
      <c r="F7" s="48" t="s">
        <v>97</v>
      </c>
      <c r="G7" s="48" t="s">
        <v>1567</v>
      </c>
      <c r="H7" s="48" t="s">
        <v>1567</v>
      </c>
      <c r="I7" s="51">
        <v>0</v>
      </c>
      <c r="J7" s="50">
        <v>20</v>
      </c>
      <c r="K7" s="50">
        <v>100</v>
      </c>
      <c r="L7" s="51">
        <v>0</v>
      </c>
      <c r="M7" s="51">
        <v>0</v>
      </c>
      <c r="N7" s="51">
        <v>0</v>
      </c>
      <c r="O7" s="51">
        <v>0</v>
      </c>
      <c r="P7" s="51">
        <v>0</v>
      </c>
      <c r="Q7" s="51">
        <f>+'BASE DE DATOS '!CD593</f>
        <v>0</v>
      </c>
      <c r="R7" s="51">
        <f>+'BASE DE DATOS '!CE593</f>
        <v>0</v>
      </c>
      <c r="S7" s="51">
        <f>+'BASE DE DATOS '!CF593</f>
        <v>0</v>
      </c>
      <c r="T7" s="51">
        <f>+'BASE DE DATOS '!CG593</f>
        <v>0</v>
      </c>
      <c r="U7" s="51">
        <f>+'BASE DE DATOS '!CH593</f>
        <v>0</v>
      </c>
      <c r="V7" s="51">
        <f>+'BASE DE DATOS '!CI593</f>
        <v>0</v>
      </c>
      <c r="W7" s="51">
        <f>+'BASE DE DATOS '!CJ593</f>
        <v>0</v>
      </c>
      <c r="X7" s="51">
        <f>+'BASE DE DATOS '!CK593</f>
        <v>0</v>
      </c>
      <c r="Y7" s="51">
        <f>+'BASE DE DATOS '!CL593</f>
        <v>0</v>
      </c>
      <c r="Z7" s="51">
        <f>+'BASE DE DATOS '!CM593</f>
        <v>0</v>
      </c>
      <c r="AA7" s="54">
        <f>+'BASE DE DATOS '!CQ593</f>
        <v>100</v>
      </c>
      <c r="AB7" s="160">
        <f>+'BASE DE DATOS '!CR593</f>
        <v>1</v>
      </c>
      <c r="AC7" s="55" t="str">
        <f>+'BASE DE DATOS '!CU593</f>
        <v>SECRETARIA GENERAL - DIR. ADM DE TALENTO HUMANO</v>
      </c>
      <c r="AD7" s="157"/>
    </row>
    <row r="8" spans="1:31" ht="47.25" customHeight="1">
      <c r="A8" s="48" t="s">
        <v>1565</v>
      </c>
      <c r="B8" s="49" t="s">
        <v>95</v>
      </c>
      <c r="C8" s="48" t="s">
        <v>1566</v>
      </c>
      <c r="D8" s="50">
        <v>90</v>
      </c>
      <c r="E8" s="50">
        <v>90</v>
      </c>
      <c r="F8" s="48" t="s">
        <v>97</v>
      </c>
      <c r="G8" s="48" t="s">
        <v>1569</v>
      </c>
      <c r="H8" s="48" t="s">
        <v>1569</v>
      </c>
      <c r="I8" s="51">
        <v>0.3</v>
      </c>
      <c r="J8" s="50">
        <v>50</v>
      </c>
      <c r="K8" s="50">
        <v>50</v>
      </c>
      <c r="L8" s="51">
        <v>100</v>
      </c>
      <c r="M8" s="51">
        <v>90</v>
      </c>
      <c r="N8" s="58">
        <v>90</v>
      </c>
      <c r="O8" s="58">
        <v>60</v>
      </c>
      <c r="P8" s="51">
        <v>90</v>
      </c>
      <c r="Q8" s="58">
        <f>+'BASE DE DATOS '!CD594</f>
        <v>90</v>
      </c>
      <c r="R8" s="51">
        <f>+'BASE DE DATOS '!CE594</f>
        <v>0</v>
      </c>
      <c r="S8" s="51">
        <f>+'BASE DE DATOS '!CF594</f>
        <v>0</v>
      </c>
      <c r="T8" s="51">
        <f>+'BASE DE DATOS '!CG594</f>
        <v>0</v>
      </c>
      <c r="U8" s="51">
        <f>+'BASE DE DATOS '!CH594</f>
        <v>0</v>
      </c>
      <c r="V8" s="51">
        <f>+'BASE DE DATOS '!CI594</f>
        <v>0</v>
      </c>
      <c r="W8" s="51">
        <f>+'BASE DE DATOS '!CJ594</f>
        <v>0</v>
      </c>
      <c r="X8" s="51">
        <f>+'BASE DE DATOS '!CK594</f>
        <v>0</v>
      </c>
      <c r="Y8" s="51">
        <f>+'BASE DE DATOS '!CL594</f>
        <v>20000000</v>
      </c>
      <c r="Z8" s="51">
        <f>+'BASE DE DATOS '!CM594</f>
        <v>0</v>
      </c>
      <c r="AA8" s="54">
        <f>+'BASE DE DATOS '!CQ594</f>
        <v>90</v>
      </c>
      <c r="AB8" s="160">
        <f>+'BASE DE DATOS '!CR594</f>
        <v>1</v>
      </c>
      <c r="AC8" s="55" t="str">
        <f>+'BASE DE DATOS '!CU594</f>
        <v>SECRETARIA GENERAL - DIR. ADM DE TALENTO HUMANO</v>
      </c>
      <c r="AD8" s="157"/>
    </row>
    <row r="9" spans="1:31" ht="33" customHeight="1">
      <c r="A9" s="48" t="s">
        <v>1565</v>
      </c>
      <c r="B9" s="49" t="s">
        <v>95</v>
      </c>
      <c r="C9" s="48" t="s">
        <v>1566</v>
      </c>
      <c r="D9" s="50">
        <v>80</v>
      </c>
      <c r="E9" s="50">
        <v>80</v>
      </c>
      <c r="F9" s="48" t="s">
        <v>97</v>
      </c>
      <c r="G9" s="48" t="s">
        <v>1575</v>
      </c>
      <c r="H9" s="48" t="s">
        <v>1575</v>
      </c>
      <c r="I9" s="51">
        <v>0</v>
      </c>
      <c r="J9" s="50">
        <v>20</v>
      </c>
      <c r="K9" s="50">
        <v>20</v>
      </c>
      <c r="L9" s="51">
        <v>100</v>
      </c>
      <c r="M9" s="51">
        <v>30</v>
      </c>
      <c r="N9" s="58">
        <v>50</v>
      </c>
      <c r="O9" s="58">
        <v>20</v>
      </c>
      <c r="P9" s="51">
        <v>80</v>
      </c>
      <c r="Q9" s="58">
        <f>+'BASE DE DATOS '!CD595</f>
        <v>80</v>
      </c>
      <c r="R9" s="51">
        <f>+'BASE DE DATOS '!CE595</f>
        <v>0</v>
      </c>
      <c r="S9" s="51">
        <f>+'BASE DE DATOS '!CF595</f>
        <v>0</v>
      </c>
      <c r="T9" s="51">
        <f>+'BASE DE DATOS '!CG595</f>
        <v>0</v>
      </c>
      <c r="U9" s="51">
        <f>+'BASE DE DATOS '!CH595</f>
        <v>0</v>
      </c>
      <c r="V9" s="51">
        <f>+'BASE DE DATOS '!CI595</f>
        <v>0</v>
      </c>
      <c r="W9" s="51">
        <f>+'BASE DE DATOS '!CJ595</f>
        <v>0</v>
      </c>
      <c r="X9" s="51">
        <f>+'BASE DE DATOS '!CK595</f>
        <v>0</v>
      </c>
      <c r="Y9" s="51">
        <f>+'BASE DE DATOS '!CL595</f>
        <v>20000000</v>
      </c>
      <c r="Z9" s="51">
        <f>+'BASE DE DATOS '!CM595</f>
        <v>0</v>
      </c>
      <c r="AA9" s="54">
        <f>+'BASE DE DATOS '!CQ595</f>
        <v>80</v>
      </c>
      <c r="AB9" s="160">
        <f>+'BASE DE DATOS '!CR595</f>
        <v>1</v>
      </c>
      <c r="AC9" s="55" t="str">
        <f>+'BASE DE DATOS '!CU595</f>
        <v>SECRETARIA GENERAL - DIR. ADM DE TALENTO HUMANO</v>
      </c>
      <c r="AD9" s="157"/>
    </row>
    <row r="10" spans="1:31" ht="45" customHeight="1">
      <c r="A10" s="48" t="s">
        <v>1565</v>
      </c>
      <c r="B10" s="49" t="s">
        <v>95</v>
      </c>
      <c r="C10" s="48" t="s">
        <v>1566</v>
      </c>
      <c r="D10" s="50">
        <v>80</v>
      </c>
      <c r="E10" s="50">
        <v>80</v>
      </c>
      <c r="F10" s="48" t="s">
        <v>97</v>
      </c>
      <c r="G10" s="48" t="s">
        <v>1576</v>
      </c>
      <c r="H10" s="48" t="s">
        <v>1576</v>
      </c>
      <c r="I10" s="51">
        <v>0.3</v>
      </c>
      <c r="J10" s="50">
        <v>30</v>
      </c>
      <c r="K10" s="50">
        <v>30</v>
      </c>
      <c r="L10" s="51">
        <v>80</v>
      </c>
      <c r="M10" s="51">
        <v>40</v>
      </c>
      <c r="N10" s="58">
        <v>100</v>
      </c>
      <c r="O10" s="58">
        <v>100</v>
      </c>
      <c r="P10" s="51">
        <v>80</v>
      </c>
      <c r="Q10" s="58">
        <f>+'BASE DE DATOS '!CD596</f>
        <v>100</v>
      </c>
      <c r="R10" s="51">
        <f>+'BASE DE DATOS '!CE596</f>
        <v>648000000</v>
      </c>
      <c r="S10" s="51">
        <f>+'BASE DE DATOS '!CF596</f>
        <v>648000000</v>
      </c>
      <c r="T10" s="51">
        <f>+'BASE DE DATOS '!CG596</f>
        <v>0</v>
      </c>
      <c r="U10" s="51">
        <f>+'BASE DE DATOS '!CH596</f>
        <v>0</v>
      </c>
      <c r="V10" s="51">
        <f>+'BASE DE DATOS '!CI596</f>
        <v>0</v>
      </c>
      <c r="W10" s="51">
        <f>+'BASE DE DATOS '!CJ596</f>
        <v>0</v>
      </c>
      <c r="X10" s="51">
        <f>+'BASE DE DATOS '!CK596</f>
        <v>0</v>
      </c>
      <c r="Y10" s="51">
        <f>+'BASE DE DATOS '!CL596</f>
        <v>0</v>
      </c>
      <c r="Z10" s="51">
        <f>+'BASE DE DATOS '!CM596</f>
        <v>0</v>
      </c>
      <c r="AA10" s="54">
        <f>+'BASE DE DATOS '!CQ596</f>
        <v>270</v>
      </c>
      <c r="AB10" s="160">
        <f>+'BASE DE DATOS '!CR596</f>
        <v>1</v>
      </c>
      <c r="AC10" s="55" t="str">
        <f>+'BASE DE DATOS '!CU596</f>
        <v>SECRETARIA GENERAL - DIR. ADM DE TALENTO HUMANO</v>
      </c>
      <c r="AD10" s="157"/>
    </row>
    <row r="11" spans="1:31" ht="48.75" customHeight="1">
      <c r="A11" s="48" t="s">
        <v>1599</v>
      </c>
      <c r="B11" s="49" t="s">
        <v>95</v>
      </c>
      <c r="C11" s="48" t="s">
        <v>1600</v>
      </c>
      <c r="D11" s="50">
        <v>1500</v>
      </c>
      <c r="E11" s="50">
        <v>6000</v>
      </c>
      <c r="F11" s="48" t="s">
        <v>97</v>
      </c>
      <c r="G11" s="48" t="s">
        <v>1601</v>
      </c>
      <c r="H11" s="48" t="s">
        <v>1602</v>
      </c>
      <c r="I11" s="51">
        <v>0</v>
      </c>
      <c r="J11" s="50">
        <v>250</v>
      </c>
      <c r="K11" s="50">
        <v>0</v>
      </c>
      <c r="L11" s="51">
        <v>250</v>
      </c>
      <c r="M11" s="51">
        <v>100</v>
      </c>
      <c r="N11" s="51">
        <v>1500</v>
      </c>
      <c r="O11" s="51">
        <v>45</v>
      </c>
      <c r="P11" s="51">
        <v>100</v>
      </c>
      <c r="Q11" s="51">
        <f>+'BASE DE DATOS '!CD602</f>
        <v>6000</v>
      </c>
      <c r="R11" s="51">
        <f>+'BASE DE DATOS '!CE602</f>
        <v>1703018844</v>
      </c>
      <c r="S11" s="51">
        <f>+'BASE DE DATOS '!CF602</f>
        <v>1703018844</v>
      </c>
      <c r="T11" s="51">
        <f>+'BASE DE DATOS '!CG602</f>
        <v>0</v>
      </c>
      <c r="U11" s="51">
        <f>+'BASE DE DATOS '!CH602</f>
        <v>0</v>
      </c>
      <c r="V11" s="51">
        <f>+'BASE DE DATOS '!CI602</f>
        <v>0</v>
      </c>
      <c r="W11" s="51">
        <f>+'BASE DE DATOS '!CJ602</f>
        <v>0</v>
      </c>
      <c r="X11" s="51">
        <f>+'BASE DE DATOS '!CK602</f>
        <v>0</v>
      </c>
      <c r="Y11" s="51">
        <f>+'BASE DE DATOS '!CL602</f>
        <v>0</v>
      </c>
      <c r="Z11" s="51">
        <f>+'BASE DE DATOS '!CM602</f>
        <v>0</v>
      </c>
      <c r="AA11" s="54">
        <f>+'BASE DE DATOS '!CQ602</f>
        <v>6145</v>
      </c>
      <c r="AB11" s="160">
        <f>+'BASE DE DATOS '!CR602</f>
        <v>1</v>
      </c>
      <c r="AC11" s="55" t="str">
        <f>+'BASE DE DATOS '!CU602</f>
        <v xml:space="preserve">SECRETARIA GENERAL  - ATENCION AL CIUDADANO </v>
      </c>
      <c r="AD11" s="157"/>
    </row>
    <row r="12" spans="1:31" ht="48" customHeight="1">
      <c r="A12" s="48" t="s">
        <v>1599</v>
      </c>
      <c r="B12" s="49" t="s">
        <v>95</v>
      </c>
      <c r="C12" s="48" t="s">
        <v>1600</v>
      </c>
      <c r="D12" s="50">
        <v>1</v>
      </c>
      <c r="E12" s="50">
        <v>1</v>
      </c>
      <c r="F12" s="48" t="s">
        <v>97</v>
      </c>
      <c r="G12" s="48" t="s">
        <v>1609</v>
      </c>
      <c r="H12" s="48" t="s">
        <v>1610</v>
      </c>
      <c r="I12" s="51">
        <v>25</v>
      </c>
      <c r="J12" s="50">
        <v>30</v>
      </c>
      <c r="K12" s="50">
        <v>0</v>
      </c>
      <c r="L12" s="51">
        <v>25</v>
      </c>
      <c r="M12" s="51">
        <v>25</v>
      </c>
      <c r="N12" s="51">
        <v>80</v>
      </c>
      <c r="O12" s="51">
        <v>80</v>
      </c>
      <c r="P12" s="51">
        <v>1</v>
      </c>
      <c r="Q12" s="51">
        <f>+'BASE DE DATOS '!CD603</f>
        <v>1</v>
      </c>
      <c r="R12" s="51">
        <f>+'BASE DE DATOS '!CE603</f>
        <v>79070242</v>
      </c>
      <c r="S12" s="51">
        <f>+'BASE DE DATOS '!CF603</f>
        <v>79070242</v>
      </c>
      <c r="T12" s="51">
        <f>+'BASE DE DATOS '!CG603</f>
        <v>0</v>
      </c>
      <c r="U12" s="51">
        <f>+'BASE DE DATOS '!CH603</f>
        <v>0</v>
      </c>
      <c r="V12" s="51">
        <f>+'BASE DE DATOS '!CI603</f>
        <v>0</v>
      </c>
      <c r="W12" s="51">
        <f>+'BASE DE DATOS '!CJ603</f>
        <v>0</v>
      </c>
      <c r="X12" s="51">
        <f>+'BASE DE DATOS '!CK603</f>
        <v>0</v>
      </c>
      <c r="Y12" s="51">
        <f>+'BASE DE DATOS '!CL603</f>
        <v>0</v>
      </c>
      <c r="Z12" s="51">
        <f>+'BASE DE DATOS '!CM603</f>
        <v>0</v>
      </c>
      <c r="AA12" s="54">
        <f>+'BASE DE DATOS '!CQ603</f>
        <v>1</v>
      </c>
      <c r="AB12" s="160">
        <f>+'BASE DE DATOS '!CR603</f>
        <v>1</v>
      </c>
      <c r="AC12" s="55" t="str">
        <f>+'BASE DE DATOS '!CU603</f>
        <v xml:space="preserve">SECRETARIA GENERAL  - ATENCION AL CIUDADANO </v>
      </c>
      <c r="AD12" s="157"/>
    </row>
    <row r="13" spans="1:31" ht="48.75" customHeight="1">
      <c r="A13" s="48" t="s">
        <v>1599</v>
      </c>
      <c r="B13" s="49" t="s">
        <v>95</v>
      </c>
      <c r="C13" s="48" t="s">
        <v>1600</v>
      </c>
      <c r="D13" s="50">
        <v>100</v>
      </c>
      <c r="E13" s="50">
        <v>100</v>
      </c>
      <c r="F13" s="48" t="s">
        <v>97</v>
      </c>
      <c r="G13" s="48" t="s">
        <v>1612</v>
      </c>
      <c r="H13" s="48" t="s">
        <v>1613</v>
      </c>
      <c r="I13" s="51">
        <v>25</v>
      </c>
      <c r="J13" s="50">
        <v>30</v>
      </c>
      <c r="K13" s="50">
        <v>0</v>
      </c>
      <c r="L13" s="51">
        <v>25</v>
      </c>
      <c r="M13" s="51">
        <v>25</v>
      </c>
      <c r="N13" s="51">
        <v>100</v>
      </c>
      <c r="O13" s="51">
        <v>100</v>
      </c>
      <c r="P13" s="51">
        <v>100</v>
      </c>
      <c r="Q13" s="51">
        <f>+'BASE DE DATOS '!CD604</f>
        <v>100</v>
      </c>
      <c r="R13" s="51">
        <f>+'BASE DE DATOS '!CE604</f>
        <v>0</v>
      </c>
      <c r="S13" s="51">
        <f>+'BASE DE DATOS '!CF604</f>
        <v>0</v>
      </c>
      <c r="T13" s="51">
        <f>+'BASE DE DATOS '!CG604</f>
        <v>0</v>
      </c>
      <c r="U13" s="51">
        <f>+'BASE DE DATOS '!CH604</f>
        <v>0</v>
      </c>
      <c r="V13" s="51">
        <f>+'BASE DE DATOS '!CI604</f>
        <v>0</v>
      </c>
      <c r="W13" s="51">
        <f>+'BASE DE DATOS '!CJ604</f>
        <v>0</v>
      </c>
      <c r="X13" s="51">
        <f>+'BASE DE DATOS '!CK604</f>
        <v>0</v>
      </c>
      <c r="Y13" s="51">
        <f>+'BASE DE DATOS '!CL604</f>
        <v>0</v>
      </c>
      <c r="Z13" s="51">
        <f>+'BASE DE DATOS '!CM604</f>
        <v>0</v>
      </c>
      <c r="AA13" s="54">
        <f>+'BASE DE DATOS '!CQ604</f>
        <v>100</v>
      </c>
      <c r="AB13" s="160">
        <f>+'BASE DE DATOS '!CR604</f>
        <v>1</v>
      </c>
      <c r="AC13" s="55" t="str">
        <f>+'BASE DE DATOS '!CU604</f>
        <v xml:space="preserve">SECRETARIA GENERAL  - ATENCION AL CIUDADANO </v>
      </c>
      <c r="AD13" s="157"/>
    </row>
    <row r="14" spans="1:31" ht="101.25" hidden="1">
      <c r="A14" s="48" t="s">
        <v>1599</v>
      </c>
      <c r="B14" s="49" t="s">
        <v>95</v>
      </c>
      <c r="C14" s="48" t="s">
        <v>1600</v>
      </c>
      <c r="D14" s="50">
        <v>100</v>
      </c>
      <c r="E14" s="50" t="s">
        <v>81</v>
      </c>
      <c r="F14" s="48" t="s">
        <v>97</v>
      </c>
      <c r="G14" s="48" t="s">
        <v>1615</v>
      </c>
      <c r="H14" s="48" t="s">
        <v>1615</v>
      </c>
      <c r="I14" s="51">
        <v>25</v>
      </c>
      <c r="J14" s="50">
        <v>30</v>
      </c>
      <c r="K14" s="50">
        <v>0</v>
      </c>
      <c r="L14" s="51">
        <v>25</v>
      </c>
      <c r="M14" s="51">
        <v>25</v>
      </c>
      <c r="N14" s="51">
        <v>0</v>
      </c>
      <c r="O14" s="51">
        <v>0</v>
      </c>
      <c r="P14" s="51" t="s">
        <v>81</v>
      </c>
      <c r="Q14" s="51">
        <f>+'BASE DE DATOS '!CD605</f>
        <v>0</v>
      </c>
      <c r="R14" s="51">
        <f>+'BASE DE DATOS '!CE605</f>
        <v>0</v>
      </c>
      <c r="S14" s="51">
        <f>+'BASE DE DATOS '!CF605</f>
        <v>0</v>
      </c>
      <c r="T14" s="51">
        <f>+'BASE DE DATOS '!CG605</f>
        <v>0</v>
      </c>
      <c r="U14" s="51">
        <f>+'BASE DE DATOS '!CH605</f>
        <v>0</v>
      </c>
      <c r="V14" s="51">
        <f>+'BASE DE DATOS '!CI605</f>
        <v>0</v>
      </c>
      <c r="W14" s="51">
        <f>+'BASE DE DATOS '!CJ605</f>
        <v>0</v>
      </c>
      <c r="X14" s="51">
        <f>+'BASE DE DATOS '!CK605</f>
        <v>0</v>
      </c>
      <c r="Y14" s="51">
        <f>+'BASE DE DATOS '!CL605</f>
        <v>0</v>
      </c>
      <c r="Z14" s="51">
        <f>+'BASE DE DATOS '!CM605</f>
        <v>0</v>
      </c>
      <c r="AA14" s="54" t="str">
        <f>+'BASE DE DATOS '!CQ605</f>
        <v>NA</v>
      </c>
      <c r="AB14" s="160" t="str">
        <f>+'BASE DE DATOS '!CR605</f>
        <v>NA</v>
      </c>
      <c r="AC14" s="55" t="str">
        <f>+'BASE DE DATOS '!CU605</f>
        <v xml:space="preserve">SECRETARIA GENERAL  - ATENCION AL CIUDADANO </v>
      </c>
      <c r="AD14" s="157"/>
    </row>
    <row r="15" spans="1:31" ht="45" hidden="1">
      <c r="A15" s="48" t="s">
        <v>1616</v>
      </c>
      <c r="B15" s="49" t="s">
        <v>95</v>
      </c>
      <c r="C15" s="48" t="s">
        <v>1617</v>
      </c>
      <c r="D15" s="50">
        <v>1</v>
      </c>
      <c r="E15" s="50" t="s">
        <v>81</v>
      </c>
      <c r="F15" s="48" t="s">
        <v>97</v>
      </c>
      <c r="G15" s="48" t="s">
        <v>1618</v>
      </c>
      <c r="H15" s="48" t="s">
        <v>1618</v>
      </c>
      <c r="I15" s="51">
        <v>0</v>
      </c>
      <c r="J15" s="50">
        <v>0</v>
      </c>
      <c r="K15" s="50">
        <v>0</v>
      </c>
      <c r="L15" s="51">
        <v>0</v>
      </c>
      <c r="M15" s="51">
        <v>0</v>
      </c>
      <c r="N15" s="51">
        <v>0</v>
      </c>
      <c r="O15" s="51">
        <v>0</v>
      </c>
      <c r="P15" s="51" t="s">
        <v>81</v>
      </c>
      <c r="Q15" s="51">
        <f>+'BASE DE DATOS '!CD606</f>
        <v>0</v>
      </c>
      <c r="R15" s="51">
        <f>+'BASE DE DATOS '!CE606</f>
        <v>0</v>
      </c>
      <c r="S15" s="51">
        <f>+'BASE DE DATOS '!CF606</f>
        <v>0</v>
      </c>
      <c r="T15" s="51">
        <f>+'BASE DE DATOS '!CG606</f>
        <v>0</v>
      </c>
      <c r="U15" s="51">
        <f>+'BASE DE DATOS '!CH606</f>
        <v>0</v>
      </c>
      <c r="V15" s="51">
        <f>+'BASE DE DATOS '!CI606</f>
        <v>0</v>
      </c>
      <c r="W15" s="51">
        <f>+'BASE DE DATOS '!CJ606</f>
        <v>0</v>
      </c>
      <c r="X15" s="51">
        <f>+'BASE DE DATOS '!CK606</f>
        <v>0</v>
      </c>
      <c r="Y15" s="51">
        <f>+'BASE DE DATOS '!CL606</f>
        <v>0</v>
      </c>
      <c r="Z15" s="51">
        <f>+'BASE DE DATOS '!CM606</f>
        <v>0</v>
      </c>
      <c r="AA15" s="54" t="str">
        <f>+'BASE DE DATOS '!CQ606</f>
        <v>NA</v>
      </c>
      <c r="AB15" s="160" t="str">
        <f>+'BASE DE DATOS '!CR606</f>
        <v>NA</v>
      </c>
      <c r="AC15" s="55" t="str">
        <f>+'BASE DE DATOS '!CU606</f>
        <v xml:space="preserve">SECRETARIA GENERAL  - ATENCION AL CIUDADANO </v>
      </c>
      <c r="AD15" s="157"/>
    </row>
    <row r="16" spans="1:31" ht="30" customHeight="1">
      <c r="A16" s="48" t="s">
        <v>1616</v>
      </c>
      <c r="B16" s="49" t="s">
        <v>95</v>
      </c>
      <c r="C16" s="48" t="s">
        <v>1617</v>
      </c>
      <c r="D16" s="50">
        <v>50</v>
      </c>
      <c r="E16" s="50">
        <v>50</v>
      </c>
      <c r="F16" s="48" t="s">
        <v>486</v>
      </c>
      <c r="G16" s="48" t="s">
        <v>1619</v>
      </c>
      <c r="H16" s="48" t="s">
        <v>1619</v>
      </c>
      <c r="I16" s="51">
        <v>0</v>
      </c>
      <c r="J16" s="50">
        <v>0</v>
      </c>
      <c r="K16" s="50">
        <v>0</v>
      </c>
      <c r="L16" s="51">
        <v>0</v>
      </c>
      <c r="M16" s="51">
        <v>0</v>
      </c>
      <c r="N16" s="51">
        <v>90</v>
      </c>
      <c r="O16" s="51">
        <v>90</v>
      </c>
      <c r="P16" s="51">
        <v>100</v>
      </c>
      <c r="Q16" s="51">
        <f>+'BASE DE DATOS '!CD607</f>
        <v>95</v>
      </c>
      <c r="R16" s="51">
        <f>+'BASE DE DATOS '!CE607</f>
        <v>0</v>
      </c>
      <c r="S16" s="51">
        <f>+'BASE DE DATOS '!CF607</f>
        <v>0</v>
      </c>
      <c r="T16" s="51">
        <f>+'BASE DE DATOS '!CG607</f>
        <v>0</v>
      </c>
      <c r="U16" s="51">
        <f>+'BASE DE DATOS '!CH607</f>
        <v>0</v>
      </c>
      <c r="V16" s="51">
        <f>+'BASE DE DATOS '!CI607</f>
        <v>0</v>
      </c>
      <c r="W16" s="51">
        <f>+'BASE DE DATOS '!CJ607</f>
        <v>0</v>
      </c>
      <c r="X16" s="51">
        <f>+'BASE DE DATOS '!CK607</f>
        <v>0</v>
      </c>
      <c r="Y16" s="51">
        <f>+'BASE DE DATOS '!CL607</f>
        <v>0</v>
      </c>
      <c r="Z16" s="51">
        <f>+'BASE DE DATOS '!CM607</f>
        <v>0</v>
      </c>
      <c r="AA16" s="54">
        <f>+'BASE DE DATOS '!CQ607</f>
        <v>52.857142857142854</v>
      </c>
      <c r="AB16" s="160">
        <f>+'BASE DE DATOS '!CR607</f>
        <v>1</v>
      </c>
      <c r="AC16" s="55" t="str">
        <f>+'BASE DE DATOS '!CU607</f>
        <v xml:space="preserve">SECRETARIA GENERAL  - ATENCION AL CIUDADANO </v>
      </c>
      <c r="AD16" s="157"/>
    </row>
    <row r="17" spans="1:30" ht="56.25" hidden="1">
      <c r="A17" s="48" t="s">
        <v>1616</v>
      </c>
      <c r="B17" s="49" t="s">
        <v>95</v>
      </c>
      <c r="C17" s="48" t="s">
        <v>1617</v>
      </c>
      <c r="D17" s="50">
        <v>100</v>
      </c>
      <c r="E17" s="50" t="s">
        <v>81</v>
      </c>
      <c r="F17" s="48" t="s">
        <v>486</v>
      </c>
      <c r="G17" s="48" t="s">
        <v>1622</v>
      </c>
      <c r="H17" s="48" t="s">
        <v>1622</v>
      </c>
      <c r="I17" s="51">
        <v>0</v>
      </c>
      <c r="J17" s="50">
        <v>100</v>
      </c>
      <c r="K17" s="50">
        <v>100</v>
      </c>
      <c r="L17" s="51">
        <v>0</v>
      </c>
      <c r="M17" s="51">
        <v>0</v>
      </c>
      <c r="N17" s="51">
        <v>0</v>
      </c>
      <c r="O17" s="51">
        <v>0</v>
      </c>
      <c r="P17" s="51">
        <v>0</v>
      </c>
      <c r="Q17" s="51">
        <f>+'BASE DE DATOS '!CD608</f>
        <v>0</v>
      </c>
      <c r="R17" s="51">
        <f>+'BASE DE DATOS '!CE608</f>
        <v>0</v>
      </c>
      <c r="S17" s="51">
        <f>+'BASE DE DATOS '!CF608</f>
        <v>0</v>
      </c>
      <c r="T17" s="51">
        <f>+'BASE DE DATOS '!CG608</f>
        <v>0</v>
      </c>
      <c r="U17" s="51">
        <f>+'BASE DE DATOS '!CH608</f>
        <v>0</v>
      </c>
      <c r="V17" s="51">
        <f>+'BASE DE DATOS '!CI608</f>
        <v>0</v>
      </c>
      <c r="W17" s="51">
        <f>+'BASE DE DATOS '!CJ608</f>
        <v>0</v>
      </c>
      <c r="X17" s="51">
        <f>+'BASE DE DATOS '!CK608</f>
        <v>0</v>
      </c>
      <c r="Y17" s="51">
        <f>+'BASE DE DATOS '!CL608</f>
        <v>0</v>
      </c>
      <c r="Z17" s="51">
        <f>+'BASE DE DATOS '!CM608</f>
        <v>0</v>
      </c>
      <c r="AA17" s="54" t="str">
        <f>+'BASE DE DATOS '!CQ608</f>
        <v>NA</v>
      </c>
      <c r="AB17" s="160" t="str">
        <f>+'BASE DE DATOS '!CR608</f>
        <v>NA</v>
      </c>
      <c r="AC17" s="55" t="str">
        <f>+'BASE DE DATOS '!CU608</f>
        <v xml:space="preserve">SECRETARIA GENERAL  - ATENCION AL CIUDADANO </v>
      </c>
      <c r="AD17" s="157"/>
    </row>
    <row r="18" spans="1:30" ht="35.25" customHeight="1">
      <c r="A18" s="48" t="s">
        <v>1616</v>
      </c>
      <c r="B18" s="49" t="s">
        <v>95</v>
      </c>
      <c r="C18" s="48" t="s">
        <v>1617</v>
      </c>
      <c r="D18" s="50">
        <v>100</v>
      </c>
      <c r="E18" s="50">
        <v>100</v>
      </c>
      <c r="F18" s="48" t="s">
        <v>97</v>
      </c>
      <c r="G18" s="48" t="s">
        <v>1623</v>
      </c>
      <c r="H18" s="48" t="s">
        <v>1624</v>
      </c>
      <c r="I18" s="51">
        <v>0</v>
      </c>
      <c r="J18" s="50">
        <v>0</v>
      </c>
      <c r="K18" s="50">
        <v>0</v>
      </c>
      <c r="L18" s="51">
        <v>100</v>
      </c>
      <c r="M18" s="51">
        <v>100</v>
      </c>
      <c r="N18" s="51">
        <v>90</v>
      </c>
      <c r="O18" s="51">
        <v>90</v>
      </c>
      <c r="P18" s="51">
        <v>100</v>
      </c>
      <c r="Q18" s="51">
        <f>+'BASE DE DATOS '!CD609</f>
        <v>100</v>
      </c>
      <c r="R18" s="51">
        <f>+'BASE DE DATOS '!CE609</f>
        <v>0</v>
      </c>
      <c r="S18" s="51">
        <f>+'BASE DE DATOS '!CF609</f>
        <v>0</v>
      </c>
      <c r="T18" s="51">
        <f>+'BASE DE DATOS '!CG609</f>
        <v>0</v>
      </c>
      <c r="U18" s="51">
        <f>+'BASE DE DATOS '!CH609</f>
        <v>0</v>
      </c>
      <c r="V18" s="51">
        <f>+'BASE DE DATOS '!CI609</f>
        <v>0</v>
      </c>
      <c r="W18" s="51">
        <f>+'BASE DE DATOS '!CJ609</f>
        <v>0</v>
      </c>
      <c r="X18" s="51">
        <f>+'BASE DE DATOS '!CK609</f>
        <v>0</v>
      </c>
      <c r="Y18" s="51">
        <f>+'BASE DE DATOS '!CL609</f>
        <v>0</v>
      </c>
      <c r="Z18" s="51">
        <f>+'BASE DE DATOS '!CM609</f>
        <v>0</v>
      </c>
      <c r="AA18" s="54">
        <f>+'BASE DE DATOS '!CQ609</f>
        <v>100</v>
      </c>
      <c r="AB18" s="160">
        <f>+'BASE DE DATOS '!CR609</f>
        <v>1</v>
      </c>
      <c r="AC18" s="55" t="str">
        <f>+'BASE DE DATOS '!CU609</f>
        <v xml:space="preserve">SECRETARIA GENERAL  - ATENCION AL CIUDADANO </v>
      </c>
      <c r="AD18" s="157"/>
    </row>
    <row r="19" spans="1:30" ht="56.25" hidden="1">
      <c r="A19" s="48" t="s">
        <v>1616</v>
      </c>
      <c r="B19" s="49" t="s">
        <v>95</v>
      </c>
      <c r="C19" s="48" t="s">
        <v>1617</v>
      </c>
      <c r="D19" s="50">
        <v>100</v>
      </c>
      <c r="E19" s="50" t="s">
        <v>81</v>
      </c>
      <c r="F19" s="48" t="s">
        <v>97</v>
      </c>
      <c r="G19" s="48" t="s">
        <v>1626</v>
      </c>
      <c r="H19" s="48" t="s">
        <v>1626</v>
      </c>
      <c r="I19" s="51">
        <v>0</v>
      </c>
      <c r="J19" s="50">
        <v>0</v>
      </c>
      <c r="K19" s="50">
        <v>0</v>
      </c>
      <c r="L19" s="51">
        <v>90</v>
      </c>
      <c r="M19" s="51">
        <v>90</v>
      </c>
      <c r="N19" s="51">
        <v>0</v>
      </c>
      <c r="O19" s="51">
        <v>0</v>
      </c>
      <c r="P19" s="51" t="s">
        <v>81</v>
      </c>
      <c r="Q19" s="51">
        <f>+'BASE DE DATOS '!CD610</f>
        <v>0</v>
      </c>
      <c r="R19" s="51">
        <f>+'BASE DE DATOS '!CE610</f>
        <v>0</v>
      </c>
      <c r="S19" s="51">
        <f>+'BASE DE DATOS '!CF610</f>
        <v>0</v>
      </c>
      <c r="T19" s="51">
        <f>+'BASE DE DATOS '!CG610</f>
        <v>0</v>
      </c>
      <c r="U19" s="51">
        <f>+'BASE DE DATOS '!CH610</f>
        <v>0</v>
      </c>
      <c r="V19" s="51">
        <f>+'BASE DE DATOS '!CI610</f>
        <v>0</v>
      </c>
      <c r="W19" s="51">
        <f>+'BASE DE DATOS '!CJ610</f>
        <v>0</v>
      </c>
      <c r="X19" s="51">
        <f>+'BASE DE DATOS '!CK610</f>
        <v>0</v>
      </c>
      <c r="Y19" s="51">
        <f>+'BASE DE DATOS '!CL610</f>
        <v>0</v>
      </c>
      <c r="Z19" s="51">
        <f>+'BASE DE DATOS '!CM610</f>
        <v>0</v>
      </c>
      <c r="AA19" s="54" t="str">
        <f>+'BASE DE DATOS '!CQ610</f>
        <v>NA</v>
      </c>
      <c r="AB19" s="160" t="str">
        <f>+'BASE DE DATOS '!CR610</f>
        <v>NA</v>
      </c>
      <c r="AC19" s="55" t="str">
        <f>+'BASE DE DATOS '!CU610</f>
        <v xml:space="preserve">SECRETARIA GENERAL  - ATENCION AL CIUDADANO </v>
      </c>
      <c r="AD19" s="157"/>
    </row>
    <row r="20" spans="1:30" ht="56.25" hidden="1">
      <c r="A20" s="48" t="s">
        <v>1616</v>
      </c>
      <c r="B20" s="49" t="s">
        <v>95</v>
      </c>
      <c r="C20" s="48" t="s">
        <v>1617</v>
      </c>
      <c r="D20" s="50">
        <v>100</v>
      </c>
      <c r="E20" s="50" t="s">
        <v>81</v>
      </c>
      <c r="F20" s="48" t="s">
        <v>97</v>
      </c>
      <c r="G20" s="48" t="s">
        <v>1628</v>
      </c>
      <c r="H20" s="48" t="s">
        <v>1628</v>
      </c>
      <c r="I20" s="51">
        <v>0</v>
      </c>
      <c r="J20" s="50">
        <v>0</v>
      </c>
      <c r="K20" s="50">
        <v>0</v>
      </c>
      <c r="L20" s="51">
        <v>0</v>
      </c>
      <c r="M20" s="51">
        <v>0</v>
      </c>
      <c r="N20" s="51">
        <v>0</v>
      </c>
      <c r="O20" s="51">
        <v>0</v>
      </c>
      <c r="P20" s="51" t="s">
        <v>81</v>
      </c>
      <c r="Q20" s="51">
        <f>+'BASE DE DATOS '!CD612</f>
        <v>0</v>
      </c>
      <c r="R20" s="51">
        <f>+'BASE DE DATOS '!CE612</f>
        <v>0</v>
      </c>
      <c r="S20" s="51">
        <f>+'BASE DE DATOS '!CF612</f>
        <v>0</v>
      </c>
      <c r="T20" s="51">
        <f>+'BASE DE DATOS '!CG612</f>
        <v>0</v>
      </c>
      <c r="U20" s="51">
        <f>+'BASE DE DATOS '!CH612</f>
        <v>0</v>
      </c>
      <c r="V20" s="51">
        <f>+'BASE DE DATOS '!CI612</f>
        <v>0</v>
      </c>
      <c r="W20" s="51">
        <f>+'BASE DE DATOS '!CJ612</f>
        <v>0</v>
      </c>
      <c r="X20" s="51">
        <f>+'BASE DE DATOS '!CK612</f>
        <v>0</v>
      </c>
      <c r="Y20" s="51">
        <f>+'BASE DE DATOS '!CL612</f>
        <v>0</v>
      </c>
      <c r="Z20" s="51">
        <f>+'BASE DE DATOS '!CM612</f>
        <v>0</v>
      </c>
      <c r="AA20" s="54" t="str">
        <f>+'BASE DE DATOS '!CQ612</f>
        <v>NA</v>
      </c>
      <c r="AB20" s="160" t="str">
        <f>+'BASE DE DATOS '!CR612</f>
        <v>NA</v>
      </c>
      <c r="AC20" s="55" t="str">
        <f>+'BASE DE DATOS '!CU612</f>
        <v xml:space="preserve">SECRETARIA GENERAL  - ATENCION AL CIUDADANO </v>
      </c>
      <c r="AD20" s="157"/>
    </row>
    <row r="21" spans="1:30" ht="29.25" customHeight="1">
      <c r="A21" s="48" t="s">
        <v>1634</v>
      </c>
      <c r="B21" s="49" t="s">
        <v>95</v>
      </c>
      <c r="C21" s="48" t="s">
        <v>1635</v>
      </c>
      <c r="D21" s="50">
        <v>100</v>
      </c>
      <c r="E21" s="50">
        <v>1</v>
      </c>
      <c r="F21" s="48" t="s">
        <v>97</v>
      </c>
      <c r="G21" s="48" t="s">
        <v>1636</v>
      </c>
      <c r="H21" s="48" t="s">
        <v>1637</v>
      </c>
      <c r="I21" s="51">
        <v>0</v>
      </c>
      <c r="J21" s="50">
        <v>0</v>
      </c>
      <c r="K21" s="50">
        <v>0</v>
      </c>
      <c r="L21" s="51">
        <v>50</v>
      </c>
      <c r="M21" s="51">
        <v>50</v>
      </c>
      <c r="N21" s="51">
        <v>0</v>
      </c>
      <c r="O21" s="51">
        <v>0</v>
      </c>
      <c r="P21" s="51">
        <v>1</v>
      </c>
      <c r="Q21" s="51">
        <f>+'BASE DE DATOS '!CD615</f>
        <v>0.8</v>
      </c>
      <c r="R21" s="51">
        <f>+'BASE DE DATOS '!CE615</f>
        <v>0</v>
      </c>
      <c r="S21" s="51">
        <f>+'BASE DE DATOS '!CF615</f>
        <v>0</v>
      </c>
      <c r="T21" s="51">
        <f>+'BASE DE DATOS '!CG615</f>
        <v>0</v>
      </c>
      <c r="U21" s="51">
        <f>+'BASE DE DATOS '!CH615</f>
        <v>0</v>
      </c>
      <c r="V21" s="51">
        <f>+'BASE DE DATOS '!CI615</f>
        <v>0</v>
      </c>
      <c r="W21" s="51">
        <f>+'BASE DE DATOS '!CJ615</f>
        <v>0</v>
      </c>
      <c r="X21" s="51">
        <f>+'BASE DE DATOS '!CK615</f>
        <v>0</v>
      </c>
      <c r="Y21" s="51">
        <f>+'BASE DE DATOS '!CL615</f>
        <v>0</v>
      </c>
      <c r="Z21" s="51">
        <f>+'BASE DE DATOS '!CM615</f>
        <v>0</v>
      </c>
      <c r="AA21" s="54">
        <f>+'BASE DE DATOS '!CQ615</f>
        <v>80</v>
      </c>
      <c r="AB21" s="160">
        <f>+'BASE DE DATOS '!CR615</f>
        <v>0.8</v>
      </c>
      <c r="AC21" s="55" t="str">
        <f>+'BASE DE DATOS '!CU615</f>
        <v>SECRETARIA GENERAL -LOGISTICA</v>
      </c>
      <c r="AD21" s="157"/>
    </row>
    <row r="22" spans="1:30" ht="48.75" customHeight="1">
      <c r="A22" s="48" t="s">
        <v>1634</v>
      </c>
      <c r="B22" s="49" t="s">
        <v>95</v>
      </c>
      <c r="C22" s="48" t="s">
        <v>1635</v>
      </c>
      <c r="D22" s="50">
        <v>100</v>
      </c>
      <c r="E22" s="50">
        <v>100</v>
      </c>
      <c r="F22" s="48" t="s">
        <v>97</v>
      </c>
      <c r="G22" s="48" t="s">
        <v>1639</v>
      </c>
      <c r="H22" s="48" t="s">
        <v>1639</v>
      </c>
      <c r="I22" s="51">
        <v>0</v>
      </c>
      <c r="J22" s="50">
        <v>0</v>
      </c>
      <c r="K22" s="50">
        <v>0</v>
      </c>
      <c r="L22" s="51">
        <v>20</v>
      </c>
      <c r="M22" s="51">
        <v>20</v>
      </c>
      <c r="N22" s="51">
        <v>0</v>
      </c>
      <c r="O22" s="51">
        <v>0</v>
      </c>
      <c r="P22" s="51">
        <v>100</v>
      </c>
      <c r="Q22" s="51">
        <f>+'BASE DE DATOS '!CD616</f>
        <v>100</v>
      </c>
      <c r="R22" s="51">
        <f>+'BASE DE DATOS '!CE616</f>
        <v>0</v>
      </c>
      <c r="S22" s="51">
        <f>+'BASE DE DATOS '!CF616</f>
        <v>0</v>
      </c>
      <c r="T22" s="51">
        <f>+'BASE DE DATOS '!CG616</f>
        <v>0</v>
      </c>
      <c r="U22" s="51">
        <f>+'BASE DE DATOS '!CH616</f>
        <v>0</v>
      </c>
      <c r="V22" s="51">
        <f>+'BASE DE DATOS '!CI616</f>
        <v>0</v>
      </c>
      <c r="W22" s="51">
        <f>+'BASE DE DATOS '!CJ616</f>
        <v>0</v>
      </c>
      <c r="X22" s="51">
        <f>+'BASE DE DATOS '!CK616</f>
        <v>0</v>
      </c>
      <c r="Y22" s="51">
        <f>+'BASE DE DATOS '!CL616</f>
        <v>20000000</v>
      </c>
      <c r="Z22" s="51">
        <f>+'BASE DE DATOS '!CM616</f>
        <v>0</v>
      </c>
      <c r="AA22" s="54">
        <f>+'BASE DE DATOS '!CQ616</f>
        <v>120</v>
      </c>
      <c r="AB22" s="160">
        <f>+'BASE DE DATOS '!CR616</f>
        <v>1</v>
      </c>
      <c r="AC22" s="55" t="str">
        <f>+'BASE DE DATOS '!CU616</f>
        <v>SECRETARIA GENERAL -LOGISTICA</v>
      </c>
      <c r="AD22" s="157"/>
    </row>
    <row r="23" spans="1:30" ht="23.25" customHeight="1">
      <c r="A23" s="48" t="s">
        <v>1634</v>
      </c>
      <c r="B23" s="49" t="s">
        <v>95</v>
      </c>
      <c r="C23" s="48" t="s">
        <v>1635</v>
      </c>
      <c r="D23" s="50" t="s">
        <v>81</v>
      </c>
      <c r="E23" s="50">
        <v>1</v>
      </c>
      <c r="F23" s="48" t="s">
        <v>486</v>
      </c>
      <c r="G23" s="63" t="s">
        <v>81</v>
      </c>
      <c r="H23" s="48" t="s">
        <v>1640</v>
      </c>
      <c r="I23" s="51" t="s">
        <v>107</v>
      </c>
      <c r="J23" s="50" t="s">
        <v>81</v>
      </c>
      <c r="K23" s="50" t="s">
        <v>81</v>
      </c>
      <c r="L23" s="50" t="s">
        <v>81</v>
      </c>
      <c r="M23" s="50" t="s">
        <v>81</v>
      </c>
      <c r="N23" s="50" t="s">
        <v>81</v>
      </c>
      <c r="O23" s="50" t="s">
        <v>81</v>
      </c>
      <c r="P23" s="51">
        <v>1</v>
      </c>
      <c r="Q23" s="50">
        <f>+'BASE DE DATOS '!CD617</f>
        <v>1</v>
      </c>
      <c r="R23" s="50">
        <f>+'BASE DE DATOS '!CE617</f>
        <v>0</v>
      </c>
      <c r="S23" s="50">
        <f>+'BASE DE DATOS '!CF617</f>
        <v>0</v>
      </c>
      <c r="T23" s="51">
        <f>+'BASE DE DATOS '!CG617</f>
        <v>0</v>
      </c>
      <c r="U23" s="51">
        <f>+'BASE DE DATOS '!CH617</f>
        <v>0</v>
      </c>
      <c r="V23" s="51">
        <f>+'BASE DE DATOS '!CI617</f>
        <v>0</v>
      </c>
      <c r="W23" s="51">
        <f>+'BASE DE DATOS '!CJ617</f>
        <v>0</v>
      </c>
      <c r="X23" s="51">
        <f>+'BASE DE DATOS '!CK617</f>
        <v>0</v>
      </c>
      <c r="Y23" s="51">
        <f>+'BASE DE DATOS '!CL617</f>
        <v>20000000</v>
      </c>
      <c r="Z23" s="51">
        <f>+'BASE DE DATOS '!CM617</f>
        <v>0</v>
      </c>
      <c r="AA23" s="54">
        <f>+'BASE DE DATOS '!CQ617</f>
        <v>1</v>
      </c>
      <c r="AB23" s="160">
        <f>+'BASE DE DATOS '!CR617</f>
        <v>1</v>
      </c>
      <c r="AC23" s="55" t="str">
        <f>+'BASE DE DATOS '!CU617</f>
        <v>SECRETARIA GENERAL -LOGISTICA</v>
      </c>
      <c r="AD23" s="157"/>
    </row>
    <row r="24" spans="1:30" ht="31.5" customHeight="1">
      <c r="A24" s="48" t="s">
        <v>1634</v>
      </c>
      <c r="B24" s="49" t="s">
        <v>95</v>
      </c>
      <c r="C24" s="48" t="s">
        <v>1635</v>
      </c>
      <c r="D24" s="50" t="s">
        <v>81</v>
      </c>
      <c r="E24" s="50">
        <v>12</v>
      </c>
      <c r="F24" s="48" t="s">
        <v>97</v>
      </c>
      <c r="G24" s="63" t="s">
        <v>81</v>
      </c>
      <c r="H24" s="48" t="s">
        <v>1641</v>
      </c>
      <c r="I24" s="51" t="s">
        <v>107</v>
      </c>
      <c r="J24" s="50" t="s">
        <v>81</v>
      </c>
      <c r="K24" s="50" t="s">
        <v>81</v>
      </c>
      <c r="L24" s="50" t="s">
        <v>81</v>
      </c>
      <c r="M24" s="50" t="s">
        <v>81</v>
      </c>
      <c r="N24" s="50" t="s">
        <v>81</v>
      </c>
      <c r="O24" s="50" t="s">
        <v>81</v>
      </c>
      <c r="P24" s="51">
        <v>12</v>
      </c>
      <c r="Q24" s="50">
        <f>+'BASE DE DATOS '!CD618</f>
        <v>50</v>
      </c>
      <c r="R24" s="50">
        <f>+'BASE DE DATOS '!CE618</f>
        <v>87300756</v>
      </c>
      <c r="S24" s="50">
        <f>+'BASE DE DATOS '!CF618</f>
        <v>87300756</v>
      </c>
      <c r="T24" s="50">
        <f>+'BASE DE DATOS '!CG618</f>
        <v>0</v>
      </c>
      <c r="U24" s="50">
        <f>+'BASE DE DATOS '!CH618</f>
        <v>0</v>
      </c>
      <c r="V24" s="50">
        <f>+'BASE DE DATOS '!CI618</f>
        <v>0</v>
      </c>
      <c r="W24" s="50">
        <f>+'BASE DE DATOS '!CJ618</f>
        <v>0</v>
      </c>
      <c r="X24" s="50">
        <f>+'BASE DE DATOS '!CK618</f>
        <v>0</v>
      </c>
      <c r="Y24" s="50">
        <f>+'BASE DE DATOS '!CL618</f>
        <v>0</v>
      </c>
      <c r="Z24" s="51">
        <f>+'BASE DE DATOS '!CM618</f>
        <v>0</v>
      </c>
      <c r="AA24" s="54">
        <f>+'BASE DE DATOS '!CQ618</f>
        <v>50</v>
      </c>
      <c r="AB24" s="160">
        <f>+'BASE DE DATOS '!CR618</f>
        <v>1</v>
      </c>
      <c r="AC24" s="55" t="str">
        <f>+'BASE DE DATOS '!CU618</f>
        <v>SECRETARIA GENERAL -LOGISTICA</v>
      </c>
      <c r="AD24" s="157"/>
    </row>
    <row r="25" spans="1:30" ht="30.75" customHeight="1">
      <c r="A25" s="48" t="s">
        <v>1634</v>
      </c>
      <c r="B25" s="49" t="s">
        <v>95</v>
      </c>
      <c r="C25" s="48" t="s">
        <v>1635</v>
      </c>
      <c r="D25" s="50" t="s">
        <v>81</v>
      </c>
      <c r="E25" s="50">
        <v>1</v>
      </c>
      <c r="F25" s="48" t="s">
        <v>97</v>
      </c>
      <c r="G25" s="63" t="s">
        <v>81</v>
      </c>
      <c r="H25" s="48" t="s">
        <v>1647</v>
      </c>
      <c r="I25" s="51" t="s">
        <v>107</v>
      </c>
      <c r="J25" s="50" t="s">
        <v>81</v>
      </c>
      <c r="K25" s="50" t="s">
        <v>81</v>
      </c>
      <c r="L25" s="50" t="s">
        <v>81</v>
      </c>
      <c r="M25" s="50" t="s">
        <v>81</v>
      </c>
      <c r="N25" s="50" t="s">
        <v>81</v>
      </c>
      <c r="O25" s="50" t="s">
        <v>81</v>
      </c>
      <c r="P25" s="51">
        <v>1</v>
      </c>
      <c r="Q25" s="153">
        <f>+'BASE DE DATOS '!CD619</f>
        <v>1</v>
      </c>
      <c r="R25" s="50">
        <f>+'BASE DE DATOS '!CE619</f>
        <v>177440000</v>
      </c>
      <c r="S25" s="50">
        <f>+'BASE DE DATOS '!CF619</f>
        <v>177440000</v>
      </c>
      <c r="T25" s="50">
        <f>+'BASE DE DATOS '!CG619</f>
        <v>0</v>
      </c>
      <c r="U25" s="50">
        <f>+'BASE DE DATOS '!CH619</f>
        <v>0</v>
      </c>
      <c r="V25" s="50">
        <f>+'BASE DE DATOS '!CI619</f>
        <v>0</v>
      </c>
      <c r="W25" s="50">
        <f>+'BASE DE DATOS '!CJ619</f>
        <v>0</v>
      </c>
      <c r="X25" s="50">
        <f>+'BASE DE DATOS '!CK619</f>
        <v>0</v>
      </c>
      <c r="Y25" s="50">
        <f>+'BASE DE DATOS '!CL619</f>
        <v>0</v>
      </c>
      <c r="Z25" s="51">
        <f>+'BASE DE DATOS '!CM619</f>
        <v>0</v>
      </c>
      <c r="AA25" s="54">
        <f>+'BASE DE DATOS '!CQ619</f>
        <v>1</v>
      </c>
      <c r="AB25" s="160">
        <f>+'BASE DE DATOS '!CR619</f>
        <v>1</v>
      </c>
      <c r="AC25" s="55" t="str">
        <f>+'BASE DE DATOS '!CU619</f>
        <v>SECRETARIA GENERAL -LOGISTICA</v>
      </c>
      <c r="AD25" s="157"/>
    </row>
    <row r="26" spans="1:30" ht="30" customHeight="1">
      <c r="A26" s="48" t="s">
        <v>1634</v>
      </c>
      <c r="B26" s="49" t="s">
        <v>95</v>
      </c>
      <c r="C26" s="48" t="s">
        <v>1635</v>
      </c>
      <c r="D26" s="50" t="s">
        <v>81</v>
      </c>
      <c r="E26" s="50">
        <v>30</v>
      </c>
      <c r="F26" s="48" t="s">
        <v>97</v>
      </c>
      <c r="G26" s="63" t="s">
        <v>81</v>
      </c>
      <c r="H26" s="48" t="s">
        <v>1653</v>
      </c>
      <c r="I26" s="51" t="s">
        <v>107</v>
      </c>
      <c r="J26" s="50" t="s">
        <v>81</v>
      </c>
      <c r="K26" s="50" t="s">
        <v>81</v>
      </c>
      <c r="L26" s="50" t="s">
        <v>81</v>
      </c>
      <c r="M26" s="50" t="s">
        <v>81</v>
      </c>
      <c r="N26" s="50" t="s">
        <v>81</v>
      </c>
      <c r="O26" s="50" t="s">
        <v>81</v>
      </c>
      <c r="P26" s="51">
        <v>30</v>
      </c>
      <c r="Q26" s="50">
        <f>+'BASE DE DATOS '!CD620</f>
        <v>50</v>
      </c>
      <c r="R26" s="50">
        <f>+'BASE DE DATOS '!CE620</f>
        <v>83796402</v>
      </c>
      <c r="S26" s="50">
        <f>+'BASE DE DATOS '!CF620</f>
        <v>83796402</v>
      </c>
      <c r="T26" s="50">
        <f>+'BASE DE DATOS '!CG620</f>
        <v>0</v>
      </c>
      <c r="U26" s="50">
        <f>+'BASE DE DATOS '!CH620</f>
        <v>0</v>
      </c>
      <c r="V26" s="50">
        <f>+'BASE DE DATOS '!CI620</f>
        <v>0</v>
      </c>
      <c r="W26" s="50">
        <f>+'BASE DE DATOS '!CJ620</f>
        <v>0</v>
      </c>
      <c r="X26" s="50">
        <f>+'BASE DE DATOS '!CK620</f>
        <v>0</v>
      </c>
      <c r="Y26" s="50">
        <f>+'BASE DE DATOS '!CL620</f>
        <v>0</v>
      </c>
      <c r="Z26" s="51">
        <f>+'BASE DE DATOS '!CM620</f>
        <v>0</v>
      </c>
      <c r="AA26" s="54">
        <f>+'BASE DE DATOS '!CQ620</f>
        <v>50</v>
      </c>
      <c r="AB26" s="160">
        <f>+'BASE DE DATOS '!CR620</f>
        <v>1</v>
      </c>
      <c r="AC26" s="55" t="str">
        <f>+'BASE DE DATOS '!CU620</f>
        <v>SECRETARIA GENERAL -LOGISTICA</v>
      </c>
      <c r="AD26" s="157"/>
    </row>
  </sheetData>
  <autoFilter ref="A1:AE26">
    <filterColumn colId="27">
      <filters>
        <filter val="100%"/>
        <filter val="5%"/>
        <filter val="80%"/>
      </filters>
    </filterColumn>
  </autoFilter>
  <conditionalFormatting sqref="AB14:AB15">
    <cfRule type="iconSet" priority="569">
      <iconSet iconSet="5Arrows">
        <cfvo type="percent" val="0"/>
        <cfvo type="num" val="0.2"/>
        <cfvo type="num" val="0.4"/>
        <cfvo type="num" val="0.6"/>
        <cfvo type="num" val="0.8"/>
      </iconSet>
    </cfRule>
  </conditionalFormatting>
  <conditionalFormatting sqref="AB20">
    <cfRule type="iconSet" priority="568">
      <iconSet iconSet="5Arrows">
        <cfvo type="percent" val="0"/>
        <cfvo type="num" val="0.2"/>
        <cfvo type="num" val="0.4"/>
        <cfvo type="num" val="0.6"/>
        <cfvo type="num" val="0.8"/>
      </iconSet>
    </cfRule>
  </conditionalFormatting>
  <conditionalFormatting sqref="AB2">
    <cfRule type="iconSet" priority="454">
      <iconSet iconSet="5Arrows">
        <cfvo type="percent" val="0"/>
        <cfvo type="num" val="0.2"/>
        <cfvo type="num" val="0.4"/>
        <cfvo type="num" val="0.6"/>
        <cfvo type="num" val="0.8"/>
      </iconSet>
    </cfRule>
  </conditionalFormatting>
  <conditionalFormatting sqref="AB2">
    <cfRule type="iconSet" priority="453">
      <iconSet iconSet="5Arrows">
        <cfvo type="percent" val="0"/>
        <cfvo type="num" val="0.25" gte="0"/>
        <cfvo type="num" val="0.4"/>
        <cfvo type="num" val="0.75"/>
        <cfvo type="num" val="0.75" gte="0"/>
      </iconSet>
    </cfRule>
  </conditionalFormatting>
  <conditionalFormatting sqref="AB8:AB9">
    <cfRule type="iconSet" priority="333">
      <iconSet iconSet="5Arrows">
        <cfvo type="percent" val="0"/>
        <cfvo type="num" val="0.2"/>
        <cfvo type="num" val="0.4"/>
        <cfvo type="num" val="0.6"/>
        <cfvo type="num" val="0.8"/>
      </iconSet>
    </cfRule>
  </conditionalFormatting>
  <conditionalFormatting sqref="AB8:AB9">
    <cfRule type="iconSet" priority="332">
      <iconSet iconSet="5Arrows">
        <cfvo type="percent" val="0"/>
        <cfvo type="num" val="0.25" gte="0"/>
        <cfvo type="num" val="0.4"/>
        <cfvo type="num" val="0.75"/>
        <cfvo type="num" val="0.75" gte="0"/>
      </iconSet>
    </cfRule>
  </conditionalFormatting>
  <conditionalFormatting sqref="AB10">
    <cfRule type="iconSet" priority="331">
      <iconSet iconSet="5Arrows">
        <cfvo type="percent" val="0"/>
        <cfvo type="num" val="0.2"/>
        <cfvo type="num" val="0.4"/>
        <cfvo type="num" val="0.6"/>
        <cfvo type="num" val="0.8"/>
      </iconSet>
    </cfRule>
  </conditionalFormatting>
  <conditionalFormatting sqref="AB10">
    <cfRule type="iconSet" priority="330">
      <iconSet iconSet="5Arrows">
        <cfvo type="percent" val="0"/>
        <cfvo type="num" val="0.25" gte="0"/>
        <cfvo type="num" val="0.4"/>
        <cfvo type="num" val="0.75"/>
        <cfvo type="num" val="0.75" gte="0"/>
      </iconSet>
    </cfRule>
  </conditionalFormatting>
  <conditionalFormatting sqref="AB16">
    <cfRule type="iconSet" priority="325">
      <iconSet iconSet="5Arrows">
        <cfvo type="percent" val="0"/>
        <cfvo type="num" val="0.2"/>
        <cfvo type="num" val="0.4"/>
        <cfvo type="num" val="0.6"/>
        <cfvo type="num" val="0.8"/>
      </iconSet>
    </cfRule>
  </conditionalFormatting>
  <conditionalFormatting sqref="AB16">
    <cfRule type="iconSet" priority="324">
      <iconSet iconSet="5Arrows">
        <cfvo type="percent" val="0"/>
        <cfvo type="num" val="0.25" gte="0"/>
        <cfvo type="num" val="0.4"/>
        <cfvo type="num" val="0.75"/>
        <cfvo type="num" val="0.75" gte="0"/>
      </iconSet>
    </cfRule>
  </conditionalFormatting>
  <conditionalFormatting sqref="AB18">
    <cfRule type="iconSet" priority="323">
      <iconSet iconSet="5Arrows">
        <cfvo type="percent" val="0"/>
        <cfvo type="num" val="0.2"/>
        <cfvo type="num" val="0.4"/>
        <cfvo type="num" val="0.6"/>
        <cfvo type="num" val="0.8"/>
      </iconSet>
    </cfRule>
  </conditionalFormatting>
  <conditionalFormatting sqref="AB18">
    <cfRule type="iconSet" priority="322">
      <iconSet iconSet="5Arrows">
        <cfvo type="percent" val="0"/>
        <cfvo type="num" val="0.25" gte="0"/>
        <cfvo type="num" val="0.4"/>
        <cfvo type="num" val="0.75"/>
        <cfvo type="num" val="0.75" gte="0"/>
      </iconSet>
    </cfRule>
  </conditionalFormatting>
  <conditionalFormatting sqref="AB21">
    <cfRule type="iconSet" priority="317">
      <iconSet iconSet="5Arrows">
        <cfvo type="percent" val="0"/>
        <cfvo type="num" val="0.2"/>
        <cfvo type="num" val="0.4"/>
        <cfvo type="num" val="0.6"/>
        <cfvo type="num" val="0.8"/>
      </iconSet>
    </cfRule>
  </conditionalFormatting>
  <conditionalFormatting sqref="AB21">
    <cfRule type="iconSet" priority="316">
      <iconSet iconSet="5Arrows">
        <cfvo type="percent" val="0"/>
        <cfvo type="num" val="0.25" gte="0"/>
        <cfvo type="num" val="0.4"/>
        <cfvo type="num" val="0.75"/>
        <cfvo type="num" val="0.75" gte="0"/>
      </iconSet>
    </cfRule>
  </conditionalFormatting>
  <conditionalFormatting sqref="AB22">
    <cfRule type="iconSet" priority="315">
      <iconSet iconSet="5Arrows">
        <cfvo type="percent" val="0"/>
        <cfvo type="num" val="0.2"/>
        <cfvo type="num" val="0.4"/>
        <cfvo type="num" val="0.6"/>
        <cfvo type="num" val="0.8"/>
      </iconSet>
    </cfRule>
  </conditionalFormatting>
  <conditionalFormatting sqref="AB22">
    <cfRule type="iconSet" priority="314">
      <iconSet iconSet="5Arrows">
        <cfvo type="percent" val="0"/>
        <cfvo type="num" val="0.25" gte="0"/>
        <cfvo type="num" val="0.4"/>
        <cfvo type="num" val="0.75"/>
        <cfvo type="num" val="0.75" gte="0"/>
      </iconSet>
    </cfRule>
  </conditionalFormatting>
  <conditionalFormatting sqref="AD14:AD15">
    <cfRule type="iconSet" priority="256">
      <iconSet iconSet="5Arrows">
        <cfvo type="percent" val="0"/>
        <cfvo type="num" val="0.2"/>
        <cfvo type="num" val="0.4"/>
        <cfvo type="num" val="0.6"/>
        <cfvo type="num" val="0.8"/>
      </iconSet>
    </cfRule>
  </conditionalFormatting>
  <conditionalFormatting sqref="AD20">
    <cfRule type="iconSet" priority="255">
      <iconSet iconSet="5Arrows">
        <cfvo type="percent" val="0"/>
        <cfvo type="num" val="0.2"/>
        <cfvo type="num" val="0.4"/>
        <cfvo type="num" val="0.6"/>
        <cfvo type="num" val="0.8"/>
      </iconSet>
    </cfRule>
  </conditionalFormatting>
  <conditionalFormatting sqref="AD2">
    <cfRule type="iconSet" priority="141">
      <iconSet iconSet="5Arrows">
        <cfvo type="percent" val="0"/>
        <cfvo type="num" val="0.2"/>
        <cfvo type="num" val="0.4"/>
        <cfvo type="num" val="0.6"/>
        <cfvo type="num" val="0.8"/>
      </iconSet>
    </cfRule>
  </conditionalFormatting>
  <conditionalFormatting sqref="AD2">
    <cfRule type="iconSet" priority="140">
      <iconSet iconSet="5Arrows">
        <cfvo type="percent" val="0"/>
        <cfvo type="num" val="0.25" gte="0"/>
        <cfvo type="num" val="0.4"/>
        <cfvo type="num" val="0.75"/>
        <cfvo type="num" val="0.75" gte="0"/>
      </iconSet>
    </cfRule>
  </conditionalFormatting>
  <conditionalFormatting sqref="AD8:AD9">
    <cfRule type="iconSet" priority="20">
      <iconSet iconSet="5Arrows">
        <cfvo type="percent" val="0"/>
        <cfvo type="num" val="0.2"/>
        <cfvo type="num" val="0.4"/>
        <cfvo type="num" val="0.6"/>
        <cfvo type="num" val="0.8"/>
      </iconSet>
    </cfRule>
  </conditionalFormatting>
  <conditionalFormatting sqref="AD8:AD9">
    <cfRule type="iconSet" priority="19">
      <iconSet iconSet="5Arrows">
        <cfvo type="percent" val="0"/>
        <cfvo type="num" val="0.25" gte="0"/>
        <cfvo type="num" val="0.4"/>
        <cfvo type="num" val="0.75"/>
        <cfvo type="num" val="0.75" gte="0"/>
      </iconSet>
    </cfRule>
  </conditionalFormatting>
  <conditionalFormatting sqref="AD10">
    <cfRule type="iconSet" priority="18">
      <iconSet iconSet="5Arrows">
        <cfvo type="percent" val="0"/>
        <cfvo type="num" val="0.2"/>
        <cfvo type="num" val="0.4"/>
        <cfvo type="num" val="0.6"/>
        <cfvo type="num" val="0.8"/>
      </iconSet>
    </cfRule>
  </conditionalFormatting>
  <conditionalFormatting sqref="AD10">
    <cfRule type="iconSet" priority="17">
      <iconSet iconSet="5Arrows">
        <cfvo type="percent" val="0"/>
        <cfvo type="num" val="0.25" gte="0"/>
        <cfvo type="num" val="0.4"/>
        <cfvo type="num" val="0.75"/>
        <cfvo type="num" val="0.75" gte="0"/>
      </iconSet>
    </cfRule>
  </conditionalFormatting>
  <conditionalFormatting sqref="AD16">
    <cfRule type="iconSet" priority="12">
      <iconSet iconSet="5Arrows">
        <cfvo type="percent" val="0"/>
        <cfvo type="num" val="0.2"/>
        <cfvo type="num" val="0.4"/>
        <cfvo type="num" val="0.6"/>
        <cfvo type="num" val="0.8"/>
      </iconSet>
    </cfRule>
  </conditionalFormatting>
  <conditionalFormatting sqref="AD16">
    <cfRule type="iconSet" priority="11">
      <iconSet iconSet="5Arrows">
        <cfvo type="percent" val="0"/>
        <cfvo type="num" val="0.25" gte="0"/>
        <cfvo type="num" val="0.4"/>
        <cfvo type="num" val="0.75"/>
        <cfvo type="num" val="0.75" gte="0"/>
      </iconSet>
    </cfRule>
  </conditionalFormatting>
  <conditionalFormatting sqref="AD18">
    <cfRule type="iconSet" priority="10">
      <iconSet iconSet="5Arrows">
        <cfvo type="percent" val="0"/>
        <cfvo type="num" val="0.2"/>
        <cfvo type="num" val="0.4"/>
        <cfvo type="num" val="0.6"/>
        <cfvo type="num" val="0.8"/>
      </iconSet>
    </cfRule>
  </conditionalFormatting>
  <conditionalFormatting sqref="AD18">
    <cfRule type="iconSet" priority="9">
      <iconSet iconSet="5Arrows">
        <cfvo type="percent" val="0"/>
        <cfvo type="num" val="0.25" gte="0"/>
        <cfvo type="num" val="0.4"/>
        <cfvo type="num" val="0.75"/>
        <cfvo type="num" val="0.75" gte="0"/>
      </iconSet>
    </cfRule>
  </conditionalFormatting>
  <conditionalFormatting sqref="AD21">
    <cfRule type="iconSet" priority="4">
      <iconSet iconSet="5Arrows">
        <cfvo type="percent" val="0"/>
        <cfvo type="num" val="0.2"/>
        <cfvo type="num" val="0.4"/>
        <cfvo type="num" val="0.6"/>
        <cfvo type="num" val="0.8"/>
      </iconSet>
    </cfRule>
  </conditionalFormatting>
  <conditionalFormatting sqref="AD21">
    <cfRule type="iconSet" priority="3">
      <iconSet iconSet="5Arrows">
        <cfvo type="percent" val="0"/>
        <cfvo type="num" val="0.25" gte="0"/>
        <cfvo type="num" val="0.4"/>
        <cfvo type="num" val="0.75"/>
        <cfvo type="num" val="0.75" gte="0"/>
      </iconSet>
    </cfRule>
  </conditionalFormatting>
  <conditionalFormatting sqref="AD22">
    <cfRule type="iconSet" priority="2">
      <iconSet iconSet="5Arrows">
        <cfvo type="percent" val="0"/>
        <cfvo type="num" val="0.2"/>
        <cfvo type="num" val="0.4"/>
        <cfvo type="num" val="0.6"/>
        <cfvo type="num" val="0.8"/>
      </iconSet>
    </cfRule>
  </conditionalFormatting>
  <conditionalFormatting sqref="AD22">
    <cfRule type="iconSet" priority="1">
      <iconSet iconSet="5Arrows">
        <cfvo type="percent" val="0"/>
        <cfvo type="num" val="0.25" gte="0"/>
        <cfvo type="num" val="0.4"/>
        <cfvo type="num" val="0.75"/>
        <cfvo type="num" val="0.75" gte="0"/>
      </iconSet>
    </cfRule>
  </conditionalFormatting>
  <conditionalFormatting sqref="AB11:AB13">
    <cfRule type="iconSet" priority="2633">
      <iconSet iconSet="5Arrows">
        <cfvo type="percent" val="0"/>
        <cfvo type="num" val="0.2"/>
        <cfvo type="num" val="0.4"/>
        <cfvo type="num" val="0.6"/>
        <cfvo type="num" val="0.8"/>
      </iconSet>
    </cfRule>
  </conditionalFormatting>
  <conditionalFormatting sqref="AB11:AB13">
    <cfRule type="iconSet" priority="2634">
      <iconSet iconSet="5Arrows">
        <cfvo type="percent" val="0"/>
        <cfvo type="num" val="0.25" gte="0"/>
        <cfvo type="num" val="0.4"/>
        <cfvo type="num" val="0.75"/>
        <cfvo type="num" val="0.75" gte="0"/>
      </iconSet>
    </cfRule>
  </conditionalFormatting>
  <conditionalFormatting sqref="AD11:AD13">
    <cfRule type="iconSet" priority="2929">
      <iconSet iconSet="5Arrows">
        <cfvo type="percent" val="0"/>
        <cfvo type="num" val="0.2"/>
        <cfvo type="num" val="0.4"/>
        <cfvo type="num" val="0.6"/>
        <cfvo type="num" val="0.8"/>
      </iconSet>
    </cfRule>
  </conditionalFormatting>
  <conditionalFormatting sqref="AD11:AD13">
    <cfRule type="iconSet" priority="2930">
      <iconSet iconSet="5Arrows">
        <cfvo type="percent" val="0"/>
        <cfvo type="num" val="0.25" gte="0"/>
        <cfvo type="num" val="0.4"/>
        <cfvo type="num" val="0.75"/>
        <cfvo type="num" val="0.75" gte="0"/>
      </iconSet>
    </cfRule>
  </conditionalFormatting>
  <conditionalFormatting sqref="AB7">
    <cfRule type="iconSet" priority="3234">
      <iconSet iconSet="5Arrows">
        <cfvo type="percent" val="0"/>
        <cfvo type="num" val="0.2"/>
        <cfvo type="num" val="0.4"/>
        <cfvo type="num" val="0.6"/>
        <cfvo type="num" val="0.8"/>
      </iconSet>
    </cfRule>
  </conditionalFormatting>
  <conditionalFormatting sqref="AB7">
    <cfRule type="iconSet" priority="3235">
      <iconSet iconSet="5Arrows">
        <cfvo type="percent" val="0"/>
        <cfvo type="num" val="0.25" gte="0"/>
        <cfvo type="num" val="0.4"/>
        <cfvo type="num" val="0.75"/>
        <cfvo type="num" val="0.75" gte="0"/>
      </iconSet>
    </cfRule>
  </conditionalFormatting>
  <conditionalFormatting sqref="AD7">
    <cfRule type="iconSet" priority="3524">
      <iconSet iconSet="5Arrows">
        <cfvo type="percent" val="0"/>
        <cfvo type="num" val="0.2"/>
        <cfvo type="num" val="0.4"/>
        <cfvo type="num" val="0.6"/>
        <cfvo type="num" val="0.8"/>
      </iconSet>
    </cfRule>
  </conditionalFormatting>
  <conditionalFormatting sqref="AD7">
    <cfRule type="iconSet" priority="3525">
      <iconSet iconSet="5Arrows">
        <cfvo type="percent" val="0"/>
        <cfvo type="num" val="0.25" gte="0"/>
        <cfvo type="num" val="0.4"/>
        <cfvo type="num" val="0.75"/>
        <cfvo type="num" val="0.75" gte="0"/>
      </iconSet>
    </cfRule>
  </conditionalFormatting>
  <conditionalFormatting sqref="AB7:AB26 AB4">
    <cfRule type="iconSet" priority="3528">
      <iconSet iconSet="5Arrows">
        <cfvo type="percent" val="0"/>
        <cfvo type="num" val="0.2"/>
        <cfvo type="num" val="0.4"/>
        <cfvo type="num" val="0.6"/>
        <cfvo type="num" val="0.8"/>
      </iconSet>
    </cfRule>
  </conditionalFormatting>
  <conditionalFormatting sqref="AD7:AD26 AD4">
    <cfRule type="iconSet" priority="3534">
      <iconSet iconSet="5Arrows">
        <cfvo type="percent" val="0"/>
        <cfvo type="num" val="0.2"/>
        <cfvo type="num" val="0.4"/>
        <cfvo type="num" val="0.6"/>
        <cfvo type="num" val="0.8"/>
      </iconSet>
    </cfRule>
  </conditionalFormatting>
  <conditionalFormatting sqref="AB5:AB6">
    <cfRule type="iconSet" priority="3602">
      <iconSet iconSet="5Arrows">
        <cfvo type="percent" val="0"/>
        <cfvo type="num" val="0.2"/>
        <cfvo type="num" val="0.4"/>
        <cfvo type="num" val="0.6"/>
        <cfvo type="num" val="0.8"/>
      </iconSet>
    </cfRule>
  </conditionalFormatting>
  <conditionalFormatting sqref="AD5:AD6">
    <cfRule type="iconSet" priority="3890">
      <iconSet iconSet="5Arrows">
        <cfvo type="percent" val="0"/>
        <cfvo type="num" val="0.2"/>
        <cfvo type="num" val="0.4"/>
        <cfvo type="num" val="0.6"/>
        <cfvo type="num" val="0.8"/>
      </iconSet>
    </cfRule>
  </conditionalFormatting>
  <conditionalFormatting sqref="AB4:AB26">
    <cfRule type="iconSet" priority="4118">
      <iconSet iconSet="5Arrows">
        <cfvo type="percent" val="0"/>
        <cfvo type="num" val="0.2"/>
        <cfvo type="num" val="0.4"/>
        <cfvo type="num" val="0.6"/>
        <cfvo type="num" val="0.8"/>
      </iconSet>
    </cfRule>
  </conditionalFormatting>
  <conditionalFormatting sqref="AB4:AB26">
    <cfRule type="iconSet" priority="4120">
      <iconSet iconSet="5Arrows">
        <cfvo type="percent" val="0"/>
        <cfvo type="num" val="0.25" gte="0"/>
        <cfvo type="num" val="0.4"/>
        <cfvo type="num" val="0.75"/>
        <cfvo type="num" val="0.75" gte="0"/>
      </iconSet>
    </cfRule>
  </conditionalFormatting>
  <conditionalFormatting sqref="AD4:AD26">
    <cfRule type="iconSet" priority="4123">
      <iconSet iconSet="5Arrows">
        <cfvo type="percent" val="0"/>
        <cfvo type="num" val="0.2"/>
        <cfvo type="num" val="0.4"/>
        <cfvo type="num" val="0.6"/>
        <cfvo type="num" val="0.8"/>
      </iconSet>
    </cfRule>
  </conditionalFormatting>
  <conditionalFormatting sqref="AD4:AD26">
    <cfRule type="iconSet" priority="4125">
      <iconSet iconSet="5Arrows">
        <cfvo type="percent" val="0"/>
        <cfvo type="num" val="0.25" gte="0"/>
        <cfvo type="num" val="0.4"/>
        <cfvo type="num" val="0.75"/>
        <cfvo type="num" val="0.75" gte="0"/>
      </iconSet>
    </cfRule>
  </conditionalFormatting>
  <conditionalFormatting sqref="AB2:AB3">
    <cfRule type="iconSet" priority="4126">
      <iconSet iconSet="5Arrows">
        <cfvo type="percent" val="0"/>
        <cfvo type="num" val="0.2"/>
        <cfvo type="num" val="0.4"/>
        <cfvo type="num" val="0.6"/>
        <cfvo type="num" val="0.8"/>
      </iconSet>
    </cfRule>
  </conditionalFormatting>
  <conditionalFormatting sqref="AB2:AB3">
    <cfRule type="iconSet" priority="4127">
      <iconSet iconSet="5Arrows">
        <cfvo type="percent" val="0"/>
        <cfvo type="num" val="0.25" gte="0"/>
        <cfvo type="num" val="0.4"/>
        <cfvo type="num" val="0.75"/>
        <cfvo type="num" val="0.75" gte="0"/>
      </iconSet>
    </cfRule>
  </conditionalFormatting>
  <conditionalFormatting sqref="AD2:AD3">
    <cfRule type="iconSet" priority="4128">
      <iconSet iconSet="5Arrows">
        <cfvo type="percent" val="0"/>
        <cfvo type="num" val="0.2"/>
        <cfvo type="num" val="0.4"/>
        <cfvo type="num" val="0.6"/>
        <cfvo type="num" val="0.8"/>
      </iconSet>
    </cfRule>
  </conditionalFormatting>
  <conditionalFormatting sqref="AD2:AD3">
    <cfRule type="iconSet" priority="4129">
      <iconSet iconSet="5Arrows">
        <cfvo type="percent" val="0"/>
        <cfvo type="num" val="0.25" gte="0"/>
        <cfvo type="num" val="0.4"/>
        <cfvo type="num" val="0.75"/>
        <cfvo type="num" val="0.75" gte="0"/>
      </iconSet>
    </cfRule>
  </conditionalFormatting>
  <pageMargins left="0.51181102362204722" right="0.31496062992125984" top="0.55118110236220474" bottom="0.39370078740157483" header="0.31496062992125984" footer="0.15748031496062992"/>
  <pageSetup scale="60" orientation="landscape" r:id="rId1"/>
  <headerFooter>
    <oddHeader>&amp;A</oddHeader>
    <oddFooter>Página &amp;P de &amp;F</oddFooter>
  </headerFooter>
  <legacyDrawing r:id="rId2"/>
</worksheet>
</file>

<file path=xl/worksheets/sheet28.xml><?xml version="1.0" encoding="utf-8"?>
<worksheet xmlns="http://schemas.openxmlformats.org/spreadsheetml/2006/main" xmlns:r="http://schemas.openxmlformats.org/officeDocument/2006/relationships">
  <sheetPr filterMode="1"/>
  <dimension ref="A1:AE6"/>
  <sheetViews>
    <sheetView zoomScale="78" zoomScaleNormal="78" workbookViewId="0">
      <pane xSplit="8" ySplit="1" topLeftCell="U2" activePane="bottomRight" state="frozen"/>
      <selection pane="topRight" activeCell="I1" sqref="I1"/>
      <selection pane="bottomLeft" activeCell="A2" sqref="A2"/>
      <selection pane="bottomRight" activeCell="AE3" sqref="AE3"/>
    </sheetView>
  </sheetViews>
  <sheetFormatPr baseColWidth="10" defaultColWidth="9.85546875" defaultRowHeight="15"/>
  <cols>
    <col min="1" max="1" width="9.85546875" style="113"/>
    <col min="2" max="2" width="20" style="113" customWidth="1"/>
    <col min="3" max="3" width="19.140625" style="113" customWidth="1"/>
    <col min="4" max="6" width="9.85546875" style="113"/>
    <col min="7" max="7" width="20.28515625" style="113" customWidth="1"/>
    <col min="8" max="8" width="18.140625" style="113" customWidth="1"/>
    <col min="9" max="16384" width="9.85546875" style="113"/>
  </cols>
  <sheetData>
    <row r="1" spans="1:31" ht="57" thickBot="1">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9" t="s">
        <v>1802</v>
      </c>
      <c r="AE1" s="136" t="s">
        <v>1803</v>
      </c>
    </row>
    <row r="2" spans="1:31" ht="42.75" hidden="1" customHeight="1" thickBot="1">
      <c r="A2" s="48" t="s">
        <v>1552</v>
      </c>
      <c r="B2" s="49" t="s">
        <v>95</v>
      </c>
      <c r="C2" s="48" t="s">
        <v>1553</v>
      </c>
      <c r="D2" s="50">
        <v>4</v>
      </c>
      <c r="E2" s="50" t="s">
        <v>81</v>
      </c>
      <c r="F2" s="48" t="s">
        <v>97</v>
      </c>
      <c r="G2" s="48" t="s">
        <v>1557</v>
      </c>
      <c r="H2" s="48" t="s">
        <v>1557</v>
      </c>
      <c r="I2" s="51">
        <v>0</v>
      </c>
      <c r="J2" s="50">
        <v>1</v>
      </c>
      <c r="K2" s="50">
        <v>0</v>
      </c>
      <c r="L2" s="51">
        <v>1</v>
      </c>
      <c r="M2" s="51">
        <v>0</v>
      </c>
      <c r="N2" s="51">
        <v>0</v>
      </c>
      <c r="O2" s="51">
        <v>0</v>
      </c>
      <c r="P2" s="51" t="s">
        <v>81</v>
      </c>
      <c r="Q2" s="51">
        <f>+'BASE DE DATOS '!CD588</f>
        <v>0</v>
      </c>
      <c r="R2" s="51">
        <f>+'BASE DE DATOS '!CE588</f>
        <v>0</v>
      </c>
      <c r="S2" s="51">
        <f>+'BASE DE DATOS '!CF588</f>
        <v>0</v>
      </c>
      <c r="T2" s="51">
        <f>+'BASE DE DATOS '!CG588</f>
        <v>0</v>
      </c>
      <c r="U2" s="51">
        <f>+'BASE DE DATOS '!CH588</f>
        <v>0</v>
      </c>
      <c r="V2" s="51">
        <f>+'BASE DE DATOS '!CI588</f>
        <v>0</v>
      </c>
      <c r="W2" s="51">
        <f>+'BASE DE DATOS '!CJ588</f>
        <v>0</v>
      </c>
      <c r="X2" s="51">
        <f>+'BASE DE DATOS '!CK588</f>
        <v>0</v>
      </c>
      <c r="Y2" s="51">
        <f>+'BASE DE DATOS '!CL588</f>
        <v>0</v>
      </c>
      <c r="Z2" s="51">
        <f>+'BASE DE DATOS '!CM588</f>
        <v>0</v>
      </c>
      <c r="AA2" s="54" t="str">
        <f>+'BASE DE DATOS '!CQ588</f>
        <v>NA</v>
      </c>
      <c r="AB2" s="160" t="str">
        <f>+'BASE DE DATOS '!CR588</f>
        <v>NA</v>
      </c>
      <c r="AC2" s="137" t="str">
        <f>+'BASE DE DATOS '!CU588</f>
        <v xml:space="preserve">SECRETARIA PRIVADA </v>
      </c>
    </row>
    <row r="3" spans="1:31" ht="54.75" customHeight="1" thickBot="1">
      <c r="A3" s="48" t="s">
        <v>1552</v>
      </c>
      <c r="B3" s="49" t="s">
        <v>95</v>
      </c>
      <c r="C3" s="48" t="s">
        <v>1553</v>
      </c>
      <c r="D3" s="50">
        <v>4</v>
      </c>
      <c r="E3" s="50">
        <v>4</v>
      </c>
      <c r="F3" s="48" t="s">
        <v>97</v>
      </c>
      <c r="G3" s="48" t="s">
        <v>1561</v>
      </c>
      <c r="H3" s="48" t="s">
        <v>1561</v>
      </c>
      <c r="I3" s="51">
        <v>0</v>
      </c>
      <c r="J3" s="50">
        <v>1</v>
      </c>
      <c r="K3" s="50">
        <v>1</v>
      </c>
      <c r="L3" s="51">
        <v>1</v>
      </c>
      <c r="M3" s="51">
        <v>1</v>
      </c>
      <c r="N3" s="51">
        <v>0</v>
      </c>
      <c r="O3" s="51">
        <v>0</v>
      </c>
      <c r="P3" s="51">
        <v>2</v>
      </c>
      <c r="Q3" s="51">
        <f>+'BASE DE DATOS '!CD591</f>
        <v>2</v>
      </c>
      <c r="R3" s="51">
        <f>+'BASE DE DATOS '!CE591</f>
        <v>227020000</v>
      </c>
      <c r="S3" s="51">
        <f>+'BASE DE DATOS '!CF591</f>
        <v>227020000</v>
      </c>
      <c r="T3" s="51">
        <f>+'BASE DE DATOS '!CG591</f>
        <v>0</v>
      </c>
      <c r="U3" s="51">
        <f>+'BASE DE DATOS '!CH591</f>
        <v>0</v>
      </c>
      <c r="V3" s="51">
        <f>+'BASE DE DATOS '!CI591</f>
        <v>0</v>
      </c>
      <c r="W3" s="51">
        <f>+'BASE DE DATOS '!CJ591</f>
        <v>0</v>
      </c>
      <c r="X3" s="51">
        <f>+'BASE DE DATOS '!CK591</f>
        <v>0</v>
      </c>
      <c r="Y3" s="51">
        <f>+'BASE DE DATOS '!CL591</f>
        <v>0</v>
      </c>
      <c r="Z3" s="51">
        <f>+'BASE DE DATOS '!CM591</f>
        <v>0</v>
      </c>
      <c r="AA3" s="54">
        <f>+'BASE DE DATOS '!CQ591</f>
        <v>4</v>
      </c>
      <c r="AB3" s="160">
        <f>+'BASE DE DATOS '!CR591</f>
        <v>1</v>
      </c>
      <c r="AC3" s="55" t="str">
        <f>+'BASE DE DATOS '!CU591</f>
        <v>SECRETARIA PRIVADA</v>
      </c>
      <c r="AD3" s="172">
        <f>SUM(AB2:AB6)/AE3</f>
        <v>0.5</v>
      </c>
      <c r="AE3" s="173">
        <v>4</v>
      </c>
    </row>
    <row r="4" spans="1:31" ht="47.25" customHeight="1">
      <c r="A4" s="48" t="s">
        <v>1552</v>
      </c>
      <c r="B4" s="49" t="s">
        <v>95</v>
      </c>
      <c r="C4" s="48" t="s">
        <v>1553</v>
      </c>
      <c r="D4" s="50">
        <v>1</v>
      </c>
      <c r="E4" s="50">
        <v>1</v>
      </c>
      <c r="F4" s="48" t="s">
        <v>97</v>
      </c>
      <c r="G4" s="48" t="s">
        <v>1563</v>
      </c>
      <c r="H4" s="48" t="s">
        <v>1563</v>
      </c>
      <c r="I4" s="51">
        <v>0</v>
      </c>
      <c r="J4" s="50">
        <v>0</v>
      </c>
      <c r="K4" s="50">
        <v>0</v>
      </c>
      <c r="L4" s="51">
        <v>0</v>
      </c>
      <c r="M4" s="51">
        <v>0</v>
      </c>
      <c r="N4" s="51">
        <v>0</v>
      </c>
      <c r="O4" s="51">
        <v>0</v>
      </c>
      <c r="P4" s="51">
        <v>1</v>
      </c>
      <c r="Q4" s="51">
        <f>+'BASE DE DATOS '!CD592</f>
        <v>1</v>
      </c>
      <c r="R4" s="51">
        <f>+'BASE DE DATOS '!CE592</f>
        <v>241369600</v>
      </c>
      <c r="S4" s="51">
        <f>+'BASE DE DATOS '!CF592</f>
        <v>241369600</v>
      </c>
      <c r="T4" s="51">
        <f>+'BASE DE DATOS '!CG592</f>
        <v>0</v>
      </c>
      <c r="U4" s="51">
        <f>+'BASE DE DATOS '!CH592</f>
        <v>0</v>
      </c>
      <c r="V4" s="51">
        <f>+'BASE DE DATOS '!CI592</f>
        <v>0</v>
      </c>
      <c r="W4" s="51">
        <f>+'BASE DE DATOS '!CJ592</f>
        <v>0</v>
      </c>
      <c r="X4" s="51">
        <f>+'BASE DE DATOS '!CK592</f>
        <v>0</v>
      </c>
      <c r="Y4" s="51">
        <f>+'BASE DE DATOS '!CL592</f>
        <v>0</v>
      </c>
      <c r="Z4" s="51">
        <f>+'BASE DE DATOS '!CM592</f>
        <v>0</v>
      </c>
      <c r="AA4" s="54">
        <f>+'BASE DE DATOS '!CQ592</f>
        <v>1</v>
      </c>
      <c r="AB4" s="160">
        <f>+'BASE DE DATOS '!CR592</f>
        <v>1</v>
      </c>
      <c r="AC4" s="55" t="str">
        <f>+'BASE DE DATOS '!CU592</f>
        <v>SECRETARIA PRIVADA</v>
      </c>
      <c r="AD4" s="157"/>
    </row>
    <row r="5" spans="1:31" ht="42.75" customHeight="1">
      <c r="A5" s="48" t="s">
        <v>1658</v>
      </c>
      <c r="B5" s="49" t="s">
        <v>95</v>
      </c>
      <c r="C5" s="48" t="s">
        <v>1659</v>
      </c>
      <c r="D5" s="50">
        <v>50</v>
      </c>
      <c r="E5" s="50">
        <v>1</v>
      </c>
      <c r="F5" s="48" t="s">
        <v>97</v>
      </c>
      <c r="G5" s="48" t="s">
        <v>1660</v>
      </c>
      <c r="H5" s="48" t="s">
        <v>1660</v>
      </c>
      <c r="I5" s="51">
        <v>0</v>
      </c>
      <c r="J5" s="50">
        <v>0</v>
      </c>
      <c r="K5" s="50">
        <v>0</v>
      </c>
      <c r="L5" s="51">
        <v>0</v>
      </c>
      <c r="M5" s="51">
        <v>0</v>
      </c>
      <c r="N5" s="51">
        <v>0</v>
      </c>
      <c r="O5" s="51">
        <v>0</v>
      </c>
      <c r="P5" s="51">
        <v>1</v>
      </c>
      <c r="Q5" s="51">
        <f>+'BASE DE DATOS '!CD621</f>
        <v>0</v>
      </c>
      <c r="R5" s="51">
        <f>+'BASE DE DATOS '!CE621</f>
        <v>0</v>
      </c>
      <c r="S5" s="51">
        <f>+'BASE DE DATOS '!CF621</f>
        <v>0</v>
      </c>
      <c r="T5" s="51">
        <f>+'BASE DE DATOS '!CG621</f>
        <v>0</v>
      </c>
      <c r="U5" s="51">
        <f>+'BASE DE DATOS '!CH621</f>
        <v>0</v>
      </c>
      <c r="V5" s="51">
        <f>+'BASE DE DATOS '!CI621</f>
        <v>0</v>
      </c>
      <c r="W5" s="51">
        <f>+'BASE DE DATOS '!CJ621</f>
        <v>0</v>
      </c>
      <c r="X5" s="51">
        <f>+'BASE DE DATOS '!CK621</f>
        <v>0</v>
      </c>
      <c r="Y5" s="51">
        <f>+'BASE DE DATOS '!CL621</f>
        <v>0</v>
      </c>
      <c r="Z5" s="51">
        <f>+'BASE DE DATOS '!CM621</f>
        <v>0</v>
      </c>
      <c r="AA5" s="54">
        <f>+'BASE DE DATOS '!CQ621</f>
        <v>0</v>
      </c>
      <c r="AB5" s="160">
        <f>+'BASE DE DATOS '!CR621</f>
        <v>0</v>
      </c>
      <c r="AC5" s="55" t="str">
        <f>+'BASE DE DATOS '!CU621</f>
        <v>SECRETARIA PRIVADA -COMUNICACIÓN</v>
      </c>
      <c r="AD5" s="157"/>
    </row>
    <row r="6" spans="1:31" ht="38.25" customHeight="1">
      <c r="A6" s="48" t="s">
        <v>1658</v>
      </c>
      <c r="B6" s="49" t="s">
        <v>95</v>
      </c>
      <c r="C6" s="48" t="s">
        <v>1659</v>
      </c>
      <c r="D6" s="50">
        <v>50</v>
      </c>
      <c r="E6" s="50">
        <v>1</v>
      </c>
      <c r="F6" s="48" t="s">
        <v>97</v>
      </c>
      <c r="G6" s="48" t="s">
        <v>1662</v>
      </c>
      <c r="H6" s="48" t="s">
        <v>1662</v>
      </c>
      <c r="I6" s="51">
        <v>0</v>
      </c>
      <c r="J6" s="50">
        <v>20</v>
      </c>
      <c r="K6" s="50">
        <v>20</v>
      </c>
      <c r="L6" s="51">
        <v>0</v>
      </c>
      <c r="M6" s="51">
        <v>0</v>
      </c>
      <c r="N6" s="51">
        <v>0</v>
      </c>
      <c r="O6" s="51">
        <v>0</v>
      </c>
      <c r="P6" s="51">
        <v>1</v>
      </c>
      <c r="Q6" s="51">
        <f>+'BASE DE DATOS '!CD622</f>
        <v>0</v>
      </c>
      <c r="R6" s="51">
        <f>+'BASE DE DATOS '!CE622</f>
        <v>0</v>
      </c>
      <c r="S6" s="51">
        <f>+'BASE DE DATOS '!CF622</f>
        <v>0</v>
      </c>
      <c r="T6" s="51">
        <f>+'BASE DE DATOS '!CG622</f>
        <v>0</v>
      </c>
      <c r="U6" s="51">
        <f>+'BASE DE DATOS '!CH622</f>
        <v>0</v>
      </c>
      <c r="V6" s="51">
        <f>+'BASE DE DATOS '!CI622</f>
        <v>0</v>
      </c>
      <c r="W6" s="51">
        <f>+'BASE DE DATOS '!CJ622</f>
        <v>0</v>
      </c>
      <c r="X6" s="51">
        <f>+'BASE DE DATOS '!CK622</f>
        <v>0</v>
      </c>
      <c r="Y6" s="51">
        <f>+'BASE DE DATOS '!CL622</f>
        <v>0</v>
      </c>
      <c r="Z6" s="51">
        <f>+'BASE DE DATOS '!CM622</f>
        <v>0</v>
      </c>
      <c r="AA6" s="54">
        <f>+'BASE DE DATOS '!CQ622</f>
        <v>0</v>
      </c>
      <c r="AB6" s="160">
        <f>+'BASE DE DATOS '!CR622</f>
        <v>0</v>
      </c>
      <c r="AC6" s="55" t="str">
        <f>+'BASE DE DATOS '!CU622</f>
        <v>SECRETARIA PRIVADA -COMUNICACIÓN</v>
      </c>
      <c r="AD6" s="157"/>
    </row>
  </sheetData>
  <autoFilter ref="A1:AE6">
    <filterColumn colId="27">
      <filters>
        <filter val="0%"/>
        <filter val="100%"/>
        <filter val="75%"/>
      </filters>
    </filterColumn>
  </autoFilter>
  <conditionalFormatting sqref="AB3:AB6">
    <cfRule type="iconSet" priority="700">
      <iconSet iconSet="5Arrows">
        <cfvo type="percent" val="0"/>
        <cfvo type="num" val="0.2"/>
        <cfvo type="num" val="0.4"/>
        <cfvo type="num" val="0.6"/>
        <cfvo type="num" val="0.8"/>
      </iconSet>
    </cfRule>
  </conditionalFormatting>
  <conditionalFormatting sqref="AB3:AB4">
    <cfRule type="iconSet" priority="951">
      <iconSet iconSet="5Arrows">
        <cfvo type="percent" val="0"/>
        <cfvo type="num" val="0.2"/>
        <cfvo type="num" val="0.4"/>
        <cfvo type="num" val="0.6"/>
        <cfvo type="num" val="0.8"/>
      </iconSet>
    </cfRule>
  </conditionalFormatting>
  <conditionalFormatting sqref="AB3:AB4">
    <cfRule type="iconSet" priority="952">
      <iconSet iconSet="5Arrows">
        <cfvo type="percent" val="0"/>
        <cfvo type="num" val="0.25" gte="0"/>
        <cfvo type="num" val="0.4"/>
        <cfvo type="num" val="0.75"/>
        <cfvo type="num" val="0.75" gte="0"/>
      </iconSet>
    </cfRule>
  </conditionalFormatting>
  <conditionalFormatting sqref="AD4:AD6">
    <cfRule type="iconSet" priority="997">
      <iconSet iconSet="5Arrows">
        <cfvo type="percent" val="0"/>
        <cfvo type="num" val="0.2"/>
        <cfvo type="num" val="0.4"/>
        <cfvo type="num" val="0.6"/>
        <cfvo type="num" val="0.8"/>
      </iconSet>
    </cfRule>
  </conditionalFormatting>
  <conditionalFormatting sqref="AD4">
    <cfRule type="iconSet" priority="1248">
      <iconSet iconSet="5Arrows">
        <cfvo type="percent" val="0"/>
        <cfvo type="num" val="0.2"/>
        <cfvo type="num" val="0.4"/>
        <cfvo type="num" val="0.6"/>
        <cfvo type="num" val="0.8"/>
      </iconSet>
    </cfRule>
  </conditionalFormatting>
  <conditionalFormatting sqref="AD4">
    <cfRule type="iconSet" priority="1249">
      <iconSet iconSet="5Arrows">
        <cfvo type="percent" val="0"/>
        <cfvo type="num" val="0.25" gte="0"/>
        <cfvo type="num" val="0.4"/>
        <cfvo type="num" val="0.75"/>
        <cfvo type="num" val="0.75" gte="0"/>
      </iconSet>
    </cfRule>
  </conditionalFormatting>
  <conditionalFormatting sqref="AB2">
    <cfRule type="iconSet" priority="1313">
      <iconSet iconSet="5Arrows">
        <cfvo type="percent" val="0"/>
        <cfvo type="num" val="0.2"/>
        <cfvo type="num" val="0.4"/>
        <cfvo type="num" val="0.6"/>
        <cfvo type="num" val="0.8"/>
      </iconSet>
    </cfRule>
  </conditionalFormatting>
  <conditionalFormatting sqref="AD3">
    <cfRule type="iconSet" priority="1601">
      <iconSet iconSet="5Arrows">
        <cfvo type="percent" val="0"/>
        <cfvo type="num" val="0.2"/>
        <cfvo type="num" val="0.4"/>
        <cfvo type="num" val="0.6"/>
        <cfvo type="num" val="0.8"/>
      </iconSet>
    </cfRule>
  </conditionalFormatting>
  <conditionalFormatting sqref="AB2:AB6">
    <cfRule type="iconSet" priority="1837">
      <iconSet iconSet="5Arrows">
        <cfvo type="percent" val="0"/>
        <cfvo type="num" val="0.2"/>
        <cfvo type="num" val="0.4"/>
        <cfvo type="num" val="0.6"/>
        <cfvo type="num" val="0.8"/>
      </iconSet>
    </cfRule>
  </conditionalFormatting>
  <conditionalFormatting sqref="AB2:AB6">
    <cfRule type="iconSet" priority="1838">
      <iconSet iconSet="5Arrows">
        <cfvo type="percent" val="0"/>
        <cfvo type="num" val="0.25" gte="0"/>
        <cfvo type="num" val="0.4"/>
        <cfvo type="num" val="0.75"/>
        <cfvo type="num" val="0.75" gte="0"/>
      </iconSet>
    </cfRule>
  </conditionalFormatting>
  <conditionalFormatting sqref="AD3:AD6">
    <cfRule type="iconSet" priority="1839">
      <iconSet iconSet="5Arrows">
        <cfvo type="percent" val="0"/>
        <cfvo type="num" val="0.2"/>
        <cfvo type="num" val="0.4"/>
        <cfvo type="num" val="0.6"/>
        <cfvo type="num" val="0.8"/>
      </iconSet>
    </cfRule>
  </conditionalFormatting>
  <conditionalFormatting sqref="AD3:AD6">
    <cfRule type="iconSet" priority="1840">
      <iconSet iconSet="5Arrows">
        <cfvo type="percent" val="0"/>
        <cfvo type="num" val="0.25" gte="0"/>
        <cfvo type="num" val="0.4"/>
        <cfvo type="num" val="0.75"/>
        <cfvo type="num" val="0.75" gte="0"/>
      </iconSet>
    </cfRule>
  </conditionalFormatting>
  <pageMargins left="0.51181102362204722" right="0.39370078740157483" top="0.59055118110236227" bottom="0.55118110236220474" header="0.31496062992125984" footer="0.31496062992125984"/>
  <pageSetup paperSize="130" scale="60" orientation="landscape" r:id="rId1"/>
  <headerFooter>
    <oddHeader>&amp;A</oddHeader>
    <oddFooter>Página &amp;P&amp;R&amp;F</oddFooter>
  </headerFooter>
  <legacyDrawing r:id="rId2"/>
</worksheet>
</file>

<file path=xl/worksheets/sheet29.xml><?xml version="1.0" encoding="utf-8"?>
<worksheet xmlns="http://schemas.openxmlformats.org/spreadsheetml/2006/main" xmlns:r="http://schemas.openxmlformats.org/officeDocument/2006/relationships">
  <dimension ref="A1:AE5"/>
  <sheetViews>
    <sheetView topLeftCell="E1" zoomScale="84" zoomScaleNormal="84" workbookViewId="0">
      <selection activeCell="AF5" sqref="AF5"/>
    </sheetView>
  </sheetViews>
  <sheetFormatPr baseColWidth="10" defaultRowHeight="15"/>
  <cols>
    <col min="1" max="1" width="8.7109375" style="113" hidden="1" customWidth="1"/>
    <col min="2" max="2" width="15.140625" style="113" hidden="1" customWidth="1"/>
    <col min="3" max="3" width="27.28515625" style="113" hidden="1" customWidth="1"/>
    <col min="4" max="4" width="10.7109375" style="113" hidden="1" customWidth="1"/>
    <col min="5" max="5" width="10.7109375" style="113" customWidth="1"/>
    <col min="6" max="6" width="13.5703125" style="113" hidden="1" customWidth="1"/>
    <col min="7" max="7" width="23.5703125" style="113" hidden="1" customWidth="1"/>
    <col min="8" max="8" width="29.42578125" style="113" customWidth="1"/>
    <col min="9" max="26" width="0" style="113" hidden="1" customWidth="1"/>
    <col min="27" max="16384" width="11.42578125" style="113"/>
  </cols>
  <sheetData>
    <row r="1" spans="1:31" ht="52.5">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1" t="s">
        <v>1804</v>
      </c>
      <c r="R1" s="13" t="s">
        <v>1776</v>
      </c>
      <c r="S1" s="123" t="s">
        <v>1777</v>
      </c>
      <c r="T1" s="123" t="s">
        <v>1778</v>
      </c>
      <c r="U1" s="123" t="s">
        <v>1779</v>
      </c>
      <c r="V1" s="123" t="s">
        <v>1780</v>
      </c>
      <c r="W1" s="123" t="s">
        <v>1781</v>
      </c>
      <c r="X1" s="123" t="s">
        <v>1782</v>
      </c>
      <c r="Y1" s="123" t="s">
        <v>54</v>
      </c>
      <c r="Z1" s="123" t="s">
        <v>1783</v>
      </c>
      <c r="AA1" s="9" t="s">
        <v>1847</v>
      </c>
      <c r="AB1" s="142" t="s">
        <v>1848</v>
      </c>
      <c r="AC1" s="12" t="s">
        <v>63</v>
      </c>
      <c r="AD1" s="143" t="s">
        <v>1802</v>
      </c>
      <c r="AE1" s="4" t="s">
        <v>1803</v>
      </c>
    </row>
    <row r="2" spans="1:31" ht="39" customHeight="1">
      <c r="A2" s="48" t="s">
        <v>1303</v>
      </c>
      <c r="B2" s="49" t="s">
        <v>95</v>
      </c>
      <c r="C2" s="48" t="s">
        <v>1304</v>
      </c>
      <c r="D2" s="50">
        <v>15</v>
      </c>
      <c r="E2" s="50">
        <v>15</v>
      </c>
      <c r="F2" s="48" t="s">
        <v>97</v>
      </c>
      <c r="G2" s="48" t="s">
        <v>1305</v>
      </c>
      <c r="H2" s="48" t="s">
        <v>1306</v>
      </c>
      <c r="I2" s="51">
        <v>0</v>
      </c>
      <c r="J2" s="50">
        <v>5</v>
      </c>
      <c r="K2" s="50">
        <v>0</v>
      </c>
      <c r="L2" s="51">
        <v>6</v>
      </c>
      <c r="M2" s="51">
        <v>6</v>
      </c>
      <c r="N2" s="51">
        <v>3</v>
      </c>
      <c r="O2" s="51">
        <v>3</v>
      </c>
      <c r="P2" s="51">
        <v>6</v>
      </c>
      <c r="Q2" s="51">
        <f>+'BASE DE DATOS '!CD475</f>
        <v>1</v>
      </c>
      <c r="R2" s="51">
        <f>+'BASE DE DATOS '!CE475</f>
        <v>1546492377</v>
      </c>
      <c r="S2" s="51">
        <f>+'BASE DE DATOS '!CF475</f>
        <v>1546492377</v>
      </c>
      <c r="T2" s="51">
        <f>+'BASE DE DATOS '!CG475</f>
        <v>0</v>
      </c>
      <c r="U2" s="51">
        <f>+'BASE DE DATOS '!CH475</f>
        <v>0</v>
      </c>
      <c r="V2" s="51">
        <f>+'BASE DE DATOS '!CI475</f>
        <v>0</v>
      </c>
      <c r="W2" s="51">
        <f>+'BASE DE DATOS '!CJ475</f>
        <v>0</v>
      </c>
      <c r="X2" s="51">
        <f>+'BASE DE DATOS '!CK475</f>
        <v>0</v>
      </c>
      <c r="Y2" s="51">
        <f>+'BASE DE DATOS '!CL475</f>
        <v>0</v>
      </c>
      <c r="Z2" s="51">
        <f>+'BASE DE DATOS '!CM475</f>
        <v>0</v>
      </c>
      <c r="AA2" s="54">
        <f>+'BASE DE DATOS '!CQ475</f>
        <v>10</v>
      </c>
      <c r="AB2" s="160">
        <f>+'BASE DE DATOS '!CR475</f>
        <v>0.66666666666666663</v>
      </c>
      <c r="AC2" s="55" t="str">
        <f>+'BASE DE DATOS '!CU475</f>
        <v>UNIBAC</v>
      </c>
      <c r="AD2" s="162">
        <f>SUM(AB2:AB5)/AE2</f>
        <v>0.91666666666666663</v>
      </c>
      <c r="AE2" s="174">
        <v>4</v>
      </c>
    </row>
    <row r="3" spans="1:31" ht="39.75" customHeight="1">
      <c r="A3" s="48" t="s">
        <v>1315</v>
      </c>
      <c r="B3" s="49" t="s">
        <v>95</v>
      </c>
      <c r="C3" s="48" t="s">
        <v>1316</v>
      </c>
      <c r="D3" s="50">
        <v>12</v>
      </c>
      <c r="E3" s="50">
        <v>1</v>
      </c>
      <c r="F3" s="48" t="s">
        <v>97</v>
      </c>
      <c r="G3" s="48" t="s">
        <v>1317</v>
      </c>
      <c r="H3" s="48" t="s">
        <v>1318</v>
      </c>
      <c r="I3" s="51">
        <v>0</v>
      </c>
      <c r="J3" s="50">
        <v>0</v>
      </c>
      <c r="K3" s="50">
        <v>0</v>
      </c>
      <c r="L3" s="51">
        <v>4</v>
      </c>
      <c r="M3" s="51">
        <v>4</v>
      </c>
      <c r="N3" s="51">
        <v>4</v>
      </c>
      <c r="O3" s="51">
        <v>1</v>
      </c>
      <c r="P3" s="51">
        <v>0</v>
      </c>
      <c r="Q3" s="51">
        <f>+'BASE DE DATOS '!CD476</f>
        <v>1</v>
      </c>
      <c r="R3" s="51">
        <f>+'BASE DE DATOS '!CE476</f>
        <v>1500000000</v>
      </c>
      <c r="S3" s="51">
        <f>+'BASE DE DATOS '!CF476</f>
        <v>1500000000</v>
      </c>
      <c r="T3" s="51">
        <f>+'BASE DE DATOS '!CG476</f>
        <v>0</v>
      </c>
      <c r="U3" s="51">
        <f>+'BASE DE DATOS '!CH476</f>
        <v>0</v>
      </c>
      <c r="V3" s="51">
        <f>+'BASE DE DATOS '!CI476</f>
        <v>0</v>
      </c>
      <c r="W3" s="51">
        <f>+'BASE DE DATOS '!CJ476</f>
        <v>0</v>
      </c>
      <c r="X3" s="51">
        <f>+'BASE DE DATOS '!CK476</f>
        <v>0</v>
      </c>
      <c r="Y3" s="51">
        <f>+'BASE DE DATOS '!CL476</f>
        <v>0</v>
      </c>
      <c r="Z3" s="51">
        <f>+'BASE DE DATOS '!CM476</f>
        <v>0</v>
      </c>
      <c r="AA3" s="54">
        <f>+'BASE DE DATOS '!CQ476</f>
        <v>6</v>
      </c>
      <c r="AB3" s="160">
        <f>+'BASE DE DATOS '!CR476</f>
        <v>1</v>
      </c>
      <c r="AC3" s="55" t="str">
        <f>+'BASE DE DATOS '!CU476</f>
        <v>UNIBAC</v>
      </c>
      <c r="AD3" s="157"/>
    </row>
    <row r="4" spans="1:31" ht="48" customHeight="1">
      <c r="A4" s="48" t="s">
        <v>1324</v>
      </c>
      <c r="B4" s="49" t="s">
        <v>95</v>
      </c>
      <c r="C4" s="48" t="s">
        <v>1325</v>
      </c>
      <c r="D4" s="50">
        <v>15</v>
      </c>
      <c r="E4" s="50">
        <v>15</v>
      </c>
      <c r="F4" s="48" t="s">
        <v>97</v>
      </c>
      <c r="G4" s="48" t="s">
        <v>1326</v>
      </c>
      <c r="H4" s="48" t="s">
        <v>1326</v>
      </c>
      <c r="I4" s="51">
        <v>0</v>
      </c>
      <c r="J4" s="50">
        <v>3</v>
      </c>
      <c r="K4" s="50">
        <v>0</v>
      </c>
      <c r="L4" s="51">
        <v>15</v>
      </c>
      <c r="M4" s="51">
        <v>15</v>
      </c>
      <c r="N4" s="51">
        <v>0</v>
      </c>
      <c r="O4" s="51">
        <v>0</v>
      </c>
      <c r="P4" s="51">
        <v>0</v>
      </c>
      <c r="Q4" s="51">
        <f>+'BASE DE DATOS '!CD477</f>
        <v>0</v>
      </c>
      <c r="R4" s="51">
        <f>+'BASE DE DATOS '!CE477</f>
        <v>0</v>
      </c>
      <c r="S4" s="51">
        <f>+'BASE DE DATOS '!CF477</f>
        <v>0</v>
      </c>
      <c r="T4" s="51">
        <f>+'BASE DE DATOS '!CG477</f>
        <v>0</v>
      </c>
      <c r="U4" s="51">
        <f>+'BASE DE DATOS '!CH477</f>
        <v>0</v>
      </c>
      <c r="V4" s="51">
        <f>+'BASE DE DATOS '!CI477</f>
        <v>0</v>
      </c>
      <c r="W4" s="51">
        <f>+'BASE DE DATOS '!CJ477</f>
        <v>0</v>
      </c>
      <c r="X4" s="51">
        <f>+'BASE DE DATOS '!CK477</f>
        <v>0</v>
      </c>
      <c r="Y4" s="51">
        <f>+'BASE DE DATOS '!CL477</f>
        <v>0</v>
      </c>
      <c r="Z4" s="51">
        <f>+'BASE DE DATOS '!CM477</f>
        <v>0</v>
      </c>
      <c r="AA4" s="54">
        <f>+'BASE DE DATOS '!CQ477</f>
        <v>15</v>
      </c>
      <c r="AB4" s="160">
        <f>+'BASE DE DATOS '!CR477</f>
        <v>1</v>
      </c>
      <c r="AC4" s="55" t="str">
        <f>+'BASE DE DATOS '!CU477</f>
        <v>UNIBAC</v>
      </c>
      <c r="AD4" s="157"/>
    </row>
    <row r="5" spans="1:31" ht="45" customHeight="1">
      <c r="A5" s="48" t="s">
        <v>1329</v>
      </c>
      <c r="B5" s="49" t="s">
        <v>95</v>
      </c>
      <c r="C5" s="48" t="s">
        <v>1330</v>
      </c>
      <c r="D5" s="50">
        <v>2</v>
      </c>
      <c r="E5" s="50">
        <v>2</v>
      </c>
      <c r="F5" s="48" t="s">
        <v>97</v>
      </c>
      <c r="G5" s="48" t="s">
        <v>1331</v>
      </c>
      <c r="H5" s="48" t="s">
        <v>1331</v>
      </c>
      <c r="I5" s="51">
        <v>0</v>
      </c>
      <c r="J5" s="50">
        <v>1</v>
      </c>
      <c r="K5" s="50">
        <v>0</v>
      </c>
      <c r="L5" s="51">
        <v>0</v>
      </c>
      <c r="M5" s="51">
        <v>0</v>
      </c>
      <c r="N5" s="51">
        <v>1</v>
      </c>
      <c r="O5" s="51">
        <v>1</v>
      </c>
      <c r="P5" s="51">
        <v>1</v>
      </c>
      <c r="Q5" s="51">
        <f>+'BASE DE DATOS '!CD478</f>
        <v>1</v>
      </c>
      <c r="R5" s="51">
        <f>+'BASE DE DATOS '!CE478</f>
        <v>500000000</v>
      </c>
      <c r="S5" s="51">
        <f>+'BASE DE DATOS '!CF478</f>
        <v>500000000</v>
      </c>
      <c r="T5" s="51">
        <f>+'BASE DE DATOS '!CG478</f>
        <v>0</v>
      </c>
      <c r="U5" s="51">
        <f>+'BASE DE DATOS '!CH478</f>
        <v>0</v>
      </c>
      <c r="V5" s="51">
        <f>+'BASE DE DATOS '!CI478</f>
        <v>0</v>
      </c>
      <c r="W5" s="51">
        <f>+'BASE DE DATOS '!CJ478</f>
        <v>0</v>
      </c>
      <c r="X5" s="51">
        <f>+'BASE DE DATOS '!CK478</f>
        <v>0</v>
      </c>
      <c r="Y5" s="51">
        <f>+'BASE DE DATOS '!CL478</f>
        <v>0</v>
      </c>
      <c r="Z5" s="51">
        <f>+'BASE DE DATOS '!CM478</f>
        <v>0</v>
      </c>
      <c r="AA5" s="54">
        <f>+'BASE DE DATOS '!CQ478</f>
        <v>2</v>
      </c>
      <c r="AB5" s="160">
        <f>+'BASE DE DATOS '!CR478</f>
        <v>1</v>
      </c>
      <c r="AC5" s="55" t="str">
        <f>+'BASE DE DATOS '!CU478</f>
        <v>UNIBAC</v>
      </c>
      <c r="AD5" s="157"/>
    </row>
  </sheetData>
  <autoFilter ref="A1:AE5"/>
  <conditionalFormatting sqref="AB2:AB5">
    <cfRule type="iconSet" priority="595">
      <iconSet iconSet="5Arrows">
        <cfvo type="percent" val="0"/>
        <cfvo type="num" val="0.2"/>
        <cfvo type="num" val="0.4"/>
        <cfvo type="num" val="0.6"/>
        <cfvo type="num" val="0.8"/>
      </iconSet>
    </cfRule>
  </conditionalFormatting>
  <conditionalFormatting sqref="AB2:AB5">
    <cfRule type="iconSet" priority="529">
      <iconSet iconSet="5Arrows">
        <cfvo type="percent" val="0"/>
        <cfvo type="num" val="0.25" gte="0"/>
        <cfvo type="num" val="0.4"/>
        <cfvo type="num" val="0.75"/>
        <cfvo type="num" val="0.75" gte="0"/>
      </iconSet>
    </cfRule>
  </conditionalFormatting>
  <conditionalFormatting sqref="AD2:AD5">
    <cfRule type="iconSet" priority="282">
      <iconSet iconSet="5Arrows">
        <cfvo type="percent" val="0"/>
        <cfvo type="num" val="0.2"/>
        <cfvo type="num" val="0.4"/>
        <cfvo type="num" val="0.6"/>
        <cfvo type="num" val="0.8"/>
      </iconSet>
    </cfRule>
  </conditionalFormatting>
  <conditionalFormatting sqref="AD2:AD5">
    <cfRule type="iconSet" priority="216">
      <iconSet iconSet="5Arrows">
        <cfvo type="percent" val="0"/>
        <cfvo type="num" val="0.25" gte="0"/>
        <cfvo type="num" val="0.4"/>
        <cfvo type="num" val="0.75"/>
        <cfvo type="num" val="0.75" gte="0"/>
      </iconSet>
    </cfRule>
  </conditionalFormatting>
  <pageMargins left="0.27559055118110237" right="0.19685039370078741" top="0.63" bottom="0.47244094488188981" header="0.31496062992125984" footer="0.15748031496062992"/>
  <pageSetup scale="60" orientation="landscape" r:id="rId1"/>
  <headerFooter>
    <oddHeader>&amp;A</oddHeader>
    <oddFooter>Página &amp;P</oddFooter>
  </headerFooter>
  <legacyDrawing r:id="rId2"/>
</worksheet>
</file>

<file path=xl/worksheets/sheet3.xml><?xml version="1.0" encoding="utf-8"?>
<worksheet xmlns="http://schemas.openxmlformats.org/spreadsheetml/2006/main" xmlns:r="http://schemas.openxmlformats.org/officeDocument/2006/relationships">
  <dimension ref="A1:E9"/>
  <sheetViews>
    <sheetView workbookViewId="0">
      <selection activeCell="E10" sqref="E10"/>
    </sheetView>
  </sheetViews>
  <sheetFormatPr baseColWidth="10" defaultRowHeight="15"/>
  <cols>
    <col min="2" max="2" width="23.28515625" customWidth="1"/>
    <col min="3" max="3" width="22.5703125" customWidth="1"/>
    <col min="4" max="4" width="24.28515625" customWidth="1"/>
    <col min="5" max="5" width="20.85546875" customWidth="1"/>
  </cols>
  <sheetData>
    <row r="1" spans="1:5" ht="32.25" customHeight="1">
      <c r="A1" s="1" t="s">
        <v>1793</v>
      </c>
      <c r="B1" s="2" t="s">
        <v>0</v>
      </c>
      <c r="C1" s="1" t="s">
        <v>1</v>
      </c>
      <c r="D1" s="7" t="s">
        <v>1850</v>
      </c>
      <c r="E1" s="12" t="s">
        <v>1798</v>
      </c>
    </row>
    <row r="2" spans="1:5" ht="22.5">
      <c r="A2" s="9" t="s">
        <v>82</v>
      </c>
      <c r="B2" s="22" t="s">
        <v>83</v>
      </c>
      <c r="C2" s="9" t="s">
        <v>84</v>
      </c>
      <c r="D2" s="29">
        <f>+'BASE DE DATOS '!CT3</f>
        <v>0.78120197917354639</v>
      </c>
      <c r="E2" s="9" t="s">
        <v>85</v>
      </c>
    </row>
    <row r="3" spans="1:5" ht="45">
      <c r="A3" s="30" t="s">
        <v>86</v>
      </c>
      <c r="B3" s="31" t="s">
        <v>87</v>
      </c>
      <c r="C3" s="30" t="s">
        <v>88</v>
      </c>
      <c r="D3" s="38">
        <f>+'BASE DE DATOS '!CT4</f>
        <v>0.73828125</v>
      </c>
      <c r="E3" s="30" t="s">
        <v>89</v>
      </c>
    </row>
    <row r="4" spans="1:5" ht="83.25" customHeight="1">
      <c r="A4" s="30" t="s">
        <v>355</v>
      </c>
      <c r="B4" s="31" t="s">
        <v>87</v>
      </c>
      <c r="C4" s="30" t="s">
        <v>356</v>
      </c>
      <c r="D4" s="38">
        <f>+'BASE DE DATOS '!CT93</f>
        <v>0.84480286738351262</v>
      </c>
      <c r="E4" s="30" t="s">
        <v>357</v>
      </c>
    </row>
    <row r="5" spans="1:5" ht="31.5" customHeight="1">
      <c r="A5" s="30" t="s">
        <v>513</v>
      </c>
      <c r="B5" s="31" t="s">
        <v>87</v>
      </c>
      <c r="C5" s="30" t="s">
        <v>514</v>
      </c>
      <c r="D5" s="38">
        <f>+'BASE DE DATOS '!CT136</f>
        <v>0.87811437074829934</v>
      </c>
      <c r="E5" s="30" t="s">
        <v>515</v>
      </c>
    </row>
    <row r="9" spans="1:5">
      <c r="D9" t="s">
        <v>1827</v>
      </c>
    </row>
  </sheetData>
  <autoFilter ref="A1:E5"/>
  <pageMargins left="0.7" right="0.7" top="0.75" bottom="0.75" header="0.3" footer="0.3"/>
  <drawing r:id="rId1"/>
  <legacyDrawing r:id="rId2"/>
</worksheet>
</file>

<file path=xl/worksheets/sheet30.xml><?xml version="1.0" encoding="utf-8"?>
<worksheet xmlns="http://schemas.openxmlformats.org/spreadsheetml/2006/main" xmlns:r="http://schemas.openxmlformats.org/officeDocument/2006/relationships">
  <dimension ref="A1:E62"/>
  <sheetViews>
    <sheetView workbookViewId="0">
      <selection activeCell="E1" sqref="E1:F1048576"/>
    </sheetView>
  </sheetViews>
  <sheetFormatPr baseColWidth="10" defaultRowHeight="15"/>
  <cols>
    <col min="3" max="3" width="26.7109375" customWidth="1"/>
    <col min="5" max="6" width="16.85546875" customWidth="1"/>
  </cols>
  <sheetData>
    <row r="1" spans="1:5" ht="42">
      <c r="A1" s="1" t="s">
        <v>1793</v>
      </c>
      <c r="B1" s="2" t="s">
        <v>0</v>
      </c>
      <c r="C1" s="1" t="s">
        <v>1</v>
      </c>
      <c r="D1" s="7" t="s">
        <v>1797</v>
      </c>
      <c r="E1" s="12" t="s">
        <v>1798</v>
      </c>
    </row>
    <row r="2" spans="1:5" ht="33.75">
      <c r="A2" s="9" t="s">
        <v>82</v>
      </c>
      <c r="B2" s="22" t="s">
        <v>83</v>
      </c>
      <c r="C2" s="9" t="s">
        <v>84</v>
      </c>
      <c r="D2" s="29">
        <f>+'BASE DE DATOS '!CT3</f>
        <v>0.78120197917354639</v>
      </c>
      <c r="E2" s="9" t="s">
        <v>85</v>
      </c>
    </row>
    <row r="3" spans="1:5" ht="56.25">
      <c r="A3" s="30" t="s">
        <v>86</v>
      </c>
      <c r="B3" s="31" t="s">
        <v>87</v>
      </c>
      <c r="C3" s="30" t="s">
        <v>88</v>
      </c>
      <c r="D3" s="38">
        <f>+'BASE DE DATOS '!CT4</f>
        <v>0.73828125</v>
      </c>
      <c r="E3" s="30" t="s">
        <v>89</v>
      </c>
    </row>
    <row r="4" spans="1:5" ht="33.75">
      <c r="A4" s="39" t="s">
        <v>90</v>
      </c>
      <c r="B4" s="40" t="s">
        <v>91</v>
      </c>
      <c r="C4" s="39" t="s">
        <v>92</v>
      </c>
      <c r="D4" s="47">
        <f>+'BASE DE DATOS '!CT5</f>
        <v>0.8</v>
      </c>
      <c r="E4" s="39" t="s">
        <v>93</v>
      </c>
    </row>
    <row r="5" spans="1:5" ht="33.75">
      <c r="A5" s="39" t="s">
        <v>122</v>
      </c>
      <c r="B5" s="40" t="s">
        <v>91</v>
      </c>
      <c r="C5" s="39" t="s">
        <v>123</v>
      </c>
      <c r="D5" s="60">
        <f>+'BASE DE DATOS '!CT11</f>
        <v>0.34090909090909088</v>
      </c>
      <c r="E5" s="39" t="s">
        <v>93</v>
      </c>
    </row>
    <row r="6" spans="1:5" ht="33.75">
      <c r="A6" s="39" t="s">
        <v>169</v>
      </c>
      <c r="B6" s="40" t="s">
        <v>91</v>
      </c>
      <c r="C6" s="39" t="s">
        <v>170</v>
      </c>
      <c r="D6" s="60">
        <f>+'BASE DE DATOS '!CT23</f>
        <v>0.4</v>
      </c>
      <c r="E6" s="39" t="s">
        <v>93</v>
      </c>
    </row>
    <row r="7" spans="1:5" ht="33.75">
      <c r="A7" s="39" t="s">
        <v>186</v>
      </c>
      <c r="B7" s="40" t="s">
        <v>91</v>
      </c>
      <c r="C7" s="39" t="s">
        <v>187</v>
      </c>
      <c r="D7" s="60">
        <f>+'BASE DE DATOS '!CT31</f>
        <v>0.65</v>
      </c>
      <c r="E7" s="39" t="s">
        <v>93</v>
      </c>
    </row>
    <row r="8" spans="1:5" ht="33.75">
      <c r="A8" s="39" t="s">
        <v>212</v>
      </c>
      <c r="B8" s="40" t="s">
        <v>91</v>
      </c>
      <c r="C8" s="39" t="s">
        <v>213</v>
      </c>
      <c r="D8" s="60">
        <f>+'BASE DE DATOS '!CT38</f>
        <v>1</v>
      </c>
      <c r="E8" s="39" t="s">
        <v>93</v>
      </c>
    </row>
    <row r="9" spans="1:5" ht="33.75">
      <c r="A9" s="39" t="s">
        <v>246</v>
      </c>
      <c r="B9" s="40" t="s">
        <v>91</v>
      </c>
      <c r="C9" s="39" t="s">
        <v>247</v>
      </c>
      <c r="D9" s="60">
        <f>+'BASE DE DATOS '!CT49</f>
        <v>0.9</v>
      </c>
      <c r="E9" s="45" t="s">
        <v>93</v>
      </c>
    </row>
    <row r="10" spans="1:5" ht="22.5">
      <c r="A10" s="39" t="s">
        <v>271</v>
      </c>
      <c r="B10" s="40" t="s">
        <v>91</v>
      </c>
      <c r="C10" s="39" t="s">
        <v>272</v>
      </c>
      <c r="D10" s="45">
        <f>+'BASE DE DATOS '!CT60</f>
        <v>0.75</v>
      </c>
      <c r="E10" s="39" t="s">
        <v>273</v>
      </c>
    </row>
    <row r="11" spans="1:5" ht="33.75">
      <c r="A11" s="39" t="s">
        <v>312</v>
      </c>
      <c r="B11" s="40" t="s">
        <v>91</v>
      </c>
      <c r="C11" s="39" t="s">
        <v>313</v>
      </c>
      <c r="D11" s="60">
        <f>+'BASE DE DATOS '!CT76</f>
        <v>0.87777777777777777</v>
      </c>
      <c r="E11" s="39" t="s">
        <v>314</v>
      </c>
    </row>
    <row r="12" spans="1:5" ht="78.75">
      <c r="A12" s="30" t="s">
        <v>355</v>
      </c>
      <c r="B12" s="31" t="s">
        <v>87</v>
      </c>
      <c r="C12" s="30" t="s">
        <v>356</v>
      </c>
      <c r="D12" s="70">
        <f>+'BASE DE DATOS '!CT93</f>
        <v>0.84480286738351262</v>
      </c>
      <c r="E12" s="30" t="s">
        <v>357</v>
      </c>
    </row>
    <row r="13" spans="1:5" ht="22.5">
      <c r="A13" s="39" t="s">
        <v>358</v>
      </c>
      <c r="B13" s="40" t="s">
        <v>91</v>
      </c>
      <c r="C13" s="39" t="s">
        <v>359</v>
      </c>
      <c r="D13" s="60">
        <f>+'BASE DE DATOS '!CT94</f>
        <v>1</v>
      </c>
      <c r="E13" s="39" t="s">
        <v>314</v>
      </c>
    </row>
    <row r="14" spans="1:5" ht="45">
      <c r="A14" s="39" t="s">
        <v>391</v>
      </c>
      <c r="B14" s="40" t="s">
        <v>91</v>
      </c>
      <c r="C14" s="39" t="s">
        <v>392</v>
      </c>
      <c r="D14" s="60">
        <f>+'BASE DE DATOS '!CT109</f>
        <v>0.59934640522875826</v>
      </c>
      <c r="E14" s="39" t="s">
        <v>393</v>
      </c>
    </row>
    <row r="15" spans="1:5" ht="45">
      <c r="A15" s="39" t="s">
        <v>501</v>
      </c>
      <c r="B15" s="40" t="s">
        <v>91</v>
      </c>
      <c r="C15" s="39" t="s">
        <v>502</v>
      </c>
      <c r="D15" s="60">
        <f>+'BASE DE DATOS '!CT131</f>
        <v>1</v>
      </c>
      <c r="E15" s="39" t="s">
        <v>432</v>
      </c>
    </row>
    <row r="16" spans="1:5" ht="22.5">
      <c r="A16" s="30" t="s">
        <v>513</v>
      </c>
      <c r="B16" s="31" t="s">
        <v>87</v>
      </c>
      <c r="C16" s="30" t="s">
        <v>514</v>
      </c>
      <c r="D16" s="70">
        <f>+'BASE DE DATOS '!CT136</f>
        <v>0.87811437074829934</v>
      </c>
      <c r="E16" s="30" t="s">
        <v>515</v>
      </c>
    </row>
    <row r="17" spans="1:5">
      <c r="A17" s="39" t="s">
        <v>516</v>
      </c>
      <c r="B17" s="40" t="s">
        <v>91</v>
      </c>
      <c r="C17" s="39" t="s">
        <v>517</v>
      </c>
      <c r="D17" s="60">
        <f>+'BASE DE DATOS '!CT137</f>
        <v>1.0013605442176872</v>
      </c>
      <c r="E17" s="39" t="s">
        <v>515</v>
      </c>
    </row>
    <row r="18" spans="1:5">
      <c r="A18" s="39" t="s">
        <v>554</v>
      </c>
      <c r="B18" s="40" t="s">
        <v>91</v>
      </c>
      <c r="C18" s="39" t="s">
        <v>555</v>
      </c>
      <c r="D18" s="60">
        <f>+'BASE DE DATOS '!CT141</f>
        <v>0.62916666666666665</v>
      </c>
      <c r="E18" s="39" t="s">
        <v>515</v>
      </c>
    </row>
    <row r="19" spans="1:5" ht="22.5">
      <c r="A19" s="39" t="s">
        <v>575</v>
      </c>
      <c r="B19" s="40" t="s">
        <v>91</v>
      </c>
      <c r="C19" s="39" t="s">
        <v>576</v>
      </c>
      <c r="D19" s="60">
        <f>+'BASE DE DATOS '!CT144</f>
        <v>0.92083333333333339</v>
      </c>
      <c r="E19" s="39" t="s">
        <v>515</v>
      </c>
    </row>
    <row r="20" spans="1:5" ht="33.75">
      <c r="A20" s="9" t="s">
        <v>598</v>
      </c>
      <c r="B20" s="22" t="s">
        <v>83</v>
      </c>
      <c r="C20" s="9" t="s">
        <v>599</v>
      </c>
      <c r="D20" s="77">
        <f>+'BASE DE DATOS '!CT148</f>
        <v>0.67221983468249291</v>
      </c>
      <c r="E20" s="9" t="s">
        <v>600</v>
      </c>
    </row>
    <row r="21" spans="1:5" ht="22.5">
      <c r="A21" s="30" t="s">
        <v>601</v>
      </c>
      <c r="B21" s="31" t="s">
        <v>87</v>
      </c>
      <c r="C21" s="30" t="s">
        <v>602</v>
      </c>
      <c r="D21" s="79">
        <v>0.67263045935401533</v>
      </c>
      <c r="E21" s="30" t="s">
        <v>600</v>
      </c>
    </row>
    <row r="22" spans="1:5" ht="33.75">
      <c r="A22" s="39" t="s">
        <v>603</v>
      </c>
      <c r="B22" s="40" t="s">
        <v>91</v>
      </c>
      <c r="C22" s="39" t="s">
        <v>604</v>
      </c>
      <c r="D22" s="81">
        <f>+'BASE DE DATOS '!CT149</f>
        <v>0.74136095402827873</v>
      </c>
      <c r="E22" s="39" t="s">
        <v>600</v>
      </c>
    </row>
    <row r="23" spans="1:5" ht="45">
      <c r="A23" s="39" t="s">
        <v>649</v>
      </c>
      <c r="B23" s="40" t="s">
        <v>91</v>
      </c>
      <c r="C23" s="39" t="s">
        <v>650</v>
      </c>
      <c r="D23" s="45">
        <f>+'BASE DE DATOS '!CT176</f>
        <v>0.8090280294102421</v>
      </c>
      <c r="E23" s="39" t="s">
        <v>651</v>
      </c>
    </row>
    <row r="24" spans="1:5" ht="22.5">
      <c r="A24" s="39" t="s">
        <v>702</v>
      </c>
      <c r="B24" s="40" t="s">
        <v>91</v>
      </c>
      <c r="C24" s="39" t="s">
        <v>703</v>
      </c>
      <c r="D24" s="45">
        <f>+'BASE DE DATOS '!CT194</f>
        <v>0.56440860215053767</v>
      </c>
      <c r="E24" s="39" t="s">
        <v>704</v>
      </c>
    </row>
    <row r="25" spans="1:5" ht="22.5">
      <c r="A25" s="39" t="s">
        <v>763</v>
      </c>
      <c r="B25" s="40" t="s">
        <v>91</v>
      </c>
      <c r="C25" s="39" t="s">
        <v>764</v>
      </c>
      <c r="D25" s="45">
        <f>+'BASE DE DATOS '!CT207</f>
        <v>0.68186666666666662</v>
      </c>
      <c r="E25" s="39" t="s">
        <v>765</v>
      </c>
    </row>
    <row r="26" spans="1:5" ht="33.75">
      <c r="A26" s="30" t="s">
        <v>778</v>
      </c>
      <c r="B26" s="31" t="s">
        <v>87</v>
      </c>
      <c r="C26" s="30" t="s">
        <v>779</v>
      </c>
      <c r="D26" s="36">
        <f>+'BASE DE DATOS '!CT212</f>
        <v>0.75777777777777777</v>
      </c>
      <c r="E26" s="30" t="s">
        <v>780</v>
      </c>
    </row>
    <row r="27" spans="1:5" ht="33.75">
      <c r="A27" s="39" t="s">
        <v>781</v>
      </c>
      <c r="B27" s="40" t="s">
        <v>91</v>
      </c>
      <c r="C27" s="39" t="s">
        <v>782</v>
      </c>
      <c r="D27" s="45">
        <v>0.42499999999999999</v>
      </c>
      <c r="E27" s="39" t="s">
        <v>780</v>
      </c>
    </row>
    <row r="28" spans="1:5" ht="22.5">
      <c r="A28" s="39" t="s">
        <v>816</v>
      </c>
      <c r="B28" s="40" t="s">
        <v>91</v>
      </c>
      <c r="C28" s="39" t="s">
        <v>817</v>
      </c>
      <c r="D28" s="45">
        <v>0.52777777777777779</v>
      </c>
      <c r="E28" s="39" t="s">
        <v>273</v>
      </c>
    </row>
    <row r="29" spans="1:5" ht="45">
      <c r="A29" s="30" t="s">
        <v>866</v>
      </c>
      <c r="B29" s="31" t="s">
        <v>87</v>
      </c>
      <c r="C29" s="30" t="s">
        <v>867</v>
      </c>
      <c r="D29" s="36">
        <v>4.3478260869565216E-2</v>
      </c>
      <c r="E29" s="30" t="s">
        <v>868</v>
      </c>
    </row>
    <row r="30" spans="1:5" ht="45">
      <c r="A30" s="39" t="s">
        <v>869</v>
      </c>
      <c r="B30" s="40" t="s">
        <v>91</v>
      </c>
      <c r="C30" s="39" t="s">
        <v>870</v>
      </c>
      <c r="D30" s="45">
        <f>+'BASE DE DATOS '!CT237</f>
        <v>8.6956521739130432E-2</v>
      </c>
      <c r="E30" s="39" t="s">
        <v>868</v>
      </c>
    </row>
    <row r="31" spans="1:5" ht="45">
      <c r="A31" s="39" t="s">
        <v>883</v>
      </c>
      <c r="B31" s="40" t="s">
        <v>91</v>
      </c>
      <c r="C31" s="39" t="s">
        <v>884</v>
      </c>
      <c r="D31" s="45">
        <f>+'BASE DE DATOS '!CT242</f>
        <v>0</v>
      </c>
      <c r="E31" s="39" t="s">
        <v>868</v>
      </c>
    </row>
    <row r="32" spans="1:5" ht="45">
      <c r="A32" s="9" t="s">
        <v>894</v>
      </c>
      <c r="B32" s="22" t="s">
        <v>83</v>
      </c>
      <c r="C32" s="9" t="s">
        <v>895</v>
      </c>
      <c r="D32" s="10">
        <f>+'BASE DE DATOS '!CT246</f>
        <v>0.74596774193548387</v>
      </c>
      <c r="E32" s="9" t="s">
        <v>868</v>
      </c>
    </row>
    <row r="33" spans="1:5" ht="33.75">
      <c r="A33" s="30" t="s">
        <v>896</v>
      </c>
      <c r="B33" s="31" t="s">
        <v>87</v>
      </c>
      <c r="C33" s="30" t="s">
        <v>897</v>
      </c>
      <c r="D33" s="36">
        <f>+'BASE DE DATOS '!CT247</f>
        <v>0.74596774193548387</v>
      </c>
      <c r="E33" s="30" t="s">
        <v>898</v>
      </c>
    </row>
    <row r="34" spans="1:5" ht="45">
      <c r="A34" s="39" t="s">
        <v>899</v>
      </c>
      <c r="B34" s="40" t="s">
        <v>91</v>
      </c>
      <c r="C34" s="39" t="s">
        <v>900</v>
      </c>
      <c r="D34" s="45">
        <f>+'BASE DE DATOS '!CT248</f>
        <v>0.74596774193548387</v>
      </c>
      <c r="E34" s="39" t="s">
        <v>898</v>
      </c>
    </row>
    <row r="35" spans="1:5" ht="45">
      <c r="A35" s="9" t="s">
        <v>960</v>
      </c>
      <c r="B35" s="22" t="s">
        <v>83</v>
      </c>
      <c r="C35" s="9" t="s">
        <v>961</v>
      </c>
      <c r="D35" s="10">
        <f>+'BASE DE DATOS '!CT307</f>
        <v>0.76491565157753882</v>
      </c>
      <c r="E35" s="9" t="s">
        <v>1790</v>
      </c>
    </row>
    <row r="36" spans="1:5" ht="45">
      <c r="A36" s="30" t="s">
        <v>962</v>
      </c>
      <c r="B36" s="31" t="s">
        <v>87</v>
      </c>
      <c r="C36" s="30" t="s">
        <v>963</v>
      </c>
      <c r="D36" s="36">
        <f>+'BASE DE DATOS '!CT308</f>
        <v>0.80415740740740749</v>
      </c>
      <c r="E36" s="30" t="s">
        <v>1790</v>
      </c>
    </row>
    <row r="37" spans="1:5" ht="22.5">
      <c r="A37" s="39" t="s">
        <v>964</v>
      </c>
      <c r="B37" s="40" t="s">
        <v>91</v>
      </c>
      <c r="C37" s="39" t="s">
        <v>965</v>
      </c>
      <c r="D37" s="45">
        <f>+'BASE DE DATOS '!CT309</f>
        <v>0.91666666666666663</v>
      </c>
      <c r="E37" s="39" t="s">
        <v>969</v>
      </c>
    </row>
    <row r="38" spans="1:5" ht="33.75">
      <c r="A38" s="39" t="s">
        <v>1015</v>
      </c>
      <c r="B38" s="40" t="s">
        <v>91</v>
      </c>
      <c r="C38" s="39" t="s">
        <v>1016</v>
      </c>
      <c r="D38" s="45">
        <f>+'BASE DE DATOS '!CT326</f>
        <v>0.93259259259259253</v>
      </c>
      <c r="E38" s="39" t="s">
        <v>1017</v>
      </c>
    </row>
    <row r="39" spans="1:5" ht="33.75">
      <c r="A39" s="39" t="s">
        <v>1075</v>
      </c>
      <c r="B39" s="40" t="s">
        <v>91</v>
      </c>
      <c r="C39" s="39" t="s">
        <v>1076</v>
      </c>
      <c r="D39" s="45">
        <f>+'BASE DE DATOS '!CT347</f>
        <v>0.84615384615384615</v>
      </c>
      <c r="E39" s="39" t="s">
        <v>898</v>
      </c>
    </row>
    <row r="40" spans="1:5" ht="33.75">
      <c r="A40" s="39" t="s">
        <v>1104</v>
      </c>
      <c r="B40" s="40" t="s">
        <v>91</v>
      </c>
      <c r="C40" s="39" t="s">
        <v>1105</v>
      </c>
      <c r="D40" s="45">
        <f>+'BASE DE DATOS '!CT365</f>
        <v>0.65104166666666663</v>
      </c>
      <c r="E40" s="39" t="s">
        <v>93</v>
      </c>
    </row>
    <row r="41" spans="1:5" ht="33.75">
      <c r="A41" s="39" t="s">
        <v>1122</v>
      </c>
      <c r="B41" s="40" t="s">
        <v>91</v>
      </c>
      <c r="C41" s="39" t="s">
        <v>1123</v>
      </c>
      <c r="D41" s="45">
        <f>+'BASE DE DATOS '!CT374</f>
        <v>0.7142857142857143</v>
      </c>
      <c r="E41" s="39" t="s">
        <v>1124</v>
      </c>
    </row>
    <row r="42" spans="1:5" ht="33.75">
      <c r="A42" s="39" t="s">
        <v>1145</v>
      </c>
      <c r="B42" s="40" t="s">
        <v>91</v>
      </c>
      <c r="C42" s="39" t="s">
        <v>1146</v>
      </c>
      <c r="D42" s="45">
        <f>+'BASE DE DATOS '!CT383</f>
        <v>0.60624999999999996</v>
      </c>
      <c r="E42" s="39" t="s">
        <v>1124</v>
      </c>
    </row>
    <row r="43" spans="1:5" ht="22.5">
      <c r="A43" s="30" t="s">
        <v>1173</v>
      </c>
      <c r="B43" s="31" t="s">
        <v>87</v>
      </c>
      <c r="C43" s="30" t="s">
        <v>1174</v>
      </c>
      <c r="D43" s="36">
        <f>+'BASE DE DATOS '!CT400</f>
        <v>0.5941215302881554</v>
      </c>
      <c r="E43" s="30" t="s">
        <v>1175</v>
      </c>
    </row>
    <row r="44" spans="1:5" ht="22.5">
      <c r="A44" s="39" t="s">
        <v>1176</v>
      </c>
      <c r="B44" s="40" t="s">
        <v>91</v>
      </c>
      <c r="C44" s="39" t="s">
        <v>1177</v>
      </c>
      <c r="D44" s="45">
        <f>+'BASE DE DATOS '!CT401</f>
        <v>1</v>
      </c>
      <c r="E44" s="39" t="s">
        <v>1175</v>
      </c>
    </row>
    <row r="45" spans="1:5" ht="22.5">
      <c r="A45" s="39" t="s">
        <v>1187</v>
      </c>
      <c r="B45" s="40" t="s">
        <v>91</v>
      </c>
      <c r="C45" s="39" t="s">
        <v>1188</v>
      </c>
      <c r="D45" s="45">
        <f>+'BASE DE DATOS '!CT406</f>
        <v>0.6417277276558021</v>
      </c>
      <c r="E45" s="39" t="s">
        <v>1175</v>
      </c>
    </row>
    <row r="46" spans="1:5" ht="22.5">
      <c r="A46" s="39" t="s">
        <v>1236</v>
      </c>
      <c r="B46" s="40" t="s">
        <v>91</v>
      </c>
      <c r="C46" s="39" t="s">
        <v>1237</v>
      </c>
      <c r="D46" s="45">
        <f>+'BASE DE DATOS '!CT435</f>
        <v>0.49680650689760936</v>
      </c>
      <c r="E46" s="39" t="s">
        <v>1175</v>
      </c>
    </row>
    <row r="47" spans="1:5">
      <c r="A47" s="39" t="s">
        <v>1300</v>
      </c>
      <c r="B47" s="40" t="s">
        <v>91</v>
      </c>
      <c r="C47" s="39" t="s">
        <v>1301</v>
      </c>
      <c r="D47" s="45">
        <f>+'BASE DE DATOS '!CT474</f>
        <v>0.91666666666666663</v>
      </c>
      <c r="E47" s="39" t="s">
        <v>1302</v>
      </c>
    </row>
    <row r="48" spans="1:5" ht="22.5">
      <c r="A48" s="30" t="s">
        <v>1339</v>
      </c>
      <c r="B48" s="31" t="s">
        <v>87</v>
      </c>
      <c r="C48" s="30" t="s">
        <v>1340</v>
      </c>
      <c r="D48" s="36">
        <f>+'BASE DE DATOS '!CT479</f>
        <v>0.87159435313825762</v>
      </c>
      <c r="E48" s="30" t="s">
        <v>1341</v>
      </c>
    </row>
    <row r="49" spans="1:5" ht="22.5">
      <c r="A49" s="39" t="s">
        <v>1342</v>
      </c>
      <c r="B49" s="40" t="s">
        <v>91</v>
      </c>
      <c r="C49" s="39" t="s">
        <v>1343</v>
      </c>
      <c r="D49" s="45">
        <f>+'BASE DE DATOS '!CT480</f>
        <v>1</v>
      </c>
      <c r="E49" s="39" t="s">
        <v>1341</v>
      </c>
    </row>
    <row r="50" spans="1:5" ht="22.5">
      <c r="A50" s="39" t="s">
        <v>1359</v>
      </c>
      <c r="B50" s="40" t="s">
        <v>91</v>
      </c>
      <c r="C50" s="39" t="s">
        <v>1360</v>
      </c>
      <c r="D50" s="45">
        <f>+'BASE DE DATOS '!CT486</f>
        <v>0.80358024691358021</v>
      </c>
      <c r="E50" s="39" t="s">
        <v>1341</v>
      </c>
    </row>
    <row r="51" spans="1:5" ht="22.5">
      <c r="A51" s="39" t="s">
        <v>1399</v>
      </c>
      <c r="B51" s="40" t="s">
        <v>91</v>
      </c>
      <c r="C51" s="39" t="s">
        <v>1400</v>
      </c>
      <c r="D51" s="45">
        <f>+'BASE DE DATOS '!CT508</f>
        <v>0.85357075023741691</v>
      </c>
      <c r="E51" s="39" t="s">
        <v>1341</v>
      </c>
    </row>
    <row r="52" spans="1:5" ht="22.5">
      <c r="A52" s="39" t="s">
        <v>1486</v>
      </c>
      <c r="B52" s="40" t="s">
        <v>91</v>
      </c>
      <c r="C52" s="39" t="s">
        <v>1487</v>
      </c>
      <c r="D52" s="45">
        <f>+'BASE DE DATOS '!CT557</f>
        <v>0.71868975014755065</v>
      </c>
      <c r="E52" s="39" t="s">
        <v>1341</v>
      </c>
    </row>
    <row r="53" spans="1:5" ht="33.75">
      <c r="A53" s="39" t="s">
        <v>1511</v>
      </c>
      <c r="B53" s="40" t="s">
        <v>91</v>
      </c>
      <c r="C53" s="39" t="s">
        <v>1512</v>
      </c>
      <c r="D53" s="45">
        <f>+'BASE DE DATOS '!CT572</f>
        <v>1</v>
      </c>
      <c r="E53" s="39" t="s">
        <v>1341</v>
      </c>
    </row>
    <row r="54" spans="1:5" ht="22.5">
      <c r="A54" s="39" t="s">
        <v>1528</v>
      </c>
      <c r="B54" s="40" t="s">
        <v>91</v>
      </c>
      <c r="C54" s="39" t="s">
        <v>1791</v>
      </c>
      <c r="D54" s="45">
        <f>+'BASE DE DATOS '!CT578</f>
        <v>0.9650793650793652</v>
      </c>
      <c r="E54" s="39" t="s">
        <v>1341</v>
      </c>
    </row>
    <row r="55" spans="1:5" ht="33.75">
      <c r="A55" s="9" t="s">
        <v>1545</v>
      </c>
      <c r="B55" s="22" t="s">
        <v>83</v>
      </c>
      <c r="C55" s="9" t="s">
        <v>1546</v>
      </c>
      <c r="D55" s="10">
        <f>+'BASE DE DATOS '!CT584</f>
        <v>0.83667109500805137</v>
      </c>
      <c r="E55" s="9" t="s">
        <v>1547</v>
      </c>
    </row>
    <row r="56" spans="1:5" ht="33.75">
      <c r="A56" s="30" t="s">
        <v>1548</v>
      </c>
      <c r="B56" s="31" t="s">
        <v>87</v>
      </c>
      <c r="C56" s="30" t="s">
        <v>1549</v>
      </c>
      <c r="D56" s="36">
        <f>+'BASE DE DATOS '!CT585</f>
        <v>0.81597147147147142</v>
      </c>
      <c r="E56" s="30" t="s">
        <v>1547</v>
      </c>
    </row>
    <row r="57" spans="1:5" ht="33.75">
      <c r="A57" s="39" t="s">
        <v>1550</v>
      </c>
      <c r="B57" s="40" t="s">
        <v>91</v>
      </c>
      <c r="C57" s="39" t="s">
        <v>1551</v>
      </c>
      <c r="D57" s="45">
        <f>+'BASE DE DATOS '!CT586</f>
        <v>0.78484979423868306</v>
      </c>
      <c r="E57" s="39" t="s">
        <v>1547</v>
      </c>
    </row>
    <row r="58" spans="1:5" ht="33.75">
      <c r="A58" s="39" t="s">
        <v>1663</v>
      </c>
      <c r="B58" s="40" t="s">
        <v>91</v>
      </c>
      <c r="C58" s="39" t="s">
        <v>1664</v>
      </c>
      <c r="D58" s="45">
        <f>+'BASE DE DATOS '!CT623</f>
        <v>0.75</v>
      </c>
      <c r="E58" s="39" t="s">
        <v>1665</v>
      </c>
    </row>
    <row r="59" spans="1:5" ht="33.75">
      <c r="A59" s="39" t="s">
        <v>1703</v>
      </c>
      <c r="B59" s="40" t="s">
        <v>91</v>
      </c>
      <c r="C59" s="39" t="s">
        <v>1704</v>
      </c>
      <c r="D59" s="45">
        <f>+'BASE DE DATOS '!CT642</f>
        <v>1</v>
      </c>
      <c r="E59" s="39" t="s">
        <v>1694</v>
      </c>
    </row>
    <row r="60" spans="1:5" ht="22.5">
      <c r="A60" s="30" t="s">
        <v>1707</v>
      </c>
      <c r="B60" s="31" t="s">
        <v>87</v>
      </c>
      <c r="C60" s="30" t="s">
        <v>1708</v>
      </c>
      <c r="D60" s="36">
        <f>+'BASE DE DATOS '!CT652</f>
        <v>0.86308095952024</v>
      </c>
      <c r="E60" s="30" t="s">
        <v>1709</v>
      </c>
    </row>
    <row r="61" spans="1:5" ht="33.75">
      <c r="A61" s="39" t="s">
        <v>1710</v>
      </c>
      <c r="B61" s="40" t="s">
        <v>91</v>
      </c>
      <c r="C61" s="39" t="s">
        <v>1711</v>
      </c>
      <c r="D61" s="45">
        <f>+'BASE DE DATOS '!CT653</f>
        <v>0.8520962732919255</v>
      </c>
      <c r="E61" s="39" t="s">
        <v>1709</v>
      </c>
    </row>
    <row r="62" spans="1:5" ht="22.5">
      <c r="A62" s="39" t="s">
        <v>1740</v>
      </c>
      <c r="B62" s="40" t="s">
        <v>91</v>
      </c>
      <c r="C62" s="39" t="s">
        <v>1741</v>
      </c>
      <c r="D62" s="45">
        <f>+'BASE DE DATOS '!CT669</f>
        <v>0.87333333333333329</v>
      </c>
      <c r="E62" s="39" t="s">
        <v>1589</v>
      </c>
    </row>
  </sheetData>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dimension ref="A1:AH686"/>
  <sheetViews>
    <sheetView workbookViewId="0">
      <selection activeCell="G108" sqref="G108"/>
    </sheetView>
  </sheetViews>
  <sheetFormatPr baseColWidth="10" defaultRowHeight="15"/>
  <cols>
    <col min="2" max="2" width="14.5703125" customWidth="1"/>
    <col min="3" max="3" width="20.28515625" customWidth="1"/>
    <col min="7" max="8" width="23.7109375" customWidth="1"/>
    <col min="26" max="26" width="13.28515625" customWidth="1"/>
    <col min="34" max="34" width="16.7109375" customWidth="1"/>
  </cols>
  <sheetData>
    <row r="1" spans="1:34" ht="52.5">
      <c r="A1" s="1" t="s">
        <v>1793</v>
      </c>
      <c r="B1" s="2" t="s">
        <v>0</v>
      </c>
      <c r="C1" s="1" t="s">
        <v>1</v>
      </c>
      <c r="D1" s="3" t="s">
        <v>2</v>
      </c>
      <c r="E1" s="4" t="s">
        <v>3</v>
      </c>
      <c r="F1" s="1" t="s">
        <v>4</v>
      </c>
      <c r="G1" s="1" t="s">
        <v>5</v>
      </c>
      <c r="H1" s="5" t="s">
        <v>6</v>
      </c>
      <c r="I1" s="3" t="s">
        <v>7</v>
      </c>
      <c r="J1" s="114" t="s">
        <v>8</v>
      </c>
      <c r="K1" s="114" t="s">
        <v>9</v>
      </c>
      <c r="L1" s="6" t="s">
        <v>25</v>
      </c>
      <c r="M1" s="6" t="s">
        <v>27</v>
      </c>
      <c r="N1" s="115" t="s">
        <v>43</v>
      </c>
      <c r="O1" s="116" t="s">
        <v>46</v>
      </c>
      <c r="P1" s="13" t="s">
        <v>76</v>
      </c>
      <c r="Q1" s="104" t="s">
        <v>1792</v>
      </c>
      <c r="R1" s="13" t="s">
        <v>1776</v>
      </c>
      <c r="S1" s="123" t="s">
        <v>1777</v>
      </c>
      <c r="T1" s="123" t="s">
        <v>1778</v>
      </c>
      <c r="U1" s="123" t="s">
        <v>1779</v>
      </c>
      <c r="V1" s="123" t="s">
        <v>1780</v>
      </c>
      <c r="W1" s="123" t="s">
        <v>1781</v>
      </c>
      <c r="X1" s="123" t="s">
        <v>1782</v>
      </c>
      <c r="Y1" s="123" t="s">
        <v>54</v>
      </c>
      <c r="Z1" s="123" t="s">
        <v>1783</v>
      </c>
      <c r="AA1" s="9" t="s">
        <v>1784</v>
      </c>
      <c r="AB1" s="7" t="s">
        <v>1787</v>
      </c>
      <c r="AC1" s="8" t="s">
        <v>1786</v>
      </c>
      <c r="AD1" s="9" t="s">
        <v>1794</v>
      </c>
      <c r="AE1" s="10" t="s">
        <v>1795</v>
      </c>
      <c r="AF1" s="8" t="s">
        <v>1796</v>
      </c>
      <c r="AG1" s="7" t="s">
        <v>1797</v>
      </c>
      <c r="AH1" s="12" t="s">
        <v>63</v>
      </c>
    </row>
    <row r="2" spans="1:34" ht="22.5">
      <c r="A2" s="14">
        <v>0</v>
      </c>
      <c r="B2" s="15" t="s">
        <v>77</v>
      </c>
      <c r="C2" s="14" t="s">
        <v>78</v>
      </c>
      <c r="D2" s="16" t="s">
        <v>79</v>
      </c>
      <c r="E2" s="16" t="s">
        <v>79</v>
      </c>
      <c r="F2" s="16" t="s">
        <v>79</v>
      </c>
      <c r="G2" s="14" t="s">
        <v>80</v>
      </c>
      <c r="H2" s="14" t="s">
        <v>80</v>
      </c>
      <c r="I2" s="17" t="s">
        <v>81</v>
      </c>
      <c r="J2" s="16">
        <f>SUM(J3+J148+J246+J307+J584)</f>
        <v>393</v>
      </c>
      <c r="K2" s="17" t="s">
        <v>81</v>
      </c>
      <c r="L2" s="16">
        <f>SUM(L3+L148+L246+L307+L584)</f>
        <v>396</v>
      </c>
      <c r="M2" s="18" t="s">
        <v>81</v>
      </c>
      <c r="N2" s="16">
        <f>SUM(N3+N148+N246+N307+N584)</f>
        <v>315</v>
      </c>
      <c r="O2" s="18" t="s">
        <v>81</v>
      </c>
      <c r="P2" s="16">
        <f>SUM(P3+P148+P246+P307+P584)</f>
        <v>338</v>
      </c>
      <c r="Q2" s="105" t="str">
        <f>+'BASE DE DATOS '!CD2</f>
        <v>NA</v>
      </c>
      <c r="R2" s="17">
        <f>+'BASE DE DATOS '!CE2</f>
        <v>1682097058856.5801</v>
      </c>
      <c r="S2" s="17">
        <f>+'BASE DE DATOS '!CF2</f>
        <v>75145845613.389999</v>
      </c>
      <c r="T2" s="17">
        <f>+'BASE DE DATOS '!CG2</f>
        <v>20910311716.209999</v>
      </c>
      <c r="U2" s="17">
        <f>+'BASE DE DATOS '!CH2</f>
        <v>14363000757.08</v>
      </c>
      <c r="V2" s="17">
        <f>+'BASE DE DATOS '!CI2</f>
        <v>0</v>
      </c>
      <c r="W2" s="17">
        <f>+'BASE DE DATOS '!CJ2</f>
        <v>73475843521.899994</v>
      </c>
      <c r="X2" s="17">
        <f>+'BASE DE DATOS '!CK2</f>
        <v>40000000000</v>
      </c>
      <c r="Y2" s="17">
        <f>+'BASE DE DATOS '!CL2</f>
        <v>1746029375</v>
      </c>
      <c r="Z2" s="17">
        <f>+'BASE DE DATOS '!CM2</f>
        <v>232389439169</v>
      </c>
      <c r="AA2" s="18" t="str">
        <f>+'BASE DE DATOS '!CN2</f>
        <v>NA</v>
      </c>
      <c r="AB2" s="18" t="s">
        <v>81</v>
      </c>
      <c r="AC2" s="20">
        <f>SUM(AA6:AA686)/P2</f>
        <v>0.6934403181840002</v>
      </c>
      <c r="AD2" s="16">
        <f>+'BASE DE DATOS '!CQ2</f>
        <v>477</v>
      </c>
      <c r="AE2" s="19" t="str">
        <f>+'BASE DE DATOS '!CR2</f>
        <v>NA</v>
      </c>
      <c r="AF2" s="19" t="s">
        <v>81</v>
      </c>
      <c r="AG2" s="21">
        <f>SUM(AE6:AE686)/AD2</f>
        <v>0.76605255775548664</v>
      </c>
      <c r="AH2" s="14" t="str">
        <f>+'BASE DE DATOS '!CU2</f>
        <v>NA</v>
      </c>
    </row>
    <row r="3" spans="1:34" ht="42.75" customHeight="1">
      <c r="A3" s="9" t="s">
        <v>82</v>
      </c>
      <c r="B3" s="22" t="s">
        <v>83</v>
      </c>
      <c r="C3" s="9" t="s">
        <v>84</v>
      </c>
      <c r="D3" s="23" t="s">
        <v>79</v>
      </c>
      <c r="E3" s="23" t="s">
        <v>79</v>
      </c>
      <c r="F3" s="9" t="s">
        <v>79</v>
      </c>
      <c r="G3" s="9" t="s">
        <v>80</v>
      </c>
      <c r="H3" s="9" t="s">
        <v>80</v>
      </c>
      <c r="I3" s="24" t="s">
        <v>81</v>
      </c>
      <c r="J3" s="9">
        <f>+J4+J93+J136</f>
        <v>76</v>
      </c>
      <c r="K3" s="24" t="s">
        <v>81</v>
      </c>
      <c r="L3" s="23">
        <f>+L4+L93+L136</f>
        <v>75</v>
      </c>
      <c r="M3" s="26" t="s">
        <v>81</v>
      </c>
      <c r="N3" s="23">
        <f>+N4+N93+N136</f>
        <v>58</v>
      </c>
      <c r="O3" s="26" t="s">
        <v>81</v>
      </c>
      <c r="P3" s="23">
        <f t="shared" ref="P3" si="0">+P4+P93+P136</f>
        <v>57</v>
      </c>
      <c r="Q3" s="26" t="str">
        <f>+'BASE DE DATOS '!CD3</f>
        <v>NA</v>
      </c>
      <c r="R3" s="25">
        <f>+'BASE DE DATOS '!CE3</f>
        <v>1477469244825</v>
      </c>
      <c r="S3" s="25">
        <f>+'BASE DE DATOS '!CF3</f>
        <v>26806994142</v>
      </c>
      <c r="T3" s="25">
        <f>+'BASE DE DATOS '!CG3</f>
        <v>900</v>
      </c>
      <c r="U3" s="25">
        <f>+'BASE DE DATOS '!CH3</f>
        <v>555836354</v>
      </c>
      <c r="V3" s="25">
        <f>+'BASE DE DATOS '!CI3</f>
        <v>0</v>
      </c>
      <c r="W3" s="25">
        <f>+'BASE DE DATOS '!CJ3</f>
        <v>0</v>
      </c>
      <c r="X3" s="25">
        <f>+'BASE DE DATOS '!CK3</f>
        <v>0</v>
      </c>
      <c r="Y3" s="25">
        <f>+'BASE DE DATOS '!CL3</f>
        <v>126500000</v>
      </c>
      <c r="Z3" s="25">
        <f>+'BASE DE DATOS '!CM3</f>
        <v>9664836354</v>
      </c>
      <c r="AA3" s="26" t="str">
        <f>+'BASE DE DATOS '!CN3</f>
        <v>NA</v>
      </c>
      <c r="AB3" s="26" t="s">
        <v>81</v>
      </c>
      <c r="AC3" s="28">
        <f>SUM(AA6:AA147)/P3</f>
        <v>0.76695352336005518</v>
      </c>
      <c r="AD3" s="23">
        <f>+'BASE DE DATOS '!CQ3</f>
        <v>103</v>
      </c>
      <c r="AE3" s="10" t="str">
        <f>+'BASE DE DATOS '!CR3</f>
        <v>NA</v>
      </c>
      <c r="AF3" s="10" t="s">
        <v>81</v>
      </c>
      <c r="AG3" s="29">
        <f>SUM(AE6:AE147)/AD3</f>
        <v>0.78120197917354639</v>
      </c>
      <c r="AH3" s="9" t="str">
        <f>+'BASE DE DATOS '!CU3</f>
        <v>DIRECCION DE DESARROLLO SOCIAL - PLANEACION - INTERIOR - IDERBOL</v>
      </c>
    </row>
    <row r="4" spans="1:34" ht="42.75" customHeight="1">
      <c r="A4" s="30" t="s">
        <v>86</v>
      </c>
      <c r="B4" s="31" t="s">
        <v>87</v>
      </c>
      <c r="C4" s="30" t="s">
        <v>88</v>
      </c>
      <c r="D4" s="32" t="s">
        <v>79</v>
      </c>
      <c r="E4" s="32" t="s">
        <v>79</v>
      </c>
      <c r="F4" s="30" t="s">
        <v>79</v>
      </c>
      <c r="G4" s="30" t="s">
        <v>80</v>
      </c>
      <c r="H4" s="30" t="s">
        <v>80</v>
      </c>
      <c r="I4" s="33" t="s">
        <v>81</v>
      </c>
      <c r="J4" s="32">
        <f>+J5+J11+J23+J31+J38+J49+J60+J76</f>
        <v>42</v>
      </c>
      <c r="K4" s="33" t="s">
        <v>81</v>
      </c>
      <c r="L4" s="32">
        <f>+L5+L11+L23+L31+L38+L49+L60+L76</f>
        <v>37</v>
      </c>
      <c r="M4" s="35" t="s">
        <v>81</v>
      </c>
      <c r="N4" s="32">
        <f>+N5+N11+N23+N31+N38+N49+N60+N76</f>
        <v>30</v>
      </c>
      <c r="O4" s="35" t="s">
        <v>81</v>
      </c>
      <c r="P4" s="32">
        <f>+P5+P11+P23+P31+P38+P49+P60+P76</f>
        <v>41</v>
      </c>
      <c r="Q4" s="35" t="str">
        <f>+'BASE DE DATOS '!CD4</f>
        <v>NA</v>
      </c>
      <c r="R4" s="33">
        <f>+'BASE DE DATOS '!CE4</f>
        <v>1455283515431</v>
      </c>
      <c r="S4" s="33">
        <f>+'BASE DE DATOS '!CF4</f>
        <v>5732937456</v>
      </c>
      <c r="T4" s="33">
        <f>+'BASE DE DATOS '!CG4</f>
        <v>900</v>
      </c>
      <c r="U4" s="33">
        <f>+'BASE DE DATOS '!CH4</f>
        <v>0</v>
      </c>
      <c r="V4" s="33">
        <f>+'BASE DE DATOS '!CI4</f>
        <v>0</v>
      </c>
      <c r="W4" s="33">
        <f>+'BASE DE DATOS '!CJ4</f>
        <v>0</v>
      </c>
      <c r="X4" s="33">
        <f>+'BASE DE DATOS '!CK4</f>
        <v>0</v>
      </c>
      <c r="Y4" s="33">
        <f>+'BASE DE DATOS '!CL4</f>
        <v>100000000</v>
      </c>
      <c r="Z4" s="33">
        <f>+'BASE DE DATOS '!CM4</f>
        <v>500000000</v>
      </c>
      <c r="AA4" s="35" t="str">
        <f>+'BASE DE DATOS '!CN4</f>
        <v>NA</v>
      </c>
      <c r="AB4" s="35" t="s">
        <v>81</v>
      </c>
      <c r="AC4" s="37">
        <f>SUM(AA6:AA92)/P4</f>
        <v>0.64878048780487807</v>
      </c>
      <c r="AD4" s="32">
        <f>+'BASE DE DATOS '!CQ4</f>
        <v>64</v>
      </c>
      <c r="AE4" s="36" t="str">
        <f>+'BASE DE DATOS '!CR4</f>
        <v>NA</v>
      </c>
      <c r="AF4" s="36" t="s">
        <v>81</v>
      </c>
      <c r="AG4" s="38">
        <f>SUM(AE6:AE92)/AD4</f>
        <v>0.73828125</v>
      </c>
      <c r="AH4" s="30" t="str">
        <f>+'BASE DE DATOS '!CU4</f>
        <v xml:space="preserve">DIRECCION DE DESARROLLO SOCIAL - PLANEACION - INFRAESTRUCTURA -SECRETARIA DE VICTIMAS </v>
      </c>
    </row>
    <row r="5" spans="1:34" ht="42.75" customHeight="1">
      <c r="A5" s="39" t="s">
        <v>90</v>
      </c>
      <c r="B5" s="40" t="s">
        <v>91</v>
      </c>
      <c r="C5" s="39" t="s">
        <v>92</v>
      </c>
      <c r="D5" s="41" t="s">
        <v>79</v>
      </c>
      <c r="E5" s="41" t="s">
        <v>79</v>
      </c>
      <c r="F5" s="41" t="s">
        <v>79</v>
      </c>
      <c r="G5" s="39" t="s">
        <v>80</v>
      </c>
      <c r="H5" s="39" t="s">
        <v>80</v>
      </c>
      <c r="I5" s="42" t="s">
        <v>81</v>
      </c>
      <c r="J5" s="41">
        <v>2</v>
      </c>
      <c r="K5" s="42" t="s">
        <v>81</v>
      </c>
      <c r="L5" s="41">
        <v>3</v>
      </c>
      <c r="M5" s="44" t="s">
        <v>81</v>
      </c>
      <c r="N5" s="41">
        <v>2</v>
      </c>
      <c r="O5" s="44" t="s">
        <v>81</v>
      </c>
      <c r="P5" s="41">
        <v>1</v>
      </c>
      <c r="Q5" s="44" t="str">
        <f>+'BASE DE DATOS '!CD5</f>
        <v>NA</v>
      </c>
      <c r="R5" s="42">
        <f>+'BASE DE DATOS '!CE5</f>
        <v>0</v>
      </c>
      <c r="S5" s="42">
        <f>+'BASE DE DATOS '!CF5</f>
        <v>0</v>
      </c>
      <c r="T5" s="42">
        <f>+'BASE DE DATOS '!CG5</f>
        <v>0</v>
      </c>
      <c r="U5" s="42">
        <f>+'BASE DE DATOS '!CH5</f>
        <v>0</v>
      </c>
      <c r="V5" s="42">
        <f>+'BASE DE DATOS '!CI5</f>
        <v>0</v>
      </c>
      <c r="W5" s="42">
        <f>+'BASE DE DATOS '!CJ5</f>
        <v>0</v>
      </c>
      <c r="X5" s="42">
        <f>+'BASE DE DATOS '!CK5</f>
        <v>0</v>
      </c>
      <c r="Y5" s="42">
        <f>+'BASE DE DATOS '!CL5</f>
        <v>0</v>
      </c>
      <c r="Z5" s="42">
        <f>+'BASE DE DATOS '!CM5</f>
        <v>0</v>
      </c>
      <c r="AA5" s="44" t="str">
        <f>+'BASE DE DATOS '!CN5</f>
        <v>NA</v>
      </c>
      <c r="AB5" s="44" t="s">
        <v>81</v>
      </c>
      <c r="AC5" s="46">
        <f>+AC6</f>
        <v>0</v>
      </c>
      <c r="AD5" s="39">
        <f>+'BASE DE DATOS '!CQ5</f>
        <v>5</v>
      </c>
      <c r="AE5" s="45" t="str">
        <f>+'BASE DE DATOS '!CR5</f>
        <v>NA</v>
      </c>
      <c r="AF5" s="45" t="s">
        <v>81</v>
      </c>
      <c r="AG5" s="47">
        <f>+AG6</f>
        <v>0.8</v>
      </c>
      <c r="AH5" s="39" t="str">
        <f>+'BASE DE DATOS '!CU5</f>
        <v>DIRECCION DE DESARROLLO SOCIAL - PLANEACION - INFRAESTRUCTURA</v>
      </c>
    </row>
    <row r="6" spans="1:34" ht="56.25">
      <c r="A6" s="48" t="s">
        <v>94</v>
      </c>
      <c r="B6" s="49" t="s">
        <v>95</v>
      </c>
      <c r="C6" s="48" t="s">
        <v>96</v>
      </c>
      <c r="D6" s="50">
        <v>1</v>
      </c>
      <c r="E6" s="50">
        <v>1</v>
      </c>
      <c r="F6" s="48" t="s">
        <v>97</v>
      </c>
      <c r="G6" s="48" t="s">
        <v>98</v>
      </c>
      <c r="H6" s="48" t="s">
        <v>98</v>
      </c>
      <c r="I6" s="51">
        <v>0</v>
      </c>
      <c r="J6" s="50">
        <v>0</v>
      </c>
      <c r="K6" s="50">
        <v>0</v>
      </c>
      <c r="L6" s="51">
        <v>1</v>
      </c>
      <c r="M6" s="51">
        <v>1</v>
      </c>
      <c r="N6" s="51">
        <v>0</v>
      </c>
      <c r="O6" s="51">
        <v>0</v>
      </c>
      <c r="P6" s="51">
        <v>0</v>
      </c>
      <c r="Q6" s="51">
        <f>+'BASE DE DATOS '!CD6</f>
        <v>0</v>
      </c>
      <c r="R6" s="51">
        <f>+'BASE DE DATOS '!CE6</f>
        <v>0</v>
      </c>
      <c r="S6" s="51">
        <f>+'BASE DE DATOS '!CF6</f>
        <v>0</v>
      </c>
      <c r="T6" s="51">
        <f>+'BASE DE DATOS '!CG6</f>
        <v>0</v>
      </c>
      <c r="U6" s="51">
        <f>+'BASE DE DATOS '!CH6</f>
        <v>0</v>
      </c>
      <c r="V6" s="51">
        <f>+'BASE DE DATOS '!CI6</f>
        <v>0</v>
      </c>
      <c r="W6" s="51">
        <f>+'BASE DE DATOS '!CJ6</f>
        <v>0</v>
      </c>
      <c r="X6" s="51">
        <f>+'BASE DE DATOS '!CK6</f>
        <v>0</v>
      </c>
      <c r="Y6" s="51">
        <f>+'BASE DE DATOS '!CL6</f>
        <v>0</v>
      </c>
      <c r="Z6" s="51">
        <f>+'BASE DE DATOS '!CM6</f>
        <v>0</v>
      </c>
      <c r="AA6" s="131" t="str">
        <f>+'BASE DE DATOS '!CN6</f>
        <v>NA</v>
      </c>
      <c r="AB6" s="130" t="s">
        <v>81</v>
      </c>
      <c r="AC6" s="376">
        <f>+AB7</f>
        <v>0</v>
      </c>
      <c r="AD6" s="54">
        <f>+'BASE DE DATOS '!CQ6</f>
        <v>1</v>
      </c>
      <c r="AE6" s="127">
        <f>+'BASE DE DATOS '!CR6</f>
        <v>1</v>
      </c>
      <c r="AF6" s="131">
        <v>1</v>
      </c>
      <c r="AG6" s="387">
        <f>SUM(AE6:AE10)/AD5</f>
        <v>0.8</v>
      </c>
      <c r="AH6" s="55" t="str">
        <f>+'BASE DE DATOS '!CU6</f>
        <v>DIRECCION DE DESARROLLO SOCIAL - SECRETARIA DE PLANEACION</v>
      </c>
    </row>
    <row r="7" spans="1:34" ht="33.75">
      <c r="A7" s="48" t="s">
        <v>102</v>
      </c>
      <c r="B7" s="49" t="s">
        <v>95</v>
      </c>
      <c r="C7" s="48" t="s">
        <v>103</v>
      </c>
      <c r="D7" s="50">
        <v>10</v>
      </c>
      <c r="E7" s="50">
        <v>10</v>
      </c>
      <c r="F7" s="48" t="s">
        <v>97</v>
      </c>
      <c r="G7" s="48" t="s">
        <v>104</v>
      </c>
      <c r="H7" s="48" t="s">
        <v>81</v>
      </c>
      <c r="I7" s="51">
        <v>0</v>
      </c>
      <c r="J7" s="50">
        <v>2</v>
      </c>
      <c r="K7" s="50">
        <v>0</v>
      </c>
      <c r="L7" s="51">
        <v>10</v>
      </c>
      <c r="M7" s="51">
        <v>10</v>
      </c>
      <c r="N7" s="51">
        <v>0</v>
      </c>
      <c r="O7" s="51">
        <v>0</v>
      </c>
      <c r="P7" s="51">
        <v>0</v>
      </c>
      <c r="Q7" s="51">
        <f>+'BASE DE DATOS '!CD7</f>
        <v>0</v>
      </c>
      <c r="R7" s="51">
        <f>+'BASE DE DATOS '!CE7</f>
        <v>0</v>
      </c>
      <c r="S7" s="51">
        <f>+'BASE DE DATOS '!CF7</f>
        <v>0</v>
      </c>
      <c r="T7" s="51">
        <f>+'BASE DE DATOS '!CG7</f>
        <v>0</v>
      </c>
      <c r="U7" s="51">
        <f>+'BASE DE DATOS '!CH7</f>
        <v>0</v>
      </c>
      <c r="V7" s="51">
        <f>+'BASE DE DATOS '!CI7</f>
        <v>0</v>
      </c>
      <c r="W7" s="51">
        <f>+'BASE DE DATOS '!CJ7</f>
        <v>0</v>
      </c>
      <c r="X7" s="51">
        <f>+'BASE DE DATOS '!CK7</f>
        <v>0</v>
      </c>
      <c r="Y7" s="51">
        <f>+'BASE DE DATOS '!CL7</f>
        <v>0</v>
      </c>
      <c r="Z7" s="51">
        <f>+'BASE DE DATOS '!CM7</f>
        <v>0</v>
      </c>
      <c r="AA7" s="131" t="str">
        <f>+'BASE DE DATOS '!CN7</f>
        <v>NA</v>
      </c>
      <c r="AB7" s="383">
        <f>SUBTOTAL(9,AA7:AA10)</f>
        <v>0</v>
      </c>
      <c r="AC7" s="376"/>
      <c r="AD7" s="54">
        <f>+'BASE DE DATOS '!CQ7</f>
        <v>10</v>
      </c>
      <c r="AE7" s="128">
        <f>+'BASE DE DATOS '!CR7</f>
        <v>1</v>
      </c>
      <c r="AF7" s="380">
        <f>SUM(AE7:AE10)/4</f>
        <v>0.75</v>
      </c>
      <c r="AG7" s="387"/>
      <c r="AH7" s="55" t="str">
        <f>+'BASE DE DATOS '!CU7</f>
        <v xml:space="preserve">DIRECCION DE DESARROLLO SOCIAL </v>
      </c>
    </row>
    <row r="8" spans="1:34" ht="33.75">
      <c r="A8" s="48" t="s">
        <v>102</v>
      </c>
      <c r="B8" s="49" t="s">
        <v>95</v>
      </c>
      <c r="C8" s="48" t="s">
        <v>103</v>
      </c>
      <c r="D8" s="50" t="s">
        <v>79</v>
      </c>
      <c r="E8" s="50">
        <v>10</v>
      </c>
      <c r="F8" s="48" t="s">
        <v>97</v>
      </c>
      <c r="G8" s="48" t="s">
        <v>81</v>
      </c>
      <c r="H8" s="56" t="s">
        <v>106</v>
      </c>
      <c r="I8" s="51" t="s">
        <v>107</v>
      </c>
      <c r="J8" s="51" t="s">
        <v>81</v>
      </c>
      <c r="K8" s="51" t="s">
        <v>81</v>
      </c>
      <c r="L8" s="51" t="s">
        <v>81</v>
      </c>
      <c r="M8" s="51" t="s">
        <v>81</v>
      </c>
      <c r="N8" s="51" t="s">
        <v>81</v>
      </c>
      <c r="O8" s="51" t="s">
        <v>81</v>
      </c>
      <c r="P8" s="51">
        <v>10</v>
      </c>
      <c r="Q8" s="96">
        <f>+'BASE DE DATOS '!CD8</f>
        <v>0</v>
      </c>
      <c r="R8" s="51">
        <f>+'BASE DE DATOS '!CE8</f>
        <v>0</v>
      </c>
      <c r="S8" s="51">
        <f>+'BASE DE DATOS '!CF8</f>
        <v>0</v>
      </c>
      <c r="T8" s="51">
        <f>+'BASE DE DATOS '!CG8</f>
        <v>0</v>
      </c>
      <c r="U8" s="51">
        <f>+'BASE DE DATOS '!CH8</f>
        <v>0</v>
      </c>
      <c r="V8" s="51">
        <f>+'BASE DE DATOS '!CI8</f>
        <v>0</v>
      </c>
      <c r="W8" s="51">
        <f>+'BASE DE DATOS '!CJ8</f>
        <v>0</v>
      </c>
      <c r="X8" s="51">
        <f>+'BASE DE DATOS '!CK8</f>
        <v>0</v>
      </c>
      <c r="Y8" s="51">
        <f>+'BASE DE DATOS '!CL8</f>
        <v>0</v>
      </c>
      <c r="Z8" s="51">
        <f>+'BASE DE DATOS '!CM8</f>
        <v>0</v>
      </c>
      <c r="AA8" s="131">
        <f>+'BASE DE DATOS '!CN8</f>
        <v>0</v>
      </c>
      <c r="AB8" s="384"/>
      <c r="AC8" s="376"/>
      <c r="AD8" s="54">
        <f>+'BASE DE DATOS '!CQ8</f>
        <v>0</v>
      </c>
      <c r="AE8" s="128">
        <f>+'BASE DE DATOS '!CR8</f>
        <v>0</v>
      </c>
      <c r="AF8" s="381"/>
      <c r="AG8" s="376"/>
      <c r="AH8" s="55" t="str">
        <f>+'BASE DE DATOS '!CU8</f>
        <v>SECRETARIA DE INFRAESTRUCTURA</v>
      </c>
    </row>
    <row r="9" spans="1:34" ht="33.75">
      <c r="A9" s="48" t="s">
        <v>102</v>
      </c>
      <c r="B9" s="49" t="s">
        <v>95</v>
      </c>
      <c r="C9" s="48" t="s">
        <v>103</v>
      </c>
      <c r="D9" s="57">
        <v>10000</v>
      </c>
      <c r="E9" s="57">
        <v>55000</v>
      </c>
      <c r="F9" s="48" t="s">
        <v>97</v>
      </c>
      <c r="G9" s="48" t="s">
        <v>110</v>
      </c>
      <c r="H9" s="56" t="s">
        <v>111</v>
      </c>
      <c r="I9" s="51">
        <v>0</v>
      </c>
      <c r="J9" s="50">
        <v>0</v>
      </c>
      <c r="K9" s="50">
        <v>0</v>
      </c>
      <c r="L9" s="51">
        <v>0</v>
      </c>
      <c r="M9" s="51">
        <v>0</v>
      </c>
      <c r="N9" s="51">
        <v>55000</v>
      </c>
      <c r="O9" s="51">
        <v>55000</v>
      </c>
      <c r="P9" s="51">
        <v>55000</v>
      </c>
      <c r="Q9" s="51">
        <f>+'BASE DE DATOS '!CD9</f>
        <v>55000</v>
      </c>
      <c r="R9" s="51">
        <f>+'BASE DE DATOS '!CE9</f>
        <v>0</v>
      </c>
      <c r="S9" s="51">
        <f>+'BASE DE DATOS '!CF9</f>
        <v>0</v>
      </c>
      <c r="T9" s="51">
        <f>+'BASE DE DATOS '!CG9</f>
        <v>0</v>
      </c>
      <c r="U9" s="51">
        <f>+'BASE DE DATOS '!CH9</f>
        <v>0</v>
      </c>
      <c r="V9" s="51">
        <f>+'BASE DE DATOS '!CI9</f>
        <v>0</v>
      </c>
      <c r="W9" s="51">
        <f>+'BASE DE DATOS '!CJ9</f>
        <v>0</v>
      </c>
      <c r="X9" s="51">
        <f>+'BASE DE DATOS '!CK9</f>
        <v>0</v>
      </c>
      <c r="Y9" s="51">
        <f>+'BASE DE DATOS '!CL9</f>
        <v>0</v>
      </c>
      <c r="Z9" s="51">
        <f>+'BASE DE DATOS '!CM9</f>
        <v>0</v>
      </c>
      <c r="AA9" s="131" t="str">
        <f>+'BASE DE DATOS '!CN9</f>
        <v>NA</v>
      </c>
      <c r="AB9" s="384"/>
      <c r="AC9" s="376"/>
      <c r="AD9" s="54">
        <f>+'BASE DE DATOS '!CQ9</f>
        <v>110000</v>
      </c>
      <c r="AE9" s="128">
        <f>+'BASE DE DATOS '!CR9</f>
        <v>1</v>
      </c>
      <c r="AF9" s="381"/>
      <c r="AG9" s="376"/>
      <c r="AH9" s="55" t="str">
        <f>+'BASE DE DATOS '!CU9</f>
        <v xml:space="preserve">DIRECCION DE DESARROLLO SOCIAL </v>
      </c>
    </row>
    <row r="10" spans="1:34" ht="33.75">
      <c r="A10" s="48" t="s">
        <v>102</v>
      </c>
      <c r="B10" s="49" t="s">
        <v>95</v>
      </c>
      <c r="C10" s="48" t="s">
        <v>103</v>
      </c>
      <c r="D10" s="50">
        <v>12</v>
      </c>
      <c r="E10" s="50">
        <v>12</v>
      </c>
      <c r="F10" s="48" t="s">
        <v>97</v>
      </c>
      <c r="G10" s="48" t="s">
        <v>121</v>
      </c>
      <c r="H10" s="48" t="s">
        <v>121</v>
      </c>
      <c r="I10" s="51">
        <v>0</v>
      </c>
      <c r="J10" s="50">
        <v>4</v>
      </c>
      <c r="K10" s="50">
        <v>4</v>
      </c>
      <c r="L10" s="51">
        <v>4</v>
      </c>
      <c r="M10" s="51">
        <v>4</v>
      </c>
      <c r="N10" s="51">
        <v>9</v>
      </c>
      <c r="O10" s="51">
        <v>9</v>
      </c>
      <c r="P10" s="51">
        <v>0</v>
      </c>
      <c r="Q10" s="51">
        <f>+'BASE DE DATOS '!CD10</f>
        <v>9</v>
      </c>
      <c r="R10" s="51">
        <f>+'BASE DE DATOS '!CE10</f>
        <v>0</v>
      </c>
      <c r="S10" s="51">
        <f>+'BASE DE DATOS '!CF10</f>
        <v>0</v>
      </c>
      <c r="T10" s="51">
        <f>+'BASE DE DATOS '!CG10</f>
        <v>0</v>
      </c>
      <c r="U10" s="51">
        <f>+'BASE DE DATOS '!CH10</f>
        <v>0</v>
      </c>
      <c r="V10" s="51">
        <f>+'BASE DE DATOS '!CI10</f>
        <v>0</v>
      </c>
      <c r="W10" s="51">
        <f>+'BASE DE DATOS '!CJ10</f>
        <v>0</v>
      </c>
      <c r="X10" s="51">
        <f>+'BASE DE DATOS '!CK10</f>
        <v>0</v>
      </c>
      <c r="Y10" s="51">
        <f>+'BASE DE DATOS '!CL10</f>
        <v>0</v>
      </c>
      <c r="Z10" s="51">
        <f>+'BASE DE DATOS '!CM10</f>
        <v>0</v>
      </c>
      <c r="AA10" s="131" t="str">
        <f>+'BASE DE DATOS '!CN10</f>
        <v>NA</v>
      </c>
      <c r="AB10" s="385"/>
      <c r="AC10" s="376"/>
      <c r="AD10" s="54">
        <f>+'BASE DE DATOS '!CQ10</f>
        <v>26</v>
      </c>
      <c r="AE10" s="128">
        <f>+'BASE DE DATOS '!CR10</f>
        <v>1</v>
      </c>
      <c r="AF10" s="382"/>
      <c r="AG10" s="376"/>
      <c r="AH10" s="55" t="str">
        <f>+'BASE DE DATOS '!CU10</f>
        <v xml:space="preserve">DIRECCION DE DESARROLLO SOCIAL </v>
      </c>
    </row>
    <row r="11" spans="1:34" ht="33.75">
      <c r="A11" s="39" t="s">
        <v>122</v>
      </c>
      <c r="B11" s="40" t="s">
        <v>91</v>
      </c>
      <c r="C11" s="39" t="s">
        <v>123</v>
      </c>
      <c r="D11" s="41" t="s">
        <v>79</v>
      </c>
      <c r="E11" s="41" t="s">
        <v>79</v>
      </c>
      <c r="F11" s="41" t="s">
        <v>79</v>
      </c>
      <c r="G11" s="39" t="s">
        <v>80</v>
      </c>
      <c r="H11" s="39" t="s">
        <v>80</v>
      </c>
      <c r="I11" s="42" t="s">
        <v>81</v>
      </c>
      <c r="J11" s="41">
        <v>4</v>
      </c>
      <c r="K11" s="42" t="s">
        <v>81</v>
      </c>
      <c r="L11" s="41">
        <v>2</v>
      </c>
      <c r="M11" s="44" t="s">
        <v>81</v>
      </c>
      <c r="N11" s="41">
        <v>2</v>
      </c>
      <c r="O11" s="44" t="s">
        <v>81</v>
      </c>
      <c r="P11" s="41">
        <v>10</v>
      </c>
      <c r="Q11" s="44" t="str">
        <f>+'BASE DE DATOS '!CD11</f>
        <v>NA</v>
      </c>
      <c r="R11" s="41">
        <f>+'BASE DE DATOS '!CE11</f>
        <v>0</v>
      </c>
      <c r="S11" s="41">
        <f>+'BASE DE DATOS '!CF11</f>
        <v>0</v>
      </c>
      <c r="T11" s="41">
        <f>+'BASE DE DATOS '!CG11</f>
        <v>0</v>
      </c>
      <c r="U11" s="41">
        <f>+'BASE DE DATOS '!CH11</f>
        <v>0</v>
      </c>
      <c r="V11" s="41">
        <f>+'BASE DE DATOS '!CI11</f>
        <v>0</v>
      </c>
      <c r="W11" s="41">
        <f>+'BASE DE DATOS '!CJ11</f>
        <v>0</v>
      </c>
      <c r="X11" s="41">
        <f>+'BASE DE DATOS '!CK11</f>
        <v>0</v>
      </c>
      <c r="Y11" s="41">
        <f>+'BASE DE DATOS '!CL11</f>
        <v>0</v>
      </c>
      <c r="Z11" s="41">
        <f>+'BASE DE DATOS '!CM11</f>
        <v>0</v>
      </c>
      <c r="AA11" s="44" t="str">
        <f>+'BASE DE DATOS '!CN11</f>
        <v>NA</v>
      </c>
      <c r="AB11" s="44" t="s">
        <v>81</v>
      </c>
      <c r="AC11" s="45">
        <f>+AC12</f>
        <v>0.2</v>
      </c>
      <c r="AD11" s="39">
        <f>+'BASE DE DATOS '!CQ11</f>
        <v>11</v>
      </c>
      <c r="AE11" s="44" t="str">
        <f>+'BASE DE DATOS '!CR11</f>
        <v>NA</v>
      </c>
      <c r="AF11" s="44" t="s">
        <v>81</v>
      </c>
      <c r="AG11" s="60">
        <f>+AG12</f>
        <v>0.34090909090909088</v>
      </c>
      <c r="AH11" s="39" t="str">
        <f>+'BASE DE DATOS '!CU11</f>
        <v xml:space="preserve">DIRECCION DE DESARROLLO SOCIAL </v>
      </c>
    </row>
    <row r="12" spans="1:34" ht="45">
      <c r="A12" s="48" t="s">
        <v>124</v>
      </c>
      <c r="B12" s="49" t="s">
        <v>95</v>
      </c>
      <c r="C12" s="48" t="s">
        <v>125</v>
      </c>
      <c r="D12" s="50">
        <v>1</v>
      </c>
      <c r="E12" s="50">
        <v>1</v>
      </c>
      <c r="F12" s="48" t="s">
        <v>97</v>
      </c>
      <c r="G12" s="48" t="s">
        <v>126</v>
      </c>
      <c r="H12" s="48" t="s">
        <v>127</v>
      </c>
      <c r="I12" s="51">
        <v>0</v>
      </c>
      <c r="J12" s="50">
        <v>0</v>
      </c>
      <c r="K12" s="50">
        <v>0</v>
      </c>
      <c r="L12" s="51">
        <v>0</v>
      </c>
      <c r="M12" s="51">
        <v>0</v>
      </c>
      <c r="N12" s="51">
        <v>0</v>
      </c>
      <c r="O12" s="51">
        <v>0</v>
      </c>
      <c r="P12" s="51">
        <v>1</v>
      </c>
      <c r="Q12" s="51">
        <f>+'BASE DE DATOS '!CD12</f>
        <v>0</v>
      </c>
      <c r="R12" s="51">
        <f>+'BASE DE DATOS '!CE12</f>
        <v>0</v>
      </c>
      <c r="S12" s="51">
        <f>+'BASE DE DATOS '!CF12</f>
        <v>0</v>
      </c>
      <c r="T12" s="51">
        <f>+'BASE DE DATOS '!CG12</f>
        <v>0</v>
      </c>
      <c r="U12" s="51">
        <f>+'BASE DE DATOS '!CH12</f>
        <v>0</v>
      </c>
      <c r="V12" s="51">
        <f>+'BASE DE DATOS '!CI12</f>
        <v>0</v>
      </c>
      <c r="W12" s="51">
        <f>+'BASE DE DATOS '!CJ12</f>
        <v>0</v>
      </c>
      <c r="X12" s="51">
        <f>+'BASE DE DATOS '!CK12</f>
        <v>0</v>
      </c>
      <c r="Y12" s="51">
        <f>+'BASE DE DATOS '!CL12</f>
        <v>0</v>
      </c>
      <c r="Z12" s="51">
        <f>+'BASE DE DATOS '!CM12</f>
        <v>0</v>
      </c>
      <c r="AA12" s="131">
        <f>+'BASE DE DATOS '!CN12</f>
        <v>0</v>
      </c>
      <c r="AB12" s="377">
        <f>SUM(AA12:AA13)/2</f>
        <v>0</v>
      </c>
      <c r="AC12" s="377">
        <f>SUM(AA12:AA22)/P11</f>
        <v>0.2</v>
      </c>
      <c r="AD12" s="54">
        <f>+'BASE DE DATOS '!CQ12</f>
        <v>0</v>
      </c>
      <c r="AE12" s="127">
        <f>+'BASE DE DATOS '!CR12</f>
        <v>0</v>
      </c>
      <c r="AF12" s="376">
        <f>SUM(AE12:AE13)/2</f>
        <v>0.125</v>
      </c>
      <c r="AG12" s="376">
        <f>SUM(AE12:AE22)/AD11</f>
        <v>0.34090909090909088</v>
      </c>
      <c r="AH12" s="55" t="str">
        <f>+'BASE DE DATOS '!CU12</f>
        <v xml:space="preserve">DIRECCION DE DESARROLLO SOCIAL </v>
      </c>
    </row>
    <row r="13" spans="1:34" ht="45">
      <c r="A13" s="48" t="s">
        <v>124</v>
      </c>
      <c r="B13" s="49" t="s">
        <v>95</v>
      </c>
      <c r="C13" s="48" t="s">
        <v>125</v>
      </c>
      <c r="D13" s="50">
        <v>200</v>
      </c>
      <c r="E13" s="50">
        <v>200</v>
      </c>
      <c r="F13" s="48" t="s">
        <v>97</v>
      </c>
      <c r="G13" s="48" t="s">
        <v>128</v>
      </c>
      <c r="H13" s="48" t="s">
        <v>128</v>
      </c>
      <c r="I13" s="51">
        <v>0</v>
      </c>
      <c r="J13" s="50">
        <v>50</v>
      </c>
      <c r="K13" s="50">
        <v>50</v>
      </c>
      <c r="L13" s="51">
        <v>0</v>
      </c>
      <c r="M13" s="51">
        <v>0</v>
      </c>
      <c r="N13" s="51">
        <v>0</v>
      </c>
      <c r="O13" s="51">
        <v>0</v>
      </c>
      <c r="P13" s="51">
        <v>150</v>
      </c>
      <c r="Q13" s="51">
        <f>+'BASE DE DATOS '!CD13</f>
        <v>0</v>
      </c>
      <c r="R13" s="51">
        <f>+'BASE DE DATOS '!CE13</f>
        <v>0</v>
      </c>
      <c r="S13" s="51">
        <f>+'BASE DE DATOS '!CF13</f>
        <v>0</v>
      </c>
      <c r="T13" s="51">
        <f>+'BASE DE DATOS '!CG13</f>
        <v>0</v>
      </c>
      <c r="U13" s="51">
        <f>+'BASE DE DATOS '!CH13</f>
        <v>0</v>
      </c>
      <c r="V13" s="51">
        <f>+'BASE DE DATOS '!CI13</f>
        <v>0</v>
      </c>
      <c r="W13" s="51">
        <f>+'BASE DE DATOS '!CJ13</f>
        <v>0</v>
      </c>
      <c r="X13" s="51">
        <f>+'BASE DE DATOS '!CK13</f>
        <v>0</v>
      </c>
      <c r="Y13" s="51">
        <f>+'BASE DE DATOS '!CL13</f>
        <v>0</v>
      </c>
      <c r="Z13" s="51">
        <f>+'BASE DE DATOS '!CM13</f>
        <v>0</v>
      </c>
      <c r="AA13" s="131">
        <f>+'BASE DE DATOS '!CN13</f>
        <v>0</v>
      </c>
      <c r="AB13" s="377"/>
      <c r="AC13" s="377"/>
      <c r="AD13" s="54">
        <f>+'BASE DE DATOS '!CQ13</f>
        <v>50</v>
      </c>
      <c r="AE13" s="127">
        <f>+'BASE DE DATOS '!CR13</f>
        <v>0.25</v>
      </c>
      <c r="AF13" s="376"/>
      <c r="AG13" s="376"/>
      <c r="AH13" s="55" t="str">
        <f>+'BASE DE DATOS '!CU13</f>
        <v xml:space="preserve">DIRECCION DE DESARROLLO SOCIAL </v>
      </c>
    </row>
    <row r="14" spans="1:34" ht="33.75">
      <c r="A14" s="48" t="s">
        <v>129</v>
      </c>
      <c r="B14" s="49" t="s">
        <v>95</v>
      </c>
      <c r="C14" s="48" t="s">
        <v>130</v>
      </c>
      <c r="D14" s="50">
        <v>40</v>
      </c>
      <c r="E14" s="50">
        <v>40</v>
      </c>
      <c r="F14" s="48" t="s">
        <v>97</v>
      </c>
      <c r="G14" s="48" t="s">
        <v>131</v>
      </c>
      <c r="H14" s="48" t="s">
        <v>131</v>
      </c>
      <c r="I14" s="51">
        <v>0</v>
      </c>
      <c r="J14" s="50">
        <v>10</v>
      </c>
      <c r="K14" s="50">
        <v>10</v>
      </c>
      <c r="L14" s="51">
        <v>0</v>
      </c>
      <c r="M14" s="51">
        <v>0</v>
      </c>
      <c r="N14" s="51">
        <v>0</v>
      </c>
      <c r="O14" s="51">
        <v>0</v>
      </c>
      <c r="P14" s="51">
        <v>30</v>
      </c>
      <c r="Q14" s="51">
        <f>+'BASE DE DATOS '!CD14</f>
        <v>0</v>
      </c>
      <c r="R14" s="51">
        <f>+'BASE DE DATOS '!CE14</f>
        <v>0</v>
      </c>
      <c r="S14" s="51">
        <f>+'BASE DE DATOS '!CF14</f>
        <v>0</v>
      </c>
      <c r="T14" s="51">
        <f>+'BASE DE DATOS '!CG14</f>
        <v>0</v>
      </c>
      <c r="U14" s="51">
        <f>+'BASE DE DATOS '!CH14</f>
        <v>0</v>
      </c>
      <c r="V14" s="51">
        <f>+'BASE DE DATOS '!CI14</f>
        <v>0</v>
      </c>
      <c r="W14" s="51">
        <f>+'BASE DE DATOS '!CJ14</f>
        <v>0</v>
      </c>
      <c r="X14" s="51">
        <f>+'BASE DE DATOS '!CK14</f>
        <v>0</v>
      </c>
      <c r="Y14" s="51">
        <f>+'BASE DE DATOS '!CL14</f>
        <v>0</v>
      </c>
      <c r="Z14" s="51">
        <f>+'BASE DE DATOS '!CM14</f>
        <v>0</v>
      </c>
      <c r="AA14" s="131">
        <f>+'BASE DE DATOS '!CN14</f>
        <v>0</v>
      </c>
      <c r="AB14" s="130">
        <f>+AA14</f>
        <v>0</v>
      </c>
      <c r="AC14" s="377">
        <v>0.1</v>
      </c>
      <c r="AD14" s="54">
        <f>+'BASE DE DATOS '!CQ14</f>
        <v>10</v>
      </c>
      <c r="AE14" s="127">
        <f>+'BASE DE DATOS '!CR14</f>
        <v>0.25</v>
      </c>
      <c r="AF14" s="131">
        <v>0.25</v>
      </c>
      <c r="AG14" s="376"/>
      <c r="AH14" s="55" t="str">
        <f>+'BASE DE DATOS '!CU14</f>
        <v xml:space="preserve">DIRECCION DE DESARROLLO SOCIAL </v>
      </c>
    </row>
    <row r="15" spans="1:34" ht="33.75">
      <c r="A15" s="48" t="s">
        <v>132</v>
      </c>
      <c r="B15" s="49" t="s">
        <v>95</v>
      </c>
      <c r="C15" s="48" t="s">
        <v>133</v>
      </c>
      <c r="D15" s="50">
        <v>4</v>
      </c>
      <c r="E15" s="50">
        <v>4</v>
      </c>
      <c r="F15" s="48" t="s">
        <v>97</v>
      </c>
      <c r="G15" s="48" t="s">
        <v>134</v>
      </c>
      <c r="H15" s="48" t="s">
        <v>134</v>
      </c>
      <c r="I15" s="51">
        <v>0</v>
      </c>
      <c r="J15" s="50">
        <v>1</v>
      </c>
      <c r="K15" s="50">
        <v>1</v>
      </c>
      <c r="L15" s="51">
        <v>0</v>
      </c>
      <c r="M15" s="51">
        <v>0</v>
      </c>
      <c r="N15" s="51">
        <v>0</v>
      </c>
      <c r="O15" s="51">
        <v>0</v>
      </c>
      <c r="P15" s="51">
        <v>3</v>
      </c>
      <c r="Q15" s="51">
        <f>+'BASE DE DATOS '!CD15</f>
        <v>0</v>
      </c>
      <c r="R15" s="51">
        <f>+'BASE DE DATOS '!CE15</f>
        <v>0</v>
      </c>
      <c r="S15" s="51">
        <f>+'BASE DE DATOS '!CF15</f>
        <v>0</v>
      </c>
      <c r="T15" s="51">
        <f>+'BASE DE DATOS '!CG15</f>
        <v>0</v>
      </c>
      <c r="U15" s="51">
        <f>+'BASE DE DATOS '!CH15</f>
        <v>0</v>
      </c>
      <c r="V15" s="51">
        <f>+'BASE DE DATOS '!CI15</f>
        <v>0</v>
      </c>
      <c r="W15" s="51">
        <f>+'BASE DE DATOS '!CJ15</f>
        <v>0</v>
      </c>
      <c r="X15" s="51">
        <f>+'BASE DE DATOS '!CK15</f>
        <v>0</v>
      </c>
      <c r="Y15" s="51">
        <f>+'BASE DE DATOS '!CL15</f>
        <v>0</v>
      </c>
      <c r="Z15" s="51">
        <f>+'BASE DE DATOS '!CM15</f>
        <v>0</v>
      </c>
      <c r="AA15" s="131">
        <f>+'BASE DE DATOS '!CN15</f>
        <v>0</v>
      </c>
      <c r="AB15" s="130">
        <f>+AA15</f>
        <v>0</v>
      </c>
      <c r="AC15" s="377">
        <v>0.1</v>
      </c>
      <c r="AD15" s="54">
        <f>+'BASE DE DATOS '!CQ15</f>
        <v>1</v>
      </c>
      <c r="AE15" s="127">
        <f>+'BASE DE DATOS '!CR15</f>
        <v>0.25</v>
      </c>
      <c r="AF15" s="131">
        <v>0.25</v>
      </c>
      <c r="AG15" s="376"/>
      <c r="AH15" s="55" t="str">
        <f>+'BASE DE DATOS '!CU15</f>
        <v xml:space="preserve">DIRECCION DE DESARROLLO SOCIAL </v>
      </c>
    </row>
    <row r="16" spans="1:34" ht="45">
      <c r="A16" s="48" t="s">
        <v>140</v>
      </c>
      <c r="B16" s="49" t="s">
        <v>95</v>
      </c>
      <c r="C16" s="48" t="s">
        <v>141</v>
      </c>
      <c r="D16" s="50">
        <v>1</v>
      </c>
      <c r="E16" s="50">
        <v>1</v>
      </c>
      <c r="F16" s="48" t="s">
        <v>97</v>
      </c>
      <c r="G16" s="48" t="s">
        <v>142</v>
      </c>
      <c r="H16" s="48" t="s">
        <v>142</v>
      </c>
      <c r="I16" s="51">
        <v>0</v>
      </c>
      <c r="J16" s="50">
        <v>0</v>
      </c>
      <c r="K16" s="50">
        <v>0</v>
      </c>
      <c r="L16" s="51">
        <v>0</v>
      </c>
      <c r="M16" s="51">
        <v>0</v>
      </c>
      <c r="N16" s="51">
        <v>0</v>
      </c>
      <c r="O16" s="52">
        <v>0</v>
      </c>
      <c r="P16" s="51">
        <v>1</v>
      </c>
      <c r="Q16" s="52">
        <f>+'BASE DE DATOS '!CD16</f>
        <v>0</v>
      </c>
      <c r="R16" s="51">
        <f>+'BASE DE DATOS '!CE16</f>
        <v>0</v>
      </c>
      <c r="S16" s="51">
        <f>+'BASE DE DATOS '!CF16</f>
        <v>0</v>
      </c>
      <c r="T16" s="51">
        <f>+'BASE DE DATOS '!CG16</f>
        <v>0</v>
      </c>
      <c r="U16" s="51">
        <f>+'BASE DE DATOS '!CH16</f>
        <v>0</v>
      </c>
      <c r="V16" s="51">
        <f>+'BASE DE DATOS '!CI16</f>
        <v>0</v>
      </c>
      <c r="W16" s="51">
        <f>+'BASE DE DATOS '!CJ16</f>
        <v>0</v>
      </c>
      <c r="X16" s="51">
        <f>+'BASE DE DATOS '!CK16</f>
        <v>0</v>
      </c>
      <c r="Y16" s="51">
        <f>+'BASE DE DATOS '!CL16</f>
        <v>0</v>
      </c>
      <c r="Z16" s="51">
        <f>+'BASE DE DATOS '!CM16</f>
        <v>0</v>
      </c>
      <c r="AA16" s="131">
        <f>+'BASE DE DATOS '!CN16</f>
        <v>0</v>
      </c>
      <c r="AB16" s="130">
        <f>+AA16</f>
        <v>0</v>
      </c>
      <c r="AC16" s="377" t="s">
        <v>81</v>
      </c>
      <c r="AD16" s="54">
        <f>+'BASE DE DATOS '!CQ16</f>
        <v>0</v>
      </c>
      <c r="AE16" s="127">
        <f>+'BASE DE DATOS '!CR16</f>
        <v>0</v>
      </c>
      <c r="AF16" s="131">
        <v>0</v>
      </c>
      <c r="AG16" s="376"/>
      <c r="AH16" s="55" t="str">
        <f>+'BASE DE DATOS '!CU16</f>
        <v xml:space="preserve">DIRECCION DE DESARROLLO SOCIAL </v>
      </c>
    </row>
    <row r="17" spans="1:34" ht="45">
      <c r="A17" s="48" t="s">
        <v>146</v>
      </c>
      <c r="B17" s="49" t="s">
        <v>95</v>
      </c>
      <c r="C17" s="48" t="s">
        <v>147</v>
      </c>
      <c r="D17" s="50">
        <v>1</v>
      </c>
      <c r="E17" s="50">
        <v>1</v>
      </c>
      <c r="F17" s="48" t="s">
        <v>97</v>
      </c>
      <c r="G17" s="48" t="s">
        <v>148</v>
      </c>
      <c r="H17" s="56" t="s">
        <v>149</v>
      </c>
      <c r="I17" s="51">
        <v>0</v>
      </c>
      <c r="J17" s="50">
        <v>0</v>
      </c>
      <c r="K17" s="50">
        <v>0</v>
      </c>
      <c r="L17" s="51">
        <v>0</v>
      </c>
      <c r="M17" s="51">
        <v>0</v>
      </c>
      <c r="N17" s="51">
        <v>0</v>
      </c>
      <c r="O17" s="51">
        <v>0</v>
      </c>
      <c r="P17" s="51">
        <v>1</v>
      </c>
      <c r="Q17" s="51">
        <f>+'BASE DE DATOS '!CD17</f>
        <v>0</v>
      </c>
      <c r="R17" s="51">
        <f>+'BASE DE DATOS '!CE17</f>
        <v>0</v>
      </c>
      <c r="S17" s="51">
        <f>+'BASE DE DATOS '!CF17</f>
        <v>0</v>
      </c>
      <c r="T17" s="51">
        <f>+'BASE DE DATOS '!CG17</f>
        <v>0</v>
      </c>
      <c r="U17" s="51">
        <f>+'BASE DE DATOS '!CH17</f>
        <v>0</v>
      </c>
      <c r="V17" s="51">
        <f>+'BASE DE DATOS '!CI17</f>
        <v>0</v>
      </c>
      <c r="W17" s="51">
        <f>+'BASE DE DATOS '!CJ17</f>
        <v>0</v>
      </c>
      <c r="X17" s="51">
        <f>+'BASE DE DATOS '!CK17</f>
        <v>0</v>
      </c>
      <c r="Y17" s="51">
        <f>+'BASE DE DATOS '!CL17</f>
        <v>0</v>
      </c>
      <c r="Z17" s="51">
        <f>+'BASE DE DATOS '!CM17</f>
        <v>0</v>
      </c>
      <c r="AA17" s="131">
        <f>+'BASE DE DATOS '!CN17</f>
        <v>0</v>
      </c>
      <c r="AB17" s="130">
        <f>+AA17</f>
        <v>0</v>
      </c>
      <c r="AC17" s="377" t="s">
        <v>81</v>
      </c>
      <c r="AD17" s="54">
        <f>+'BASE DE DATOS '!CQ17</f>
        <v>0</v>
      </c>
      <c r="AE17" s="127">
        <f>+'BASE DE DATOS '!CR17</f>
        <v>0</v>
      </c>
      <c r="AF17" s="131">
        <v>0</v>
      </c>
      <c r="AG17" s="376"/>
      <c r="AH17" s="55" t="str">
        <f>+'BASE DE DATOS '!CU17</f>
        <v xml:space="preserve">DIRECCION DE DESARROLLO SOCIAL </v>
      </c>
    </row>
    <row r="18" spans="1:34" ht="56.25">
      <c r="A18" s="48" t="s">
        <v>152</v>
      </c>
      <c r="B18" s="49" t="s">
        <v>95</v>
      </c>
      <c r="C18" s="48" t="s">
        <v>153</v>
      </c>
      <c r="D18" s="57">
        <v>10</v>
      </c>
      <c r="E18" s="57">
        <v>6</v>
      </c>
      <c r="F18" s="48" t="s">
        <v>97</v>
      </c>
      <c r="G18" s="48" t="s">
        <v>154</v>
      </c>
      <c r="H18" s="56" t="s">
        <v>154</v>
      </c>
      <c r="I18" s="51">
        <v>0</v>
      </c>
      <c r="J18" s="50">
        <v>0</v>
      </c>
      <c r="K18" s="50">
        <v>0</v>
      </c>
      <c r="L18" s="51">
        <v>0</v>
      </c>
      <c r="M18" s="51">
        <v>0</v>
      </c>
      <c r="N18" s="51">
        <v>0</v>
      </c>
      <c r="O18" s="51">
        <v>0</v>
      </c>
      <c r="P18" s="51">
        <v>6</v>
      </c>
      <c r="Q18" s="51">
        <f>+'BASE DE DATOS '!CD18</f>
        <v>0</v>
      </c>
      <c r="R18" s="51">
        <f>+'BASE DE DATOS '!CE18</f>
        <v>0</v>
      </c>
      <c r="S18" s="51">
        <f>+'BASE DE DATOS '!CF18</f>
        <v>0</v>
      </c>
      <c r="T18" s="51">
        <f>+'BASE DE DATOS '!CG18</f>
        <v>0</v>
      </c>
      <c r="U18" s="51">
        <f>+'BASE DE DATOS '!CH18</f>
        <v>0</v>
      </c>
      <c r="V18" s="51">
        <f>+'BASE DE DATOS '!CI18</f>
        <v>0</v>
      </c>
      <c r="W18" s="51">
        <f>+'BASE DE DATOS '!CJ18</f>
        <v>0</v>
      </c>
      <c r="X18" s="51">
        <f>+'BASE DE DATOS '!CK18</f>
        <v>0</v>
      </c>
      <c r="Y18" s="51">
        <f>+'BASE DE DATOS '!CL18</f>
        <v>0</v>
      </c>
      <c r="Z18" s="51">
        <f>+'BASE DE DATOS '!CM18</f>
        <v>0</v>
      </c>
      <c r="AA18" s="131">
        <f>+'BASE DE DATOS '!CN18</f>
        <v>0</v>
      </c>
      <c r="AB18" s="130">
        <f>+AA18</f>
        <v>0</v>
      </c>
      <c r="AC18" s="377" t="s">
        <v>81</v>
      </c>
      <c r="AD18" s="54">
        <f>+'BASE DE DATOS '!CQ18</f>
        <v>0</v>
      </c>
      <c r="AE18" s="127">
        <f>+'BASE DE DATOS '!CR18</f>
        <v>0</v>
      </c>
      <c r="AF18" s="131">
        <v>0</v>
      </c>
      <c r="AG18" s="376"/>
      <c r="AH18" s="55" t="str">
        <f>+'BASE DE DATOS '!CU18</f>
        <v xml:space="preserve">DIRECCION DE DESARROLLO SOCIAL </v>
      </c>
    </row>
    <row r="19" spans="1:34" ht="45">
      <c r="A19" s="48" t="s">
        <v>158</v>
      </c>
      <c r="B19" s="49" t="s">
        <v>95</v>
      </c>
      <c r="C19" s="48" t="s">
        <v>159</v>
      </c>
      <c r="D19" s="57">
        <v>6</v>
      </c>
      <c r="E19" s="57">
        <v>1</v>
      </c>
      <c r="F19" s="48" t="s">
        <v>97</v>
      </c>
      <c r="G19" s="48" t="s">
        <v>160</v>
      </c>
      <c r="H19" s="48" t="s">
        <v>161</v>
      </c>
      <c r="I19" s="51">
        <v>0</v>
      </c>
      <c r="J19" s="50">
        <v>0</v>
      </c>
      <c r="K19" s="50">
        <v>0</v>
      </c>
      <c r="L19" s="51">
        <v>1</v>
      </c>
      <c r="M19" s="51">
        <v>1</v>
      </c>
      <c r="N19" s="51">
        <v>2</v>
      </c>
      <c r="O19" s="51">
        <v>2</v>
      </c>
      <c r="P19" s="51">
        <v>2</v>
      </c>
      <c r="Q19" s="51">
        <f>+'BASE DE DATOS '!CD19</f>
        <v>2</v>
      </c>
      <c r="R19" s="51">
        <f>+'BASE DE DATOS '!CE19</f>
        <v>0</v>
      </c>
      <c r="S19" s="51">
        <f>+'BASE DE DATOS '!CF19</f>
        <v>0</v>
      </c>
      <c r="T19" s="51">
        <f>+'BASE DE DATOS '!CG19</f>
        <v>0</v>
      </c>
      <c r="U19" s="51">
        <f>+'BASE DE DATOS '!CH19</f>
        <v>0</v>
      </c>
      <c r="V19" s="51">
        <f>+'BASE DE DATOS '!CI19</f>
        <v>0</v>
      </c>
      <c r="W19" s="51">
        <f>+'BASE DE DATOS '!CJ19</f>
        <v>0</v>
      </c>
      <c r="X19" s="51">
        <f>+'BASE DE DATOS '!CK19</f>
        <v>0</v>
      </c>
      <c r="Y19" s="51">
        <f>+'BASE DE DATOS '!CL19</f>
        <v>0</v>
      </c>
      <c r="Z19" s="51">
        <f>+'BASE DE DATOS '!CM19</f>
        <v>0</v>
      </c>
      <c r="AA19" s="131">
        <f>+'BASE DE DATOS '!CN19</f>
        <v>1</v>
      </c>
      <c r="AB19" s="377">
        <f>SUM(AA19:AA22)/3</f>
        <v>0.66666666666666663</v>
      </c>
      <c r="AC19" s="377">
        <v>0.1</v>
      </c>
      <c r="AD19" s="54">
        <f>+'BASE DE DATOS '!CQ19</f>
        <v>5</v>
      </c>
      <c r="AE19" s="127">
        <f>+'BASE DE DATOS '!CR19</f>
        <v>1</v>
      </c>
      <c r="AF19" s="376">
        <f>SUM(AE19:AE22)/4</f>
        <v>0.75</v>
      </c>
      <c r="AG19" s="376"/>
      <c r="AH19" s="55" t="str">
        <f>+'BASE DE DATOS '!CU19</f>
        <v xml:space="preserve">DIRECCION DE DESARROLLO SOCIAL </v>
      </c>
    </row>
    <row r="20" spans="1:34" ht="33.75">
      <c r="A20" s="48" t="s">
        <v>158</v>
      </c>
      <c r="B20" s="49" t="s">
        <v>95</v>
      </c>
      <c r="C20" s="48" t="s">
        <v>159</v>
      </c>
      <c r="D20" s="50">
        <v>45</v>
      </c>
      <c r="E20" s="50">
        <v>45</v>
      </c>
      <c r="F20" s="48" t="s">
        <v>97</v>
      </c>
      <c r="G20" s="48" t="s">
        <v>162</v>
      </c>
      <c r="H20" s="48" t="s">
        <v>163</v>
      </c>
      <c r="I20" s="51">
        <v>0</v>
      </c>
      <c r="J20" s="50">
        <v>20</v>
      </c>
      <c r="K20" s="50">
        <v>20</v>
      </c>
      <c r="L20" s="51">
        <v>0</v>
      </c>
      <c r="M20" s="51">
        <v>0</v>
      </c>
      <c r="N20" s="51">
        <v>45</v>
      </c>
      <c r="O20" s="51">
        <v>45</v>
      </c>
      <c r="P20" s="51">
        <v>45</v>
      </c>
      <c r="Q20" s="51">
        <f>+'BASE DE DATOS '!CD20</f>
        <v>45</v>
      </c>
      <c r="R20" s="51">
        <f>+'BASE DE DATOS '!CE20</f>
        <v>0</v>
      </c>
      <c r="S20" s="51">
        <f>+'BASE DE DATOS '!CF20</f>
        <v>0</v>
      </c>
      <c r="T20" s="51">
        <f>+'BASE DE DATOS '!CG20</f>
        <v>0</v>
      </c>
      <c r="U20" s="51">
        <f>+'BASE DE DATOS '!CH20</f>
        <v>0</v>
      </c>
      <c r="V20" s="51">
        <f>+'BASE DE DATOS '!CI20</f>
        <v>0</v>
      </c>
      <c r="W20" s="51">
        <f>+'BASE DE DATOS '!CJ20</f>
        <v>0</v>
      </c>
      <c r="X20" s="51">
        <f>+'BASE DE DATOS '!CK20</f>
        <v>0</v>
      </c>
      <c r="Y20" s="51">
        <f>+'BASE DE DATOS '!CL20</f>
        <v>0</v>
      </c>
      <c r="Z20" s="51">
        <f>+'BASE DE DATOS '!CM20</f>
        <v>0</v>
      </c>
      <c r="AA20" s="131">
        <f>+'BASE DE DATOS '!CN20</f>
        <v>1</v>
      </c>
      <c r="AB20" s="377"/>
      <c r="AC20" s="377"/>
      <c r="AD20" s="54">
        <f>+'BASE DE DATOS '!CQ20</f>
        <v>110</v>
      </c>
      <c r="AE20" s="127">
        <f>+'BASE DE DATOS '!CR20</f>
        <v>1</v>
      </c>
      <c r="AF20" s="376"/>
      <c r="AG20" s="376"/>
      <c r="AH20" s="55" t="str">
        <f>+'BASE DE DATOS '!CU20</f>
        <v xml:space="preserve">DIRECCION DE DESARROLLO SOCIAL </v>
      </c>
    </row>
    <row r="21" spans="1:34" ht="45">
      <c r="A21" s="48">
        <v>0</v>
      </c>
      <c r="B21" s="49" t="s">
        <v>95</v>
      </c>
      <c r="C21" s="48" t="s">
        <v>159</v>
      </c>
      <c r="D21" s="57">
        <v>1</v>
      </c>
      <c r="E21" s="57">
        <v>30000</v>
      </c>
      <c r="F21" s="48" t="s">
        <v>97</v>
      </c>
      <c r="G21" s="48" t="s">
        <v>165</v>
      </c>
      <c r="H21" s="56" t="s">
        <v>166</v>
      </c>
      <c r="I21" s="51">
        <v>0</v>
      </c>
      <c r="J21" s="50">
        <v>0</v>
      </c>
      <c r="K21" s="50">
        <v>0</v>
      </c>
      <c r="L21" s="51">
        <v>0</v>
      </c>
      <c r="M21" s="51">
        <v>0</v>
      </c>
      <c r="N21" s="51">
        <v>0</v>
      </c>
      <c r="O21" s="51">
        <v>0</v>
      </c>
      <c r="P21" s="51">
        <v>30000</v>
      </c>
      <c r="Q21" s="51">
        <f>+'BASE DE DATOS '!CD21</f>
        <v>0</v>
      </c>
      <c r="R21" s="51">
        <f>+'BASE DE DATOS '!CE21</f>
        <v>0</v>
      </c>
      <c r="S21" s="51">
        <f>+'BASE DE DATOS '!CF21</f>
        <v>0</v>
      </c>
      <c r="T21" s="51">
        <f>+'BASE DE DATOS '!CG21</f>
        <v>0</v>
      </c>
      <c r="U21" s="51">
        <f>+'BASE DE DATOS '!CH21</f>
        <v>0</v>
      </c>
      <c r="V21" s="51">
        <f>+'BASE DE DATOS '!CI21</f>
        <v>0</v>
      </c>
      <c r="W21" s="51">
        <f>+'BASE DE DATOS '!CJ21</f>
        <v>0</v>
      </c>
      <c r="X21" s="51">
        <f>+'BASE DE DATOS '!CK21</f>
        <v>0</v>
      </c>
      <c r="Y21" s="51">
        <f>+'BASE DE DATOS '!CL21</f>
        <v>0</v>
      </c>
      <c r="Z21" s="51">
        <f>+'BASE DE DATOS '!CM21</f>
        <v>0</v>
      </c>
      <c r="AA21" s="131">
        <f>+'BASE DE DATOS '!CN21</f>
        <v>0</v>
      </c>
      <c r="AB21" s="377"/>
      <c r="AC21" s="377"/>
      <c r="AD21" s="54">
        <f>+'BASE DE DATOS '!CQ21</f>
        <v>0</v>
      </c>
      <c r="AE21" s="127">
        <f>+'BASE DE DATOS '!CR21</f>
        <v>0</v>
      </c>
      <c r="AF21" s="376"/>
      <c r="AG21" s="376"/>
      <c r="AH21" s="55" t="str">
        <f>+'BASE DE DATOS '!CU21</f>
        <v xml:space="preserve">DIRECCION DE DESARROLLO SOCIAL </v>
      </c>
    </row>
    <row r="22" spans="1:34" ht="104.25" customHeight="1">
      <c r="A22" s="48" t="s">
        <v>158</v>
      </c>
      <c r="B22" s="49" t="s">
        <v>95</v>
      </c>
      <c r="C22" s="48" t="s">
        <v>159</v>
      </c>
      <c r="D22" s="50">
        <v>1</v>
      </c>
      <c r="E22" s="50">
        <v>1</v>
      </c>
      <c r="F22" s="48" t="s">
        <v>97</v>
      </c>
      <c r="G22" s="48" t="s">
        <v>167</v>
      </c>
      <c r="H22" s="62" t="s">
        <v>168</v>
      </c>
      <c r="I22" s="51">
        <v>0</v>
      </c>
      <c r="J22" s="50">
        <v>0</v>
      </c>
      <c r="K22" s="50">
        <v>0</v>
      </c>
      <c r="L22" s="51">
        <v>1</v>
      </c>
      <c r="M22" s="51">
        <v>1</v>
      </c>
      <c r="N22" s="51">
        <v>0</v>
      </c>
      <c r="O22" s="51">
        <v>0</v>
      </c>
      <c r="P22" s="51">
        <v>0</v>
      </c>
      <c r="Q22" s="51">
        <f>+'BASE DE DATOS '!CD22</f>
        <v>0</v>
      </c>
      <c r="R22" s="51">
        <f>+'BASE DE DATOS '!CE22</f>
        <v>0</v>
      </c>
      <c r="S22" s="51">
        <f>+'BASE DE DATOS '!CF22</f>
        <v>0</v>
      </c>
      <c r="T22" s="51">
        <f>+'BASE DE DATOS '!CG22</f>
        <v>0</v>
      </c>
      <c r="U22" s="51">
        <f>+'BASE DE DATOS '!CH22</f>
        <v>0</v>
      </c>
      <c r="V22" s="51">
        <f>+'BASE DE DATOS '!CI22</f>
        <v>0</v>
      </c>
      <c r="W22" s="51">
        <f>+'BASE DE DATOS '!CJ22</f>
        <v>0</v>
      </c>
      <c r="X22" s="51">
        <f>+'BASE DE DATOS '!CK22</f>
        <v>0</v>
      </c>
      <c r="Y22" s="51">
        <f>+'BASE DE DATOS '!CL22</f>
        <v>0</v>
      </c>
      <c r="Z22" s="51">
        <f>+'BASE DE DATOS '!CM22</f>
        <v>0</v>
      </c>
      <c r="AA22" s="131" t="str">
        <f>+'BASE DE DATOS '!CN22</f>
        <v>NA</v>
      </c>
      <c r="AB22" s="377"/>
      <c r="AC22" s="377"/>
      <c r="AD22" s="54">
        <f>+'BASE DE DATOS '!CQ22</f>
        <v>1</v>
      </c>
      <c r="AE22" s="127">
        <f>+'BASE DE DATOS '!CR22</f>
        <v>1</v>
      </c>
      <c r="AF22" s="376"/>
      <c r="AG22" s="376"/>
      <c r="AH22" s="55" t="str">
        <f>+'BASE DE DATOS '!CU22</f>
        <v xml:space="preserve">DIRECCION DE DESARROLLO SOCIAL </v>
      </c>
    </row>
    <row r="23" spans="1:34" ht="33.75">
      <c r="A23" s="39" t="s">
        <v>169</v>
      </c>
      <c r="B23" s="40" t="s">
        <v>91</v>
      </c>
      <c r="C23" s="39" t="s">
        <v>170</v>
      </c>
      <c r="D23" s="41" t="s">
        <v>79</v>
      </c>
      <c r="E23" s="41" t="s">
        <v>79</v>
      </c>
      <c r="F23" s="41" t="s">
        <v>79</v>
      </c>
      <c r="G23" s="39" t="s">
        <v>80</v>
      </c>
      <c r="H23" s="39" t="s">
        <v>80</v>
      </c>
      <c r="I23" s="42" t="s">
        <v>81</v>
      </c>
      <c r="J23" s="41">
        <v>3</v>
      </c>
      <c r="K23" s="42" t="s">
        <v>81</v>
      </c>
      <c r="L23" s="41">
        <v>2</v>
      </c>
      <c r="M23" s="44" t="s">
        <v>81</v>
      </c>
      <c r="N23" s="41">
        <v>0</v>
      </c>
      <c r="O23" s="44" t="s">
        <v>81</v>
      </c>
      <c r="P23" s="41">
        <v>3</v>
      </c>
      <c r="Q23" s="44" t="str">
        <f>+'BASE DE DATOS '!CD23</f>
        <v>NA</v>
      </c>
      <c r="R23" s="41">
        <f>+'BASE DE DATOS '!CE23</f>
        <v>0</v>
      </c>
      <c r="S23" s="41">
        <f>+'BASE DE DATOS '!CF23</f>
        <v>0</v>
      </c>
      <c r="T23" s="41">
        <f>+'BASE DE DATOS '!CG23</f>
        <v>0</v>
      </c>
      <c r="U23" s="41">
        <f>+'BASE DE DATOS '!CH23</f>
        <v>0</v>
      </c>
      <c r="V23" s="41">
        <f>+'BASE DE DATOS '!CI23</f>
        <v>0</v>
      </c>
      <c r="W23" s="41">
        <f>+'BASE DE DATOS '!CJ23</f>
        <v>0</v>
      </c>
      <c r="X23" s="41">
        <f>+'BASE DE DATOS '!CK23</f>
        <v>0</v>
      </c>
      <c r="Y23" s="41">
        <f>+'BASE DE DATOS '!CL23</f>
        <v>0</v>
      </c>
      <c r="Z23" s="41">
        <f>+'BASE DE DATOS '!CM23</f>
        <v>0</v>
      </c>
      <c r="AA23" s="44" t="str">
        <f>+'BASE DE DATOS '!CN23</f>
        <v>NA</v>
      </c>
      <c r="AB23" s="44" t="s">
        <v>81</v>
      </c>
      <c r="AC23" s="45">
        <f>+AC24</f>
        <v>0</v>
      </c>
      <c r="AD23" s="39">
        <f>+'BASE DE DATOS '!CQ23</f>
        <v>5</v>
      </c>
      <c r="AE23" s="44" t="str">
        <f>+'BASE DE DATOS '!CR23</f>
        <v>NA</v>
      </c>
      <c r="AF23" s="44" t="s">
        <v>81</v>
      </c>
      <c r="AG23" s="60">
        <f>+AG24</f>
        <v>0.4</v>
      </c>
      <c r="AH23" s="39" t="str">
        <f>+'BASE DE DATOS '!CU23</f>
        <v xml:space="preserve">DIRECCION DE DESARROLLO SOCIAL </v>
      </c>
    </row>
    <row r="24" spans="1:34" ht="55.5" customHeight="1">
      <c r="A24" s="48" t="s">
        <v>171</v>
      </c>
      <c r="B24" s="49" t="s">
        <v>95</v>
      </c>
      <c r="C24" s="48" t="s">
        <v>172</v>
      </c>
      <c r="D24" s="50">
        <v>1</v>
      </c>
      <c r="E24" s="50">
        <v>1</v>
      </c>
      <c r="F24" s="48" t="s">
        <v>97</v>
      </c>
      <c r="G24" s="48" t="s">
        <v>173</v>
      </c>
      <c r="H24" s="48" t="s">
        <v>174</v>
      </c>
      <c r="I24" s="51">
        <v>0</v>
      </c>
      <c r="J24" s="50">
        <v>0</v>
      </c>
      <c r="K24" s="50">
        <v>0</v>
      </c>
      <c r="L24" s="51">
        <v>0</v>
      </c>
      <c r="M24" s="51">
        <v>0</v>
      </c>
      <c r="N24" s="51">
        <v>0</v>
      </c>
      <c r="O24" s="51">
        <v>0</v>
      </c>
      <c r="P24" s="51">
        <v>1</v>
      </c>
      <c r="Q24" s="51">
        <f>+'BASE DE DATOS '!CD24</f>
        <v>0</v>
      </c>
      <c r="R24" s="51">
        <f>+'BASE DE DATOS '!CE24</f>
        <v>0</v>
      </c>
      <c r="S24" s="51">
        <f>+'BASE DE DATOS '!CF24</f>
        <v>0</v>
      </c>
      <c r="T24" s="51">
        <f>+'BASE DE DATOS '!CG24</f>
        <v>0</v>
      </c>
      <c r="U24" s="51">
        <f>+'BASE DE DATOS '!CH24</f>
        <v>0</v>
      </c>
      <c r="V24" s="51">
        <f>+'BASE DE DATOS '!CI24</f>
        <v>0</v>
      </c>
      <c r="W24" s="51">
        <f>+'BASE DE DATOS '!CJ24</f>
        <v>0</v>
      </c>
      <c r="X24" s="51">
        <f>+'BASE DE DATOS '!CK24</f>
        <v>0</v>
      </c>
      <c r="Y24" s="51">
        <f>+'BASE DE DATOS '!CL24</f>
        <v>0</v>
      </c>
      <c r="Z24" s="51">
        <f>+'BASE DE DATOS '!CM24</f>
        <v>0</v>
      </c>
      <c r="AA24" s="131">
        <f>+'BASE DE DATOS '!CN24</f>
        <v>0</v>
      </c>
      <c r="AB24" s="377">
        <f>SUM(AA24:AA27)/2</f>
        <v>0</v>
      </c>
      <c r="AC24" s="377">
        <f>SUM(AA24:AA30)/3</f>
        <v>0</v>
      </c>
      <c r="AD24" s="54">
        <f>+'BASE DE DATOS '!CQ24</f>
        <v>0</v>
      </c>
      <c r="AE24" s="127">
        <f>+'BASE DE DATOS '!CR24</f>
        <v>0</v>
      </c>
      <c r="AF24" s="376">
        <f>SUM(AE24:AE27)/2</f>
        <v>0</v>
      </c>
      <c r="AG24" s="376">
        <f>SUM(AE24:AE30)/AD23</f>
        <v>0.4</v>
      </c>
      <c r="AH24" s="55" t="str">
        <f>+'BASE DE DATOS '!CU24</f>
        <v xml:space="preserve">DIRECCION DE DESARROLLO SOCIAL </v>
      </c>
    </row>
    <row r="25" spans="1:34" ht="102" customHeight="1">
      <c r="A25" s="48" t="s">
        <v>171</v>
      </c>
      <c r="B25" s="49" t="s">
        <v>95</v>
      </c>
      <c r="C25" s="48" t="s">
        <v>172</v>
      </c>
      <c r="D25" s="50">
        <v>24</v>
      </c>
      <c r="E25" s="50" t="s">
        <v>79</v>
      </c>
      <c r="F25" s="48" t="s">
        <v>97</v>
      </c>
      <c r="G25" s="48" t="s">
        <v>175</v>
      </c>
      <c r="H25" s="48" t="s">
        <v>175</v>
      </c>
      <c r="I25" s="51">
        <v>0</v>
      </c>
      <c r="J25" s="50">
        <v>6</v>
      </c>
      <c r="K25" s="50">
        <v>0</v>
      </c>
      <c r="L25" s="51">
        <v>0</v>
      </c>
      <c r="M25" s="51">
        <v>0</v>
      </c>
      <c r="N25" s="51">
        <v>6</v>
      </c>
      <c r="O25" s="51">
        <v>0</v>
      </c>
      <c r="P25" s="51" t="s">
        <v>81</v>
      </c>
      <c r="Q25" s="51" t="str">
        <f>+'BASE DE DATOS '!CD25</f>
        <v>NA</v>
      </c>
      <c r="R25" s="51">
        <f>+'BASE DE DATOS '!CE25</f>
        <v>0</v>
      </c>
      <c r="S25" s="51">
        <f>+'BASE DE DATOS '!CF25</f>
        <v>0</v>
      </c>
      <c r="T25" s="51">
        <f>+'BASE DE DATOS '!CG25</f>
        <v>0</v>
      </c>
      <c r="U25" s="51">
        <f>+'BASE DE DATOS '!CH25</f>
        <v>0</v>
      </c>
      <c r="V25" s="51">
        <f>+'BASE DE DATOS '!CI25</f>
        <v>0</v>
      </c>
      <c r="W25" s="51">
        <f>+'BASE DE DATOS '!CJ25</f>
        <v>0</v>
      </c>
      <c r="X25" s="51">
        <f>+'BASE DE DATOS '!CK25</f>
        <v>0</v>
      </c>
      <c r="Y25" s="51">
        <f>+'BASE DE DATOS '!CL25</f>
        <v>0</v>
      </c>
      <c r="Z25" s="51">
        <f>+'BASE DE DATOS '!CM25</f>
        <v>0</v>
      </c>
      <c r="AA25" s="54" t="str">
        <f>+'BASE DE DATOS '!CN25</f>
        <v>NA</v>
      </c>
      <c r="AB25" s="377"/>
      <c r="AC25" s="377"/>
      <c r="AD25" s="54" t="str">
        <f>+'BASE DE DATOS '!CQ25</f>
        <v>NA</v>
      </c>
      <c r="AE25" s="127" t="str">
        <f>+'BASE DE DATOS '!CR25</f>
        <v>NA</v>
      </c>
      <c r="AF25" s="376"/>
      <c r="AG25" s="376"/>
      <c r="AH25" s="55" t="str">
        <f>+'BASE DE DATOS '!CU25</f>
        <v xml:space="preserve">DIRECCION DE DESARROLLO SOCIAL </v>
      </c>
    </row>
    <row r="26" spans="1:34" ht="98.25" customHeight="1">
      <c r="A26" s="48" t="s">
        <v>171</v>
      </c>
      <c r="B26" s="49" t="s">
        <v>95</v>
      </c>
      <c r="C26" s="48" t="s">
        <v>172</v>
      </c>
      <c r="D26" s="57">
        <v>0</v>
      </c>
      <c r="E26" s="57">
        <v>2</v>
      </c>
      <c r="F26" s="48" t="s">
        <v>97</v>
      </c>
      <c r="G26" s="63" t="s">
        <v>81</v>
      </c>
      <c r="H26" s="56" t="s">
        <v>177</v>
      </c>
      <c r="I26" s="51" t="s">
        <v>107</v>
      </c>
      <c r="J26" s="50" t="s">
        <v>81</v>
      </c>
      <c r="K26" s="50" t="s">
        <v>81</v>
      </c>
      <c r="L26" s="50" t="s">
        <v>81</v>
      </c>
      <c r="M26" s="50" t="s">
        <v>81</v>
      </c>
      <c r="N26" s="50" t="s">
        <v>81</v>
      </c>
      <c r="O26" s="51">
        <v>0</v>
      </c>
      <c r="P26" s="51">
        <v>2</v>
      </c>
      <c r="Q26" s="51">
        <f>+'BASE DE DATOS '!CD26</f>
        <v>0</v>
      </c>
      <c r="R26" s="51">
        <f>+'BASE DE DATOS '!CE26</f>
        <v>0</v>
      </c>
      <c r="S26" s="51">
        <f>+'BASE DE DATOS '!CF26</f>
        <v>0</v>
      </c>
      <c r="T26" s="51">
        <f>+'BASE DE DATOS '!CG26</f>
        <v>0</v>
      </c>
      <c r="U26" s="51">
        <f>+'BASE DE DATOS '!CH26</f>
        <v>0</v>
      </c>
      <c r="V26" s="51">
        <f>+'BASE DE DATOS '!CI26</f>
        <v>0</v>
      </c>
      <c r="W26" s="51">
        <f>+'BASE DE DATOS '!CJ26</f>
        <v>0</v>
      </c>
      <c r="X26" s="51">
        <f>+'BASE DE DATOS '!CK26</f>
        <v>0</v>
      </c>
      <c r="Y26" s="51">
        <f>+'BASE DE DATOS '!CL26</f>
        <v>0</v>
      </c>
      <c r="Z26" s="51">
        <f>+'BASE DE DATOS '!CM26</f>
        <v>0</v>
      </c>
      <c r="AA26" s="131">
        <f>+'BASE DE DATOS '!CN26</f>
        <v>0</v>
      </c>
      <c r="AB26" s="377"/>
      <c r="AC26" s="377"/>
      <c r="AD26" s="54">
        <f>+'BASE DE DATOS '!CQ26</f>
        <v>0</v>
      </c>
      <c r="AE26" s="127">
        <f>+'BASE DE DATOS '!CR26</f>
        <v>0</v>
      </c>
      <c r="AF26" s="376"/>
      <c r="AG26" s="376"/>
      <c r="AH26" s="55" t="str">
        <f>+'BASE DE DATOS '!CU26</f>
        <v xml:space="preserve">DIRECCION DE DESARROLLO SOCIAL </v>
      </c>
    </row>
    <row r="27" spans="1:34" ht="56.25">
      <c r="A27" s="48" t="s">
        <v>171</v>
      </c>
      <c r="B27" s="49" t="s">
        <v>95</v>
      </c>
      <c r="C27" s="48" t="s">
        <v>172</v>
      </c>
      <c r="D27" s="50">
        <v>25</v>
      </c>
      <c r="E27" s="50" t="s">
        <v>79</v>
      </c>
      <c r="F27" s="48" t="s">
        <v>97</v>
      </c>
      <c r="G27" s="48" t="s">
        <v>178</v>
      </c>
      <c r="H27" s="48" t="s">
        <v>178</v>
      </c>
      <c r="I27" s="51">
        <v>0</v>
      </c>
      <c r="J27" s="50">
        <v>0</v>
      </c>
      <c r="K27" s="50">
        <v>0</v>
      </c>
      <c r="L27" s="51">
        <v>0</v>
      </c>
      <c r="M27" s="51">
        <v>0</v>
      </c>
      <c r="N27" s="51">
        <v>10</v>
      </c>
      <c r="O27" s="51">
        <v>0</v>
      </c>
      <c r="P27" s="51" t="s">
        <v>81</v>
      </c>
      <c r="Q27" s="51" t="str">
        <f>+'BASE DE DATOS '!CD27</f>
        <v>NA</v>
      </c>
      <c r="R27" s="51">
        <f>+'BASE DE DATOS '!CE27</f>
        <v>0</v>
      </c>
      <c r="S27" s="51">
        <f>+'BASE DE DATOS '!CF27</f>
        <v>0</v>
      </c>
      <c r="T27" s="51">
        <f>+'BASE DE DATOS '!CG27</f>
        <v>0</v>
      </c>
      <c r="U27" s="51">
        <f>+'BASE DE DATOS '!CH27</f>
        <v>0</v>
      </c>
      <c r="V27" s="51">
        <f>+'BASE DE DATOS '!CI27</f>
        <v>0</v>
      </c>
      <c r="W27" s="51">
        <f>+'BASE DE DATOS '!CJ27</f>
        <v>0</v>
      </c>
      <c r="X27" s="51">
        <f>+'BASE DE DATOS '!CK27</f>
        <v>0</v>
      </c>
      <c r="Y27" s="51">
        <f>+'BASE DE DATOS '!CL27</f>
        <v>0</v>
      </c>
      <c r="Z27" s="51">
        <f>+'BASE DE DATOS '!CM27</f>
        <v>0</v>
      </c>
      <c r="AA27" s="54" t="str">
        <f>+'BASE DE DATOS '!CN27</f>
        <v>NA</v>
      </c>
      <c r="AB27" s="377"/>
      <c r="AC27" s="377"/>
      <c r="AD27" s="54" t="str">
        <f>+'BASE DE DATOS '!CQ27</f>
        <v>NA</v>
      </c>
      <c r="AE27" s="127" t="str">
        <f>+'BASE DE DATOS '!CR27</f>
        <v>NA</v>
      </c>
      <c r="AF27" s="376"/>
      <c r="AG27" s="376"/>
      <c r="AH27" s="55" t="str">
        <f>+'BASE DE DATOS '!CU27</f>
        <v xml:space="preserve">DIRECCION DE DESARROLLO SOCIAL </v>
      </c>
    </row>
    <row r="28" spans="1:34" ht="33.75">
      <c r="A28" s="48" t="s">
        <v>179</v>
      </c>
      <c r="B28" s="49" t="s">
        <v>95</v>
      </c>
      <c r="C28" s="48" t="s">
        <v>180</v>
      </c>
      <c r="D28" s="50">
        <v>45</v>
      </c>
      <c r="E28" s="50">
        <v>45</v>
      </c>
      <c r="F28" s="48" t="s">
        <v>97</v>
      </c>
      <c r="G28" s="48" t="s">
        <v>181</v>
      </c>
      <c r="H28" s="56" t="s">
        <v>182</v>
      </c>
      <c r="I28" s="51">
        <v>37</v>
      </c>
      <c r="J28" s="50">
        <v>10</v>
      </c>
      <c r="K28" s="50">
        <v>46</v>
      </c>
      <c r="L28" s="51">
        <v>10</v>
      </c>
      <c r="M28" s="51">
        <v>10</v>
      </c>
      <c r="N28" s="51">
        <v>0</v>
      </c>
      <c r="O28" s="52">
        <v>0</v>
      </c>
      <c r="P28" s="51">
        <v>0</v>
      </c>
      <c r="Q28" s="52">
        <f>+'BASE DE DATOS '!CD28</f>
        <v>0</v>
      </c>
      <c r="R28" s="51">
        <f>+'BASE DE DATOS '!CE28</f>
        <v>0</v>
      </c>
      <c r="S28" s="50">
        <f>+'BASE DE DATOS '!CF28</f>
        <v>0</v>
      </c>
      <c r="T28" s="51">
        <f>+'BASE DE DATOS '!CG28</f>
        <v>0</v>
      </c>
      <c r="U28" s="51">
        <f>+'BASE DE DATOS '!CH28</f>
        <v>0</v>
      </c>
      <c r="V28" s="51">
        <f>+'BASE DE DATOS '!CI28</f>
        <v>0</v>
      </c>
      <c r="W28" s="51">
        <f>+'BASE DE DATOS '!CJ28</f>
        <v>0</v>
      </c>
      <c r="X28" s="51">
        <f>+'BASE DE DATOS '!CK28</f>
        <v>0</v>
      </c>
      <c r="Y28" s="51">
        <f>+'BASE DE DATOS '!CL28</f>
        <v>0</v>
      </c>
      <c r="Z28" s="51">
        <f>+'BASE DE DATOS '!CM28</f>
        <v>0</v>
      </c>
      <c r="AA28" s="54" t="str">
        <f>+'BASE DE DATOS '!CN28</f>
        <v>NA</v>
      </c>
      <c r="AB28" s="377">
        <f>SUM(AA28:AA30)</f>
        <v>0</v>
      </c>
      <c r="AC28" s="377">
        <v>0.33500000000000002</v>
      </c>
      <c r="AD28" s="54">
        <f>+'BASE DE DATOS '!CQ28</f>
        <v>56</v>
      </c>
      <c r="AE28" s="127">
        <f>+'BASE DE DATOS '!CR28</f>
        <v>1</v>
      </c>
      <c r="AF28" s="376">
        <f>SUM(AE28:AE30)/3</f>
        <v>0.66666666666666663</v>
      </c>
      <c r="AG28" s="376"/>
      <c r="AH28" s="55" t="str">
        <f>+'BASE DE DATOS '!CU28</f>
        <v xml:space="preserve">DIRECCION DE DESARROLLO SOCIAL </v>
      </c>
    </row>
    <row r="29" spans="1:34" ht="45">
      <c r="A29" s="48" t="s">
        <v>179</v>
      </c>
      <c r="B29" s="49" t="s">
        <v>95</v>
      </c>
      <c r="C29" s="48" t="s">
        <v>180</v>
      </c>
      <c r="D29" s="50">
        <v>3</v>
      </c>
      <c r="E29" s="50">
        <v>3</v>
      </c>
      <c r="F29" s="48" t="s">
        <v>97</v>
      </c>
      <c r="G29" s="48" t="s">
        <v>183</v>
      </c>
      <c r="H29" s="56" t="s">
        <v>184</v>
      </c>
      <c r="I29" s="51">
        <v>0</v>
      </c>
      <c r="J29" s="50">
        <v>1</v>
      </c>
      <c r="K29" s="50">
        <v>2</v>
      </c>
      <c r="L29" s="51">
        <v>1</v>
      </c>
      <c r="M29" s="51">
        <v>1</v>
      </c>
      <c r="N29" s="51">
        <v>0</v>
      </c>
      <c r="O29" s="51">
        <v>0</v>
      </c>
      <c r="P29" s="51">
        <v>0</v>
      </c>
      <c r="Q29" s="51">
        <f>+'BASE DE DATOS '!CD29</f>
        <v>0</v>
      </c>
      <c r="R29" s="51">
        <f>+'BASE DE DATOS '!CE29</f>
        <v>0</v>
      </c>
      <c r="S29" s="51">
        <f>+'BASE DE DATOS '!CF29</f>
        <v>0</v>
      </c>
      <c r="T29" s="51">
        <f>+'BASE DE DATOS '!CG29</f>
        <v>0</v>
      </c>
      <c r="U29" s="51">
        <f>+'BASE DE DATOS '!CH29</f>
        <v>0</v>
      </c>
      <c r="V29" s="51">
        <f>+'BASE DE DATOS '!CI29</f>
        <v>0</v>
      </c>
      <c r="W29" s="51">
        <f>+'BASE DE DATOS '!CJ29</f>
        <v>0</v>
      </c>
      <c r="X29" s="51">
        <f>+'BASE DE DATOS '!CK29</f>
        <v>0</v>
      </c>
      <c r="Y29" s="51">
        <f>+'BASE DE DATOS '!CL29</f>
        <v>0</v>
      </c>
      <c r="Z29" s="51">
        <f>+'BASE DE DATOS '!CM29</f>
        <v>0</v>
      </c>
      <c r="AA29" s="54" t="str">
        <f>+'BASE DE DATOS '!CN29</f>
        <v>NA</v>
      </c>
      <c r="AB29" s="377"/>
      <c r="AC29" s="377"/>
      <c r="AD29" s="54">
        <f>+'BASE DE DATOS '!CQ29</f>
        <v>3</v>
      </c>
      <c r="AE29" s="127">
        <f>+'BASE DE DATOS '!CR29</f>
        <v>1</v>
      </c>
      <c r="AF29" s="376"/>
      <c r="AG29" s="376"/>
      <c r="AH29" s="55" t="str">
        <f>+'BASE DE DATOS '!CU29</f>
        <v xml:space="preserve">DIRECCION DE DESARROLLO SOCIAL </v>
      </c>
    </row>
    <row r="30" spans="1:34" ht="45">
      <c r="A30" s="48" t="s">
        <v>179</v>
      </c>
      <c r="B30" s="49" t="s">
        <v>95</v>
      </c>
      <c r="C30" s="48" t="s">
        <v>180</v>
      </c>
      <c r="D30" s="50">
        <v>2</v>
      </c>
      <c r="E30" s="50">
        <v>2</v>
      </c>
      <c r="F30" s="48" t="s">
        <v>97</v>
      </c>
      <c r="G30" s="48" t="s">
        <v>185</v>
      </c>
      <c r="H30" s="48" t="s">
        <v>185</v>
      </c>
      <c r="I30" s="51">
        <v>0</v>
      </c>
      <c r="J30" s="50">
        <v>0</v>
      </c>
      <c r="K30" s="50">
        <v>0</v>
      </c>
      <c r="L30" s="51">
        <v>0</v>
      </c>
      <c r="M30" s="51">
        <v>0</v>
      </c>
      <c r="N30" s="51">
        <v>0</v>
      </c>
      <c r="O30" s="51">
        <v>0</v>
      </c>
      <c r="P30" s="51">
        <v>2</v>
      </c>
      <c r="Q30" s="51">
        <f>+'BASE DE DATOS '!CD30</f>
        <v>0</v>
      </c>
      <c r="R30" s="51">
        <f>+'BASE DE DATOS '!CE30</f>
        <v>0</v>
      </c>
      <c r="S30" s="51">
        <f>+'BASE DE DATOS '!CF30</f>
        <v>0</v>
      </c>
      <c r="T30" s="51">
        <f>+'BASE DE DATOS '!CG30</f>
        <v>0</v>
      </c>
      <c r="U30" s="51">
        <f>+'BASE DE DATOS '!CH30</f>
        <v>0</v>
      </c>
      <c r="V30" s="51">
        <f>+'BASE DE DATOS '!CI30</f>
        <v>0</v>
      </c>
      <c r="W30" s="51">
        <f>+'BASE DE DATOS '!CJ30</f>
        <v>0</v>
      </c>
      <c r="X30" s="51">
        <f>+'BASE DE DATOS '!CK30</f>
        <v>0</v>
      </c>
      <c r="Y30" s="51">
        <f>+'BASE DE DATOS '!CL30</f>
        <v>0</v>
      </c>
      <c r="Z30" s="51">
        <f>+'BASE DE DATOS '!CM30</f>
        <v>0</v>
      </c>
      <c r="AA30" s="131">
        <f>+'BASE DE DATOS '!CN30</f>
        <v>0</v>
      </c>
      <c r="AB30" s="377"/>
      <c r="AC30" s="377"/>
      <c r="AD30" s="54">
        <f>+'BASE DE DATOS '!CQ30</f>
        <v>0</v>
      </c>
      <c r="AE30" s="127">
        <f>+'BASE DE DATOS '!CR30</f>
        <v>0</v>
      </c>
      <c r="AF30" s="376"/>
      <c r="AG30" s="376"/>
      <c r="AH30" s="55" t="str">
        <f>+'BASE DE DATOS '!CU30</f>
        <v xml:space="preserve">DIRECCION DE DESARROLLO SOCIAL </v>
      </c>
    </row>
    <row r="31" spans="1:34" ht="33.75">
      <c r="A31" s="39" t="s">
        <v>186</v>
      </c>
      <c r="B31" s="40" t="s">
        <v>91</v>
      </c>
      <c r="C31" s="39" t="s">
        <v>187</v>
      </c>
      <c r="D31" s="41" t="s">
        <v>79</v>
      </c>
      <c r="E31" s="41" t="s">
        <v>79</v>
      </c>
      <c r="F31" s="41" t="s">
        <v>79</v>
      </c>
      <c r="G31" s="39" t="s">
        <v>80</v>
      </c>
      <c r="H31" s="39" t="s">
        <v>80</v>
      </c>
      <c r="I31" s="42" t="s">
        <v>81</v>
      </c>
      <c r="J31" s="41">
        <v>3</v>
      </c>
      <c r="K31" s="42" t="s">
        <v>81</v>
      </c>
      <c r="L31" s="41">
        <v>4</v>
      </c>
      <c r="M31" s="65"/>
      <c r="N31" s="41">
        <v>1</v>
      </c>
      <c r="O31" s="44" t="s">
        <v>81</v>
      </c>
      <c r="P31" s="42">
        <v>1</v>
      </c>
      <c r="Q31" s="44" t="str">
        <f>+'BASE DE DATOS '!CD31</f>
        <v>NA</v>
      </c>
      <c r="R31" s="41">
        <f>+'BASE DE DATOS '!CE31</f>
        <v>0</v>
      </c>
      <c r="S31" s="41">
        <f>+'BASE DE DATOS '!CF31</f>
        <v>0</v>
      </c>
      <c r="T31" s="41">
        <f>+'BASE DE DATOS '!CG31</f>
        <v>0</v>
      </c>
      <c r="U31" s="41">
        <f>+'BASE DE DATOS '!CH31</f>
        <v>0</v>
      </c>
      <c r="V31" s="41">
        <f>+'BASE DE DATOS '!CI31</f>
        <v>0</v>
      </c>
      <c r="W31" s="41">
        <f>+'BASE DE DATOS '!CJ31</f>
        <v>0</v>
      </c>
      <c r="X31" s="41">
        <f>+'BASE DE DATOS '!CK31</f>
        <v>0</v>
      </c>
      <c r="Y31" s="41">
        <f>+'BASE DE DATOS '!CL31</f>
        <v>0</v>
      </c>
      <c r="Z31" s="41">
        <f>+'BASE DE DATOS '!CM31</f>
        <v>0</v>
      </c>
      <c r="AA31" s="44" t="str">
        <f>+'BASE DE DATOS '!CN31</f>
        <v>NA</v>
      </c>
      <c r="AB31" s="44" t="s">
        <v>81</v>
      </c>
      <c r="AC31" s="45">
        <f>+AC32</f>
        <v>0</v>
      </c>
      <c r="AD31" s="41">
        <f>+'BASE DE DATOS '!CQ31</f>
        <v>4</v>
      </c>
      <c r="AE31" s="44" t="str">
        <f>+'BASE DE DATOS '!CR31</f>
        <v>NA</v>
      </c>
      <c r="AF31" s="44" t="s">
        <v>81</v>
      </c>
      <c r="AG31" s="60">
        <f>+AG32</f>
        <v>0.65</v>
      </c>
      <c r="AH31" s="39" t="str">
        <f>+'BASE DE DATOS '!CU31</f>
        <v xml:space="preserve">DIRECCION DE DESARROLLO SOCIAL </v>
      </c>
    </row>
    <row r="32" spans="1:34" ht="56.25" customHeight="1">
      <c r="A32" s="48" t="s">
        <v>188</v>
      </c>
      <c r="B32" s="49" t="s">
        <v>95</v>
      </c>
      <c r="C32" s="48" t="s">
        <v>189</v>
      </c>
      <c r="D32" s="50">
        <v>1</v>
      </c>
      <c r="E32" s="50">
        <v>1</v>
      </c>
      <c r="F32" s="48" t="s">
        <v>97</v>
      </c>
      <c r="G32" s="48" t="s">
        <v>190</v>
      </c>
      <c r="H32" s="48" t="s">
        <v>190</v>
      </c>
      <c r="I32" s="51">
        <v>1</v>
      </c>
      <c r="J32" s="50">
        <v>0</v>
      </c>
      <c r="K32" s="50">
        <v>0</v>
      </c>
      <c r="L32" s="51">
        <v>1</v>
      </c>
      <c r="M32" s="51">
        <v>1</v>
      </c>
      <c r="N32" s="51">
        <v>1</v>
      </c>
      <c r="O32" s="51">
        <v>1</v>
      </c>
      <c r="P32" s="51">
        <v>0</v>
      </c>
      <c r="Q32" s="61">
        <f>+'BASE DE DATOS '!CD32</f>
        <v>0</v>
      </c>
      <c r="R32" s="51">
        <f>+'BASE DE DATOS '!CE32</f>
        <v>0</v>
      </c>
      <c r="S32" s="51">
        <f>+'BASE DE DATOS '!CF32</f>
        <v>0</v>
      </c>
      <c r="T32" s="51">
        <f>+'BASE DE DATOS '!CG32</f>
        <v>0</v>
      </c>
      <c r="U32" s="51">
        <f>+'BASE DE DATOS '!CH32</f>
        <v>0</v>
      </c>
      <c r="V32" s="51">
        <f>+'BASE DE DATOS '!CI32</f>
        <v>0</v>
      </c>
      <c r="W32" s="51">
        <f>+'BASE DE DATOS '!CJ32</f>
        <v>0</v>
      </c>
      <c r="X32" s="51">
        <f>+'BASE DE DATOS '!CK32</f>
        <v>0</v>
      </c>
      <c r="Y32" s="51">
        <f>+'BASE DE DATOS '!CL32</f>
        <v>0</v>
      </c>
      <c r="Z32" s="51">
        <f>+'BASE DE DATOS '!CM32</f>
        <v>0</v>
      </c>
      <c r="AA32" s="131" t="str">
        <f>+'BASE DE DATOS '!CN32</f>
        <v>NA</v>
      </c>
      <c r="AB32" s="377">
        <f>SUM(AA32:AA36)</f>
        <v>0</v>
      </c>
      <c r="AC32" s="377">
        <f>SUM(AA32:AA37)/P31</f>
        <v>0</v>
      </c>
      <c r="AD32" s="54">
        <f>+'BASE DE DATOS '!CQ32</f>
        <v>2</v>
      </c>
      <c r="AE32" s="127">
        <f>+'BASE DE DATOS '!CR32</f>
        <v>1</v>
      </c>
      <c r="AF32" s="376">
        <f>SUBTOTAL(9,AE33:AE36)/2</f>
        <v>0.8</v>
      </c>
      <c r="AG32" s="376">
        <f>SUBTOTAL(9,AE33:AE37)/AD31</f>
        <v>0.65</v>
      </c>
      <c r="AH32" s="55" t="str">
        <f>+'BASE DE DATOS '!CU32</f>
        <v xml:space="preserve">SECRETARIA DE PLANEACION - DIRECCION DE DESARROLLO SOCIAL </v>
      </c>
    </row>
    <row r="33" spans="1:34" ht="68.25" customHeight="1">
      <c r="A33" s="48" t="s">
        <v>188</v>
      </c>
      <c r="B33" s="49" t="s">
        <v>95</v>
      </c>
      <c r="C33" s="48" t="s">
        <v>189</v>
      </c>
      <c r="D33" s="50">
        <v>45</v>
      </c>
      <c r="E33" s="50">
        <v>3</v>
      </c>
      <c r="F33" s="48" t="s">
        <v>97</v>
      </c>
      <c r="G33" s="48" t="s">
        <v>192</v>
      </c>
      <c r="H33" s="56" t="s">
        <v>193</v>
      </c>
      <c r="I33" s="51">
        <v>0</v>
      </c>
      <c r="J33" s="50">
        <v>6</v>
      </c>
      <c r="K33" s="50">
        <v>6</v>
      </c>
      <c r="L33" s="51">
        <v>3</v>
      </c>
      <c r="M33" s="51">
        <v>3</v>
      </c>
      <c r="N33" s="51">
        <v>0</v>
      </c>
      <c r="O33" s="51">
        <v>0</v>
      </c>
      <c r="P33" s="51">
        <v>0</v>
      </c>
      <c r="Q33" s="51">
        <f>+'BASE DE DATOS '!CD33</f>
        <v>0</v>
      </c>
      <c r="R33" s="51">
        <f>+'BASE DE DATOS '!CE33</f>
        <v>0</v>
      </c>
      <c r="S33" s="51">
        <f>+'BASE DE DATOS '!CF33</f>
        <v>0</v>
      </c>
      <c r="T33" s="51">
        <f>+'BASE DE DATOS '!CG33</f>
        <v>0</v>
      </c>
      <c r="U33" s="51">
        <f>+'BASE DE DATOS '!CH33</f>
        <v>0</v>
      </c>
      <c r="V33" s="51">
        <f>+'BASE DE DATOS '!CI33</f>
        <v>0</v>
      </c>
      <c r="W33" s="51">
        <f>+'BASE DE DATOS '!CJ33</f>
        <v>0</v>
      </c>
      <c r="X33" s="51">
        <f>+'BASE DE DATOS '!CK33</f>
        <v>0</v>
      </c>
      <c r="Y33" s="51">
        <f>+'BASE DE DATOS '!CL33</f>
        <v>0</v>
      </c>
      <c r="Z33" s="51">
        <f>+'BASE DE DATOS '!CM33</f>
        <v>0</v>
      </c>
      <c r="AA33" s="54" t="str">
        <f>+'BASE DE DATOS '!CN33</f>
        <v>NA</v>
      </c>
      <c r="AB33" s="377"/>
      <c r="AC33" s="377"/>
      <c r="AD33" s="54">
        <f>+'BASE DE DATOS '!CQ33</f>
        <v>9</v>
      </c>
      <c r="AE33" s="127">
        <f>+'BASE DE DATOS '!CR33</f>
        <v>1</v>
      </c>
      <c r="AF33" s="376"/>
      <c r="AG33" s="376"/>
      <c r="AH33" s="55" t="str">
        <f>+'BASE DE DATOS '!CU33</f>
        <v xml:space="preserve">DIRECCION DE DESARROLLO SOCIAL </v>
      </c>
    </row>
    <row r="34" spans="1:34" ht="33.75">
      <c r="A34" s="48" t="s">
        <v>188</v>
      </c>
      <c r="B34" s="49" t="s">
        <v>95</v>
      </c>
      <c r="C34" s="48" t="s">
        <v>189</v>
      </c>
      <c r="D34" s="50">
        <v>45</v>
      </c>
      <c r="E34" s="50">
        <v>10</v>
      </c>
      <c r="F34" s="48" t="s">
        <v>97</v>
      </c>
      <c r="G34" s="48" t="s">
        <v>200</v>
      </c>
      <c r="H34" s="56" t="s">
        <v>201</v>
      </c>
      <c r="I34" s="51">
        <v>0</v>
      </c>
      <c r="J34" s="50">
        <v>6</v>
      </c>
      <c r="K34" s="50">
        <v>2</v>
      </c>
      <c r="L34" s="51">
        <v>20</v>
      </c>
      <c r="M34" s="51">
        <v>4</v>
      </c>
      <c r="N34" s="51">
        <v>0</v>
      </c>
      <c r="O34" s="51">
        <v>0</v>
      </c>
      <c r="P34" s="51">
        <v>4</v>
      </c>
      <c r="Q34" s="51">
        <f>+'BASE DE DATOS '!CD34</f>
        <v>0</v>
      </c>
      <c r="R34" s="51">
        <f>+'BASE DE DATOS '!CE34</f>
        <v>0</v>
      </c>
      <c r="S34" s="51">
        <f>+'BASE DE DATOS '!CF34</f>
        <v>0</v>
      </c>
      <c r="T34" s="51">
        <f>+'BASE DE DATOS '!CG34</f>
        <v>0</v>
      </c>
      <c r="U34" s="51">
        <f>+'BASE DE DATOS '!CH34</f>
        <v>0</v>
      </c>
      <c r="V34" s="51">
        <f>+'BASE DE DATOS '!CI34</f>
        <v>0</v>
      </c>
      <c r="W34" s="51">
        <f>+'BASE DE DATOS '!CJ34</f>
        <v>0</v>
      </c>
      <c r="X34" s="51">
        <f>+'BASE DE DATOS '!CK34</f>
        <v>0</v>
      </c>
      <c r="Y34" s="51">
        <f>+'BASE DE DATOS '!CL34</f>
        <v>0</v>
      </c>
      <c r="Z34" s="51">
        <f>+'BASE DE DATOS '!CM34</f>
        <v>0</v>
      </c>
      <c r="AA34" s="131">
        <f>+'BASE DE DATOS '!CN34</f>
        <v>0</v>
      </c>
      <c r="AB34" s="377"/>
      <c r="AC34" s="377"/>
      <c r="AD34" s="54">
        <f>+'BASE DE DATOS '!CQ34</f>
        <v>6</v>
      </c>
      <c r="AE34" s="127">
        <f>+'BASE DE DATOS '!CR34</f>
        <v>0.6</v>
      </c>
      <c r="AF34" s="376"/>
      <c r="AG34" s="376"/>
      <c r="AH34" s="55" t="str">
        <f>+'BASE DE DATOS '!CU34</f>
        <v xml:space="preserve">DIRECCION DE DESARROLLO SOCIAL </v>
      </c>
    </row>
    <row r="35" spans="1:34" ht="45">
      <c r="A35" s="48" t="s">
        <v>188</v>
      </c>
      <c r="B35" s="49" t="s">
        <v>95</v>
      </c>
      <c r="C35" s="48" t="s">
        <v>189</v>
      </c>
      <c r="D35" s="50">
        <v>1</v>
      </c>
      <c r="E35" s="50" t="s">
        <v>79</v>
      </c>
      <c r="F35" s="48" t="s">
        <v>97</v>
      </c>
      <c r="G35" s="48" t="s">
        <v>202</v>
      </c>
      <c r="H35" s="48" t="s">
        <v>202</v>
      </c>
      <c r="I35" s="51">
        <v>0</v>
      </c>
      <c r="J35" s="50">
        <v>0</v>
      </c>
      <c r="K35" s="50">
        <v>0</v>
      </c>
      <c r="L35" s="51">
        <v>0</v>
      </c>
      <c r="M35" s="51">
        <v>0</v>
      </c>
      <c r="N35" s="51">
        <v>0</v>
      </c>
      <c r="O35" s="51">
        <v>0</v>
      </c>
      <c r="P35" s="51" t="s">
        <v>81</v>
      </c>
      <c r="Q35" s="51" t="str">
        <f>+'BASE DE DATOS '!CD35</f>
        <v>NA</v>
      </c>
      <c r="R35" s="51">
        <f>+'BASE DE DATOS '!CE35</f>
        <v>0</v>
      </c>
      <c r="S35" s="51">
        <f>+'BASE DE DATOS '!CF35</f>
        <v>0</v>
      </c>
      <c r="T35" s="51">
        <f>+'BASE DE DATOS '!CG35</f>
        <v>0</v>
      </c>
      <c r="U35" s="51">
        <f>+'BASE DE DATOS '!CH35</f>
        <v>0</v>
      </c>
      <c r="V35" s="51">
        <f>+'BASE DE DATOS '!CI35</f>
        <v>0</v>
      </c>
      <c r="W35" s="51">
        <f>+'BASE DE DATOS '!CJ35</f>
        <v>0</v>
      </c>
      <c r="X35" s="51">
        <f>+'BASE DE DATOS '!CK35</f>
        <v>0</v>
      </c>
      <c r="Y35" s="51">
        <f>+'BASE DE DATOS '!CL35</f>
        <v>0</v>
      </c>
      <c r="Z35" s="51">
        <f>+'BASE DE DATOS '!CM35</f>
        <v>0</v>
      </c>
      <c r="AA35" s="67" t="str">
        <f>+'BASE DE DATOS '!CN35</f>
        <v>NA</v>
      </c>
      <c r="AB35" s="377"/>
      <c r="AC35" s="377"/>
      <c r="AD35" s="54" t="str">
        <f>+'BASE DE DATOS '!CQ35</f>
        <v>NA</v>
      </c>
      <c r="AE35" s="127" t="str">
        <f>+'BASE DE DATOS '!CR35</f>
        <v>NA</v>
      </c>
      <c r="AF35" s="376"/>
      <c r="AG35" s="376"/>
      <c r="AH35" s="55" t="str">
        <f>+'BASE DE DATOS '!CU35</f>
        <v xml:space="preserve">DIRECCION DE DESARROLLO SOCIAL </v>
      </c>
    </row>
    <row r="36" spans="1:34" ht="33.75">
      <c r="A36" s="48" t="s">
        <v>188</v>
      </c>
      <c r="B36" s="49" t="s">
        <v>95</v>
      </c>
      <c r="C36" s="48" t="s">
        <v>189</v>
      </c>
      <c r="D36" s="50">
        <v>1</v>
      </c>
      <c r="E36" s="50" t="s">
        <v>79</v>
      </c>
      <c r="F36" s="48" t="s">
        <v>97</v>
      </c>
      <c r="G36" s="48" t="s">
        <v>203</v>
      </c>
      <c r="H36" s="48" t="s">
        <v>203</v>
      </c>
      <c r="I36" s="51">
        <v>0</v>
      </c>
      <c r="J36" s="50">
        <v>0</v>
      </c>
      <c r="K36" s="50">
        <v>0</v>
      </c>
      <c r="L36" s="51">
        <v>1</v>
      </c>
      <c r="M36" s="51">
        <v>1</v>
      </c>
      <c r="N36" s="51">
        <v>0</v>
      </c>
      <c r="O36" s="51">
        <v>0</v>
      </c>
      <c r="P36" s="51" t="s">
        <v>81</v>
      </c>
      <c r="Q36" s="51" t="str">
        <f>+'BASE DE DATOS '!CD36</f>
        <v>NA</v>
      </c>
      <c r="R36" s="51">
        <f>+'BASE DE DATOS '!CE36</f>
        <v>0</v>
      </c>
      <c r="S36" s="51">
        <f>+'BASE DE DATOS '!CF36</f>
        <v>0</v>
      </c>
      <c r="T36" s="51">
        <f>+'BASE DE DATOS '!CG36</f>
        <v>0</v>
      </c>
      <c r="U36" s="51">
        <f>+'BASE DE DATOS '!CH36</f>
        <v>0</v>
      </c>
      <c r="V36" s="51">
        <f>+'BASE DE DATOS '!CI36</f>
        <v>0</v>
      </c>
      <c r="W36" s="51">
        <f>+'BASE DE DATOS '!CJ36</f>
        <v>0</v>
      </c>
      <c r="X36" s="51">
        <f>+'BASE DE DATOS '!CK36</f>
        <v>0</v>
      </c>
      <c r="Y36" s="51">
        <f>+'BASE DE DATOS '!CL36</f>
        <v>0</v>
      </c>
      <c r="Z36" s="51">
        <f>+'BASE DE DATOS '!CM36</f>
        <v>0</v>
      </c>
      <c r="AA36" s="54" t="str">
        <f>+'BASE DE DATOS '!CN36</f>
        <v>NA</v>
      </c>
      <c r="AB36" s="377"/>
      <c r="AC36" s="377"/>
      <c r="AD36" s="54" t="str">
        <f>+'BASE DE DATOS '!CQ36</f>
        <v>NA</v>
      </c>
      <c r="AE36" s="127" t="str">
        <f>+'BASE DE DATOS '!CR36</f>
        <v>NA</v>
      </c>
      <c r="AF36" s="376"/>
      <c r="AG36" s="376"/>
      <c r="AH36" s="55" t="str">
        <f>+'BASE DE DATOS '!CU36</f>
        <v xml:space="preserve">DIRECCION DE DESARROLLO SOCIAL </v>
      </c>
    </row>
    <row r="37" spans="1:34" ht="45">
      <c r="A37" s="48" t="s">
        <v>204</v>
      </c>
      <c r="B37" s="49" t="s">
        <v>95</v>
      </c>
      <c r="C37" s="48" t="s">
        <v>205</v>
      </c>
      <c r="D37" s="50">
        <v>45</v>
      </c>
      <c r="E37" s="50">
        <v>6</v>
      </c>
      <c r="F37" s="48" t="s">
        <v>97</v>
      </c>
      <c r="G37" s="48" t="s">
        <v>206</v>
      </c>
      <c r="H37" s="56" t="s">
        <v>207</v>
      </c>
      <c r="I37" s="51">
        <v>0</v>
      </c>
      <c r="J37" s="50">
        <v>10</v>
      </c>
      <c r="K37" s="50">
        <v>10</v>
      </c>
      <c r="L37" s="51">
        <v>0</v>
      </c>
      <c r="M37" s="51">
        <v>0</v>
      </c>
      <c r="N37" s="51">
        <v>0</v>
      </c>
      <c r="O37" s="51">
        <v>0</v>
      </c>
      <c r="P37" s="51">
        <v>0</v>
      </c>
      <c r="Q37" s="51">
        <f>+'BASE DE DATOS '!CD37</f>
        <v>10</v>
      </c>
      <c r="R37" s="51">
        <f>+'BASE DE DATOS '!CE37</f>
        <v>0</v>
      </c>
      <c r="S37" s="51">
        <f>+'BASE DE DATOS '!CF37</f>
        <v>0</v>
      </c>
      <c r="T37" s="51">
        <f>+'BASE DE DATOS '!CG37</f>
        <v>0</v>
      </c>
      <c r="U37" s="51">
        <f>+'BASE DE DATOS '!CH37</f>
        <v>0</v>
      </c>
      <c r="V37" s="51">
        <f>+'BASE DE DATOS '!CI37</f>
        <v>0</v>
      </c>
      <c r="W37" s="51">
        <f>+'BASE DE DATOS '!CJ37</f>
        <v>0</v>
      </c>
      <c r="X37" s="51">
        <f>+'BASE DE DATOS '!CK37</f>
        <v>0</v>
      </c>
      <c r="Y37" s="51">
        <f>+'BASE DE DATOS '!CL37</f>
        <v>0</v>
      </c>
      <c r="Z37" s="51">
        <f>+'BASE DE DATOS '!CM37</f>
        <v>0</v>
      </c>
      <c r="AA37" s="131" t="str">
        <f>+'BASE DE DATOS '!CN37</f>
        <v>NA</v>
      </c>
      <c r="AB37" s="130" t="str">
        <f>+AA37</f>
        <v>NA</v>
      </c>
      <c r="AC37" s="377">
        <v>0.9</v>
      </c>
      <c r="AD37" s="54">
        <f>+'BASE DE DATOS '!CQ37</f>
        <v>20</v>
      </c>
      <c r="AE37" s="127">
        <f>+'BASE DE DATOS '!CR37</f>
        <v>1</v>
      </c>
      <c r="AF37" s="131">
        <f>+AE37</f>
        <v>1</v>
      </c>
      <c r="AG37" s="376"/>
      <c r="AH37" s="55" t="str">
        <f>+'BASE DE DATOS '!CU37</f>
        <v xml:space="preserve">DIRECCION DE DESARROLLO SOCIAL </v>
      </c>
    </row>
    <row r="38" spans="1:34" ht="33.75">
      <c r="A38" s="39" t="s">
        <v>212</v>
      </c>
      <c r="B38" s="40" t="s">
        <v>91</v>
      </c>
      <c r="C38" s="39" t="s">
        <v>213</v>
      </c>
      <c r="D38" s="41" t="s">
        <v>79</v>
      </c>
      <c r="E38" s="41" t="s">
        <v>79</v>
      </c>
      <c r="F38" s="41" t="s">
        <v>79</v>
      </c>
      <c r="G38" s="39" t="s">
        <v>80</v>
      </c>
      <c r="H38" s="39" t="s">
        <v>80</v>
      </c>
      <c r="I38" s="42" t="s">
        <v>81</v>
      </c>
      <c r="J38" s="41">
        <v>8</v>
      </c>
      <c r="K38" s="42" t="s">
        <v>81</v>
      </c>
      <c r="L38" s="41">
        <v>7</v>
      </c>
      <c r="M38" s="44" t="s">
        <v>81</v>
      </c>
      <c r="N38" s="41">
        <v>4</v>
      </c>
      <c r="O38" s="44" t="s">
        <v>81</v>
      </c>
      <c r="P38" s="41">
        <v>3</v>
      </c>
      <c r="Q38" s="44" t="str">
        <f>+'BASE DE DATOS '!CD38</f>
        <v>NA</v>
      </c>
      <c r="R38" s="41">
        <f>+'BASE DE DATOS '!CE38</f>
        <v>0</v>
      </c>
      <c r="S38" s="41">
        <f>+'BASE DE DATOS '!CF38</f>
        <v>0</v>
      </c>
      <c r="T38" s="41">
        <f>+'BASE DE DATOS '!CG38</f>
        <v>0</v>
      </c>
      <c r="U38" s="41">
        <f>+'BASE DE DATOS '!CH38</f>
        <v>0</v>
      </c>
      <c r="V38" s="41">
        <f>+'BASE DE DATOS '!CI38</f>
        <v>0</v>
      </c>
      <c r="W38" s="41">
        <f>+'BASE DE DATOS '!CJ38</f>
        <v>0</v>
      </c>
      <c r="X38" s="41">
        <f>+'BASE DE DATOS '!CK38</f>
        <v>0</v>
      </c>
      <c r="Y38" s="41">
        <f>+'BASE DE DATOS '!CL38</f>
        <v>20000000</v>
      </c>
      <c r="Z38" s="41">
        <f>+'BASE DE DATOS '!CM38</f>
        <v>0</v>
      </c>
      <c r="AA38" s="44" t="str">
        <f>+'BASE DE DATOS '!CN38</f>
        <v>NA</v>
      </c>
      <c r="AB38" s="44" t="s">
        <v>81</v>
      </c>
      <c r="AC38" s="45">
        <f>+AC39</f>
        <v>1</v>
      </c>
      <c r="AD38" s="39">
        <f>+'BASE DE DATOS '!CQ38</f>
        <v>8</v>
      </c>
      <c r="AE38" s="44" t="str">
        <f>+'BASE DE DATOS '!CR38</f>
        <v>NA</v>
      </c>
      <c r="AF38" s="44" t="s">
        <v>81</v>
      </c>
      <c r="AG38" s="60">
        <f>+AG39</f>
        <v>1</v>
      </c>
      <c r="AH38" s="39" t="str">
        <f>+'BASE DE DATOS '!CU38</f>
        <v xml:space="preserve">DIRECCION DE DESARROLLO SOCIAL </v>
      </c>
    </row>
    <row r="39" spans="1:34" ht="56.25">
      <c r="A39" s="48" t="s">
        <v>214</v>
      </c>
      <c r="B39" s="49" t="s">
        <v>95</v>
      </c>
      <c r="C39" s="48" t="s">
        <v>215</v>
      </c>
      <c r="D39" s="50">
        <v>1</v>
      </c>
      <c r="E39" s="50">
        <v>1</v>
      </c>
      <c r="F39" s="48" t="s">
        <v>97</v>
      </c>
      <c r="G39" s="48" t="s">
        <v>216</v>
      </c>
      <c r="H39" s="48" t="s">
        <v>216</v>
      </c>
      <c r="I39" s="51">
        <v>0</v>
      </c>
      <c r="J39" s="50">
        <v>0</v>
      </c>
      <c r="K39" s="50">
        <v>0</v>
      </c>
      <c r="L39" s="51">
        <v>0</v>
      </c>
      <c r="M39" s="51">
        <v>0</v>
      </c>
      <c r="N39" s="51">
        <v>0</v>
      </c>
      <c r="O39" s="51">
        <v>0</v>
      </c>
      <c r="P39" s="51">
        <v>1</v>
      </c>
      <c r="Q39" s="53">
        <f>+'BASE DE DATOS '!CD39</f>
        <v>1</v>
      </c>
      <c r="R39" s="51">
        <f>+'BASE DE DATOS '!CE39</f>
        <v>0</v>
      </c>
      <c r="S39" s="51">
        <f>+'BASE DE DATOS '!CF39</f>
        <v>0</v>
      </c>
      <c r="T39" s="51">
        <f>+'BASE DE DATOS '!CG39</f>
        <v>0</v>
      </c>
      <c r="U39" s="51">
        <f>+'BASE DE DATOS '!CH39</f>
        <v>0</v>
      </c>
      <c r="V39" s="51">
        <f>+'BASE DE DATOS '!CI39</f>
        <v>0</v>
      </c>
      <c r="W39" s="51">
        <f>+'BASE DE DATOS '!CJ39</f>
        <v>0</v>
      </c>
      <c r="X39" s="51">
        <f>+'BASE DE DATOS '!CK39</f>
        <v>0</v>
      </c>
      <c r="Y39" s="51">
        <f>+'BASE DE DATOS '!CL39</f>
        <v>20000000</v>
      </c>
      <c r="Z39" s="51">
        <f>+'BASE DE DATOS '!CM39</f>
        <v>0</v>
      </c>
      <c r="AA39" s="131">
        <f>+'BASE DE DATOS '!CN39</f>
        <v>1</v>
      </c>
      <c r="AB39" s="130">
        <f>+AA39</f>
        <v>1</v>
      </c>
      <c r="AC39" s="377">
        <f>SUM(AA39:AA48)/4</f>
        <v>1</v>
      </c>
      <c r="AD39" s="54">
        <f>+'BASE DE DATOS '!CQ39</f>
        <v>1</v>
      </c>
      <c r="AE39" s="127">
        <f>+'BASE DE DATOS '!CR39</f>
        <v>1</v>
      </c>
      <c r="AF39" s="131">
        <v>0</v>
      </c>
      <c r="AG39" s="376">
        <f>SUM(AE39:AE48)/AD38</f>
        <v>1</v>
      </c>
      <c r="AH39" s="55" t="str">
        <f>+'BASE DE DATOS '!CU39</f>
        <v xml:space="preserve">SECRETARIA DE PLANEACION - DIRECCION DE DESARROLLO SOCIAL </v>
      </c>
    </row>
    <row r="40" spans="1:34" ht="66.75" customHeight="1">
      <c r="A40" s="48" t="s">
        <v>217</v>
      </c>
      <c r="B40" s="49" t="s">
        <v>95</v>
      </c>
      <c r="C40" s="48" t="s">
        <v>218</v>
      </c>
      <c r="D40" s="50">
        <v>10</v>
      </c>
      <c r="E40" s="50">
        <v>10</v>
      </c>
      <c r="F40" s="48" t="s">
        <v>97</v>
      </c>
      <c r="G40" s="48" t="s">
        <v>219</v>
      </c>
      <c r="H40" s="48" t="s">
        <v>219</v>
      </c>
      <c r="I40" s="51">
        <v>4</v>
      </c>
      <c r="J40" s="50">
        <v>4</v>
      </c>
      <c r="K40" s="50">
        <v>4</v>
      </c>
      <c r="L40" s="51">
        <v>4</v>
      </c>
      <c r="M40" s="51">
        <v>4</v>
      </c>
      <c r="N40" s="51">
        <v>4</v>
      </c>
      <c r="O40" s="51">
        <v>4</v>
      </c>
      <c r="P40" s="51">
        <v>4</v>
      </c>
      <c r="Q40" s="51">
        <f>+'BASE DE DATOS '!CD40</f>
        <v>4</v>
      </c>
      <c r="R40" s="51">
        <f>+'BASE DE DATOS '!CE40</f>
        <v>0</v>
      </c>
      <c r="S40" s="51">
        <f>+'BASE DE DATOS '!CF40</f>
        <v>0</v>
      </c>
      <c r="T40" s="51">
        <f>+'BASE DE DATOS '!CG40</f>
        <v>0</v>
      </c>
      <c r="U40" s="51">
        <f>+'BASE DE DATOS '!CH40</f>
        <v>0</v>
      </c>
      <c r="V40" s="51">
        <f>+'BASE DE DATOS '!CI40</f>
        <v>0</v>
      </c>
      <c r="W40" s="51">
        <f>+'BASE DE DATOS '!CJ40</f>
        <v>0</v>
      </c>
      <c r="X40" s="51">
        <f>+'BASE DE DATOS '!CK40</f>
        <v>0</v>
      </c>
      <c r="Y40" s="51">
        <f>+'BASE DE DATOS '!CL40</f>
        <v>0</v>
      </c>
      <c r="Z40" s="51">
        <f>+'BASE DE DATOS '!CM40</f>
        <v>0</v>
      </c>
      <c r="AA40" s="131">
        <f>+'BASE DE DATOS '!CN40</f>
        <v>1</v>
      </c>
      <c r="AB40" s="377">
        <f>SUM(AA40:AA42)/3</f>
        <v>1</v>
      </c>
      <c r="AC40" s="377">
        <v>6.6000000000000003E-2</v>
      </c>
      <c r="AD40" s="54">
        <f>+'BASE DE DATOS '!CQ40</f>
        <v>16</v>
      </c>
      <c r="AE40" s="127">
        <f>+'BASE DE DATOS '!CR40</f>
        <v>1</v>
      </c>
      <c r="AF40" s="376">
        <f>SUM(AE40:AE42)/3</f>
        <v>1</v>
      </c>
      <c r="AG40" s="376"/>
      <c r="AH40" s="55" t="str">
        <f>+'BASE DE DATOS '!CU40</f>
        <v xml:space="preserve">DIRECCION DE DESARROLLO SOCIAL </v>
      </c>
    </row>
    <row r="41" spans="1:34" ht="70.5" customHeight="1">
      <c r="A41" s="48" t="s">
        <v>217</v>
      </c>
      <c r="B41" s="49" t="s">
        <v>95</v>
      </c>
      <c r="C41" s="48" t="s">
        <v>218</v>
      </c>
      <c r="D41" s="57">
        <v>45</v>
      </c>
      <c r="E41" s="57">
        <v>24</v>
      </c>
      <c r="F41" s="48" t="s">
        <v>97</v>
      </c>
      <c r="G41" s="48" t="s">
        <v>220</v>
      </c>
      <c r="H41" s="56" t="s">
        <v>221</v>
      </c>
      <c r="I41" s="51">
        <v>0</v>
      </c>
      <c r="J41" s="50">
        <v>15</v>
      </c>
      <c r="K41" s="50">
        <v>20</v>
      </c>
      <c r="L41" s="51">
        <v>10</v>
      </c>
      <c r="M41" s="51">
        <v>5</v>
      </c>
      <c r="N41" s="51">
        <v>5</v>
      </c>
      <c r="O41" s="51">
        <v>5</v>
      </c>
      <c r="P41" s="51">
        <v>5</v>
      </c>
      <c r="Q41" s="51">
        <f>+'BASE DE DATOS '!CD41</f>
        <v>5</v>
      </c>
      <c r="R41" s="51">
        <f>+'BASE DE DATOS '!CE41</f>
        <v>0</v>
      </c>
      <c r="S41" s="51">
        <f>+'BASE DE DATOS '!CF41</f>
        <v>0</v>
      </c>
      <c r="T41" s="51">
        <f>+'BASE DE DATOS '!CG41</f>
        <v>0</v>
      </c>
      <c r="U41" s="51">
        <f>+'BASE DE DATOS '!CH41</f>
        <v>0</v>
      </c>
      <c r="V41" s="51">
        <f>+'BASE DE DATOS '!CI41</f>
        <v>0</v>
      </c>
      <c r="W41" s="51">
        <f>+'BASE DE DATOS '!CJ41</f>
        <v>0</v>
      </c>
      <c r="X41" s="51">
        <f>+'BASE DE DATOS '!CK41</f>
        <v>0</v>
      </c>
      <c r="Y41" s="51">
        <f>+'BASE DE DATOS '!CL41</f>
        <v>0</v>
      </c>
      <c r="Z41" s="51">
        <f>+'BASE DE DATOS '!CM41</f>
        <v>0</v>
      </c>
      <c r="AA41" s="131">
        <f>+'BASE DE DATOS '!CN41</f>
        <v>1</v>
      </c>
      <c r="AB41" s="377"/>
      <c r="AC41" s="377"/>
      <c r="AD41" s="54">
        <f>+'BASE DE DATOS '!CQ41</f>
        <v>35</v>
      </c>
      <c r="AE41" s="127">
        <f>+'BASE DE DATOS '!CR41</f>
        <v>1</v>
      </c>
      <c r="AF41" s="376"/>
      <c r="AG41" s="376"/>
      <c r="AH41" s="55" t="str">
        <f>+'BASE DE DATOS '!CU41</f>
        <v xml:space="preserve">DIRECCION DE DESARROLLO SOCIAL </v>
      </c>
    </row>
    <row r="42" spans="1:34" ht="77.25" customHeight="1">
      <c r="A42" s="48" t="s">
        <v>217</v>
      </c>
      <c r="B42" s="49" t="s">
        <v>95</v>
      </c>
      <c r="C42" s="48" t="s">
        <v>218</v>
      </c>
      <c r="D42" s="57">
        <v>10</v>
      </c>
      <c r="E42" s="57">
        <v>6</v>
      </c>
      <c r="F42" s="48" t="s">
        <v>97</v>
      </c>
      <c r="G42" s="48" t="s">
        <v>222</v>
      </c>
      <c r="H42" s="56" t="s">
        <v>223</v>
      </c>
      <c r="I42" s="51">
        <v>4</v>
      </c>
      <c r="J42" s="50">
        <v>3</v>
      </c>
      <c r="K42" s="50">
        <v>0</v>
      </c>
      <c r="L42" s="51">
        <v>10</v>
      </c>
      <c r="M42" s="51">
        <v>0</v>
      </c>
      <c r="N42" s="51">
        <v>6</v>
      </c>
      <c r="O42" s="51">
        <v>4</v>
      </c>
      <c r="P42" s="51">
        <v>2</v>
      </c>
      <c r="Q42" s="51">
        <f>+'BASE DE DATOS '!CD42</f>
        <v>4</v>
      </c>
      <c r="R42" s="51">
        <f>+'BASE DE DATOS '!CE42</f>
        <v>0</v>
      </c>
      <c r="S42" s="51">
        <f>+'BASE DE DATOS '!CF42</f>
        <v>0</v>
      </c>
      <c r="T42" s="51">
        <f>+'BASE DE DATOS '!CG42</f>
        <v>0</v>
      </c>
      <c r="U42" s="51">
        <f>+'BASE DE DATOS '!CH42</f>
        <v>0</v>
      </c>
      <c r="V42" s="51">
        <f>+'BASE DE DATOS '!CI42</f>
        <v>0</v>
      </c>
      <c r="W42" s="51">
        <f>+'BASE DE DATOS '!CJ42</f>
        <v>0</v>
      </c>
      <c r="X42" s="51">
        <f>+'BASE DE DATOS '!CK42</f>
        <v>0</v>
      </c>
      <c r="Y42" s="51">
        <f>+'BASE DE DATOS '!CL42</f>
        <v>0</v>
      </c>
      <c r="Z42" s="51">
        <f>+'BASE DE DATOS '!CM42</f>
        <v>0</v>
      </c>
      <c r="AA42" s="131">
        <f>+'BASE DE DATOS '!CN42</f>
        <v>1</v>
      </c>
      <c r="AB42" s="377"/>
      <c r="AC42" s="377"/>
      <c r="AD42" s="54">
        <f>+'BASE DE DATOS '!CQ42</f>
        <v>8</v>
      </c>
      <c r="AE42" s="127">
        <f>+'BASE DE DATOS '!CR42</f>
        <v>1</v>
      </c>
      <c r="AF42" s="376"/>
      <c r="AG42" s="376"/>
      <c r="AH42" s="55" t="str">
        <f>+'BASE DE DATOS '!CU42</f>
        <v xml:space="preserve">DIRECCION DE DESARROLLO SOCIAL </v>
      </c>
    </row>
    <row r="43" spans="1:34" ht="50.25" customHeight="1">
      <c r="A43" s="48" t="s">
        <v>224</v>
      </c>
      <c r="B43" s="49" t="s">
        <v>95</v>
      </c>
      <c r="C43" s="48" t="s">
        <v>225</v>
      </c>
      <c r="D43" s="50">
        <v>1</v>
      </c>
      <c r="E43" s="50">
        <v>1</v>
      </c>
      <c r="F43" s="48" t="s">
        <v>97</v>
      </c>
      <c r="G43" s="48" t="s">
        <v>226</v>
      </c>
      <c r="H43" s="56" t="s">
        <v>227</v>
      </c>
      <c r="I43" s="51">
        <v>1</v>
      </c>
      <c r="J43" s="50">
        <v>0</v>
      </c>
      <c r="K43" s="50">
        <v>0</v>
      </c>
      <c r="L43" s="51">
        <v>1</v>
      </c>
      <c r="M43" s="51">
        <v>1</v>
      </c>
      <c r="N43" s="51">
        <v>0</v>
      </c>
      <c r="O43" s="52">
        <v>0</v>
      </c>
      <c r="P43" s="51">
        <v>0</v>
      </c>
      <c r="Q43" s="61">
        <f>+'BASE DE DATOS '!CD43</f>
        <v>0</v>
      </c>
      <c r="R43" s="51">
        <f>+'BASE DE DATOS '!CE43</f>
        <v>0</v>
      </c>
      <c r="S43" s="51">
        <f>+'BASE DE DATOS '!CF43</f>
        <v>0</v>
      </c>
      <c r="T43" s="51">
        <f>+'BASE DE DATOS '!CG43</f>
        <v>0</v>
      </c>
      <c r="U43" s="51">
        <f>+'BASE DE DATOS '!CH43</f>
        <v>0</v>
      </c>
      <c r="V43" s="51">
        <f>+'BASE DE DATOS '!CI43</f>
        <v>0</v>
      </c>
      <c r="W43" s="51">
        <f>+'BASE DE DATOS '!CJ43</f>
        <v>0</v>
      </c>
      <c r="X43" s="51">
        <f>+'BASE DE DATOS '!CK43</f>
        <v>0</v>
      </c>
      <c r="Y43" s="51">
        <f>+'BASE DE DATOS '!CL43</f>
        <v>0</v>
      </c>
      <c r="Z43" s="51">
        <f>+'BASE DE DATOS '!CM43</f>
        <v>0</v>
      </c>
      <c r="AA43" s="54" t="str">
        <f>+'BASE DE DATOS '!CN43</f>
        <v>NA</v>
      </c>
      <c r="AB43" s="377" t="s">
        <v>81</v>
      </c>
      <c r="AC43" s="377">
        <v>0.15</v>
      </c>
      <c r="AD43" s="54">
        <f>+'BASE DE DATOS '!CQ43</f>
        <v>1</v>
      </c>
      <c r="AE43" s="127">
        <f>+'BASE DE DATOS '!CR43</f>
        <v>1</v>
      </c>
      <c r="AF43" s="376">
        <f>SUM(AE43:AE44)/2</f>
        <v>1</v>
      </c>
      <c r="AG43" s="376"/>
      <c r="AH43" s="55" t="str">
        <f>+'BASE DE DATOS '!CU43</f>
        <v xml:space="preserve">SECRETARIA DE PLANEACION - DIRECCION DE DESARROLLO SOCIAL </v>
      </c>
    </row>
    <row r="44" spans="1:34" ht="33.75">
      <c r="A44" s="48" t="s">
        <v>224</v>
      </c>
      <c r="B44" s="49" t="s">
        <v>95</v>
      </c>
      <c r="C44" s="48" t="s">
        <v>225</v>
      </c>
      <c r="D44" s="57">
        <v>45</v>
      </c>
      <c r="E44" s="57">
        <v>1</v>
      </c>
      <c r="F44" s="48" t="s">
        <v>97</v>
      </c>
      <c r="G44" s="48" t="s">
        <v>228</v>
      </c>
      <c r="H44" s="48" t="s">
        <v>228</v>
      </c>
      <c r="I44" s="51">
        <v>22</v>
      </c>
      <c r="J44" s="50">
        <v>8</v>
      </c>
      <c r="K44" s="50">
        <v>30</v>
      </c>
      <c r="L44" s="51">
        <v>27</v>
      </c>
      <c r="M44" s="51">
        <v>27</v>
      </c>
      <c r="N44" s="51">
        <v>0</v>
      </c>
      <c r="O44" s="51">
        <v>0</v>
      </c>
      <c r="P44" s="51">
        <v>0</v>
      </c>
      <c r="Q44" s="51">
        <f>+'BASE DE DATOS '!CD44</f>
        <v>0</v>
      </c>
      <c r="R44" s="51">
        <f>+'BASE DE DATOS '!CE44</f>
        <v>0</v>
      </c>
      <c r="S44" s="51">
        <f>+'BASE DE DATOS '!CF44</f>
        <v>0</v>
      </c>
      <c r="T44" s="51">
        <f>+'BASE DE DATOS '!CG44</f>
        <v>0</v>
      </c>
      <c r="U44" s="51">
        <f>+'BASE DE DATOS '!CH44</f>
        <v>0</v>
      </c>
      <c r="V44" s="51">
        <f>+'BASE DE DATOS '!CI44</f>
        <v>0</v>
      </c>
      <c r="W44" s="51">
        <f>+'BASE DE DATOS '!CJ44</f>
        <v>0</v>
      </c>
      <c r="X44" s="51">
        <f>+'BASE DE DATOS '!CK44</f>
        <v>0</v>
      </c>
      <c r="Y44" s="51">
        <f>+'BASE DE DATOS '!CL44</f>
        <v>0</v>
      </c>
      <c r="Z44" s="51">
        <f>+'BASE DE DATOS '!CM44</f>
        <v>0</v>
      </c>
      <c r="AA44" s="54" t="str">
        <f>+'BASE DE DATOS '!CN44</f>
        <v>NA</v>
      </c>
      <c r="AB44" s="377"/>
      <c r="AC44" s="377"/>
      <c r="AD44" s="54">
        <f>+'BASE DE DATOS '!CQ44</f>
        <v>57</v>
      </c>
      <c r="AE44" s="127">
        <f>+'BASE DE DATOS '!CR44</f>
        <v>1</v>
      </c>
      <c r="AF44" s="376"/>
      <c r="AG44" s="376"/>
      <c r="AH44" s="55" t="str">
        <f>+'BASE DE DATOS '!CU44</f>
        <v xml:space="preserve">DIRECCION DE DESARROLLO SOCIAL </v>
      </c>
    </row>
    <row r="45" spans="1:34" ht="78.75">
      <c r="A45" s="48" t="s">
        <v>229</v>
      </c>
      <c r="B45" s="49" t="s">
        <v>95</v>
      </c>
      <c r="C45" s="48" t="s">
        <v>230</v>
      </c>
      <c r="D45" s="57">
        <v>10</v>
      </c>
      <c r="E45" s="57">
        <v>5</v>
      </c>
      <c r="F45" s="48" t="s">
        <v>97</v>
      </c>
      <c r="G45" s="48" t="s">
        <v>231</v>
      </c>
      <c r="H45" s="56" t="s">
        <v>232</v>
      </c>
      <c r="I45" s="51">
        <v>0</v>
      </c>
      <c r="J45" s="50">
        <v>25</v>
      </c>
      <c r="K45" s="50">
        <v>40</v>
      </c>
      <c r="L45" s="51">
        <v>0</v>
      </c>
      <c r="M45" s="51">
        <v>0</v>
      </c>
      <c r="N45" s="51">
        <v>0</v>
      </c>
      <c r="O45" s="51">
        <v>0</v>
      </c>
      <c r="P45" s="51">
        <v>0</v>
      </c>
      <c r="Q45" s="51">
        <f>+'BASE DE DATOS '!CD45</f>
        <v>0</v>
      </c>
      <c r="R45" s="51">
        <f>+'BASE DE DATOS '!CE45</f>
        <v>0</v>
      </c>
      <c r="S45" s="51">
        <f>+'BASE DE DATOS '!CF45</f>
        <v>0</v>
      </c>
      <c r="T45" s="51">
        <f>+'BASE DE DATOS '!CG45</f>
        <v>0</v>
      </c>
      <c r="U45" s="51">
        <f>+'BASE DE DATOS '!CH45</f>
        <v>0</v>
      </c>
      <c r="V45" s="51">
        <f>+'BASE DE DATOS '!CI45</f>
        <v>0</v>
      </c>
      <c r="W45" s="51">
        <f>+'BASE DE DATOS '!CJ45</f>
        <v>0</v>
      </c>
      <c r="X45" s="51">
        <f>+'BASE DE DATOS '!CK45</f>
        <v>0</v>
      </c>
      <c r="Y45" s="51">
        <f>+'BASE DE DATOS '!CL45</f>
        <v>0</v>
      </c>
      <c r="Z45" s="51">
        <f>+'BASE DE DATOS '!CM45</f>
        <v>0</v>
      </c>
      <c r="AA45" s="54" t="str">
        <f>+'BASE DE DATOS '!CN45</f>
        <v>NA</v>
      </c>
      <c r="AB45" s="377" t="s">
        <v>81</v>
      </c>
      <c r="AC45" s="377">
        <v>0.1</v>
      </c>
      <c r="AD45" s="54">
        <f>+'BASE DE DATOS '!CQ45</f>
        <v>40</v>
      </c>
      <c r="AE45" s="127">
        <f>+'BASE DE DATOS '!CR45</f>
        <v>1</v>
      </c>
      <c r="AF45" s="376">
        <f>SUM(AE45:AE48)/2</f>
        <v>1</v>
      </c>
      <c r="AG45" s="376"/>
      <c r="AH45" s="55" t="str">
        <f>+'BASE DE DATOS '!CU45</f>
        <v xml:space="preserve">DIRECCION DE DESARROLLO SOCIAL </v>
      </c>
    </row>
    <row r="46" spans="1:34" ht="58.5" customHeight="1">
      <c r="A46" s="48" t="s">
        <v>229</v>
      </c>
      <c r="B46" s="49" t="s">
        <v>95</v>
      </c>
      <c r="C46" s="48" t="s">
        <v>230</v>
      </c>
      <c r="D46" s="57">
        <v>100</v>
      </c>
      <c r="E46" s="57">
        <v>1900</v>
      </c>
      <c r="F46" s="48" t="s">
        <v>97</v>
      </c>
      <c r="G46" s="48" t="s">
        <v>233</v>
      </c>
      <c r="H46" s="56" t="s">
        <v>234</v>
      </c>
      <c r="I46" s="51">
        <v>23</v>
      </c>
      <c r="J46" s="50">
        <v>20</v>
      </c>
      <c r="K46" s="50">
        <v>89</v>
      </c>
      <c r="L46" s="51">
        <v>2</v>
      </c>
      <c r="M46" s="51">
        <v>2</v>
      </c>
      <c r="N46" s="51">
        <v>1700</v>
      </c>
      <c r="O46" s="51">
        <v>1700</v>
      </c>
      <c r="P46" s="51">
        <v>1700</v>
      </c>
      <c r="Q46" s="51">
        <f>+'BASE DE DATOS '!CD46</f>
        <v>0</v>
      </c>
      <c r="R46" s="51">
        <f>+'BASE DE DATOS '!CE46</f>
        <v>0</v>
      </c>
      <c r="S46" s="51">
        <f>+'BASE DE DATOS '!CF46</f>
        <v>0</v>
      </c>
      <c r="T46" s="51">
        <f>+'BASE DE DATOS '!CG46</f>
        <v>0</v>
      </c>
      <c r="U46" s="51">
        <f>+'BASE DE DATOS '!CH46</f>
        <v>0</v>
      </c>
      <c r="V46" s="51">
        <f>+'BASE DE DATOS '!CI46</f>
        <v>0</v>
      </c>
      <c r="W46" s="51">
        <f>+'BASE DE DATOS '!CJ46</f>
        <v>0</v>
      </c>
      <c r="X46" s="51">
        <f>+'BASE DE DATOS '!CK46</f>
        <v>0</v>
      </c>
      <c r="Y46" s="51">
        <f>+'BASE DE DATOS '!CL46</f>
        <v>0</v>
      </c>
      <c r="Z46" s="51">
        <f>+'BASE DE DATOS '!CM46</f>
        <v>0</v>
      </c>
      <c r="AA46" s="131" t="str">
        <f>+'BASE DE DATOS '!CN46</f>
        <v>NA</v>
      </c>
      <c r="AB46" s="377"/>
      <c r="AC46" s="377"/>
      <c r="AD46" s="54">
        <f>+'BASE DE DATOS '!CQ46</f>
        <v>1791</v>
      </c>
      <c r="AE46" s="127">
        <f>+'BASE DE DATOS '!CR46</f>
        <v>1</v>
      </c>
      <c r="AF46" s="376"/>
      <c r="AG46" s="376"/>
      <c r="AH46" s="55" t="str">
        <f>+'BASE DE DATOS '!CU46</f>
        <v xml:space="preserve">DIRECCION DE DESARROLLO SOCIAL </v>
      </c>
    </row>
    <row r="47" spans="1:34" ht="57.75" customHeight="1">
      <c r="A47" s="48" t="s">
        <v>229</v>
      </c>
      <c r="B47" s="49" t="s">
        <v>95</v>
      </c>
      <c r="C47" s="48" t="s">
        <v>230</v>
      </c>
      <c r="D47" s="50">
        <v>50</v>
      </c>
      <c r="E47" s="50" t="s">
        <v>79</v>
      </c>
      <c r="F47" s="48" t="s">
        <v>97</v>
      </c>
      <c r="G47" s="48" t="s">
        <v>244</v>
      </c>
      <c r="H47" s="48" t="s">
        <v>244</v>
      </c>
      <c r="I47" s="51">
        <v>0</v>
      </c>
      <c r="J47" s="50">
        <v>10</v>
      </c>
      <c r="K47" s="50">
        <v>33</v>
      </c>
      <c r="L47" s="51">
        <v>27</v>
      </c>
      <c r="M47" s="51">
        <v>27</v>
      </c>
      <c r="N47" s="51">
        <v>0</v>
      </c>
      <c r="O47" s="51">
        <v>0</v>
      </c>
      <c r="P47" s="51" t="s">
        <v>81</v>
      </c>
      <c r="Q47" s="51" t="str">
        <f>+'BASE DE DATOS '!CD47</f>
        <v>NA</v>
      </c>
      <c r="R47" s="51">
        <f>+'BASE DE DATOS '!CE47</f>
        <v>0</v>
      </c>
      <c r="S47" s="51">
        <f>+'BASE DE DATOS '!CF47</f>
        <v>0</v>
      </c>
      <c r="T47" s="51">
        <f>+'BASE DE DATOS '!CG47</f>
        <v>0</v>
      </c>
      <c r="U47" s="51">
        <f>+'BASE DE DATOS '!CH47</f>
        <v>0</v>
      </c>
      <c r="V47" s="51">
        <f>+'BASE DE DATOS '!CI47</f>
        <v>0</v>
      </c>
      <c r="W47" s="51">
        <f>+'BASE DE DATOS '!CJ47</f>
        <v>0</v>
      </c>
      <c r="X47" s="51">
        <f>+'BASE DE DATOS '!CK47</f>
        <v>0</v>
      </c>
      <c r="Y47" s="51">
        <f>+'BASE DE DATOS '!CL47</f>
        <v>0</v>
      </c>
      <c r="Z47" s="51">
        <f>+'BASE DE DATOS '!CM47</f>
        <v>0</v>
      </c>
      <c r="AA47" s="54" t="str">
        <f>+'BASE DE DATOS '!CN47</f>
        <v>NA</v>
      </c>
      <c r="AB47" s="377"/>
      <c r="AC47" s="377"/>
      <c r="AD47" s="54" t="str">
        <f>+'BASE DE DATOS '!CQ47</f>
        <v>NA</v>
      </c>
      <c r="AE47" s="127" t="str">
        <f>+'BASE DE DATOS '!CR47</f>
        <v>NA</v>
      </c>
      <c r="AF47" s="376"/>
      <c r="AG47" s="376"/>
      <c r="AH47" s="55" t="str">
        <f>+'BASE DE DATOS '!CU47</f>
        <v xml:space="preserve">DIRECCION DE DESARROLLO SOCIAL </v>
      </c>
    </row>
    <row r="48" spans="1:34" ht="63.75" customHeight="1">
      <c r="A48" s="48" t="s">
        <v>229</v>
      </c>
      <c r="B48" s="49" t="s">
        <v>95</v>
      </c>
      <c r="C48" s="48" t="s">
        <v>230</v>
      </c>
      <c r="D48" s="50">
        <v>10</v>
      </c>
      <c r="E48" s="50" t="s">
        <v>79</v>
      </c>
      <c r="F48" s="48" t="s">
        <v>97</v>
      </c>
      <c r="G48" s="48" t="s">
        <v>245</v>
      </c>
      <c r="H48" s="48" t="s">
        <v>245</v>
      </c>
      <c r="I48" s="51">
        <v>0</v>
      </c>
      <c r="J48" s="50">
        <v>3</v>
      </c>
      <c r="K48" s="50">
        <v>10</v>
      </c>
      <c r="L48" s="51">
        <v>7</v>
      </c>
      <c r="M48" s="51">
        <v>7</v>
      </c>
      <c r="N48" s="51">
        <v>0</v>
      </c>
      <c r="O48" s="51">
        <v>0</v>
      </c>
      <c r="P48" s="51" t="s">
        <v>81</v>
      </c>
      <c r="Q48" s="51" t="str">
        <f>+'BASE DE DATOS '!CD48</f>
        <v>NA</v>
      </c>
      <c r="R48" s="51">
        <f>+'BASE DE DATOS '!CE48</f>
        <v>0</v>
      </c>
      <c r="S48" s="51">
        <f>+'BASE DE DATOS '!CF48</f>
        <v>0</v>
      </c>
      <c r="T48" s="51">
        <f>+'BASE DE DATOS '!CG48</f>
        <v>0</v>
      </c>
      <c r="U48" s="51">
        <f>+'BASE DE DATOS '!CH48</f>
        <v>0</v>
      </c>
      <c r="V48" s="51">
        <f>+'BASE DE DATOS '!CI48</f>
        <v>0</v>
      </c>
      <c r="W48" s="51">
        <f>+'BASE DE DATOS '!CJ48</f>
        <v>0</v>
      </c>
      <c r="X48" s="51">
        <f>+'BASE DE DATOS '!CK48</f>
        <v>0</v>
      </c>
      <c r="Y48" s="51">
        <f>+'BASE DE DATOS '!CL48</f>
        <v>0</v>
      </c>
      <c r="Z48" s="51">
        <f>+'BASE DE DATOS '!CM48</f>
        <v>0</v>
      </c>
      <c r="AA48" s="54" t="str">
        <f>+'BASE DE DATOS '!CN48</f>
        <v>NA</v>
      </c>
      <c r="AB48" s="377"/>
      <c r="AC48" s="377"/>
      <c r="AD48" s="54" t="str">
        <f>+'BASE DE DATOS '!CQ48</f>
        <v>NA</v>
      </c>
      <c r="AE48" s="127" t="str">
        <f>+'BASE DE DATOS '!CR48</f>
        <v>NA</v>
      </c>
      <c r="AF48" s="376"/>
      <c r="AG48" s="376"/>
      <c r="AH48" s="55" t="str">
        <f>+'BASE DE DATOS '!CU48</f>
        <v xml:space="preserve">DIRECCION DE DESARROLLO SOCIAL </v>
      </c>
    </row>
    <row r="49" spans="1:34" ht="33.75">
      <c r="A49" s="39" t="s">
        <v>246</v>
      </c>
      <c r="B49" s="40" t="s">
        <v>91</v>
      </c>
      <c r="C49" s="39" t="s">
        <v>247</v>
      </c>
      <c r="D49" s="41" t="s">
        <v>79</v>
      </c>
      <c r="E49" s="41" t="s">
        <v>79</v>
      </c>
      <c r="F49" s="41" t="s">
        <v>79</v>
      </c>
      <c r="G49" s="39" t="s">
        <v>80</v>
      </c>
      <c r="H49" s="39" t="s">
        <v>80</v>
      </c>
      <c r="I49" s="42" t="s">
        <v>81</v>
      </c>
      <c r="J49" s="42">
        <v>6</v>
      </c>
      <c r="K49" s="42" t="s">
        <v>81</v>
      </c>
      <c r="L49" s="42">
        <v>0</v>
      </c>
      <c r="M49" s="44" t="s">
        <v>81</v>
      </c>
      <c r="N49" s="42">
        <v>7</v>
      </c>
      <c r="O49" s="44" t="s">
        <v>81</v>
      </c>
      <c r="P49" s="42">
        <v>6</v>
      </c>
      <c r="Q49" s="44" t="str">
        <f>+'BASE DE DATOS '!CD49</f>
        <v>NA</v>
      </c>
      <c r="R49" s="42">
        <f>+'BASE DE DATOS '!CE49</f>
        <v>969855676954</v>
      </c>
      <c r="S49" s="42">
        <f>+'BASE DE DATOS '!CF49</f>
        <v>3821958304</v>
      </c>
      <c r="T49" s="42">
        <f>+'BASE DE DATOS '!CG49</f>
        <v>0</v>
      </c>
      <c r="U49" s="42">
        <f>+'BASE DE DATOS '!CH49</f>
        <v>0</v>
      </c>
      <c r="V49" s="42">
        <f>+'BASE DE DATOS '!CI49</f>
        <v>0</v>
      </c>
      <c r="W49" s="42">
        <f>+'BASE DE DATOS '!CJ49</f>
        <v>0</v>
      </c>
      <c r="X49" s="42">
        <f>+'BASE DE DATOS '!CK49</f>
        <v>0</v>
      </c>
      <c r="Y49" s="42">
        <f>+'BASE DE DATOS '!CL49</f>
        <v>60000000</v>
      </c>
      <c r="Z49" s="42">
        <f>+'BASE DE DATOS '!CM49</f>
        <v>0</v>
      </c>
      <c r="AA49" s="44" t="str">
        <f>+'BASE DE DATOS '!CN49</f>
        <v>NA</v>
      </c>
      <c r="AB49" s="44" t="s">
        <v>81</v>
      </c>
      <c r="AC49" s="43">
        <f>+AC50</f>
        <v>1.0999999999999999</v>
      </c>
      <c r="AD49" s="39">
        <f>+'BASE DE DATOS '!CQ49</f>
        <v>10</v>
      </c>
      <c r="AE49" s="44" t="str">
        <f>+'BASE DE DATOS '!CR49</f>
        <v>NA</v>
      </c>
      <c r="AF49" s="44" t="s">
        <v>81</v>
      </c>
      <c r="AG49" s="60">
        <f>+AG50</f>
        <v>0.9</v>
      </c>
      <c r="AH49" s="45" t="str">
        <f>+'BASE DE DATOS '!CU49</f>
        <v xml:space="preserve">DIRECCION DE DESARROLLO SOCIAL </v>
      </c>
    </row>
    <row r="50" spans="1:34" ht="56.25">
      <c r="A50" s="48" t="s">
        <v>248</v>
      </c>
      <c r="B50" s="49" t="s">
        <v>95</v>
      </c>
      <c r="C50" s="48" t="s">
        <v>249</v>
      </c>
      <c r="D50" s="50">
        <v>1</v>
      </c>
      <c r="E50" s="50">
        <v>1</v>
      </c>
      <c r="F50" s="48" t="s">
        <v>97</v>
      </c>
      <c r="G50" s="48" t="s">
        <v>250</v>
      </c>
      <c r="H50" s="48" t="s">
        <v>250</v>
      </c>
      <c r="I50" s="51">
        <v>0</v>
      </c>
      <c r="J50" s="50">
        <v>0</v>
      </c>
      <c r="K50" s="50">
        <v>0</v>
      </c>
      <c r="L50" s="51">
        <v>0</v>
      </c>
      <c r="M50" s="51">
        <v>0</v>
      </c>
      <c r="N50" s="51">
        <v>0</v>
      </c>
      <c r="O50" s="51">
        <v>0</v>
      </c>
      <c r="P50" s="51">
        <v>1</v>
      </c>
      <c r="Q50" s="53">
        <f>+'BASE DE DATOS '!CD50</f>
        <v>1</v>
      </c>
      <c r="R50" s="51">
        <f>+'BASE DE DATOS '!CE50</f>
        <v>0</v>
      </c>
      <c r="S50" s="51">
        <f>+'BASE DE DATOS '!CF50</f>
        <v>0</v>
      </c>
      <c r="T50" s="51">
        <f>+'BASE DE DATOS '!CG50</f>
        <v>0</v>
      </c>
      <c r="U50" s="51">
        <f>+'BASE DE DATOS '!CH50</f>
        <v>0</v>
      </c>
      <c r="V50" s="51">
        <f>+'BASE DE DATOS '!CI50</f>
        <v>0</v>
      </c>
      <c r="W50" s="51">
        <f>+'BASE DE DATOS '!CJ50</f>
        <v>0</v>
      </c>
      <c r="X50" s="51">
        <f>+'BASE DE DATOS '!CK50</f>
        <v>0</v>
      </c>
      <c r="Y50" s="51">
        <f>+'BASE DE DATOS '!CL50</f>
        <v>20000000</v>
      </c>
      <c r="Z50" s="51">
        <f>+'BASE DE DATOS '!CM50</f>
        <v>0</v>
      </c>
      <c r="AA50" s="131">
        <f>+'BASE DE DATOS '!CN50</f>
        <v>1</v>
      </c>
      <c r="AB50" s="377">
        <f>SUM(AA50:AA53)/4</f>
        <v>0.75</v>
      </c>
      <c r="AC50" s="377">
        <f>SUM(AA50:AA59)/P49</f>
        <v>1.0999999999999999</v>
      </c>
      <c r="AD50" s="54">
        <f>+'BASE DE DATOS '!CQ50</f>
        <v>1</v>
      </c>
      <c r="AE50" s="127">
        <f>+'BASE DE DATOS '!CR50</f>
        <v>1</v>
      </c>
      <c r="AF50" s="376">
        <f>SUM(AE50:AE53)/4</f>
        <v>0.75</v>
      </c>
      <c r="AG50" s="376">
        <f>SUM(AE50:AE59)/AD49</f>
        <v>0.9</v>
      </c>
      <c r="AH50" s="55" t="str">
        <f>+'BASE DE DATOS '!CU50</f>
        <v xml:space="preserve">SECRETARIA DE PLANEACION - DIRECCION DE DESARROLLO SOCIAL </v>
      </c>
    </row>
    <row r="51" spans="1:34" ht="67.5">
      <c r="A51" s="48" t="s">
        <v>248</v>
      </c>
      <c r="B51" s="49" t="s">
        <v>95</v>
      </c>
      <c r="C51" s="48" t="s">
        <v>249</v>
      </c>
      <c r="D51" s="50">
        <v>50</v>
      </c>
      <c r="E51" s="50">
        <v>50</v>
      </c>
      <c r="F51" s="48" t="s">
        <v>97</v>
      </c>
      <c r="G51" s="48" t="s">
        <v>251</v>
      </c>
      <c r="H51" s="56" t="s">
        <v>252</v>
      </c>
      <c r="I51" s="51">
        <v>0</v>
      </c>
      <c r="J51" s="50">
        <v>15</v>
      </c>
      <c r="K51" s="50">
        <v>15</v>
      </c>
      <c r="L51" s="51">
        <v>0</v>
      </c>
      <c r="M51" s="51">
        <v>0</v>
      </c>
      <c r="N51" s="51">
        <v>40</v>
      </c>
      <c r="O51" s="51">
        <v>40</v>
      </c>
      <c r="P51" s="51">
        <v>40</v>
      </c>
      <c r="Q51" s="51">
        <f>+'BASE DE DATOS '!CD51</f>
        <v>40</v>
      </c>
      <c r="R51" s="51">
        <f>+'BASE DE DATOS '!CE51</f>
        <v>0</v>
      </c>
      <c r="S51" s="51">
        <f>+'BASE DE DATOS '!CF51</f>
        <v>0</v>
      </c>
      <c r="T51" s="51">
        <f>+'BASE DE DATOS '!CG51</f>
        <v>0</v>
      </c>
      <c r="U51" s="51">
        <f>+'BASE DE DATOS '!CH51</f>
        <v>0</v>
      </c>
      <c r="V51" s="51">
        <f>+'BASE DE DATOS '!CI51</f>
        <v>0</v>
      </c>
      <c r="W51" s="51">
        <f>+'BASE DE DATOS '!CJ51</f>
        <v>0</v>
      </c>
      <c r="X51" s="51">
        <f>+'BASE DE DATOS '!CK51</f>
        <v>0</v>
      </c>
      <c r="Y51" s="51">
        <f>+'BASE DE DATOS '!CL51</f>
        <v>0</v>
      </c>
      <c r="Z51" s="51">
        <f>+'BASE DE DATOS '!CM51</f>
        <v>0</v>
      </c>
      <c r="AA51" s="131">
        <f>+'BASE DE DATOS '!CN51</f>
        <v>1</v>
      </c>
      <c r="AB51" s="377"/>
      <c r="AC51" s="377"/>
      <c r="AD51" s="54">
        <f>+'BASE DE DATOS '!CQ51</f>
        <v>95</v>
      </c>
      <c r="AE51" s="127">
        <f>+'BASE DE DATOS '!CR51</f>
        <v>1</v>
      </c>
      <c r="AF51" s="376"/>
      <c r="AG51" s="376"/>
      <c r="AH51" s="55" t="str">
        <f>+'BASE DE DATOS '!CU51</f>
        <v xml:space="preserve">DIRECCION DE DESARROLLO SOCIAL </v>
      </c>
    </row>
    <row r="52" spans="1:34" ht="45">
      <c r="A52" s="48" t="s">
        <v>248</v>
      </c>
      <c r="B52" s="49" t="s">
        <v>95</v>
      </c>
      <c r="C52" s="48" t="s">
        <v>249</v>
      </c>
      <c r="D52" s="50">
        <v>1</v>
      </c>
      <c r="E52" s="50">
        <v>1</v>
      </c>
      <c r="F52" s="48" t="s">
        <v>97</v>
      </c>
      <c r="G52" s="48" t="s">
        <v>254</v>
      </c>
      <c r="H52" s="56" t="s">
        <v>255</v>
      </c>
      <c r="I52" s="51">
        <v>0</v>
      </c>
      <c r="J52" s="50">
        <v>0</v>
      </c>
      <c r="K52" s="50">
        <v>0</v>
      </c>
      <c r="L52" s="51">
        <v>0</v>
      </c>
      <c r="M52" s="51">
        <v>0</v>
      </c>
      <c r="N52" s="51">
        <v>1</v>
      </c>
      <c r="O52" s="51">
        <v>1</v>
      </c>
      <c r="P52" s="51">
        <v>1</v>
      </c>
      <c r="Q52" s="51">
        <f>+'BASE DE DATOS '!CD52</f>
        <v>1</v>
      </c>
      <c r="R52" s="51">
        <f>+'BASE DE DATOS '!CE52</f>
        <v>0</v>
      </c>
      <c r="S52" s="51">
        <f>+'BASE DE DATOS '!CF52</f>
        <v>0</v>
      </c>
      <c r="T52" s="51">
        <f>+'BASE DE DATOS '!CG52</f>
        <v>0</v>
      </c>
      <c r="U52" s="51">
        <f>+'BASE DE DATOS '!CH52</f>
        <v>0</v>
      </c>
      <c r="V52" s="51">
        <f>+'BASE DE DATOS '!CI52</f>
        <v>0</v>
      </c>
      <c r="W52" s="51">
        <f>+'BASE DE DATOS '!CJ52</f>
        <v>0</v>
      </c>
      <c r="X52" s="51">
        <f>+'BASE DE DATOS '!CK52</f>
        <v>0</v>
      </c>
      <c r="Y52" s="51">
        <f>+'BASE DE DATOS '!CL52</f>
        <v>0</v>
      </c>
      <c r="Z52" s="51">
        <f>+'BASE DE DATOS '!CM52</f>
        <v>0</v>
      </c>
      <c r="AA52" s="131">
        <f>+'BASE DE DATOS '!CN52</f>
        <v>1</v>
      </c>
      <c r="AB52" s="377"/>
      <c r="AC52" s="377"/>
      <c r="AD52" s="54">
        <f>+'BASE DE DATOS '!CQ52</f>
        <v>2</v>
      </c>
      <c r="AE52" s="127">
        <f>+'BASE DE DATOS '!CR52</f>
        <v>1</v>
      </c>
      <c r="AF52" s="376"/>
      <c r="AG52" s="376"/>
      <c r="AH52" s="55" t="str">
        <f>+'BASE DE DATOS '!CU52</f>
        <v xml:space="preserve">DIRECCION DE DESARROLLO SOCIAL </v>
      </c>
    </row>
    <row r="53" spans="1:34" ht="33.75">
      <c r="A53" s="48" t="s">
        <v>248</v>
      </c>
      <c r="B53" s="49" t="s">
        <v>95</v>
      </c>
      <c r="C53" s="48" t="s">
        <v>249</v>
      </c>
      <c r="D53" s="50">
        <v>1</v>
      </c>
      <c r="E53" s="50">
        <v>1</v>
      </c>
      <c r="F53" s="48" t="s">
        <v>97</v>
      </c>
      <c r="G53" s="48" t="s">
        <v>256</v>
      </c>
      <c r="H53" s="56" t="s">
        <v>257</v>
      </c>
      <c r="I53" s="51">
        <v>0</v>
      </c>
      <c r="J53" s="50">
        <v>0</v>
      </c>
      <c r="K53" s="50">
        <v>0</v>
      </c>
      <c r="L53" s="51">
        <v>0</v>
      </c>
      <c r="M53" s="51">
        <v>0</v>
      </c>
      <c r="N53" s="51">
        <v>0</v>
      </c>
      <c r="O53" s="51">
        <v>0</v>
      </c>
      <c r="P53" s="51">
        <v>1</v>
      </c>
      <c r="Q53" s="51">
        <f>+'BASE DE DATOS '!CD53</f>
        <v>0</v>
      </c>
      <c r="R53" s="51">
        <f>+'BASE DE DATOS '!CE53</f>
        <v>0</v>
      </c>
      <c r="S53" s="51">
        <f>+'BASE DE DATOS '!CF53</f>
        <v>0</v>
      </c>
      <c r="T53" s="51">
        <f>+'BASE DE DATOS '!CG53</f>
        <v>0</v>
      </c>
      <c r="U53" s="51">
        <f>+'BASE DE DATOS '!CH53</f>
        <v>0</v>
      </c>
      <c r="V53" s="51">
        <f>+'BASE DE DATOS '!CI53</f>
        <v>0</v>
      </c>
      <c r="W53" s="51">
        <f>+'BASE DE DATOS '!CJ53</f>
        <v>0</v>
      </c>
      <c r="X53" s="51">
        <f>+'BASE DE DATOS '!CK53</f>
        <v>0</v>
      </c>
      <c r="Y53" s="51">
        <f>+'BASE DE DATOS '!CL53</f>
        <v>0</v>
      </c>
      <c r="Z53" s="51">
        <f>+'BASE DE DATOS '!CM53</f>
        <v>0</v>
      </c>
      <c r="AA53" s="131">
        <f>+'BASE DE DATOS '!CN53</f>
        <v>0</v>
      </c>
      <c r="AB53" s="377"/>
      <c r="AC53" s="377"/>
      <c r="AD53" s="54">
        <f>+'BASE DE DATOS '!CQ53</f>
        <v>0</v>
      </c>
      <c r="AE53" s="127">
        <f>+'BASE DE DATOS '!CR53</f>
        <v>0</v>
      </c>
      <c r="AF53" s="376"/>
      <c r="AG53" s="376"/>
      <c r="AH53" s="55" t="str">
        <f>+'BASE DE DATOS '!CU53</f>
        <v xml:space="preserve">DIRECCION DE DESARROLLO SOCIAL </v>
      </c>
    </row>
    <row r="54" spans="1:34" ht="135">
      <c r="A54" s="48" t="s">
        <v>258</v>
      </c>
      <c r="B54" s="49" t="s">
        <v>95</v>
      </c>
      <c r="C54" s="48" t="s">
        <v>259</v>
      </c>
      <c r="D54" s="50">
        <v>100</v>
      </c>
      <c r="E54" s="50">
        <v>100</v>
      </c>
      <c r="F54" s="48" t="s">
        <v>97</v>
      </c>
      <c r="G54" s="48" t="s">
        <v>260</v>
      </c>
      <c r="H54" s="56" t="s">
        <v>261</v>
      </c>
      <c r="I54" s="51">
        <v>0</v>
      </c>
      <c r="J54" s="50">
        <v>25</v>
      </c>
      <c r="K54" s="50">
        <v>0</v>
      </c>
      <c r="L54" s="51">
        <v>0</v>
      </c>
      <c r="M54" s="51">
        <v>0</v>
      </c>
      <c r="N54" s="51">
        <v>50</v>
      </c>
      <c r="O54" s="51">
        <v>50</v>
      </c>
      <c r="P54" s="51">
        <v>50</v>
      </c>
      <c r="Q54" s="51">
        <f>+'BASE DE DATOS '!CD54</f>
        <v>50</v>
      </c>
      <c r="R54" s="51">
        <f>+'BASE DE DATOS '!CE54</f>
        <v>0</v>
      </c>
      <c r="S54" s="51">
        <f>+'BASE DE DATOS '!CF54</f>
        <v>0</v>
      </c>
      <c r="T54" s="51">
        <f>+'BASE DE DATOS '!CG54</f>
        <v>0</v>
      </c>
      <c r="U54" s="51">
        <f>+'BASE DE DATOS '!CH54</f>
        <v>0</v>
      </c>
      <c r="V54" s="51">
        <f>+'BASE DE DATOS '!CI54</f>
        <v>0</v>
      </c>
      <c r="W54" s="51">
        <f>+'BASE DE DATOS '!CJ54</f>
        <v>0</v>
      </c>
      <c r="X54" s="51">
        <f>+'BASE DE DATOS '!CK54</f>
        <v>0</v>
      </c>
      <c r="Y54" s="51">
        <f>+'BASE DE DATOS '!CL54</f>
        <v>0</v>
      </c>
      <c r="Z54" s="51">
        <f>+'BASE DE DATOS '!CM54</f>
        <v>0</v>
      </c>
      <c r="AA54" s="131">
        <f>+'BASE DE DATOS '!CN54</f>
        <v>1</v>
      </c>
      <c r="AB54" s="377">
        <f>SUM(AA54:AA55)/2</f>
        <v>0.8</v>
      </c>
      <c r="AC54" s="377">
        <v>0</v>
      </c>
      <c r="AD54" s="54">
        <f>+'BASE DE DATOS '!CQ54</f>
        <v>100</v>
      </c>
      <c r="AE54" s="127">
        <f>+'BASE DE DATOS '!CR54</f>
        <v>1</v>
      </c>
      <c r="AF54" s="376">
        <f>SUM(AE54:AE55)/2</f>
        <v>1</v>
      </c>
      <c r="AG54" s="376"/>
      <c r="AH54" s="55" t="str">
        <f>+'BASE DE DATOS '!CU54</f>
        <v xml:space="preserve">DIRECCION DE DESARROLLO SOCIAL </v>
      </c>
    </row>
    <row r="55" spans="1:34" ht="33.75">
      <c r="A55" s="48" t="s">
        <v>258</v>
      </c>
      <c r="B55" s="49" t="s">
        <v>95</v>
      </c>
      <c r="C55" s="48" t="s">
        <v>259</v>
      </c>
      <c r="D55" s="50">
        <v>16</v>
      </c>
      <c r="E55" s="50">
        <v>16</v>
      </c>
      <c r="F55" s="48" t="s">
        <v>97</v>
      </c>
      <c r="G55" s="48" t="s">
        <v>262</v>
      </c>
      <c r="H55" s="56" t="s">
        <v>263</v>
      </c>
      <c r="I55" s="51">
        <v>0</v>
      </c>
      <c r="J55" s="50">
        <v>4</v>
      </c>
      <c r="K55" s="50">
        <v>0</v>
      </c>
      <c r="L55" s="51">
        <v>0</v>
      </c>
      <c r="M55" s="51">
        <v>0</v>
      </c>
      <c r="N55" s="51">
        <v>6</v>
      </c>
      <c r="O55" s="51">
        <v>6</v>
      </c>
      <c r="P55" s="51">
        <v>10</v>
      </c>
      <c r="Q55" s="51">
        <f>+'BASE DE DATOS '!CD55</f>
        <v>6</v>
      </c>
      <c r="R55" s="51">
        <f>+'BASE DE DATOS '!CE55</f>
        <v>0</v>
      </c>
      <c r="S55" s="51">
        <f>+'BASE DE DATOS '!CF55</f>
        <v>0</v>
      </c>
      <c r="T55" s="51">
        <f>+'BASE DE DATOS '!CG55</f>
        <v>0</v>
      </c>
      <c r="U55" s="51">
        <f>+'BASE DE DATOS '!CH55</f>
        <v>0</v>
      </c>
      <c r="V55" s="51">
        <f>+'BASE DE DATOS '!CI55</f>
        <v>0</v>
      </c>
      <c r="W55" s="51">
        <f>+'BASE DE DATOS '!CJ55</f>
        <v>0</v>
      </c>
      <c r="X55" s="51">
        <f>+'BASE DE DATOS '!CK55</f>
        <v>0</v>
      </c>
      <c r="Y55" s="51">
        <f>+'BASE DE DATOS '!CL55</f>
        <v>0</v>
      </c>
      <c r="Z55" s="51">
        <f>+'BASE DE DATOS '!CM55</f>
        <v>0</v>
      </c>
      <c r="AA55" s="131">
        <f>+'BASE DE DATOS '!CN55</f>
        <v>0.6</v>
      </c>
      <c r="AB55" s="377"/>
      <c r="AC55" s="377"/>
      <c r="AD55" s="54">
        <f>+'BASE DE DATOS '!CQ55</f>
        <v>12</v>
      </c>
      <c r="AE55" s="127">
        <f>+'BASE DE DATOS '!CR55</f>
        <v>1</v>
      </c>
      <c r="AF55" s="376"/>
      <c r="AG55" s="376"/>
      <c r="AH55" s="55" t="str">
        <f>+'BASE DE DATOS '!CU55</f>
        <v xml:space="preserve">DIRECCION DE DESARROLLO SOCIAL </v>
      </c>
    </row>
    <row r="56" spans="1:34" ht="56.25">
      <c r="A56" s="48" t="s">
        <v>264</v>
      </c>
      <c r="B56" s="49" t="s">
        <v>95</v>
      </c>
      <c r="C56" s="48" t="s">
        <v>265</v>
      </c>
      <c r="D56" s="50">
        <v>1</v>
      </c>
      <c r="E56" s="50">
        <v>1</v>
      </c>
      <c r="F56" s="48" t="s">
        <v>97</v>
      </c>
      <c r="G56" s="48" t="s">
        <v>266</v>
      </c>
      <c r="H56" s="48" t="s">
        <v>266</v>
      </c>
      <c r="I56" s="51">
        <v>0</v>
      </c>
      <c r="J56" s="50">
        <v>0</v>
      </c>
      <c r="K56" s="50">
        <v>0</v>
      </c>
      <c r="L56" s="51">
        <v>0</v>
      </c>
      <c r="M56" s="51">
        <v>0</v>
      </c>
      <c r="N56" s="51">
        <v>1</v>
      </c>
      <c r="O56" s="51">
        <v>1</v>
      </c>
      <c r="P56" s="51">
        <v>0</v>
      </c>
      <c r="Q56" s="51">
        <f>+'BASE DE DATOS '!CD56</f>
        <v>0</v>
      </c>
      <c r="R56" s="51">
        <f>+'BASE DE DATOS '!CE56</f>
        <v>0</v>
      </c>
      <c r="S56" s="51">
        <f>+'BASE DE DATOS '!CF56</f>
        <v>0</v>
      </c>
      <c r="T56" s="51">
        <f>+'BASE DE DATOS '!CG56</f>
        <v>0</v>
      </c>
      <c r="U56" s="51">
        <f>+'BASE DE DATOS '!CH56</f>
        <v>0</v>
      </c>
      <c r="V56" s="51">
        <f>+'BASE DE DATOS '!CI56</f>
        <v>0</v>
      </c>
      <c r="W56" s="51">
        <f>+'BASE DE DATOS '!CJ56</f>
        <v>0</v>
      </c>
      <c r="X56" s="51">
        <f>+'BASE DE DATOS '!CK56</f>
        <v>0</v>
      </c>
      <c r="Y56" s="51">
        <f>+'BASE DE DATOS '!CL56</f>
        <v>0</v>
      </c>
      <c r="Z56" s="51">
        <f>+'BASE DE DATOS '!CM56</f>
        <v>0</v>
      </c>
      <c r="AA56" s="131" t="str">
        <f>+'BASE DE DATOS '!CN56</f>
        <v>NA</v>
      </c>
      <c r="AB56" s="377">
        <f>SUM(AA56:AA59)/3</f>
        <v>0.66666666666666663</v>
      </c>
      <c r="AC56" s="377">
        <v>0</v>
      </c>
      <c r="AD56" s="54">
        <f>+'BASE DE DATOS '!CQ56</f>
        <v>1</v>
      </c>
      <c r="AE56" s="127">
        <f>+'BASE DE DATOS '!CR56</f>
        <v>1</v>
      </c>
      <c r="AF56" s="376">
        <f>SUM(AE56:AE59)/4</f>
        <v>1</v>
      </c>
      <c r="AG56" s="376"/>
      <c r="AH56" s="55" t="str">
        <f>+'BASE DE DATOS '!CU56</f>
        <v xml:space="preserve">DIRECCION DE DESARROLLO SOCIAL </v>
      </c>
    </row>
    <row r="57" spans="1:34" ht="101.25">
      <c r="A57" s="48" t="s">
        <v>264</v>
      </c>
      <c r="B57" s="49" t="s">
        <v>95</v>
      </c>
      <c r="C57" s="48" t="s">
        <v>265</v>
      </c>
      <c r="D57" s="57">
        <v>100</v>
      </c>
      <c r="E57" s="57">
        <v>45</v>
      </c>
      <c r="F57" s="48" t="s">
        <v>97</v>
      </c>
      <c r="G57" s="48" t="s">
        <v>267</v>
      </c>
      <c r="H57" s="48" t="s">
        <v>267</v>
      </c>
      <c r="I57" s="51">
        <v>0</v>
      </c>
      <c r="J57" s="50">
        <v>25</v>
      </c>
      <c r="K57" s="50">
        <v>0</v>
      </c>
      <c r="L57" s="51">
        <v>0</v>
      </c>
      <c r="M57" s="51">
        <v>0</v>
      </c>
      <c r="N57" s="51">
        <v>45</v>
      </c>
      <c r="O57" s="51">
        <v>45</v>
      </c>
      <c r="P57" s="51">
        <v>45</v>
      </c>
      <c r="Q57" s="51">
        <f>+'BASE DE DATOS '!CD57</f>
        <v>45</v>
      </c>
      <c r="R57" s="51">
        <f>+'BASE DE DATOS '!CE57</f>
        <v>0</v>
      </c>
      <c r="S57" s="51">
        <f>+'BASE DE DATOS '!CF57</f>
        <v>0</v>
      </c>
      <c r="T57" s="51">
        <f>+'BASE DE DATOS '!CG57</f>
        <v>0</v>
      </c>
      <c r="U57" s="51">
        <f>+'BASE DE DATOS '!CH57</f>
        <v>0</v>
      </c>
      <c r="V57" s="51">
        <f>+'BASE DE DATOS '!CI57</f>
        <v>0</v>
      </c>
      <c r="W57" s="51">
        <f>+'BASE DE DATOS '!CJ57</f>
        <v>0</v>
      </c>
      <c r="X57" s="51">
        <f>+'BASE DE DATOS '!CK57</f>
        <v>0</v>
      </c>
      <c r="Y57" s="51">
        <f>+'BASE DE DATOS '!CL57</f>
        <v>0</v>
      </c>
      <c r="Z57" s="51">
        <f>+'BASE DE DATOS '!CM57</f>
        <v>0</v>
      </c>
      <c r="AA57" s="131">
        <f>+'BASE DE DATOS '!CN57</f>
        <v>1</v>
      </c>
      <c r="AB57" s="377"/>
      <c r="AC57" s="377"/>
      <c r="AD57" s="54">
        <f>+'BASE DE DATOS '!CQ57</f>
        <v>90</v>
      </c>
      <c r="AE57" s="127">
        <f>+'BASE DE DATOS '!CR57</f>
        <v>1</v>
      </c>
      <c r="AF57" s="376"/>
      <c r="AG57" s="376"/>
      <c r="AH57" s="55" t="str">
        <f>+'BASE DE DATOS '!CU57</f>
        <v xml:space="preserve">DIRECCION DE DESARROLLO SOCIAL </v>
      </c>
    </row>
    <row r="58" spans="1:34" ht="90">
      <c r="A58" s="48" t="s">
        <v>264</v>
      </c>
      <c r="B58" s="49" t="s">
        <v>95</v>
      </c>
      <c r="C58" s="48" t="s">
        <v>265</v>
      </c>
      <c r="D58" s="57">
        <v>4</v>
      </c>
      <c r="E58" s="57">
        <v>2</v>
      </c>
      <c r="F58" s="48" t="s">
        <v>97</v>
      </c>
      <c r="G58" s="48" t="s">
        <v>269</v>
      </c>
      <c r="H58" s="48" t="s">
        <v>269</v>
      </c>
      <c r="I58" s="51">
        <v>0</v>
      </c>
      <c r="J58" s="50">
        <v>1</v>
      </c>
      <c r="K58" s="50">
        <v>0</v>
      </c>
      <c r="L58" s="51">
        <v>0</v>
      </c>
      <c r="M58" s="51">
        <v>0</v>
      </c>
      <c r="N58" s="51">
        <v>0</v>
      </c>
      <c r="O58" s="51">
        <v>0</v>
      </c>
      <c r="P58" s="51">
        <v>2</v>
      </c>
      <c r="Q58" s="51">
        <f>+'BASE DE DATOS '!CD58</f>
        <v>0</v>
      </c>
      <c r="R58" s="51">
        <f>+'BASE DE DATOS '!CE58</f>
        <v>0</v>
      </c>
      <c r="S58" s="51">
        <f>+'BASE DE DATOS '!CF58</f>
        <v>0</v>
      </c>
      <c r="T58" s="51">
        <f>+'BASE DE DATOS '!CG58</f>
        <v>0</v>
      </c>
      <c r="U58" s="51">
        <f>+'BASE DE DATOS '!CH58</f>
        <v>0</v>
      </c>
      <c r="V58" s="51">
        <f>+'BASE DE DATOS '!CI58</f>
        <v>0</v>
      </c>
      <c r="W58" s="51">
        <f>+'BASE DE DATOS '!CJ58</f>
        <v>0</v>
      </c>
      <c r="X58" s="51">
        <f>+'BASE DE DATOS '!CK58</f>
        <v>0</v>
      </c>
      <c r="Y58" s="51">
        <f>+'BASE DE DATOS '!CL58</f>
        <v>0</v>
      </c>
      <c r="Z58" s="51">
        <f>+'BASE DE DATOS '!CM58</f>
        <v>0</v>
      </c>
      <c r="AA58" s="131">
        <f>+'BASE DE DATOS '!CN58</f>
        <v>0</v>
      </c>
      <c r="AB58" s="377"/>
      <c r="AC58" s="377"/>
      <c r="AD58" s="54">
        <f>+'BASE DE DATOS '!CQ58</f>
        <v>0</v>
      </c>
      <c r="AE58" s="127">
        <f>+'BASE DE DATOS '!CR58</f>
        <v>1</v>
      </c>
      <c r="AF58" s="376"/>
      <c r="AG58" s="376"/>
      <c r="AH58" s="55" t="str">
        <f>+'BASE DE DATOS '!CU58</f>
        <v xml:space="preserve">DIRECCION DE DESARROLLO SOCIAL </v>
      </c>
    </row>
    <row r="59" spans="1:34" ht="67.5">
      <c r="A59" s="48" t="s">
        <v>264</v>
      </c>
      <c r="B59" s="49" t="s">
        <v>95</v>
      </c>
      <c r="C59" s="48" t="s">
        <v>265</v>
      </c>
      <c r="D59" s="57">
        <v>4</v>
      </c>
      <c r="E59" s="57">
        <v>2</v>
      </c>
      <c r="F59" s="48" t="s">
        <v>97</v>
      </c>
      <c r="G59" s="48" t="s">
        <v>270</v>
      </c>
      <c r="H59" s="48" t="s">
        <v>270</v>
      </c>
      <c r="I59" s="51">
        <v>0</v>
      </c>
      <c r="J59" s="50">
        <v>1</v>
      </c>
      <c r="K59" s="50">
        <v>0</v>
      </c>
      <c r="L59" s="51">
        <v>0</v>
      </c>
      <c r="M59" s="51">
        <v>0</v>
      </c>
      <c r="N59" s="51">
        <v>2</v>
      </c>
      <c r="O59" s="51">
        <v>1</v>
      </c>
      <c r="P59" s="51">
        <v>1</v>
      </c>
      <c r="Q59" s="51">
        <f>+'BASE DE DATOS '!CD59</f>
        <v>1</v>
      </c>
      <c r="R59" s="51">
        <f>+'BASE DE DATOS '!CE59</f>
        <v>0</v>
      </c>
      <c r="S59" s="51">
        <f>+'BASE DE DATOS '!CF59</f>
        <v>0</v>
      </c>
      <c r="T59" s="51">
        <f>+'BASE DE DATOS '!CG59</f>
        <v>0</v>
      </c>
      <c r="U59" s="51">
        <f>+'BASE DE DATOS '!CH59</f>
        <v>0</v>
      </c>
      <c r="V59" s="51">
        <f>+'BASE DE DATOS '!CI59</f>
        <v>0</v>
      </c>
      <c r="W59" s="51">
        <f>+'BASE DE DATOS '!CJ59</f>
        <v>0</v>
      </c>
      <c r="X59" s="51">
        <f>+'BASE DE DATOS '!CK59</f>
        <v>0</v>
      </c>
      <c r="Y59" s="51">
        <f>+'BASE DE DATOS '!CL59</f>
        <v>0</v>
      </c>
      <c r="Z59" s="51">
        <f>+'BASE DE DATOS '!CM59</f>
        <v>0</v>
      </c>
      <c r="AA59" s="131">
        <f>+'BASE DE DATOS '!CN59</f>
        <v>1</v>
      </c>
      <c r="AB59" s="377"/>
      <c r="AC59" s="377"/>
      <c r="AD59" s="54">
        <f>+'BASE DE DATOS '!CQ59</f>
        <v>2</v>
      </c>
      <c r="AE59" s="127">
        <f>+'BASE DE DATOS '!CR59</f>
        <v>1</v>
      </c>
      <c r="AF59" s="376"/>
      <c r="AG59" s="376"/>
      <c r="AH59" s="55" t="str">
        <f>+'BASE DE DATOS '!CU59</f>
        <v xml:space="preserve">DIRECCION DE DESARROLLO SOCIAL </v>
      </c>
    </row>
    <row r="60" spans="1:34" ht="22.5">
      <c r="A60" s="39" t="s">
        <v>271</v>
      </c>
      <c r="B60" s="40" t="s">
        <v>91</v>
      </c>
      <c r="C60" s="39" t="s">
        <v>272</v>
      </c>
      <c r="D60" s="41" t="s">
        <v>79</v>
      </c>
      <c r="E60" s="41" t="s">
        <v>79</v>
      </c>
      <c r="F60" s="41" t="s">
        <v>79</v>
      </c>
      <c r="G60" s="39" t="s">
        <v>80</v>
      </c>
      <c r="H60" s="39" t="s">
        <v>80</v>
      </c>
      <c r="I60" s="42" t="s">
        <v>81</v>
      </c>
      <c r="J60" s="41">
        <v>2</v>
      </c>
      <c r="K60" s="42" t="s">
        <v>81</v>
      </c>
      <c r="L60" s="41">
        <v>3</v>
      </c>
      <c r="M60" s="44" t="s">
        <v>81</v>
      </c>
      <c r="N60" s="41">
        <v>1</v>
      </c>
      <c r="O60" s="44" t="s">
        <v>81</v>
      </c>
      <c r="P60" s="41">
        <v>11</v>
      </c>
      <c r="Q60" s="106" t="str">
        <f>+'BASE DE DATOS '!CD60</f>
        <v>NA</v>
      </c>
      <c r="R60" s="41">
        <f>+'BASE DE DATOS '!CE60</f>
        <v>484927838477</v>
      </c>
      <c r="S60" s="41">
        <f>+'BASE DE DATOS '!CF60</f>
        <v>1910979152</v>
      </c>
      <c r="T60" s="41">
        <f>+'BASE DE DATOS '!CG60</f>
        <v>0</v>
      </c>
      <c r="U60" s="41">
        <f>+'BASE DE DATOS '!CH60</f>
        <v>0</v>
      </c>
      <c r="V60" s="41">
        <f>+'BASE DE DATOS '!CI60</f>
        <v>0</v>
      </c>
      <c r="W60" s="41">
        <f>+'BASE DE DATOS '!CJ60</f>
        <v>0</v>
      </c>
      <c r="X60" s="41">
        <f>+'BASE DE DATOS '!CK60</f>
        <v>0</v>
      </c>
      <c r="Y60" s="41">
        <f>+'BASE DE DATOS '!CL60</f>
        <v>20000000</v>
      </c>
      <c r="Z60" s="41">
        <f>+'BASE DE DATOS '!CM60</f>
        <v>0</v>
      </c>
      <c r="AA60" s="44" t="str">
        <f>+'BASE DE DATOS '!CN60</f>
        <v>NA</v>
      </c>
      <c r="AB60" s="44" t="s">
        <v>81</v>
      </c>
      <c r="AC60" s="45">
        <f>+AC61</f>
        <v>0.72727272727272729</v>
      </c>
      <c r="AD60" s="41">
        <f>+'BASE DE DATOS '!CQ60</f>
        <v>12</v>
      </c>
      <c r="AE60" s="44" t="str">
        <f>+'BASE DE DATOS '!CR60</f>
        <v>NA</v>
      </c>
      <c r="AF60" s="44" t="s">
        <v>81</v>
      </c>
      <c r="AG60" s="45">
        <f>+AG61</f>
        <v>0.75</v>
      </c>
      <c r="AH60" s="39" t="str">
        <f>+'BASE DE DATOS '!CU60</f>
        <v>SECRETARIA DEL INTERIOR</v>
      </c>
    </row>
    <row r="61" spans="1:34" ht="56.25">
      <c r="A61" s="48" t="s">
        <v>274</v>
      </c>
      <c r="B61" s="49" t="s">
        <v>95</v>
      </c>
      <c r="C61" s="48" t="s">
        <v>275</v>
      </c>
      <c r="D61" s="50">
        <v>1</v>
      </c>
      <c r="E61" s="50">
        <v>1</v>
      </c>
      <c r="F61" s="48" t="s">
        <v>97</v>
      </c>
      <c r="G61" s="48" t="s">
        <v>276</v>
      </c>
      <c r="H61" s="48" t="s">
        <v>276</v>
      </c>
      <c r="I61" s="51">
        <v>0</v>
      </c>
      <c r="J61" s="50">
        <v>0</v>
      </c>
      <c r="K61" s="50">
        <v>0</v>
      </c>
      <c r="L61" s="51">
        <v>0</v>
      </c>
      <c r="M61" s="51">
        <v>0</v>
      </c>
      <c r="N61" s="51">
        <v>0</v>
      </c>
      <c r="O61" s="51">
        <v>0</v>
      </c>
      <c r="P61" s="51">
        <v>1</v>
      </c>
      <c r="Q61" s="53">
        <f>+'BASE DE DATOS '!CD61</f>
        <v>0</v>
      </c>
      <c r="R61" s="51">
        <f>+'BASE DE DATOS '!CE61</f>
        <v>0</v>
      </c>
      <c r="S61" s="51">
        <f>+'BASE DE DATOS '!CF61</f>
        <v>0</v>
      </c>
      <c r="T61" s="51">
        <f>+'BASE DE DATOS '!CG61</f>
        <v>0</v>
      </c>
      <c r="U61" s="51">
        <f>+'BASE DE DATOS '!CH61</f>
        <v>0</v>
      </c>
      <c r="V61" s="51">
        <f>+'BASE DE DATOS '!CI61</f>
        <v>0</v>
      </c>
      <c r="W61" s="51">
        <f>+'BASE DE DATOS '!CJ61</f>
        <v>0</v>
      </c>
      <c r="X61" s="51">
        <f>+'BASE DE DATOS '!CK61</f>
        <v>0</v>
      </c>
      <c r="Y61" s="51">
        <f>+'BASE DE DATOS '!CL61</f>
        <v>0</v>
      </c>
      <c r="Z61" s="51">
        <f>+'BASE DE DATOS '!CM61</f>
        <v>0</v>
      </c>
      <c r="AA61" s="131">
        <f>+'BASE DE DATOS '!CN61</f>
        <v>0</v>
      </c>
      <c r="AB61" s="377">
        <f>SUM(AA61:AA62)/2</f>
        <v>0.5</v>
      </c>
      <c r="AC61" s="377">
        <f>SUM(AA61:AA75)/P60</f>
        <v>0.72727272727272729</v>
      </c>
      <c r="AD61" s="54">
        <f>+'BASE DE DATOS '!CQ61</f>
        <v>0</v>
      </c>
      <c r="AE61" s="127">
        <f>+'BASE DE DATOS '!CR61</f>
        <v>0</v>
      </c>
      <c r="AF61" s="376">
        <f>SUM(AE61:AE62)/2</f>
        <v>0.5</v>
      </c>
      <c r="AG61" s="376">
        <f>SUM(AE61:AE75)/AD60</f>
        <v>0.75</v>
      </c>
      <c r="AH61" s="66" t="str">
        <f>+'BASE DE DATOS '!CU61</f>
        <v>SECRETARIA DEL INTERIOR</v>
      </c>
    </row>
    <row r="62" spans="1:34" ht="33.75">
      <c r="A62" s="48" t="s">
        <v>274</v>
      </c>
      <c r="B62" s="49" t="s">
        <v>95</v>
      </c>
      <c r="C62" s="48" t="s">
        <v>275</v>
      </c>
      <c r="D62" s="50">
        <v>1</v>
      </c>
      <c r="E62" s="50">
        <v>1</v>
      </c>
      <c r="F62" s="48" t="s">
        <v>97</v>
      </c>
      <c r="G62" s="48" t="s">
        <v>277</v>
      </c>
      <c r="H62" s="48" t="s">
        <v>277</v>
      </c>
      <c r="I62" s="51">
        <v>0</v>
      </c>
      <c r="J62" s="50">
        <v>0</v>
      </c>
      <c r="K62" s="50">
        <v>0</v>
      </c>
      <c r="L62" s="51">
        <v>0</v>
      </c>
      <c r="M62" s="51">
        <v>0</v>
      </c>
      <c r="N62" s="51">
        <v>0</v>
      </c>
      <c r="O62" s="51">
        <v>0</v>
      </c>
      <c r="P62" s="51">
        <v>1</v>
      </c>
      <c r="Q62" s="53">
        <f>+'BASE DE DATOS '!CD62</f>
        <v>1</v>
      </c>
      <c r="R62" s="51">
        <f>+'BASE DE DATOS '!CE62</f>
        <v>480980000000</v>
      </c>
      <c r="S62" s="51">
        <f>+'BASE DE DATOS '!CF62</f>
        <v>0</v>
      </c>
      <c r="T62" s="51">
        <f>+'BASE DE DATOS '!CG62</f>
        <v>0</v>
      </c>
      <c r="U62" s="51">
        <f>+'BASE DE DATOS '!CH62</f>
        <v>0</v>
      </c>
      <c r="V62" s="51">
        <f>+'BASE DE DATOS '!CI62</f>
        <v>0</v>
      </c>
      <c r="W62" s="51">
        <f>+'BASE DE DATOS '!CJ62</f>
        <v>0</v>
      </c>
      <c r="X62" s="51">
        <f>+'BASE DE DATOS '!CK62</f>
        <v>0</v>
      </c>
      <c r="Y62" s="51">
        <f>+'BASE DE DATOS '!CL62</f>
        <v>0</v>
      </c>
      <c r="Z62" s="51">
        <f>+'BASE DE DATOS '!CM62</f>
        <v>480980000</v>
      </c>
      <c r="AA62" s="131">
        <f>+'BASE DE DATOS '!CN62</f>
        <v>1</v>
      </c>
      <c r="AB62" s="377"/>
      <c r="AC62" s="377"/>
      <c r="AD62" s="54">
        <f>+'BASE DE DATOS '!CQ62</f>
        <v>1</v>
      </c>
      <c r="AE62" s="127">
        <f>+'BASE DE DATOS '!CR62</f>
        <v>1</v>
      </c>
      <c r="AF62" s="376"/>
      <c r="AG62" s="376"/>
      <c r="AH62" s="66" t="str">
        <f>+'BASE DE DATOS '!CU62</f>
        <v>SECRETARIA DEL INTERIOR</v>
      </c>
    </row>
    <row r="63" spans="1:34" ht="33.75">
      <c r="A63" s="48" t="s">
        <v>278</v>
      </c>
      <c r="B63" s="49" t="s">
        <v>95</v>
      </c>
      <c r="C63" s="48" t="s">
        <v>279</v>
      </c>
      <c r="D63" s="50">
        <v>1</v>
      </c>
      <c r="E63" s="50">
        <v>1</v>
      </c>
      <c r="F63" s="48" t="s">
        <v>97</v>
      </c>
      <c r="G63" s="48" t="s">
        <v>280</v>
      </c>
      <c r="H63" s="48" t="s">
        <v>280</v>
      </c>
      <c r="I63" s="51">
        <v>0</v>
      </c>
      <c r="J63" s="50">
        <v>0</v>
      </c>
      <c r="K63" s="50">
        <v>0</v>
      </c>
      <c r="L63" s="51">
        <v>0</v>
      </c>
      <c r="M63" s="51">
        <v>0</v>
      </c>
      <c r="N63" s="51">
        <v>0</v>
      </c>
      <c r="O63" s="51">
        <v>0</v>
      </c>
      <c r="P63" s="51">
        <v>1</v>
      </c>
      <c r="Q63" s="53">
        <f>+'BASE DE DATOS '!CD63</f>
        <v>1</v>
      </c>
      <c r="R63" s="51">
        <f>+'BASE DE DATOS '!CE63</f>
        <v>1400000000</v>
      </c>
      <c r="S63" s="51">
        <f>+'BASE DE DATOS '!CF63</f>
        <v>1400000000</v>
      </c>
      <c r="T63" s="51">
        <f>+'BASE DE DATOS '!CG63</f>
        <v>0</v>
      </c>
      <c r="U63" s="51">
        <f>+'BASE DE DATOS '!CH63</f>
        <v>0</v>
      </c>
      <c r="V63" s="51">
        <f>+'BASE DE DATOS '!CI63</f>
        <v>0</v>
      </c>
      <c r="W63" s="51">
        <f>+'BASE DE DATOS '!CJ63</f>
        <v>0</v>
      </c>
      <c r="X63" s="51">
        <f>+'BASE DE DATOS '!CK63</f>
        <v>0</v>
      </c>
      <c r="Y63" s="51">
        <f>+'BASE DE DATOS '!CL63</f>
        <v>0</v>
      </c>
      <c r="Z63" s="51">
        <f>+'BASE DE DATOS '!CM63</f>
        <v>0</v>
      </c>
      <c r="AA63" s="131">
        <f>+'BASE DE DATOS '!CN63</f>
        <v>1</v>
      </c>
      <c r="AB63" s="130">
        <f>+AA63</f>
        <v>1</v>
      </c>
      <c r="AC63" s="377" t="s">
        <v>81</v>
      </c>
      <c r="AD63" s="54">
        <f>+'BASE DE DATOS '!CQ63</f>
        <v>1</v>
      </c>
      <c r="AE63" s="127">
        <f>+'BASE DE DATOS '!CR63</f>
        <v>1</v>
      </c>
      <c r="AF63" s="131">
        <f>+AE63</f>
        <v>1</v>
      </c>
      <c r="AG63" s="376"/>
      <c r="AH63" s="66" t="str">
        <f>+'BASE DE DATOS '!CU63</f>
        <v>SECRETARIA DEL INTERIOR</v>
      </c>
    </row>
    <row r="64" spans="1:34" ht="60.75" customHeight="1">
      <c r="A64" s="48" t="s">
        <v>286</v>
      </c>
      <c r="B64" s="49" t="s">
        <v>95</v>
      </c>
      <c r="C64" s="48" t="s">
        <v>287</v>
      </c>
      <c r="D64" s="50">
        <v>20</v>
      </c>
      <c r="E64" s="50" t="s">
        <v>79</v>
      </c>
      <c r="F64" s="48" t="s">
        <v>97</v>
      </c>
      <c r="G64" s="48" t="s">
        <v>288</v>
      </c>
      <c r="H64" s="48" t="s">
        <v>288</v>
      </c>
      <c r="I64" s="51">
        <v>0</v>
      </c>
      <c r="J64" s="50">
        <v>5</v>
      </c>
      <c r="K64" s="50">
        <v>0</v>
      </c>
      <c r="L64" s="51">
        <v>5</v>
      </c>
      <c r="M64" s="51">
        <v>0</v>
      </c>
      <c r="N64" s="51">
        <v>5</v>
      </c>
      <c r="O64" s="51">
        <v>0</v>
      </c>
      <c r="P64" s="51" t="s">
        <v>81</v>
      </c>
      <c r="Q64" s="53" t="str">
        <f>+'BASE DE DATOS '!CD64</f>
        <v>NA</v>
      </c>
      <c r="R64" s="51">
        <f>+'BASE DE DATOS '!CE64</f>
        <v>0</v>
      </c>
      <c r="S64" s="51">
        <f>+'BASE DE DATOS '!CF64</f>
        <v>0</v>
      </c>
      <c r="T64" s="51">
        <f>+'BASE DE DATOS '!CG64</f>
        <v>0</v>
      </c>
      <c r="U64" s="51">
        <f>+'BASE DE DATOS '!CH64</f>
        <v>0</v>
      </c>
      <c r="V64" s="51">
        <f>+'BASE DE DATOS '!CI64</f>
        <v>0</v>
      </c>
      <c r="W64" s="51">
        <f>+'BASE DE DATOS '!CJ64</f>
        <v>0</v>
      </c>
      <c r="X64" s="51">
        <f>+'BASE DE DATOS '!CK64</f>
        <v>0</v>
      </c>
      <c r="Y64" s="51">
        <f>+'BASE DE DATOS '!CL64</f>
        <v>0</v>
      </c>
      <c r="Z64" s="51">
        <f>+'BASE DE DATOS '!CM64</f>
        <v>0</v>
      </c>
      <c r="AA64" s="131" t="str">
        <f>+'BASE DE DATOS '!CN64</f>
        <v>NA</v>
      </c>
      <c r="AB64" s="377">
        <f>SUM(AA64:AA65)/2</f>
        <v>0.5</v>
      </c>
      <c r="AC64" s="377">
        <v>0</v>
      </c>
      <c r="AD64" s="54" t="str">
        <f>+'BASE DE DATOS '!CQ64</f>
        <v>NA</v>
      </c>
      <c r="AE64" s="127" t="str">
        <f>+'BASE DE DATOS '!CR64</f>
        <v>NA</v>
      </c>
      <c r="AF64" s="376">
        <f>SUM(AE64:AE65)/1</f>
        <v>1</v>
      </c>
      <c r="AG64" s="376"/>
      <c r="AH64" s="66" t="str">
        <f>+'BASE DE DATOS '!CU64</f>
        <v>SECRETARIA DEL INTERIOR</v>
      </c>
    </row>
    <row r="65" spans="1:34" ht="126.75" customHeight="1">
      <c r="A65" s="48" t="s">
        <v>289</v>
      </c>
      <c r="B65" s="49" t="s">
        <v>95</v>
      </c>
      <c r="C65" s="48" t="s">
        <v>287</v>
      </c>
      <c r="D65" s="57">
        <v>6</v>
      </c>
      <c r="E65" s="57">
        <v>3</v>
      </c>
      <c r="F65" s="48" t="s">
        <v>97</v>
      </c>
      <c r="G65" s="48" t="s">
        <v>290</v>
      </c>
      <c r="H65" s="48" t="s">
        <v>290</v>
      </c>
      <c r="I65" s="51">
        <v>0</v>
      </c>
      <c r="J65" s="50">
        <v>0</v>
      </c>
      <c r="K65" s="50">
        <v>0</v>
      </c>
      <c r="L65" s="51">
        <v>0</v>
      </c>
      <c r="M65" s="51">
        <v>0</v>
      </c>
      <c r="N65" s="51">
        <v>0</v>
      </c>
      <c r="O65" s="51">
        <v>0</v>
      </c>
      <c r="P65" s="51">
        <v>3</v>
      </c>
      <c r="Q65" s="53">
        <f>+'BASE DE DATOS '!CD65</f>
        <v>3</v>
      </c>
      <c r="R65" s="51">
        <f>+'BASE DE DATOS '!CE65</f>
        <v>0</v>
      </c>
      <c r="S65" s="51">
        <f>+'BASE DE DATOS '!CF65</f>
        <v>0</v>
      </c>
      <c r="T65" s="51">
        <f>+'BASE DE DATOS '!CG65</f>
        <v>0</v>
      </c>
      <c r="U65" s="51">
        <f>+'BASE DE DATOS '!CH65</f>
        <v>0</v>
      </c>
      <c r="V65" s="51">
        <f>+'BASE DE DATOS '!CI65</f>
        <v>0</v>
      </c>
      <c r="W65" s="51">
        <f>+'BASE DE DATOS '!CJ65</f>
        <v>0</v>
      </c>
      <c r="X65" s="51">
        <f>+'BASE DE DATOS '!CK65</f>
        <v>0</v>
      </c>
      <c r="Y65" s="51">
        <f>+'BASE DE DATOS '!CL65</f>
        <v>20000000</v>
      </c>
      <c r="Z65" s="51">
        <f>+'BASE DE DATOS '!CM65</f>
        <v>0</v>
      </c>
      <c r="AA65" s="131">
        <f>+'BASE DE DATOS '!CN65</f>
        <v>1</v>
      </c>
      <c r="AB65" s="377"/>
      <c r="AC65" s="377"/>
      <c r="AD65" s="54">
        <f>+'BASE DE DATOS '!CQ65</f>
        <v>3</v>
      </c>
      <c r="AE65" s="127">
        <f>+'BASE DE DATOS '!CR65</f>
        <v>1</v>
      </c>
      <c r="AF65" s="376"/>
      <c r="AG65" s="376"/>
      <c r="AH65" s="66" t="str">
        <f>+'BASE DE DATOS '!CU65</f>
        <v>SECRETARIA DEL INTERIOR</v>
      </c>
    </row>
    <row r="66" spans="1:34" ht="78.75">
      <c r="A66" s="48" t="s">
        <v>295</v>
      </c>
      <c r="B66" s="49" t="s">
        <v>95</v>
      </c>
      <c r="C66" s="48" t="s">
        <v>296</v>
      </c>
      <c r="D66" s="57">
        <v>3</v>
      </c>
      <c r="E66" s="57">
        <v>1</v>
      </c>
      <c r="F66" s="48" t="s">
        <v>97</v>
      </c>
      <c r="G66" s="48" t="s">
        <v>297</v>
      </c>
      <c r="H66" s="48" t="s">
        <v>297</v>
      </c>
      <c r="I66" s="51">
        <v>0</v>
      </c>
      <c r="J66" s="50">
        <v>0</v>
      </c>
      <c r="K66" s="50">
        <v>0</v>
      </c>
      <c r="L66" s="51">
        <v>1</v>
      </c>
      <c r="M66" s="51">
        <v>1</v>
      </c>
      <c r="N66" s="51">
        <v>0</v>
      </c>
      <c r="O66" s="51">
        <v>0</v>
      </c>
      <c r="P66" s="51">
        <v>0</v>
      </c>
      <c r="Q66" s="53">
        <f>+'BASE DE DATOS '!CD66</f>
        <v>0</v>
      </c>
      <c r="R66" s="51">
        <f>+'BASE DE DATOS '!CE66</f>
        <v>480980000</v>
      </c>
      <c r="S66" s="51">
        <f>+'BASE DE DATOS '!CF66</f>
        <v>480980000</v>
      </c>
      <c r="T66" s="51">
        <f>+'BASE DE DATOS '!CG66</f>
        <v>0</v>
      </c>
      <c r="U66" s="51">
        <f>+'BASE DE DATOS '!CH66</f>
        <v>0</v>
      </c>
      <c r="V66" s="51">
        <f>+'BASE DE DATOS '!CI66</f>
        <v>0</v>
      </c>
      <c r="W66" s="51">
        <f>+'BASE DE DATOS '!CJ66</f>
        <v>0</v>
      </c>
      <c r="X66" s="51">
        <f>+'BASE DE DATOS '!CK66</f>
        <v>0</v>
      </c>
      <c r="Y66" s="51">
        <f>+'BASE DE DATOS '!CL66</f>
        <v>0</v>
      </c>
      <c r="Z66" s="51">
        <f>+'BASE DE DATOS '!CM66</f>
        <v>0</v>
      </c>
      <c r="AA66" s="131" t="str">
        <f>+'BASE DE DATOS '!CN66</f>
        <v>NA</v>
      </c>
      <c r="AB66" s="377">
        <f>SUM(AA66:AA69)/2</f>
        <v>0.5</v>
      </c>
      <c r="AC66" s="377">
        <v>0</v>
      </c>
      <c r="AD66" s="54">
        <f>+'BASE DE DATOS '!CQ66</f>
        <v>1</v>
      </c>
      <c r="AE66" s="127">
        <f>+'BASE DE DATOS '!CR66</f>
        <v>1</v>
      </c>
      <c r="AF66" s="376">
        <f>SUM(AE66:AE69)/3</f>
        <v>0.66666666666666663</v>
      </c>
      <c r="AG66" s="376"/>
      <c r="AH66" s="66" t="str">
        <f>+'BASE DE DATOS '!CU66</f>
        <v>SECRETARIA DEL INTERIOR</v>
      </c>
    </row>
    <row r="67" spans="1:34" ht="45">
      <c r="A67" s="48" t="s">
        <v>295</v>
      </c>
      <c r="B67" s="49" t="s">
        <v>95</v>
      </c>
      <c r="C67" s="48" t="s">
        <v>296</v>
      </c>
      <c r="D67" s="50">
        <v>4</v>
      </c>
      <c r="E67" s="50" t="s">
        <v>79</v>
      </c>
      <c r="F67" s="48" t="s">
        <v>97</v>
      </c>
      <c r="G67" s="48" t="s">
        <v>298</v>
      </c>
      <c r="H67" s="48" t="s">
        <v>298</v>
      </c>
      <c r="I67" s="51">
        <v>0</v>
      </c>
      <c r="J67" s="50">
        <v>0</v>
      </c>
      <c r="K67" s="50">
        <v>0</v>
      </c>
      <c r="L67" s="51">
        <v>0</v>
      </c>
      <c r="M67" s="51">
        <v>0</v>
      </c>
      <c r="N67" s="51">
        <v>2</v>
      </c>
      <c r="O67" s="51">
        <v>0</v>
      </c>
      <c r="P67" s="51" t="s">
        <v>81</v>
      </c>
      <c r="Q67" s="53" t="str">
        <f>+'BASE DE DATOS '!CD67</f>
        <v>NA</v>
      </c>
      <c r="R67" s="51">
        <f>+'BASE DE DATOS '!CE67</f>
        <v>0</v>
      </c>
      <c r="S67" s="51">
        <f>+'BASE DE DATOS '!CF67</f>
        <v>0</v>
      </c>
      <c r="T67" s="51">
        <f>+'BASE DE DATOS '!CG67</f>
        <v>0</v>
      </c>
      <c r="U67" s="51">
        <f>+'BASE DE DATOS '!CH67</f>
        <v>0</v>
      </c>
      <c r="V67" s="51">
        <f>+'BASE DE DATOS '!CI67</f>
        <v>0</v>
      </c>
      <c r="W67" s="51">
        <f>+'BASE DE DATOS '!CJ67</f>
        <v>0</v>
      </c>
      <c r="X67" s="51">
        <f>+'BASE DE DATOS '!CK67</f>
        <v>0</v>
      </c>
      <c r="Y67" s="51">
        <f>+'BASE DE DATOS '!CL67</f>
        <v>0</v>
      </c>
      <c r="Z67" s="51">
        <f>+'BASE DE DATOS '!CM67</f>
        <v>0</v>
      </c>
      <c r="AA67" s="131" t="str">
        <f>+'BASE DE DATOS '!CN67</f>
        <v>NA</v>
      </c>
      <c r="AB67" s="377"/>
      <c r="AC67" s="377"/>
      <c r="AD67" s="54" t="str">
        <f>+'BASE DE DATOS '!CQ67</f>
        <v>NA</v>
      </c>
      <c r="AE67" s="127" t="str">
        <f>+'BASE DE DATOS '!CR67</f>
        <v>NA</v>
      </c>
      <c r="AF67" s="376"/>
      <c r="AG67" s="376"/>
      <c r="AH67" s="66" t="str">
        <f>+'BASE DE DATOS '!CU67</f>
        <v>SECRETARIA DEL INTERIOR</v>
      </c>
    </row>
    <row r="68" spans="1:34" ht="78.75">
      <c r="A68" s="48" t="s">
        <v>295</v>
      </c>
      <c r="B68" s="49" t="s">
        <v>95</v>
      </c>
      <c r="C68" s="48" t="s">
        <v>296</v>
      </c>
      <c r="D68" s="57">
        <v>100</v>
      </c>
      <c r="E68" s="57">
        <v>20</v>
      </c>
      <c r="F68" s="48" t="s">
        <v>97</v>
      </c>
      <c r="G68" s="48" t="s">
        <v>299</v>
      </c>
      <c r="H68" s="48" t="s">
        <v>299</v>
      </c>
      <c r="I68" s="51">
        <v>0</v>
      </c>
      <c r="J68" s="50">
        <v>25</v>
      </c>
      <c r="K68" s="50">
        <v>0</v>
      </c>
      <c r="L68" s="51">
        <v>25</v>
      </c>
      <c r="M68" s="51">
        <v>0</v>
      </c>
      <c r="N68" s="51">
        <v>10</v>
      </c>
      <c r="O68" s="51">
        <v>6</v>
      </c>
      <c r="P68" s="51">
        <v>14</v>
      </c>
      <c r="Q68" s="53">
        <f>+'BASE DE DATOS '!CD68</f>
        <v>14</v>
      </c>
      <c r="R68" s="51">
        <f>+'BASE DE DATOS '!CE68</f>
        <v>1500000</v>
      </c>
      <c r="S68" s="51">
        <f>+'BASE DE DATOS '!CF68</f>
        <v>0</v>
      </c>
      <c r="T68" s="51">
        <f>+'BASE DE DATOS '!CG68</f>
        <v>0</v>
      </c>
      <c r="U68" s="51">
        <f>+'BASE DE DATOS '!CH68</f>
        <v>0</v>
      </c>
      <c r="V68" s="51">
        <f>+'BASE DE DATOS '!CI68</f>
        <v>0</v>
      </c>
      <c r="W68" s="51">
        <f>+'BASE DE DATOS '!CJ68</f>
        <v>0</v>
      </c>
      <c r="X68" s="51">
        <f>+'BASE DE DATOS '!CK68</f>
        <v>0</v>
      </c>
      <c r="Y68" s="51">
        <f>+'BASE DE DATOS '!CL68</f>
        <v>0</v>
      </c>
      <c r="Z68" s="51">
        <f>+'BASE DE DATOS '!CM68</f>
        <v>1500000</v>
      </c>
      <c r="AA68" s="131">
        <f>+'BASE DE DATOS '!CN68</f>
        <v>1</v>
      </c>
      <c r="AB68" s="377"/>
      <c r="AC68" s="377"/>
      <c r="AD68" s="54">
        <f>+'BASE DE DATOS '!CQ68</f>
        <v>20</v>
      </c>
      <c r="AE68" s="127">
        <f>+'BASE DE DATOS '!CR68</f>
        <v>1</v>
      </c>
      <c r="AF68" s="376"/>
      <c r="AG68" s="376"/>
      <c r="AH68" s="66" t="str">
        <f>+'BASE DE DATOS '!CU68</f>
        <v>SECRETARIA DEL INTERIOR</v>
      </c>
    </row>
    <row r="69" spans="1:34" ht="45">
      <c r="A69" s="48" t="s">
        <v>295</v>
      </c>
      <c r="B69" s="49" t="s">
        <v>95</v>
      </c>
      <c r="C69" s="48" t="s">
        <v>296</v>
      </c>
      <c r="D69" s="50">
        <v>1</v>
      </c>
      <c r="E69" s="50">
        <v>1</v>
      </c>
      <c r="F69" s="48" t="s">
        <v>97</v>
      </c>
      <c r="G69" s="48" t="s">
        <v>300</v>
      </c>
      <c r="H69" s="48" t="s">
        <v>300</v>
      </c>
      <c r="I69" s="51">
        <v>0</v>
      </c>
      <c r="J69" s="50">
        <v>0</v>
      </c>
      <c r="K69" s="50">
        <v>0</v>
      </c>
      <c r="L69" s="51">
        <v>0</v>
      </c>
      <c r="M69" s="51">
        <v>0</v>
      </c>
      <c r="N69" s="51">
        <v>0</v>
      </c>
      <c r="O69" s="51">
        <v>0</v>
      </c>
      <c r="P69" s="51">
        <v>1</v>
      </c>
      <c r="Q69" s="53">
        <f>+'BASE DE DATOS '!CD69</f>
        <v>0</v>
      </c>
      <c r="R69" s="51">
        <f>+'BASE DE DATOS '!CE69</f>
        <v>0</v>
      </c>
      <c r="S69" s="51">
        <f>+'BASE DE DATOS '!CF69</f>
        <v>0</v>
      </c>
      <c r="T69" s="51">
        <f>+'BASE DE DATOS '!CG69</f>
        <v>0</v>
      </c>
      <c r="U69" s="51">
        <f>+'BASE DE DATOS '!CH69</f>
        <v>0</v>
      </c>
      <c r="V69" s="51">
        <f>+'BASE DE DATOS '!CI69</f>
        <v>0</v>
      </c>
      <c r="W69" s="51">
        <f>+'BASE DE DATOS '!CJ69</f>
        <v>0</v>
      </c>
      <c r="X69" s="51">
        <f>+'BASE DE DATOS '!CK69</f>
        <v>0</v>
      </c>
      <c r="Y69" s="51">
        <f>+'BASE DE DATOS '!CL69</f>
        <v>0</v>
      </c>
      <c r="Z69" s="51">
        <f>+'BASE DE DATOS '!CM69</f>
        <v>0</v>
      </c>
      <c r="AA69" s="131">
        <f>+'BASE DE DATOS '!CN69</f>
        <v>0</v>
      </c>
      <c r="AB69" s="377"/>
      <c r="AC69" s="377"/>
      <c r="AD69" s="54">
        <f>+'BASE DE DATOS '!CQ69</f>
        <v>0</v>
      </c>
      <c r="AE69" s="127">
        <f>+'BASE DE DATOS '!CR69</f>
        <v>0</v>
      </c>
      <c r="AF69" s="376"/>
      <c r="AG69" s="376"/>
      <c r="AH69" s="66" t="str">
        <f>+'BASE DE DATOS '!CU69</f>
        <v>SECRETARIA DEL INTERIOR</v>
      </c>
    </row>
    <row r="70" spans="1:34" ht="56.25">
      <c r="A70" s="48" t="s">
        <v>301</v>
      </c>
      <c r="B70" s="49" t="s">
        <v>95</v>
      </c>
      <c r="C70" s="48" t="s">
        <v>302</v>
      </c>
      <c r="D70" s="50">
        <v>1</v>
      </c>
      <c r="E70" s="50">
        <v>1</v>
      </c>
      <c r="F70" s="48" t="s">
        <v>97</v>
      </c>
      <c r="G70" s="48" t="s">
        <v>303</v>
      </c>
      <c r="H70" s="48" t="s">
        <v>303</v>
      </c>
      <c r="I70" s="51">
        <v>0</v>
      </c>
      <c r="J70" s="50">
        <v>0</v>
      </c>
      <c r="K70" s="50">
        <v>0</v>
      </c>
      <c r="L70" s="51">
        <v>0</v>
      </c>
      <c r="M70" s="51">
        <v>0</v>
      </c>
      <c r="N70" s="51">
        <v>0</v>
      </c>
      <c r="O70" s="51">
        <v>0</v>
      </c>
      <c r="P70" s="51">
        <v>1</v>
      </c>
      <c r="Q70" s="53">
        <f>+'BASE DE DATOS '!CD70</f>
        <v>1</v>
      </c>
      <c r="R70" s="51">
        <f>+'BASE DE DATOS '!CE70</f>
        <v>29999152</v>
      </c>
      <c r="S70" s="51">
        <f>+'BASE DE DATOS '!CF70</f>
        <v>29999152</v>
      </c>
      <c r="T70" s="51">
        <f>+'BASE DE DATOS '!CG70</f>
        <v>0</v>
      </c>
      <c r="U70" s="51">
        <f>+'BASE DE DATOS '!CH70</f>
        <v>0</v>
      </c>
      <c r="V70" s="51">
        <f>+'BASE DE DATOS '!CI70</f>
        <v>0</v>
      </c>
      <c r="W70" s="51">
        <f>+'BASE DE DATOS '!CJ70</f>
        <v>0</v>
      </c>
      <c r="X70" s="51">
        <f>+'BASE DE DATOS '!CK70</f>
        <v>0</v>
      </c>
      <c r="Y70" s="51">
        <f>+'BASE DE DATOS '!CL70</f>
        <v>0</v>
      </c>
      <c r="Z70" s="51">
        <f>+'BASE DE DATOS '!CM70</f>
        <v>0</v>
      </c>
      <c r="AA70" s="131">
        <f>+'BASE DE DATOS '!CN70</f>
        <v>1</v>
      </c>
      <c r="AB70" s="377">
        <f>SUM(AA70:AA75)/5</f>
        <v>0.8</v>
      </c>
      <c r="AC70" s="377" t="s">
        <v>81</v>
      </c>
      <c r="AD70" s="54">
        <f>+'BASE DE DATOS '!CQ70</f>
        <v>1</v>
      </c>
      <c r="AE70" s="127">
        <f>+'BASE DE DATOS '!CR70</f>
        <v>1</v>
      </c>
      <c r="AF70" s="376">
        <f>SUM(AE70:AE75)/5</f>
        <v>0.8</v>
      </c>
      <c r="AG70" s="376"/>
      <c r="AH70" s="66" t="str">
        <f>+'BASE DE DATOS '!CU70</f>
        <v>SECRETARIA DEL INTERIOR</v>
      </c>
    </row>
    <row r="71" spans="1:34" ht="33.75">
      <c r="A71" s="48" t="s">
        <v>301</v>
      </c>
      <c r="B71" s="49" t="s">
        <v>95</v>
      </c>
      <c r="C71" s="48" t="s">
        <v>302</v>
      </c>
      <c r="D71" s="50">
        <v>3</v>
      </c>
      <c r="E71" s="50" t="s">
        <v>79</v>
      </c>
      <c r="F71" s="48" t="s">
        <v>97</v>
      </c>
      <c r="G71" s="48" t="s">
        <v>304</v>
      </c>
      <c r="H71" s="48" t="s">
        <v>304</v>
      </c>
      <c r="I71" s="51">
        <v>0</v>
      </c>
      <c r="J71" s="50">
        <v>0</v>
      </c>
      <c r="K71" s="50">
        <v>0</v>
      </c>
      <c r="L71" s="51">
        <v>0</v>
      </c>
      <c r="M71" s="51">
        <v>0</v>
      </c>
      <c r="N71" s="51">
        <v>0</v>
      </c>
      <c r="O71" s="51">
        <v>0</v>
      </c>
      <c r="P71" s="51" t="s">
        <v>81</v>
      </c>
      <c r="Q71" s="53" t="str">
        <f>+'BASE DE DATOS '!CD71</f>
        <v>NA</v>
      </c>
      <c r="R71" s="51">
        <f>+'BASE DE DATOS '!CE71</f>
        <v>0</v>
      </c>
      <c r="S71" s="51">
        <f>+'BASE DE DATOS '!CF71</f>
        <v>0</v>
      </c>
      <c r="T71" s="51">
        <f>+'BASE DE DATOS '!CG71</f>
        <v>0</v>
      </c>
      <c r="U71" s="51">
        <f>+'BASE DE DATOS '!CH71</f>
        <v>0</v>
      </c>
      <c r="V71" s="51">
        <f>+'BASE DE DATOS '!CI71</f>
        <v>0</v>
      </c>
      <c r="W71" s="51">
        <f>+'BASE DE DATOS '!CJ71</f>
        <v>0</v>
      </c>
      <c r="X71" s="51">
        <f>+'BASE DE DATOS '!CK71</f>
        <v>0</v>
      </c>
      <c r="Y71" s="51">
        <f>+'BASE DE DATOS '!CL71</f>
        <v>0</v>
      </c>
      <c r="Z71" s="51">
        <f>+'BASE DE DATOS '!CM71</f>
        <v>0</v>
      </c>
      <c r="AA71" s="131" t="str">
        <f>+'BASE DE DATOS '!CN71</f>
        <v>NA</v>
      </c>
      <c r="AB71" s="377"/>
      <c r="AC71" s="377"/>
      <c r="AD71" s="54" t="str">
        <f>+'BASE DE DATOS '!CQ71</f>
        <v>NA</v>
      </c>
      <c r="AE71" s="127" t="str">
        <f>+'BASE DE DATOS '!CR71</f>
        <v>NA</v>
      </c>
      <c r="AF71" s="376"/>
      <c r="AG71" s="376"/>
      <c r="AH71" s="66" t="str">
        <f>+'BASE DE DATOS '!CU71</f>
        <v>SECRETARIA DEL INTERIOR</v>
      </c>
    </row>
    <row r="72" spans="1:34" ht="53.25" customHeight="1">
      <c r="A72" s="48" t="s">
        <v>301</v>
      </c>
      <c r="B72" s="49" t="s">
        <v>95</v>
      </c>
      <c r="C72" s="48" t="s">
        <v>302</v>
      </c>
      <c r="D72" s="50">
        <v>40</v>
      </c>
      <c r="E72" s="50">
        <v>40</v>
      </c>
      <c r="F72" s="48" t="s">
        <v>97</v>
      </c>
      <c r="G72" s="48" t="s">
        <v>305</v>
      </c>
      <c r="H72" s="56" t="s">
        <v>306</v>
      </c>
      <c r="I72" s="51">
        <v>0</v>
      </c>
      <c r="J72" s="50">
        <v>0</v>
      </c>
      <c r="K72" s="50">
        <v>0</v>
      </c>
      <c r="L72" s="51">
        <v>0</v>
      </c>
      <c r="M72" s="51">
        <v>0</v>
      </c>
      <c r="N72" s="51">
        <v>0</v>
      </c>
      <c r="O72" s="51">
        <v>0</v>
      </c>
      <c r="P72" s="51">
        <v>40</v>
      </c>
      <c r="Q72" s="53">
        <f>+'BASE DE DATOS '!CD72</f>
        <v>0</v>
      </c>
      <c r="R72" s="51">
        <f>+'BASE DE DATOS '!CE72</f>
        <v>0</v>
      </c>
      <c r="S72" s="51">
        <f>+'BASE DE DATOS '!CF72</f>
        <v>0</v>
      </c>
      <c r="T72" s="51">
        <f>+'BASE DE DATOS '!CG72</f>
        <v>0</v>
      </c>
      <c r="U72" s="51">
        <f>+'BASE DE DATOS '!CH72</f>
        <v>0</v>
      </c>
      <c r="V72" s="51">
        <f>+'BASE DE DATOS '!CI72</f>
        <v>0</v>
      </c>
      <c r="W72" s="51">
        <f>+'BASE DE DATOS '!CJ72</f>
        <v>0</v>
      </c>
      <c r="X72" s="51">
        <f>+'BASE DE DATOS '!CK72</f>
        <v>0</v>
      </c>
      <c r="Y72" s="51">
        <f>+'BASE DE DATOS '!CL72</f>
        <v>0</v>
      </c>
      <c r="Z72" s="51">
        <f>+'BASE DE DATOS '!CM72</f>
        <v>0</v>
      </c>
      <c r="AA72" s="131">
        <f>+'BASE DE DATOS '!CN72</f>
        <v>0</v>
      </c>
      <c r="AB72" s="377"/>
      <c r="AC72" s="377"/>
      <c r="AD72" s="54">
        <f>+'BASE DE DATOS '!CQ72</f>
        <v>0</v>
      </c>
      <c r="AE72" s="127">
        <f>+'BASE DE DATOS '!CR72</f>
        <v>0</v>
      </c>
      <c r="AF72" s="376"/>
      <c r="AG72" s="376"/>
      <c r="AH72" s="66" t="str">
        <f>+'BASE DE DATOS '!CU72</f>
        <v>SECRETARIA DEL INTERIOR</v>
      </c>
    </row>
    <row r="73" spans="1:34" ht="78.75" customHeight="1">
      <c r="A73" s="48" t="s">
        <v>301</v>
      </c>
      <c r="B73" s="49" t="s">
        <v>95</v>
      </c>
      <c r="C73" s="48" t="s">
        <v>302</v>
      </c>
      <c r="D73" s="50">
        <v>3</v>
      </c>
      <c r="E73" s="50">
        <v>3</v>
      </c>
      <c r="F73" s="48" t="s">
        <v>97</v>
      </c>
      <c r="G73" s="48" t="s">
        <v>307</v>
      </c>
      <c r="H73" s="48" t="s">
        <v>308</v>
      </c>
      <c r="I73" s="51">
        <v>0</v>
      </c>
      <c r="J73" s="50">
        <v>0</v>
      </c>
      <c r="K73" s="50">
        <v>0</v>
      </c>
      <c r="L73" s="51">
        <v>0</v>
      </c>
      <c r="M73" s="51">
        <v>0</v>
      </c>
      <c r="N73" s="51">
        <v>0</v>
      </c>
      <c r="O73" s="51">
        <v>0</v>
      </c>
      <c r="P73" s="51">
        <v>3</v>
      </c>
      <c r="Q73" s="53">
        <f>+'BASE DE DATOS '!CD73</f>
        <v>3</v>
      </c>
      <c r="R73" s="51">
        <f>+'BASE DE DATOS '!CE73</f>
        <v>653723800</v>
      </c>
      <c r="S73" s="51">
        <f>+'BASE DE DATOS '!CF73</f>
        <v>0</v>
      </c>
      <c r="T73" s="51">
        <f>+'BASE DE DATOS '!CG73</f>
        <v>0</v>
      </c>
      <c r="U73" s="51">
        <f>+'BASE DE DATOS '!CH73</f>
        <v>0</v>
      </c>
      <c r="V73" s="51">
        <f>+'BASE DE DATOS '!CI73</f>
        <v>0</v>
      </c>
      <c r="W73" s="51">
        <f>+'BASE DE DATOS '!CJ73</f>
        <v>0</v>
      </c>
      <c r="X73" s="51">
        <f>+'BASE DE DATOS '!CK73</f>
        <v>0</v>
      </c>
      <c r="Y73" s="51">
        <f>+'BASE DE DATOS '!CL73</f>
        <v>0</v>
      </c>
      <c r="Z73" s="51">
        <f>+'BASE DE DATOS '!CM73</f>
        <v>653723800</v>
      </c>
      <c r="AA73" s="131">
        <f>+'BASE DE DATOS '!CN73</f>
        <v>1</v>
      </c>
      <c r="AB73" s="377"/>
      <c r="AC73" s="377"/>
      <c r="AD73" s="54">
        <f>+'BASE DE DATOS '!CQ73</f>
        <v>3</v>
      </c>
      <c r="AE73" s="127">
        <f>+'BASE DE DATOS '!CR73</f>
        <v>1</v>
      </c>
      <c r="AF73" s="376"/>
      <c r="AG73" s="376"/>
      <c r="AH73" s="66" t="str">
        <f>+'BASE DE DATOS '!CU73</f>
        <v>SECRETARIA DEL INTERIOR</v>
      </c>
    </row>
    <row r="74" spans="1:34" ht="66" customHeight="1">
      <c r="A74" s="48" t="s">
        <v>301</v>
      </c>
      <c r="B74" s="49" t="s">
        <v>95</v>
      </c>
      <c r="C74" s="48" t="s">
        <v>302</v>
      </c>
      <c r="D74" s="50">
        <v>1</v>
      </c>
      <c r="E74" s="50">
        <v>1</v>
      </c>
      <c r="F74" s="48" t="s">
        <v>97</v>
      </c>
      <c r="G74" s="48" t="s">
        <v>309</v>
      </c>
      <c r="H74" s="48" t="s">
        <v>310</v>
      </c>
      <c r="I74" s="51">
        <v>0</v>
      </c>
      <c r="J74" s="50">
        <v>0</v>
      </c>
      <c r="K74" s="50">
        <v>0</v>
      </c>
      <c r="L74" s="51">
        <v>0</v>
      </c>
      <c r="M74" s="51">
        <v>0</v>
      </c>
      <c r="N74" s="51">
        <v>0</v>
      </c>
      <c r="O74" s="51">
        <v>0</v>
      </c>
      <c r="P74" s="51">
        <v>1</v>
      </c>
      <c r="Q74" s="53">
        <f>+'BASE DE DATOS '!CD74</f>
        <v>1</v>
      </c>
      <c r="R74" s="51">
        <f>+'BASE DE DATOS '!CE74</f>
        <v>100000000</v>
      </c>
      <c r="S74" s="51">
        <f>+'BASE DE DATOS '!CF74</f>
        <v>0</v>
      </c>
      <c r="T74" s="51">
        <f>+'BASE DE DATOS '!CG74</f>
        <v>0</v>
      </c>
      <c r="U74" s="51">
        <f>+'BASE DE DATOS '!CH74</f>
        <v>0</v>
      </c>
      <c r="V74" s="51">
        <f>+'BASE DE DATOS '!CI74</f>
        <v>0</v>
      </c>
      <c r="W74" s="51">
        <f>+'BASE DE DATOS '!CJ74</f>
        <v>0</v>
      </c>
      <c r="X74" s="51">
        <f>+'BASE DE DATOS '!CK74</f>
        <v>0</v>
      </c>
      <c r="Y74" s="51">
        <f>+'BASE DE DATOS '!CL74</f>
        <v>0</v>
      </c>
      <c r="Z74" s="51">
        <f>+'BASE DE DATOS '!CM74</f>
        <v>100000000</v>
      </c>
      <c r="AA74" s="131">
        <f>+'BASE DE DATOS '!CN74</f>
        <v>1</v>
      </c>
      <c r="AB74" s="377"/>
      <c r="AC74" s="377"/>
      <c r="AD74" s="54">
        <f>+'BASE DE DATOS '!CQ74</f>
        <v>1</v>
      </c>
      <c r="AE74" s="127">
        <f>+'BASE DE DATOS '!CR74</f>
        <v>1</v>
      </c>
      <c r="AF74" s="376"/>
      <c r="AG74" s="376"/>
      <c r="AH74" s="66" t="str">
        <f>+'BASE DE DATOS '!CU74</f>
        <v>SECRETARIA DEL INTERIOR</v>
      </c>
    </row>
    <row r="75" spans="1:34" ht="45">
      <c r="A75" s="48" t="s">
        <v>301</v>
      </c>
      <c r="B75" s="49" t="s">
        <v>95</v>
      </c>
      <c r="C75" s="48" t="s">
        <v>302</v>
      </c>
      <c r="D75" s="57">
        <v>5</v>
      </c>
      <c r="E75" s="57">
        <v>3</v>
      </c>
      <c r="F75" s="48" t="s">
        <v>97</v>
      </c>
      <c r="G75" s="48" t="s">
        <v>311</v>
      </c>
      <c r="H75" s="48" t="s">
        <v>311</v>
      </c>
      <c r="I75" s="51">
        <v>0</v>
      </c>
      <c r="J75" s="50">
        <v>0</v>
      </c>
      <c r="K75" s="50">
        <v>0</v>
      </c>
      <c r="L75" s="51">
        <v>0</v>
      </c>
      <c r="M75" s="51">
        <v>0</v>
      </c>
      <c r="N75" s="51">
        <v>0</v>
      </c>
      <c r="O75" s="51">
        <v>0</v>
      </c>
      <c r="P75" s="51">
        <v>3</v>
      </c>
      <c r="Q75" s="53">
        <f>+'BASE DE DATOS '!CD75</f>
        <v>3</v>
      </c>
      <c r="R75" s="51">
        <f>+'BASE DE DATOS '!CE75</f>
        <v>1281635525</v>
      </c>
      <c r="S75" s="51">
        <f>+'BASE DE DATOS '!CF75</f>
        <v>0</v>
      </c>
      <c r="T75" s="51">
        <f>+'BASE DE DATOS '!CG75</f>
        <v>0</v>
      </c>
      <c r="U75" s="51">
        <f>+'BASE DE DATOS '!CH75</f>
        <v>0</v>
      </c>
      <c r="V75" s="51">
        <f>+'BASE DE DATOS '!CI75</f>
        <v>0</v>
      </c>
      <c r="W75" s="51">
        <f>+'BASE DE DATOS '!CJ75</f>
        <v>0</v>
      </c>
      <c r="X75" s="51">
        <f>+'BASE DE DATOS '!CK75</f>
        <v>0</v>
      </c>
      <c r="Y75" s="51">
        <f>+'BASE DE DATOS '!CL75</f>
        <v>0</v>
      </c>
      <c r="Z75" s="51">
        <f>+'BASE DE DATOS '!CM75</f>
        <v>1281635525</v>
      </c>
      <c r="AA75" s="131">
        <f>+'BASE DE DATOS '!CN75</f>
        <v>1</v>
      </c>
      <c r="AB75" s="377"/>
      <c r="AC75" s="377"/>
      <c r="AD75" s="54">
        <f>+'BASE DE DATOS '!CQ75</f>
        <v>3</v>
      </c>
      <c r="AE75" s="127">
        <f>+'BASE DE DATOS '!CR75</f>
        <v>1</v>
      </c>
      <c r="AF75" s="376"/>
      <c r="AG75" s="376"/>
      <c r="AH75" s="66" t="str">
        <f>+'BASE DE DATOS '!CU75</f>
        <v>SECRETARIA DEL INTERIOR</v>
      </c>
    </row>
    <row r="76" spans="1:34" ht="33.75">
      <c r="A76" s="39" t="s">
        <v>312</v>
      </c>
      <c r="B76" s="40" t="s">
        <v>91</v>
      </c>
      <c r="C76" s="39" t="s">
        <v>313</v>
      </c>
      <c r="D76" s="41" t="s">
        <v>79</v>
      </c>
      <c r="E76" s="41" t="s">
        <v>79</v>
      </c>
      <c r="F76" s="41" t="s">
        <v>79</v>
      </c>
      <c r="G76" s="39" t="s">
        <v>80</v>
      </c>
      <c r="H76" s="39" t="s">
        <v>80</v>
      </c>
      <c r="I76" s="42" t="s">
        <v>81</v>
      </c>
      <c r="J76" s="41">
        <v>14</v>
      </c>
      <c r="K76" s="42" t="s">
        <v>81</v>
      </c>
      <c r="L76" s="41">
        <v>16</v>
      </c>
      <c r="M76" s="44" t="s">
        <v>81</v>
      </c>
      <c r="N76" s="41">
        <v>13</v>
      </c>
      <c r="O76" s="44" t="s">
        <v>81</v>
      </c>
      <c r="P76" s="39">
        <v>6</v>
      </c>
      <c r="Q76" s="106" t="str">
        <f>+'BASE DE DATOS '!CD76</f>
        <v>NA</v>
      </c>
      <c r="R76" s="41">
        <f>+'BASE DE DATOS '!CE76</f>
        <v>500000000</v>
      </c>
      <c r="S76" s="41">
        <f>+'BASE DE DATOS '!CF76</f>
        <v>0</v>
      </c>
      <c r="T76" s="41">
        <f>+'BASE DE DATOS '!CG76</f>
        <v>900</v>
      </c>
      <c r="U76" s="41">
        <f>+'BASE DE DATOS '!CH76</f>
        <v>0</v>
      </c>
      <c r="V76" s="41">
        <f>+'BASE DE DATOS '!CI76</f>
        <v>0</v>
      </c>
      <c r="W76" s="41">
        <f>+'BASE DE DATOS '!CJ76</f>
        <v>0</v>
      </c>
      <c r="X76" s="41">
        <f>+'BASE DE DATOS '!CK76</f>
        <v>0</v>
      </c>
      <c r="Y76" s="41">
        <f>+'BASE DE DATOS '!CL76</f>
        <v>0</v>
      </c>
      <c r="Z76" s="41">
        <f>+'BASE DE DATOS '!CM76</f>
        <v>500000000</v>
      </c>
      <c r="AA76" s="44" t="str">
        <f>+'BASE DE DATOS '!CN76</f>
        <v>NA</v>
      </c>
      <c r="AB76" s="59" t="s">
        <v>81</v>
      </c>
      <c r="AC76" s="45">
        <f>+AC77</f>
        <v>1</v>
      </c>
      <c r="AD76" s="39">
        <f>+'BASE DE DATOS '!CQ76</f>
        <v>9</v>
      </c>
      <c r="AE76" s="45" t="str">
        <f>+'BASE DE DATOS '!CR76</f>
        <v>NA</v>
      </c>
      <c r="AF76" s="45" t="s">
        <v>81</v>
      </c>
      <c r="AG76" s="60">
        <f>+AG77</f>
        <v>0.87777777777777777</v>
      </c>
      <c r="AH76" s="39" t="str">
        <f>+'BASE DE DATOS '!CU76</f>
        <v>SECRETARIA DE VICTIMAS  Y DDHH</v>
      </c>
    </row>
    <row r="77" spans="1:34" ht="33.75">
      <c r="A77" s="48" t="s">
        <v>319</v>
      </c>
      <c r="B77" s="49" t="s">
        <v>95</v>
      </c>
      <c r="C77" s="48" t="s">
        <v>320</v>
      </c>
      <c r="D77" s="57">
        <v>100</v>
      </c>
      <c r="E77" s="57">
        <v>1</v>
      </c>
      <c r="F77" s="48" t="s">
        <v>97</v>
      </c>
      <c r="G77" s="48" t="s">
        <v>321</v>
      </c>
      <c r="H77" s="56" t="s">
        <v>322</v>
      </c>
      <c r="I77" s="51">
        <v>0</v>
      </c>
      <c r="J77" s="50">
        <v>25</v>
      </c>
      <c r="K77" s="50">
        <v>0</v>
      </c>
      <c r="L77" s="51">
        <v>25</v>
      </c>
      <c r="M77" s="51">
        <v>25</v>
      </c>
      <c r="N77" s="51">
        <v>25</v>
      </c>
      <c r="O77" s="51">
        <v>25</v>
      </c>
      <c r="P77" s="51">
        <v>1</v>
      </c>
      <c r="Q77" s="61">
        <f>+'BASE DE DATOS '!CD77</f>
        <v>1</v>
      </c>
      <c r="R77" s="51">
        <f>+'BASE DE DATOS '!CE77</f>
        <v>0</v>
      </c>
      <c r="S77" s="51">
        <f>+'BASE DE DATOS '!CF77</f>
        <v>0</v>
      </c>
      <c r="T77" s="51">
        <f>+'BASE DE DATOS '!CG77</f>
        <v>0</v>
      </c>
      <c r="U77" s="51">
        <f>+'BASE DE DATOS '!CH77</f>
        <v>0</v>
      </c>
      <c r="V77" s="51">
        <f>+'BASE DE DATOS '!CI77</f>
        <v>0</v>
      </c>
      <c r="W77" s="51">
        <f>+'BASE DE DATOS '!CJ77</f>
        <v>0</v>
      </c>
      <c r="X77" s="51">
        <f>+'BASE DE DATOS '!CK77</f>
        <v>0</v>
      </c>
      <c r="Y77" s="51">
        <f>+'BASE DE DATOS '!CL77</f>
        <v>0</v>
      </c>
      <c r="Z77" s="51">
        <f>+'BASE DE DATOS '!CM77</f>
        <v>0</v>
      </c>
      <c r="AA77" s="131">
        <f>+'BASE DE DATOS '!CN77</f>
        <v>1</v>
      </c>
      <c r="AB77" s="377">
        <f>SUM(AA77:AA78)/1</f>
        <v>2</v>
      </c>
      <c r="AC77" s="377">
        <f>SUM(AA77:AA92)/P76</f>
        <v>1</v>
      </c>
      <c r="AD77" s="54">
        <f>+'BASE DE DATOS '!CQ77</f>
        <v>1</v>
      </c>
      <c r="AE77" s="127">
        <f>+'BASE DE DATOS '!CR77</f>
        <v>1</v>
      </c>
      <c r="AF77" s="376">
        <f>SUM(AE77:AE78)/1</f>
        <v>1</v>
      </c>
      <c r="AG77" s="376">
        <f>SUM(AE77:AE92)/AD76</f>
        <v>0.87777777777777777</v>
      </c>
      <c r="AH77" s="66" t="str">
        <f>+'BASE DE DATOS '!CU77</f>
        <v>SECRETARIA DE VICTIMAS  Y DDHH</v>
      </c>
    </row>
    <row r="78" spans="1:34" ht="56.25">
      <c r="A78" s="48" t="s">
        <v>319</v>
      </c>
      <c r="B78" s="49" t="s">
        <v>95</v>
      </c>
      <c r="C78" s="48" t="s">
        <v>320</v>
      </c>
      <c r="D78" s="50">
        <v>60</v>
      </c>
      <c r="E78" s="50" t="s">
        <v>79</v>
      </c>
      <c r="F78" s="48" t="s">
        <v>97</v>
      </c>
      <c r="G78" s="48" t="s">
        <v>323</v>
      </c>
      <c r="H78" s="48" t="s">
        <v>323</v>
      </c>
      <c r="I78" s="51">
        <v>0</v>
      </c>
      <c r="J78" s="50">
        <v>15</v>
      </c>
      <c r="K78" s="50">
        <v>0</v>
      </c>
      <c r="L78" s="51">
        <v>15</v>
      </c>
      <c r="M78" s="51">
        <v>15</v>
      </c>
      <c r="N78" s="51">
        <v>25</v>
      </c>
      <c r="O78" s="51">
        <v>25</v>
      </c>
      <c r="P78" s="51" t="s">
        <v>81</v>
      </c>
      <c r="Q78" s="53" t="str">
        <f>+'BASE DE DATOS '!CD78</f>
        <v>NA</v>
      </c>
      <c r="R78" s="51">
        <f>+'BASE DE DATOS '!CE78</f>
        <v>0</v>
      </c>
      <c r="S78" s="51">
        <f>+'BASE DE DATOS '!CF78</f>
        <v>0</v>
      </c>
      <c r="T78" s="51">
        <f>+'BASE DE DATOS '!CG78</f>
        <v>0</v>
      </c>
      <c r="U78" s="51">
        <f>+'BASE DE DATOS '!CH78</f>
        <v>0</v>
      </c>
      <c r="V78" s="51">
        <f>+'BASE DE DATOS '!CI78</f>
        <v>0</v>
      </c>
      <c r="W78" s="51">
        <f>+'BASE DE DATOS '!CJ78</f>
        <v>0</v>
      </c>
      <c r="X78" s="51">
        <f>+'BASE DE DATOS '!CK78</f>
        <v>0</v>
      </c>
      <c r="Y78" s="51">
        <f>+'BASE DE DATOS '!CL78</f>
        <v>0</v>
      </c>
      <c r="Z78" s="51">
        <f>+'BASE DE DATOS '!CM78</f>
        <v>0</v>
      </c>
      <c r="AA78" s="131">
        <f>+'BASE DE DATOS '!CN78</f>
        <v>1</v>
      </c>
      <c r="AB78" s="377"/>
      <c r="AC78" s="377"/>
      <c r="AD78" s="54" t="str">
        <f>+'BASE DE DATOS '!CQ78</f>
        <v>NA</v>
      </c>
      <c r="AE78" s="127" t="str">
        <f>+'BASE DE DATOS '!CR78</f>
        <v>NA</v>
      </c>
      <c r="AF78" s="376"/>
      <c r="AG78" s="376"/>
      <c r="AH78" s="66" t="str">
        <f>+'BASE DE DATOS '!CU78</f>
        <v>SECRETARIA DE VICTIMAS  Y DDHH</v>
      </c>
    </row>
    <row r="79" spans="1:34" ht="45">
      <c r="A79" s="48" t="s">
        <v>324</v>
      </c>
      <c r="B79" s="49" t="s">
        <v>95</v>
      </c>
      <c r="C79" s="48" t="s">
        <v>325</v>
      </c>
      <c r="D79" s="50">
        <v>300</v>
      </c>
      <c r="E79" s="50">
        <v>3</v>
      </c>
      <c r="F79" s="48" t="s">
        <v>97</v>
      </c>
      <c r="G79" s="48" t="s">
        <v>326</v>
      </c>
      <c r="H79" s="56" t="s">
        <v>327</v>
      </c>
      <c r="I79" s="51">
        <v>0</v>
      </c>
      <c r="J79" s="50">
        <v>75</v>
      </c>
      <c r="K79" s="50">
        <v>0</v>
      </c>
      <c r="L79" s="51">
        <v>75</v>
      </c>
      <c r="M79" s="51">
        <v>0</v>
      </c>
      <c r="N79" s="51">
        <v>2</v>
      </c>
      <c r="O79" s="51">
        <v>2</v>
      </c>
      <c r="P79" s="51">
        <v>1</v>
      </c>
      <c r="Q79" s="53">
        <f>+'BASE DE DATOS '!CD79</f>
        <v>3</v>
      </c>
      <c r="R79" s="51">
        <f>+'BASE DE DATOS '!CE79</f>
        <v>200000000</v>
      </c>
      <c r="S79" s="51">
        <f>+'BASE DE DATOS '!CF79</f>
        <v>0</v>
      </c>
      <c r="T79" s="51">
        <f>+'BASE DE DATOS '!CG79</f>
        <v>0</v>
      </c>
      <c r="U79" s="51">
        <f>+'BASE DE DATOS '!CH79</f>
        <v>0</v>
      </c>
      <c r="V79" s="51">
        <f>+'BASE DE DATOS '!CI79</f>
        <v>0</v>
      </c>
      <c r="W79" s="51">
        <f>+'BASE DE DATOS '!CJ79</f>
        <v>0</v>
      </c>
      <c r="X79" s="51">
        <f>+'BASE DE DATOS '!CK79</f>
        <v>0</v>
      </c>
      <c r="Y79" s="51">
        <f>+'BASE DE DATOS '!CL79</f>
        <v>0</v>
      </c>
      <c r="Z79" s="51">
        <f>+'BASE DE DATOS '!CM79</f>
        <v>200000000</v>
      </c>
      <c r="AA79" s="131">
        <f>+'BASE DE DATOS '!CN79</f>
        <v>1</v>
      </c>
      <c r="AB79" s="377">
        <f>SUM(AA79:AA80)/2</f>
        <v>1</v>
      </c>
      <c r="AC79" s="377">
        <v>0</v>
      </c>
      <c r="AD79" s="54">
        <f>+'BASE DE DATOS '!CQ79</f>
        <v>5</v>
      </c>
      <c r="AE79" s="127">
        <f>+'BASE DE DATOS '!CR79</f>
        <v>1</v>
      </c>
      <c r="AF79" s="376">
        <f>SUM(AE79:AE80)/2</f>
        <v>1</v>
      </c>
      <c r="AG79" s="376"/>
      <c r="AH79" s="66" t="str">
        <f>+'BASE DE DATOS '!CU79</f>
        <v>SECRETARIA DE VICTIMAS  Y DDHH</v>
      </c>
    </row>
    <row r="80" spans="1:34" ht="45">
      <c r="A80" s="48" t="s">
        <v>324</v>
      </c>
      <c r="B80" s="49" t="s">
        <v>95</v>
      </c>
      <c r="C80" s="48" t="s">
        <v>325</v>
      </c>
      <c r="D80" s="50">
        <v>300</v>
      </c>
      <c r="E80" s="50">
        <v>2</v>
      </c>
      <c r="F80" s="48" t="s">
        <v>97</v>
      </c>
      <c r="G80" s="48" t="s">
        <v>328</v>
      </c>
      <c r="H80" s="56" t="s">
        <v>329</v>
      </c>
      <c r="I80" s="51">
        <v>0</v>
      </c>
      <c r="J80" s="50">
        <v>75</v>
      </c>
      <c r="K80" s="50">
        <v>0</v>
      </c>
      <c r="L80" s="51">
        <v>75</v>
      </c>
      <c r="M80" s="51">
        <v>0</v>
      </c>
      <c r="N80" s="51">
        <v>1</v>
      </c>
      <c r="O80" s="51">
        <v>1</v>
      </c>
      <c r="P80" s="51">
        <v>1</v>
      </c>
      <c r="Q80" s="53">
        <f>+'BASE DE DATOS '!CD80</f>
        <v>2</v>
      </c>
      <c r="R80" s="53">
        <f>+'BASE DE DATOS '!CE80</f>
        <v>300000000</v>
      </c>
      <c r="S80" s="51">
        <f>+'BASE DE DATOS '!CF80</f>
        <v>0</v>
      </c>
      <c r="T80" s="51">
        <f>+'BASE DE DATOS '!CG80</f>
        <v>900</v>
      </c>
      <c r="U80" s="51">
        <f>+'BASE DE DATOS '!CH80</f>
        <v>0</v>
      </c>
      <c r="V80" s="51">
        <f>+'BASE DE DATOS '!CI80</f>
        <v>0</v>
      </c>
      <c r="W80" s="51">
        <f>+'BASE DE DATOS '!CJ80</f>
        <v>0</v>
      </c>
      <c r="X80" s="51">
        <f>+'BASE DE DATOS '!CK80</f>
        <v>0</v>
      </c>
      <c r="Y80" s="51">
        <f>+'BASE DE DATOS '!CL80</f>
        <v>0</v>
      </c>
      <c r="Z80" s="51">
        <f>+'BASE DE DATOS '!CM80</f>
        <v>300000000</v>
      </c>
      <c r="AA80" s="131">
        <f>+'BASE DE DATOS '!CN80</f>
        <v>1</v>
      </c>
      <c r="AB80" s="377"/>
      <c r="AC80" s="377"/>
      <c r="AD80" s="54">
        <f>+'BASE DE DATOS '!CQ80</f>
        <v>3</v>
      </c>
      <c r="AE80" s="127">
        <f>+'BASE DE DATOS '!CR80</f>
        <v>1</v>
      </c>
      <c r="AF80" s="376"/>
      <c r="AG80" s="376"/>
      <c r="AH80" s="66" t="str">
        <f>+'BASE DE DATOS '!CU80</f>
        <v>SECRETARIA DE VICTIMAS  Y DDHH</v>
      </c>
    </row>
    <row r="81" spans="1:34" ht="81.75" customHeight="1">
      <c r="A81" s="48" t="s">
        <v>336</v>
      </c>
      <c r="B81" s="49" t="s">
        <v>95</v>
      </c>
      <c r="C81" s="48" t="s">
        <v>337</v>
      </c>
      <c r="D81" s="50">
        <v>2</v>
      </c>
      <c r="E81" s="50">
        <v>2</v>
      </c>
      <c r="F81" s="48" t="s">
        <v>97</v>
      </c>
      <c r="G81" s="48" t="s">
        <v>338</v>
      </c>
      <c r="H81" s="48" t="s">
        <v>338</v>
      </c>
      <c r="I81" s="51">
        <v>0</v>
      </c>
      <c r="J81" s="50">
        <v>0</v>
      </c>
      <c r="K81" s="50">
        <v>0</v>
      </c>
      <c r="L81" s="51">
        <v>1</v>
      </c>
      <c r="M81" s="51">
        <v>1</v>
      </c>
      <c r="N81" s="51">
        <v>1</v>
      </c>
      <c r="O81" s="51">
        <v>1</v>
      </c>
      <c r="P81" s="51">
        <v>0</v>
      </c>
      <c r="Q81" s="53">
        <f>+'BASE DE DATOS '!CD81</f>
        <v>2</v>
      </c>
      <c r="R81" s="51">
        <f>+'BASE DE DATOS '!CE81</f>
        <v>0</v>
      </c>
      <c r="S81" s="51">
        <f>+'BASE DE DATOS '!CF81</f>
        <v>0</v>
      </c>
      <c r="T81" s="51">
        <f>+'BASE DE DATOS '!CG81</f>
        <v>0</v>
      </c>
      <c r="U81" s="51">
        <f>+'BASE DE DATOS '!CH81</f>
        <v>0</v>
      </c>
      <c r="V81" s="51">
        <f>+'BASE DE DATOS '!CI81</f>
        <v>0</v>
      </c>
      <c r="W81" s="51">
        <f>+'BASE DE DATOS '!CJ81</f>
        <v>0</v>
      </c>
      <c r="X81" s="51">
        <f>+'BASE DE DATOS '!CK81</f>
        <v>0</v>
      </c>
      <c r="Y81" s="51">
        <f>+'BASE DE DATOS '!CL81</f>
        <v>0</v>
      </c>
      <c r="Z81" s="51">
        <f>+'BASE DE DATOS '!CM81</f>
        <v>0</v>
      </c>
      <c r="AA81" s="131">
        <f>+'BASE DE DATOS '!CN81</f>
        <v>1</v>
      </c>
      <c r="AB81" s="377">
        <f>SUM(AA81:AA87)/2</f>
        <v>1</v>
      </c>
      <c r="AC81" s="377">
        <v>0</v>
      </c>
      <c r="AD81" s="54">
        <f>+'BASE DE DATOS '!CQ81</f>
        <v>4</v>
      </c>
      <c r="AE81" s="127">
        <f>+'BASE DE DATOS '!CR81</f>
        <v>1</v>
      </c>
      <c r="AF81" s="376">
        <f>SUM(AE81:AE87)/5</f>
        <v>0.78</v>
      </c>
      <c r="AG81" s="376"/>
      <c r="AH81" s="66" t="str">
        <f>+'BASE DE DATOS '!CU81</f>
        <v>SECRETARIA DE VICTIMAS  Y DDHH</v>
      </c>
    </row>
    <row r="82" spans="1:34" ht="83.25" customHeight="1">
      <c r="A82" s="48" t="s">
        <v>336</v>
      </c>
      <c r="B82" s="49" t="s">
        <v>95</v>
      </c>
      <c r="C82" s="48" t="s">
        <v>337</v>
      </c>
      <c r="D82" s="50">
        <v>4</v>
      </c>
      <c r="E82" s="50">
        <v>4</v>
      </c>
      <c r="F82" s="48" t="s">
        <v>97</v>
      </c>
      <c r="G82" s="48" t="s">
        <v>339</v>
      </c>
      <c r="H82" s="48" t="s">
        <v>339</v>
      </c>
      <c r="I82" s="51">
        <v>0</v>
      </c>
      <c r="J82" s="50">
        <v>1</v>
      </c>
      <c r="K82" s="50">
        <v>0</v>
      </c>
      <c r="L82" s="51">
        <v>2</v>
      </c>
      <c r="M82" s="51">
        <v>2</v>
      </c>
      <c r="N82" s="51">
        <v>2</v>
      </c>
      <c r="O82" s="51">
        <v>2</v>
      </c>
      <c r="P82" s="51">
        <v>0</v>
      </c>
      <c r="Q82" s="53">
        <f>+'BASE DE DATOS '!CD82</f>
        <v>4</v>
      </c>
      <c r="R82" s="51">
        <f>+'BASE DE DATOS '!CE82</f>
        <v>0</v>
      </c>
      <c r="S82" s="51">
        <f>+'BASE DE DATOS '!CF82</f>
        <v>0</v>
      </c>
      <c r="T82" s="51">
        <f>+'BASE DE DATOS '!CG82</f>
        <v>0</v>
      </c>
      <c r="U82" s="51">
        <f>+'BASE DE DATOS '!CH82</f>
        <v>0</v>
      </c>
      <c r="V82" s="51">
        <f>+'BASE DE DATOS '!CI82</f>
        <v>0</v>
      </c>
      <c r="W82" s="51">
        <f>+'BASE DE DATOS '!CJ82</f>
        <v>0</v>
      </c>
      <c r="X82" s="51">
        <f>+'BASE DE DATOS '!CK82</f>
        <v>0</v>
      </c>
      <c r="Y82" s="51">
        <f>+'BASE DE DATOS '!CL82</f>
        <v>0</v>
      </c>
      <c r="Z82" s="51">
        <f>+'BASE DE DATOS '!CM82</f>
        <v>0</v>
      </c>
      <c r="AA82" s="131">
        <f>+'BASE DE DATOS '!CN82</f>
        <v>1</v>
      </c>
      <c r="AB82" s="377"/>
      <c r="AC82" s="377"/>
      <c r="AD82" s="54">
        <f>+'BASE DE DATOS '!CQ82</f>
        <v>8</v>
      </c>
      <c r="AE82" s="127">
        <f>+'BASE DE DATOS '!CR82</f>
        <v>1</v>
      </c>
      <c r="AF82" s="376"/>
      <c r="AG82" s="376"/>
      <c r="AH82" s="66" t="str">
        <f>+'BASE DE DATOS '!CU82</f>
        <v>SECRETARIA DE VICTIMAS  Y DDHH</v>
      </c>
    </row>
    <row r="83" spans="1:34" ht="90" customHeight="1">
      <c r="A83" s="48" t="s">
        <v>336</v>
      </c>
      <c r="B83" s="49" t="s">
        <v>95</v>
      </c>
      <c r="C83" s="48" t="s">
        <v>337</v>
      </c>
      <c r="D83" s="57">
        <v>19</v>
      </c>
      <c r="E83" s="57">
        <v>10</v>
      </c>
      <c r="F83" s="48" t="s">
        <v>97</v>
      </c>
      <c r="G83" s="48" t="s">
        <v>340</v>
      </c>
      <c r="H83" s="48" t="s">
        <v>340</v>
      </c>
      <c r="I83" s="51">
        <v>0</v>
      </c>
      <c r="J83" s="50">
        <v>5</v>
      </c>
      <c r="K83" s="50">
        <v>0</v>
      </c>
      <c r="L83" s="51">
        <v>6</v>
      </c>
      <c r="M83" s="51">
        <v>6</v>
      </c>
      <c r="N83" s="51">
        <v>4</v>
      </c>
      <c r="O83" s="51">
        <v>3</v>
      </c>
      <c r="P83" s="51">
        <v>1</v>
      </c>
      <c r="Q83" s="53">
        <f>+'BASE DE DATOS '!CD83</f>
        <v>0</v>
      </c>
      <c r="R83" s="51">
        <f>+'BASE DE DATOS '!CE83</f>
        <v>0</v>
      </c>
      <c r="S83" s="51">
        <f>+'BASE DE DATOS '!CF83</f>
        <v>0</v>
      </c>
      <c r="T83" s="51">
        <f>+'BASE DE DATOS '!CG83</f>
        <v>0</v>
      </c>
      <c r="U83" s="51">
        <f>+'BASE DE DATOS '!CH83</f>
        <v>0</v>
      </c>
      <c r="V83" s="51">
        <f>+'BASE DE DATOS '!CI83</f>
        <v>0</v>
      </c>
      <c r="W83" s="51">
        <f>+'BASE DE DATOS '!CJ83</f>
        <v>0</v>
      </c>
      <c r="X83" s="51">
        <f>+'BASE DE DATOS '!CK83</f>
        <v>0</v>
      </c>
      <c r="Y83" s="51">
        <f>+'BASE DE DATOS '!CL83</f>
        <v>0</v>
      </c>
      <c r="Z83" s="51">
        <f>+'BASE DE DATOS '!CM83</f>
        <v>0</v>
      </c>
      <c r="AA83" s="131">
        <f>+'BASE DE DATOS '!CN83</f>
        <v>0</v>
      </c>
      <c r="AB83" s="377"/>
      <c r="AC83" s="377"/>
      <c r="AD83" s="54">
        <f>+'BASE DE DATOS '!CQ83</f>
        <v>9</v>
      </c>
      <c r="AE83" s="127">
        <f>+'BASE DE DATOS '!CR83</f>
        <v>0.9</v>
      </c>
      <c r="AF83" s="376"/>
      <c r="AG83" s="376"/>
      <c r="AH83" s="66" t="str">
        <f>+'BASE DE DATOS '!CU83</f>
        <v>SECRETARIA DE VICTIMAS  Y DDHH</v>
      </c>
    </row>
    <row r="84" spans="1:34" ht="67.5">
      <c r="A84" s="48" t="s">
        <v>336</v>
      </c>
      <c r="B84" s="49" t="s">
        <v>95</v>
      </c>
      <c r="C84" s="48" t="s">
        <v>337</v>
      </c>
      <c r="D84" s="50">
        <v>4</v>
      </c>
      <c r="E84" s="50" t="s">
        <v>79</v>
      </c>
      <c r="F84" s="48" t="s">
        <v>97</v>
      </c>
      <c r="G84" s="48" t="s">
        <v>341</v>
      </c>
      <c r="H84" s="48" t="s">
        <v>341</v>
      </c>
      <c r="I84" s="51">
        <v>0</v>
      </c>
      <c r="J84" s="50">
        <v>1</v>
      </c>
      <c r="K84" s="50">
        <v>0</v>
      </c>
      <c r="L84" s="51">
        <v>1</v>
      </c>
      <c r="M84" s="51">
        <v>1</v>
      </c>
      <c r="N84" s="51">
        <v>1</v>
      </c>
      <c r="O84" s="51">
        <v>1</v>
      </c>
      <c r="P84" s="51" t="s">
        <v>81</v>
      </c>
      <c r="Q84" s="53" t="str">
        <f>+'BASE DE DATOS '!CD84</f>
        <v>NA</v>
      </c>
      <c r="R84" s="51">
        <f>+'BASE DE DATOS '!CE84</f>
        <v>0</v>
      </c>
      <c r="S84" s="51">
        <f>+'BASE DE DATOS '!CF84</f>
        <v>0</v>
      </c>
      <c r="T84" s="51">
        <f>+'BASE DE DATOS '!CG84</f>
        <v>0</v>
      </c>
      <c r="U84" s="51">
        <f>+'BASE DE DATOS '!CH84</f>
        <v>0</v>
      </c>
      <c r="V84" s="51">
        <f>+'BASE DE DATOS '!CI84</f>
        <v>0</v>
      </c>
      <c r="W84" s="51">
        <f>+'BASE DE DATOS '!CJ84</f>
        <v>0</v>
      </c>
      <c r="X84" s="51">
        <f>+'BASE DE DATOS '!CK84</f>
        <v>0</v>
      </c>
      <c r="Y84" s="51">
        <f>+'BASE DE DATOS '!CL84</f>
        <v>0</v>
      </c>
      <c r="Z84" s="51">
        <f>+'BASE DE DATOS '!CM84</f>
        <v>0</v>
      </c>
      <c r="AA84" s="131" t="str">
        <f>+'BASE DE DATOS '!CN84</f>
        <v>NA</v>
      </c>
      <c r="AB84" s="377"/>
      <c r="AC84" s="377"/>
      <c r="AD84" s="54" t="str">
        <f>+'BASE DE DATOS '!CQ84</f>
        <v>NA</v>
      </c>
      <c r="AE84" s="127" t="str">
        <f>+'BASE DE DATOS '!CR84</f>
        <v>NA</v>
      </c>
      <c r="AF84" s="376"/>
      <c r="AG84" s="376"/>
      <c r="AH84" s="66" t="str">
        <f>+'BASE DE DATOS '!CU84</f>
        <v>SECRETARIA DE VICTIMAS  Y DDHH</v>
      </c>
    </row>
    <row r="85" spans="1:34" ht="90.75" customHeight="1">
      <c r="A85" s="48" t="s">
        <v>336</v>
      </c>
      <c r="B85" s="49" t="s">
        <v>95</v>
      </c>
      <c r="C85" s="48" t="s">
        <v>337</v>
      </c>
      <c r="D85" s="50">
        <v>1</v>
      </c>
      <c r="E85" s="50">
        <v>1</v>
      </c>
      <c r="F85" s="48" t="s">
        <v>97</v>
      </c>
      <c r="G85" s="48" t="s">
        <v>342</v>
      </c>
      <c r="H85" s="48" t="s">
        <v>342</v>
      </c>
      <c r="I85" s="51">
        <v>0</v>
      </c>
      <c r="J85" s="50">
        <v>0</v>
      </c>
      <c r="K85" s="50">
        <v>0</v>
      </c>
      <c r="L85" s="51">
        <v>1</v>
      </c>
      <c r="M85" s="51">
        <v>1</v>
      </c>
      <c r="N85" s="51">
        <v>0</v>
      </c>
      <c r="O85" s="51">
        <v>0</v>
      </c>
      <c r="P85" s="51">
        <v>0</v>
      </c>
      <c r="Q85" s="53">
        <f>+'BASE DE DATOS '!CD85</f>
        <v>1</v>
      </c>
      <c r="R85" s="51">
        <f>+'BASE DE DATOS '!CE85</f>
        <v>0</v>
      </c>
      <c r="S85" s="51">
        <f>+'BASE DE DATOS '!CF85</f>
        <v>0</v>
      </c>
      <c r="T85" s="51">
        <f>+'BASE DE DATOS '!CG85</f>
        <v>0</v>
      </c>
      <c r="U85" s="51">
        <f>+'BASE DE DATOS '!CH85</f>
        <v>0</v>
      </c>
      <c r="V85" s="51">
        <f>+'BASE DE DATOS '!CI85</f>
        <v>0</v>
      </c>
      <c r="W85" s="51">
        <f>+'BASE DE DATOS '!CJ85</f>
        <v>0</v>
      </c>
      <c r="X85" s="51">
        <f>+'BASE DE DATOS '!CK85</f>
        <v>0</v>
      </c>
      <c r="Y85" s="51">
        <f>+'BASE DE DATOS '!CL85</f>
        <v>0</v>
      </c>
      <c r="Z85" s="51">
        <f>+'BASE DE DATOS '!CM85</f>
        <v>0</v>
      </c>
      <c r="AA85" s="131" t="str">
        <f>+'BASE DE DATOS '!CN85</f>
        <v>NA</v>
      </c>
      <c r="AB85" s="377"/>
      <c r="AC85" s="377"/>
      <c r="AD85" s="54">
        <f>+'BASE DE DATOS '!CQ85</f>
        <v>2</v>
      </c>
      <c r="AE85" s="127">
        <f>+'BASE DE DATOS '!CR85</f>
        <v>1</v>
      </c>
      <c r="AF85" s="376"/>
      <c r="AG85" s="376"/>
      <c r="AH85" s="66" t="str">
        <f>+'BASE DE DATOS '!CU85</f>
        <v>SECRETARIA DE VICTIMAS  Y DDHH</v>
      </c>
    </row>
    <row r="86" spans="1:34" ht="86.25" customHeight="1">
      <c r="A86" s="48" t="s">
        <v>336</v>
      </c>
      <c r="B86" s="49" t="s">
        <v>95</v>
      </c>
      <c r="C86" s="48" t="s">
        <v>337</v>
      </c>
      <c r="D86" s="57">
        <v>120</v>
      </c>
      <c r="E86" s="57">
        <v>2</v>
      </c>
      <c r="F86" s="48" t="s">
        <v>97</v>
      </c>
      <c r="G86" s="48" t="s">
        <v>343</v>
      </c>
      <c r="H86" s="56" t="s">
        <v>344</v>
      </c>
      <c r="I86" s="51">
        <v>0</v>
      </c>
      <c r="J86" s="50">
        <v>30</v>
      </c>
      <c r="K86" s="50">
        <v>0</v>
      </c>
      <c r="L86" s="51">
        <v>40</v>
      </c>
      <c r="M86" s="51">
        <v>0</v>
      </c>
      <c r="N86" s="51">
        <v>0</v>
      </c>
      <c r="O86" s="51">
        <v>0</v>
      </c>
      <c r="P86" s="51">
        <v>2</v>
      </c>
      <c r="Q86" s="53">
        <f>+'BASE DE DATOS '!CD86</f>
        <v>0</v>
      </c>
      <c r="R86" s="53">
        <f>+'BASE DE DATOS '!CE86</f>
        <v>0</v>
      </c>
      <c r="S86" s="53">
        <f>+'BASE DE DATOS '!CF86</f>
        <v>0</v>
      </c>
      <c r="T86" s="53">
        <f>+'BASE DE DATOS '!CG86</f>
        <v>0</v>
      </c>
      <c r="U86" s="53">
        <f>+'BASE DE DATOS '!CH86</f>
        <v>0</v>
      </c>
      <c r="V86" s="53">
        <f>+'BASE DE DATOS '!CI86</f>
        <v>0</v>
      </c>
      <c r="W86" s="53">
        <f>+'BASE DE DATOS '!CJ86</f>
        <v>0</v>
      </c>
      <c r="X86" s="53">
        <f>+'BASE DE DATOS '!CK86</f>
        <v>0</v>
      </c>
      <c r="Y86" s="53">
        <f>+'BASE DE DATOS '!CL86</f>
        <v>0</v>
      </c>
      <c r="Z86" s="53">
        <f>+'BASE DE DATOS '!CM86</f>
        <v>0</v>
      </c>
      <c r="AA86" s="131">
        <f>+'BASE DE DATOS '!CN86</f>
        <v>0</v>
      </c>
      <c r="AB86" s="377"/>
      <c r="AC86" s="377"/>
      <c r="AD86" s="54">
        <f>+'BASE DE DATOS '!CQ86</f>
        <v>0</v>
      </c>
      <c r="AE86" s="127">
        <f>+'BASE DE DATOS '!CR86</f>
        <v>0</v>
      </c>
      <c r="AF86" s="376"/>
      <c r="AG86" s="376"/>
      <c r="AH86" s="66" t="str">
        <f>+'BASE DE DATOS '!CU86</f>
        <v>SECRETARIA DE VICTIMAS  Y DDHH</v>
      </c>
    </row>
    <row r="87" spans="1:34" ht="56.25">
      <c r="A87" s="48" t="s">
        <v>336</v>
      </c>
      <c r="B87" s="49" t="s">
        <v>95</v>
      </c>
      <c r="C87" s="48" t="s">
        <v>337</v>
      </c>
      <c r="D87" s="50">
        <v>4</v>
      </c>
      <c r="E87" s="50" t="s">
        <v>79</v>
      </c>
      <c r="F87" s="48" t="s">
        <v>97</v>
      </c>
      <c r="G87" s="48" t="s">
        <v>345</v>
      </c>
      <c r="H87" s="48" t="s">
        <v>345</v>
      </c>
      <c r="I87" s="51">
        <v>0</v>
      </c>
      <c r="J87" s="50">
        <v>1</v>
      </c>
      <c r="K87" s="50">
        <v>0</v>
      </c>
      <c r="L87" s="51">
        <v>3</v>
      </c>
      <c r="M87" s="51">
        <v>3</v>
      </c>
      <c r="N87" s="51">
        <v>0</v>
      </c>
      <c r="O87" s="51">
        <v>0</v>
      </c>
      <c r="P87" s="51" t="s">
        <v>81</v>
      </c>
      <c r="Q87" s="53" t="str">
        <f>+'BASE DE DATOS '!CD87</f>
        <v>NA</v>
      </c>
      <c r="R87" s="51">
        <f>+'BASE DE DATOS '!CE87</f>
        <v>0</v>
      </c>
      <c r="S87" s="51">
        <f>+'BASE DE DATOS '!CF87</f>
        <v>0</v>
      </c>
      <c r="T87" s="51">
        <f>+'BASE DE DATOS '!CG87</f>
        <v>0</v>
      </c>
      <c r="U87" s="51">
        <f>+'BASE DE DATOS '!CH87</f>
        <v>0</v>
      </c>
      <c r="V87" s="51">
        <f>+'BASE DE DATOS '!CI87</f>
        <v>0</v>
      </c>
      <c r="W87" s="51">
        <f>+'BASE DE DATOS '!CJ87</f>
        <v>0</v>
      </c>
      <c r="X87" s="51">
        <f>+'BASE DE DATOS '!CK87</f>
        <v>0</v>
      </c>
      <c r="Y87" s="51">
        <f>+'BASE DE DATOS '!CL87</f>
        <v>0</v>
      </c>
      <c r="Z87" s="51">
        <f>+'BASE DE DATOS '!CM87</f>
        <v>0</v>
      </c>
      <c r="AA87" s="131" t="str">
        <f>+'BASE DE DATOS '!CN87</f>
        <v>NA</v>
      </c>
      <c r="AB87" s="377"/>
      <c r="AC87" s="377"/>
      <c r="AD87" s="54" t="str">
        <f>+'BASE DE DATOS '!CQ87</f>
        <v>NA</v>
      </c>
      <c r="AE87" s="127" t="str">
        <f>+'BASE DE DATOS '!CR87</f>
        <v>NA</v>
      </c>
      <c r="AF87" s="376"/>
      <c r="AG87" s="376"/>
      <c r="AH87" s="66" t="str">
        <f>+'BASE DE DATOS '!CU87</f>
        <v>SECRETARIA DE VICTIMAS  Y DDHH</v>
      </c>
    </row>
    <row r="88" spans="1:34" ht="56.25">
      <c r="A88" s="48" t="s">
        <v>346</v>
      </c>
      <c r="B88" s="49" t="s">
        <v>95</v>
      </c>
      <c r="C88" s="48" t="s">
        <v>347</v>
      </c>
      <c r="D88" s="57">
        <v>4</v>
      </c>
      <c r="E88" s="57">
        <v>2</v>
      </c>
      <c r="F88" s="48" t="s">
        <v>97</v>
      </c>
      <c r="G88" s="48" t="s">
        <v>348</v>
      </c>
      <c r="H88" s="48" t="s">
        <v>348</v>
      </c>
      <c r="I88" s="51">
        <v>0</v>
      </c>
      <c r="J88" s="50">
        <v>1</v>
      </c>
      <c r="K88" s="50">
        <v>0</v>
      </c>
      <c r="L88" s="51">
        <v>1</v>
      </c>
      <c r="M88" s="51">
        <v>0</v>
      </c>
      <c r="N88" s="51">
        <v>1</v>
      </c>
      <c r="O88" s="51">
        <v>1</v>
      </c>
      <c r="P88" s="51">
        <v>1</v>
      </c>
      <c r="Q88" s="53">
        <f>+'BASE DE DATOS '!CD88</f>
        <v>0</v>
      </c>
      <c r="R88" s="51">
        <f>+'BASE DE DATOS '!CE88</f>
        <v>0</v>
      </c>
      <c r="S88" s="51">
        <f>+'BASE DE DATOS '!CF88</f>
        <v>0</v>
      </c>
      <c r="T88" s="51">
        <f>+'BASE DE DATOS '!CG88</f>
        <v>0</v>
      </c>
      <c r="U88" s="51">
        <f>+'BASE DE DATOS '!CH88</f>
        <v>0</v>
      </c>
      <c r="V88" s="51">
        <f>+'BASE DE DATOS '!CI88</f>
        <v>0</v>
      </c>
      <c r="W88" s="51">
        <f>+'BASE DE DATOS '!CJ88</f>
        <v>0</v>
      </c>
      <c r="X88" s="51">
        <f>+'BASE DE DATOS '!CK88</f>
        <v>0</v>
      </c>
      <c r="Y88" s="51">
        <f>+'BASE DE DATOS '!CL88</f>
        <v>0</v>
      </c>
      <c r="Z88" s="51">
        <f>+'BASE DE DATOS '!CM88</f>
        <v>0</v>
      </c>
      <c r="AA88" s="131">
        <f>+'BASE DE DATOS '!CN88</f>
        <v>0</v>
      </c>
      <c r="AB88" s="130">
        <f>+AA88</f>
        <v>0</v>
      </c>
      <c r="AC88" s="377">
        <v>0</v>
      </c>
      <c r="AD88" s="54">
        <f>+'BASE DE DATOS '!CQ88</f>
        <v>1</v>
      </c>
      <c r="AE88" s="127">
        <f>+'BASE DE DATOS '!CR88</f>
        <v>1</v>
      </c>
      <c r="AF88" s="131">
        <f>+AE88</f>
        <v>1</v>
      </c>
      <c r="AG88" s="376"/>
      <c r="AH88" s="66" t="str">
        <f>+'BASE DE DATOS '!CU88</f>
        <v>SECRETARIA DE VICTIMAS  Y DDHH</v>
      </c>
    </row>
    <row r="89" spans="1:34" ht="56.25">
      <c r="A89" s="48" t="s">
        <v>349</v>
      </c>
      <c r="B89" s="49" t="s">
        <v>95</v>
      </c>
      <c r="C89" s="48" t="s">
        <v>350</v>
      </c>
      <c r="D89" s="50">
        <v>60</v>
      </c>
      <c r="E89" s="50" t="s">
        <v>79</v>
      </c>
      <c r="F89" s="48" t="s">
        <v>97</v>
      </c>
      <c r="G89" s="48" t="s">
        <v>351</v>
      </c>
      <c r="H89" s="48" t="s">
        <v>351</v>
      </c>
      <c r="I89" s="51">
        <v>0</v>
      </c>
      <c r="J89" s="50">
        <v>15</v>
      </c>
      <c r="K89" s="50">
        <v>0</v>
      </c>
      <c r="L89" s="51">
        <v>30</v>
      </c>
      <c r="M89" s="51">
        <v>30</v>
      </c>
      <c r="N89" s="51">
        <v>15</v>
      </c>
      <c r="O89" s="51">
        <v>15</v>
      </c>
      <c r="P89" s="51" t="s">
        <v>81</v>
      </c>
      <c r="Q89" s="53" t="str">
        <f>+'BASE DE DATOS '!CD89</f>
        <v>NA</v>
      </c>
      <c r="R89" s="51">
        <f>+'BASE DE DATOS '!CE89</f>
        <v>0</v>
      </c>
      <c r="S89" s="51">
        <f>+'BASE DE DATOS '!CF89</f>
        <v>0</v>
      </c>
      <c r="T89" s="51">
        <f>+'BASE DE DATOS '!CG89</f>
        <v>0</v>
      </c>
      <c r="U89" s="51">
        <f>+'BASE DE DATOS '!CH89</f>
        <v>0</v>
      </c>
      <c r="V89" s="51">
        <f>+'BASE DE DATOS '!CI89</f>
        <v>0</v>
      </c>
      <c r="W89" s="51">
        <f>+'BASE DE DATOS '!CJ89</f>
        <v>0</v>
      </c>
      <c r="X89" s="51">
        <f>+'BASE DE DATOS '!CK89</f>
        <v>0</v>
      </c>
      <c r="Y89" s="51">
        <f>+'BASE DE DATOS '!CL89</f>
        <v>0</v>
      </c>
      <c r="Z89" s="51">
        <f>+'BASE DE DATOS '!CM89</f>
        <v>0</v>
      </c>
      <c r="AA89" s="131" t="str">
        <f>+'BASE DE DATOS '!CN89</f>
        <v>NA</v>
      </c>
      <c r="AB89" s="377" t="s">
        <v>81</v>
      </c>
      <c r="AC89" s="377">
        <v>0</v>
      </c>
      <c r="AD89" s="54" t="str">
        <f>+'BASE DE DATOS '!CQ89</f>
        <v>NA</v>
      </c>
      <c r="AE89" s="127" t="str">
        <f>+'BASE DE DATOS '!CR89</f>
        <v>NA</v>
      </c>
      <c r="AF89" s="376" t="s">
        <v>81</v>
      </c>
      <c r="AG89" s="376"/>
      <c r="AH89" s="66" t="str">
        <f>+'BASE DE DATOS '!CU89</f>
        <v>SECRETARIA DE VICTIMAS  Y DDHH</v>
      </c>
    </row>
    <row r="90" spans="1:34" ht="56.25">
      <c r="A90" s="48" t="s">
        <v>349</v>
      </c>
      <c r="B90" s="49" t="s">
        <v>95</v>
      </c>
      <c r="C90" s="48" t="s">
        <v>350</v>
      </c>
      <c r="D90" s="50">
        <v>60</v>
      </c>
      <c r="E90" s="50" t="s">
        <v>79</v>
      </c>
      <c r="F90" s="48" t="s">
        <v>97</v>
      </c>
      <c r="G90" s="48" t="s">
        <v>352</v>
      </c>
      <c r="H90" s="48" t="s">
        <v>352</v>
      </c>
      <c r="I90" s="51">
        <v>0</v>
      </c>
      <c r="J90" s="50">
        <v>15</v>
      </c>
      <c r="K90" s="50">
        <v>0</v>
      </c>
      <c r="L90" s="51">
        <v>30</v>
      </c>
      <c r="M90" s="51">
        <v>30</v>
      </c>
      <c r="N90" s="51">
        <v>15</v>
      </c>
      <c r="O90" s="51">
        <v>15</v>
      </c>
      <c r="P90" s="51" t="s">
        <v>81</v>
      </c>
      <c r="Q90" s="53" t="str">
        <f>+'BASE DE DATOS '!CD90</f>
        <v>NA</v>
      </c>
      <c r="R90" s="51">
        <f>+'BASE DE DATOS '!CE90</f>
        <v>0</v>
      </c>
      <c r="S90" s="51">
        <f>+'BASE DE DATOS '!CF90</f>
        <v>0</v>
      </c>
      <c r="T90" s="51">
        <f>+'BASE DE DATOS '!CG90</f>
        <v>0</v>
      </c>
      <c r="U90" s="51">
        <f>+'BASE DE DATOS '!CH90</f>
        <v>0</v>
      </c>
      <c r="V90" s="51">
        <f>+'BASE DE DATOS '!CI90</f>
        <v>0</v>
      </c>
      <c r="W90" s="51">
        <f>+'BASE DE DATOS '!CJ90</f>
        <v>0</v>
      </c>
      <c r="X90" s="51">
        <f>+'BASE DE DATOS '!CK90</f>
        <v>0</v>
      </c>
      <c r="Y90" s="51">
        <f>+'BASE DE DATOS '!CL90</f>
        <v>0</v>
      </c>
      <c r="Z90" s="51">
        <f>+'BASE DE DATOS '!CM90</f>
        <v>0</v>
      </c>
      <c r="AA90" s="131" t="str">
        <f>+'BASE DE DATOS '!CN90</f>
        <v>NA</v>
      </c>
      <c r="AB90" s="377"/>
      <c r="AC90" s="377"/>
      <c r="AD90" s="54" t="str">
        <f>+'BASE DE DATOS '!CQ90</f>
        <v>NA</v>
      </c>
      <c r="AE90" s="127" t="str">
        <f>+'BASE DE DATOS '!CR90</f>
        <v>NA</v>
      </c>
      <c r="AF90" s="376"/>
      <c r="AG90" s="376"/>
      <c r="AH90" s="66" t="str">
        <f>+'BASE DE DATOS '!CU90</f>
        <v>SECRETARIA DE VICTIMAS  Y DDHH</v>
      </c>
    </row>
    <row r="91" spans="1:34" ht="56.25">
      <c r="A91" s="48" t="s">
        <v>349</v>
      </c>
      <c r="B91" s="49" t="s">
        <v>95</v>
      </c>
      <c r="C91" s="48" t="s">
        <v>350</v>
      </c>
      <c r="D91" s="50">
        <v>60</v>
      </c>
      <c r="E91" s="50" t="s">
        <v>79</v>
      </c>
      <c r="F91" s="48" t="s">
        <v>97</v>
      </c>
      <c r="G91" s="48" t="s">
        <v>353</v>
      </c>
      <c r="H91" s="48" t="s">
        <v>353</v>
      </c>
      <c r="I91" s="51">
        <v>0</v>
      </c>
      <c r="J91" s="50">
        <v>15</v>
      </c>
      <c r="K91" s="50">
        <v>0</v>
      </c>
      <c r="L91" s="51">
        <v>30</v>
      </c>
      <c r="M91" s="51">
        <v>30</v>
      </c>
      <c r="N91" s="51">
        <v>15</v>
      </c>
      <c r="O91" s="51">
        <v>15</v>
      </c>
      <c r="P91" s="51" t="s">
        <v>81</v>
      </c>
      <c r="Q91" s="53" t="str">
        <f>+'BASE DE DATOS '!CD91</f>
        <v>NA</v>
      </c>
      <c r="R91" s="51">
        <f>+'BASE DE DATOS '!CE91</f>
        <v>0</v>
      </c>
      <c r="S91" s="51">
        <f>+'BASE DE DATOS '!CF91</f>
        <v>0</v>
      </c>
      <c r="T91" s="51">
        <f>+'BASE DE DATOS '!CG91</f>
        <v>0</v>
      </c>
      <c r="U91" s="51">
        <f>+'BASE DE DATOS '!CH91</f>
        <v>0</v>
      </c>
      <c r="V91" s="51">
        <f>+'BASE DE DATOS '!CI91</f>
        <v>0</v>
      </c>
      <c r="W91" s="51">
        <f>+'BASE DE DATOS '!CJ91</f>
        <v>0</v>
      </c>
      <c r="X91" s="51">
        <f>+'BASE DE DATOS '!CK91</f>
        <v>0</v>
      </c>
      <c r="Y91" s="51">
        <f>+'BASE DE DATOS '!CL91</f>
        <v>0</v>
      </c>
      <c r="Z91" s="51">
        <f>+'BASE DE DATOS '!CM91</f>
        <v>0</v>
      </c>
      <c r="AA91" s="131" t="str">
        <f>+'BASE DE DATOS '!CN91</f>
        <v>NA</v>
      </c>
      <c r="AB91" s="377"/>
      <c r="AC91" s="377"/>
      <c r="AD91" s="54" t="str">
        <f>+'BASE DE DATOS '!CQ91</f>
        <v>NA</v>
      </c>
      <c r="AE91" s="127" t="str">
        <f>+'BASE DE DATOS '!CR91</f>
        <v>NA</v>
      </c>
      <c r="AF91" s="376"/>
      <c r="AG91" s="376"/>
      <c r="AH91" s="66" t="str">
        <f>+'BASE DE DATOS '!CU91</f>
        <v>SECRETARIA DE VICTIMAS  Y DDHH</v>
      </c>
    </row>
    <row r="92" spans="1:34" ht="56.25">
      <c r="A92" s="48" t="s">
        <v>349</v>
      </c>
      <c r="B92" s="49" t="s">
        <v>95</v>
      </c>
      <c r="C92" s="48" t="s">
        <v>350</v>
      </c>
      <c r="D92" s="50">
        <v>60</v>
      </c>
      <c r="E92" s="50" t="s">
        <v>79</v>
      </c>
      <c r="F92" s="48" t="s">
        <v>97</v>
      </c>
      <c r="G92" s="48" t="s">
        <v>354</v>
      </c>
      <c r="H92" s="48" t="s">
        <v>354</v>
      </c>
      <c r="I92" s="51">
        <v>0</v>
      </c>
      <c r="J92" s="50">
        <v>15</v>
      </c>
      <c r="K92" s="50">
        <v>0</v>
      </c>
      <c r="L92" s="51">
        <v>30</v>
      </c>
      <c r="M92" s="51">
        <v>30</v>
      </c>
      <c r="N92" s="51">
        <v>15</v>
      </c>
      <c r="O92" s="51">
        <v>15</v>
      </c>
      <c r="P92" s="51" t="s">
        <v>81</v>
      </c>
      <c r="Q92" s="53" t="str">
        <f>+'BASE DE DATOS '!CD92</f>
        <v>NA</v>
      </c>
      <c r="R92" s="51">
        <f>+'BASE DE DATOS '!CE92</f>
        <v>0</v>
      </c>
      <c r="S92" s="51">
        <f>+'BASE DE DATOS '!CF92</f>
        <v>0</v>
      </c>
      <c r="T92" s="51">
        <f>+'BASE DE DATOS '!CG92</f>
        <v>0</v>
      </c>
      <c r="U92" s="51">
        <f>+'BASE DE DATOS '!CH92</f>
        <v>0</v>
      </c>
      <c r="V92" s="51">
        <f>+'BASE DE DATOS '!CI92</f>
        <v>0</v>
      </c>
      <c r="W92" s="51">
        <f>+'BASE DE DATOS '!CJ92</f>
        <v>0</v>
      </c>
      <c r="X92" s="51">
        <f>+'BASE DE DATOS '!CK92</f>
        <v>0</v>
      </c>
      <c r="Y92" s="51">
        <f>+'BASE DE DATOS '!CL92</f>
        <v>0</v>
      </c>
      <c r="Z92" s="51">
        <f>+'BASE DE DATOS '!CM92</f>
        <v>0</v>
      </c>
      <c r="AA92" s="131" t="str">
        <f>+'BASE DE DATOS '!CN92</f>
        <v>NA</v>
      </c>
      <c r="AB92" s="377"/>
      <c r="AC92" s="377"/>
      <c r="AD92" s="54" t="str">
        <f>+'BASE DE DATOS '!CQ92</f>
        <v>NA</v>
      </c>
      <c r="AE92" s="127" t="str">
        <f>+'BASE DE DATOS '!CR92</f>
        <v>NA</v>
      </c>
      <c r="AF92" s="376"/>
      <c r="AG92" s="376"/>
      <c r="AH92" s="66" t="str">
        <f>+'BASE DE DATOS '!CU92</f>
        <v>SECRETARIA DE VICTIMAS  Y DDHH</v>
      </c>
    </row>
    <row r="93" spans="1:34" ht="78.75">
      <c r="A93" s="30" t="s">
        <v>355</v>
      </c>
      <c r="B93" s="31" t="s">
        <v>87</v>
      </c>
      <c r="C93" s="30" t="s">
        <v>356</v>
      </c>
      <c r="D93" s="32" t="s">
        <v>79</v>
      </c>
      <c r="E93" s="32" t="s">
        <v>79</v>
      </c>
      <c r="F93" s="30" t="s">
        <v>79</v>
      </c>
      <c r="G93" s="30" t="s">
        <v>80</v>
      </c>
      <c r="H93" s="30" t="s">
        <v>80</v>
      </c>
      <c r="I93" s="32" t="s">
        <v>81</v>
      </c>
      <c r="J93" s="32">
        <f>SUM(J94+J109+J131)</f>
        <v>26</v>
      </c>
      <c r="K93" s="32" t="s">
        <v>81</v>
      </c>
      <c r="L93" s="32">
        <f>SUM(L94+L109+L131)</f>
        <v>30</v>
      </c>
      <c r="M93" s="69" t="s">
        <v>81</v>
      </c>
      <c r="N93" s="32">
        <f>SUM(N94+N109+N131)</f>
        <v>20</v>
      </c>
      <c r="O93" s="68" t="s">
        <v>81</v>
      </c>
      <c r="P93" s="32">
        <f t="shared" ref="P93" si="1">SUM(P94+P109+P131)</f>
        <v>10</v>
      </c>
      <c r="Q93" s="107" t="str">
        <f>+'BASE DE DATOS '!CD93</f>
        <v>NA</v>
      </c>
      <c r="R93" s="32">
        <f>+'BASE DE DATOS '!CE93</f>
        <v>7321400934</v>
      </c>
      <c r="S93" s="32">
        <f>+'BASE DE DATOS '!CF93</f>
        <v>7321400934</v>
      </c>
      <c r="T93" s="32">
        <f>+'BASE DE DATOS '!CG93</f>
        <v>0</v>
      </c>
      <c r="U93" s="32">
        <f>+'BASE DE DATOS '!CH93</f>
        <v>0</v>
      </c>
      <c r="V93" s="32">
        <f>+'BASE DE DATOS '!CI93</f>
        <v>0</v>
      </c>
      <c r="W93" s="32">
        <f>+'BASE DE DATOS '!CJ93</f>
        <v>0</v>
      </c>
      <c r="X93" s="32">
        <f>+'BASE DE DATOS '!CK93</f>
        <v>0</v>
      </c>
      <c r="Y93" s="32">
        <f>+'BASE DE DATOS '!CL93</f>
        <v>26500000</v>
      </c>
      <c r="Z93" s="32">
        <f>+'BASE DE DATOS '!CM93</f>
        <v>474000000</v>
      </c>
      <c r="AA93" s="68" t="str">
        <f>+'BASE DE DATOS '!CN93</f>
        <v>NA</v>
      </c>
      <c r="AB93" s="68" t="s">
        <v>81</v>
      </c>
      <c r="AC93" s="36">
        <f>SUM(AA94:AA135)/P93</f>
        <v>1.1100000032563648</v>
      </c>
      <c r="AD93" s="32">
        <f>+'BASE DE DATOS '!CQ93</f>
        <v>31</v>
      </c>
      <c r="AE93" s="36" t="str">
        <f>+'BASE DE DATOS '!CR93</f>
        <v>NA</v>
      </c>
      <c r="AF93" s="36" t="s">
        <v>81</v>
      </c>
      <c r="AG93" s="70">
        <f>SUM(AE95:AE135)/AD93</f>
        <v>0.84480286738351262</v>
      </c>
      <c r="AH93" s="30" t="str">
        <f>+'BASE DE DATOS '!CU93</f>
        <v xml:space="preserve">SECRETARIA DE VICTIMAS  Y DDHH - SECRETARIA DEL INTERIOR  - DIRECCION DE SEGURIDAD Y CONVIVIVENCIA </v>
      </c>
    </row>
    <row r="94" spans="1:34" ht="22.5">
      <c r="A94" s="39" t="s">
        <v>358</v>
      </c>
      <c r="B94" s="40" t="s">
        <v>91</v>
      </c>
      <c r="C94" s="39" t="s">
        <v>359</v>
      </c>
      <c r="D94" s="41" t="s">
        <v>79</v>
      </c>
      <c r="E94" s="41" t="s">
        <v>79</v>
      </c>
      <c r="F94" s="41" t="s">
        <v>79</v>
      </c>
      <c r="G94" s="39" t="s">
        <v>80</v>
      </c>
      <c r="H94" s="39" t="s">
        <v>80</v>
      </c>
      <c r="I94" s="42" t="s">
        <v>81</v>
      </c>
      <c r="J94" s="41">
        <v>10</v>
      </c>
      <c r="K94" s="42" t="s">
        <v>81</v>
      </c>
      <c r="L94" s="41">
        <v>11</v>
      </c>
      <c r="M94" s="65" t="s">
        <v>81</v>
      </c>
      <c r="N94" s="41">
        <v>8</v>
      </c>
      <c r="O94" s="59" t="s">
        <v>81</v>
      </c>
      <c r="P94" s="39">
        <v>2</v>
      </c>
      <c r="Q94" s="108" t="str">
        <f>+'BASE DE DATOS '!CD94</f>
        <v>NA</v>
      </c>
      <c r="R94" s="41">
        <f>+'BASE DE DATOS '!CE94</f>
        <v>500000000</v>
      </c>
      <c r="S94" s="41">
        <f>+'BASE DE DATOS '!CF94</f>
        <v>500000000</v>
      </c>
      <c r="T94" s="41">
        <f>+'BASE DE DATOS '!CG94</f>
        <v>0</v>
      </c>
      <c r="U94" s="41">
        <f>+'BASE DE DATOS '!CH94</f>
        <v>0</v>
      </c>
      <c r="V94" s="41">
        <f>+'BASE DE DATOS '!CI94</f>
        <v>0</v>
      </c>
      <c r="W94" s="41">
        <f>+'BASE DE DATOS '!CJ94</f>
        <v>0</v>
      </c>
      <c r="X94" s="41">
        <f>+'BASE DE DATOS '!CK94</f>
        <v>0</v>
      </c>
      <c r="Y94" s="41">
        <f>+'BASE DE DATOS '!CL94</f>
        <v>0</v>
      </c>
      <c r="Z94" s="41">
        <f>+'BASE DE DATOS '!CM94</f>
        <v>74000000</v>
      </c>
      <c r="AA94" s="59" t="str">
        <f>+'BASE DE DATOS '!CN94</f>
        <v>NA</v>
      </c>
      <c r="AB94" s="59" t="s">
        <v>81</v>
      </c>
      <c r="AC94" s="45">
        <f>+AC95</f>
        <v>4.25</v>
      </c>
      <c r="AD94" s="39">
        <f>+'BASE DE DATOS '!CQ94</f>
        <v>11</v>
      </c>
      <c r="AE94" s="45" t="str">
        <f>+'BASE DE DATOS '!CR94</f>
        <v>NA</v>
      </c>
      <c r="AF94" s="45" t="s">
        <v>81</v>
      </c>
      <c r="AG94" s="60">
        <f>+AG95</f>
        <v>1</v>
      </c>
      <c r="AH94" s="39" t="str">
        <f>+'BASE DE DATOS '!CU94</f>
        <v>SECRETARIA DE VICTIMAS  Y DDHH</v>
      </c>
    </row>
    <row r="95" spans="1:34" ht="45">
      <c r="A95" s="48" t="s">
        <v>360</v>
      </c>
      <c r="B95" s="49" t="s">
        <v>95</v>
      </c>
      <c r="C95" s="48" t="s">
        <v>361</v>
      </c>
      <c r="D95" s="51">
        <v>1</v>
      </c>
      <c r="E95" s="51" t="s">
        <v>79</v>
      </c>
      <c r="F95" s="48" t="s">
        <v>97</v>
      </c>
      <c r="G95" s="48" t="s">
        <v>362</v>
      </c>
      <c r="H95" s="48" t="s">
        <v>362</v>
      </c>
      <c r="I95" s="51">
        <v>0</v>
      </c>
      <c r="J95" s="50">
        <v>0</v>
      </c>
      <c r="K95" s="50">
        <v>0</v>
      </c>
      <c r="L95" s="51">
        <v>0</v>
      </c>
      <c r="M95" s="51">
        <v>0</v>
      </c>
      <c r="N95" s="71">
        <v>0</v>
      </c>
      <c r="O95" s="51">
        <v>0</v>
      </c>
      <c r="P95" s="51" t="s">
        <v>81</v>
      </c>
      <c r="Q95" s="53" t="str">
        <f>+'BASE DE DATOS '!CD95</f>
        <v>NA</v>
      </c>
      <c r="R95" s="51">
        <f>+'BASE DE DATOS '!CE95</f>
        <v>0</v>
      </c>
      <c r="S95" s="51">
        <f>+'BASE DE DATOS '!CF95</f>
        <v>0</v>
      </c>
      <c r="T95" s="51">
        <f>+'BASE DE DATOS '!CG95</f>
        <v>0</v>
      </c>
      <c r="U95" s="51">
        <f>+'BASE DE DATOS '!CH95</f>
        <v>0</v>
      </c>
      <c r="V95" s="51">
        <f>+'BASE DE DATOS '!CI95</f>
        <v>0</v>
      </c>
      <c r="W95" s="51">
        <f>+'BASE DE DATOS '!CJ95</f>
        <v>0</v>
      </c>
      <c r="X95" s="51">
        <f>+'BASE DE DATOS '!CK95</f>
        <v>0</v>
      </c>
      <c r="Y95" s="51">
        <f>+'BASE DE DATOS '!CL95</f>
        <v>0</v>
      </c>
      <c r="Z95" s="51">
        <f>+'BASE DE DATOS '!CM95</f>
        <v>0</v>
      </c>
      <c r="AA95" s="54" t="str">
        <f>+'BASE DE DATOS '!CN95</f>
        <v>NA</v>
      </c>
      <c r="AB95" s="377" t="s">
        <v>81</v>
      </c>
      <c r="AC95" s="377">
        <f>SUM(AA95:AA108)/P94</f>
        <v>4.25</v>
      </c>
      <c r="AD95" s="54" t="str">
        <f>+'BASE DE DATOS '!CQ95</f>
        <v>NA</v>
      </c>
      <c r="AE95" s="127" t="str">
        <f>+'BASE DE DATOS '!CR95</f>
        <v>NA</v>
      </c>
      <c r="AF95" s="376">
        <f>SUM(AE95:AE96)</f>
        <v>1</v>
      </c>
      <c r="AG95" s="376">
        <f>SUM(AE95:AE108)/AD94</f>
        <v>1</v>
      </c>
      <c r="AH95" s="66" t="str">
        <f>+'BASE DE DATOS '!CU95</f>
        <v>SECRETARIA DE VICTIMAS  Y DDHH</v>
      </c>
    </row>
    <row r="96" spans="1:34" ht="33.75">
      <c r="A96" s="48" t="s">
        <v>360</v>
      </c>
      <c r="B96" s="49" t="s">
        <v>95</v>
      </c>
      <c r="C96" s="48" t="s">
        <v>361</v>
      </c>
      <c r="D96" s="50">
        <v>1</v>
      </c>
      <c r="E96" s="50">
        <v>1</v>
      </c>
      <c r="F96" s="48" t="s">
        <v>97</v>
      </c>
      <c r="G96" s="48" t="s">
        <v>363</v>
      </c>
      <c r="H96" s="48" t="s">
        <v>363</v>
      </c>
      <c r="I96" s="51">
        <v>0</v>
      </c>
      <c r="J96" s="50">
        <v>0</v>
      </c>
      <c r="K96" s="50">
        <v>0</v>
      </c>
      <c r="L96" s="51">
        <v>1</v>
      </c>
      <c r="M96" s="51">
        <v>1</v>
      </c>
      <c r="N96" s="71">
        <v>0</v>
      </c>
      <c r="O96" s="51">
        <v>0</v>
      </c>
      <c r="P96" s="51">
        <v>0</v>
      </c>
      <c r="Q96" s="53">
        <f>+'BASE DE DATOS '!CD96</f>
        <v>1</v>
      </c>
      <c r="R96" s="51">
        <f>+'BASE DE DATOS '!CE96</f>
        <v>500000000</v>
      </c>
      <c r="S96" s="51">
        <f>+'BASE DE DATOS '!CF96</f>
        <v>500000000</v>
      </c>
      <c r="T96" s="51">
        <f>+'BASE DE DATOS '!CG96</f>
        <v>0</v>
      </c>
      <c r="U96" s="51">
        <f>+'BASE DE DATOS '!CH96</f>
        <v>0</v>
      </c>
      <c r="V96" s="51">
        <f>+'BASE DE DATOS '!CI96</f>
        <v>0</v>
      </c>
      <c r="W96" s="51">
        <f>+'BASE DE DATOS '!CJ96</f>
        <v>0</v>
      </c>
      <c r="X96" s="51">
        <f>+'BASE DE DATOS '!CK96</f>
        <v>0</v>
      </c>
      <c r="Y96" s="51">
        <f>+'BASE DE DATOS '!CL96</f>
        <v>0</v>
      </c>
      <c r="Z96" s="51">
        <f>+'BASE DE DATOS '!CM96</f>
        <v>0</v>
      </c>
      <c r="AA96" s="54">
        <f>+'BASE DE DATOS '!CN96</f>
        <v>1</v>
      </c>
      <c r="AB96" s="377"/>
      <c r="AC96" s="377"/>
      <c r="AD96" s="54">
        <f>+'BASE DE DATOS '!CQ96</f>
        <v>2</v>
      </c>
      <c r="AE96" s="127">
        <f>+'BASE DE DATOS '!CR96</f>
        <v>1</v>
      </c>
      <c r="AF96" s="376"/>
      <c r="AG96" s="376"/>
      <c r="AH96" s="66" t="str">
        <f>+'BASE DE DATOS '!CU96</f>
        <v>SECRETARIA DE VICTIMAS  Y DDHH</v>
      </c>
    </row>
    <row r="97" spans="1:34" ht="92.25" customHeight="1">
      <c r="A97" s="48" t="s">
        <v>364</v>
      </c>
      <c r="B97" s="49" t="s">
        <v>95</v>
      </c>
      <c r="C97" s="48" t="s">
        <v>365</v>
      </c>
      <c r="D97" s="50">
        <v>4</v>
      </c>
      <c r="E97" s="50">
        <v>4</v>
      </c>
      <c r="F97" s="48" t="s">
        <v>97</v>
      </c>
      <c r="G97" s="48" t="s">
        <v>366</v>
      </c>
      <c r="H97" s="56" t="s">
        <v>367</v>
      </c>
      <c r="I97" s="51">
        <v>0</v>
      </c>
      <c r="J97" s="50">
        <v>1</v>
      </c>
      <c r="K97" s="50">
        <v>1</v>
      </c>
      <c r="L97" s="51">
        <v>2</v>
      </c>
      <c r="M97" s="51">
        <v>2</v>
      </c>
      <c r="N97" s="71">
        <v>4</v>
      </c>
      <c r="O97" s="51">
        <v>4</v>
      </c>
      <c r="P97" s="51">
        <v>4</v>
      </c>
      <c r="Q97" s="53">
        <f>+'BASE DE DATOS '!CD97</f>
        <v>4</v>
      </c>
      <c r="R97" s="51">
        <f>+'BASE DE DATOS '!CE97</f>
        <v>0</v>
      </c>
      <c r="S97" s="51">
        <f>+'BASE DE DATOS '!CF97</f>
        <v>0</v>
      </c>
      <c r="T97" s="53">
        <f>+'BASE DE DATOS '!CG97</f>
        <v>0</v>
      </c>
      <c r="U97" s="53">
        <f>+'BASE DE DATOS '!CH97</f>
        <v>0</v>
      </c>
      <c r="V97" s="53">
        <f>+'BASE DE DATOS '!CI97</f>
        <v>0</v>
      </c>
      <c r="W97" s="53">
        <f>+'BASE DE DATOS '!CJ97</f>
        <v>0</v>
      </c>
      <c r="X97" s="53">
        <f>+'BASE DE DATOS '!CK97</f>
        <v>0</v>
      </c>
      <c r="Y97" s="53">
        <f>+'BASE DE DATOS '!CL97</f>
        <v>0</v>
      </c>
      <c r="Z97" s="53">
        <f>+'BASE DE DATOS '!CM97</f>
        <v>74000000</v>
      </c>
      <c r="AA97" s="131">
        <f>+'BASE DE DATOS '!CN97</f>
        <v>1</v>
      </c>
      <c r="AB97" s="377">
        <f>SUBTOTAL(9,AA97:AA99)/2</f>
        <v>1.25</v>
      </c>
      <c r="AC97" s="377">
        <v>0.25</v>
      </c>
      <c r="AD97" s="54">
        <f>+'BASE DE DATOS '!CQ97</f>
        <v>11</v>
      </c>
      <c r="AE97" s="127">
        <f>+'BASE DE DATOS '!CR97</f>
        <v>1</v>
      </c>
      <c r="AF97" s="376">
        <f>SUM(AE97:AE99)/2</f>
        <v>1</v>
      </c>
      <c r="AG97" s="376"/>
      <c r="AH97" s="66" t="str">
        <f>+'BASE DE DATOS '!CU97</f>
        <v>SECRETARIA DE VICTIMAS  Y DDHH</v>
      </c>
    </row>
    <row r="98" spans="1:34" ht="61.5" customHeight="1">
      <c r="A98" s="48" t="s">
        <v>364</v>
      </c>
      <c r="B98" s="49" t="s">
        <v>95</v>
      </c>
      <c r="C98" s="48" t="s">
        <v>365</v>
      </c>
      <c r="D98" s="50">
        <v>4</v>
      </c>
      <c r="E98" s="50">
        <v>4</v>
      </c>
      <c r="F98" s="48" t="s">
        <v>97</v>
      </c>
      <c r="G98" s="48" t="s">
        <v>368</v>
      </c>
      <c r="H98" s="48" t="s">
        <v>368</v>
      </c>
      <c r="I98" s="51">
        <v>0</v>
      </c>
      <c r="J98" s="50">
        <v>1</v>
      </c>
      <c r="K98" s="50">
        <v>1</v>
      </c>
      <c r="L98" s="51">
        <v>2</v>
      </c>
      <c r="M98" s="51">
        <v>2</v>
      </c>
      <c r="N98" s="71">
        <v>2</v>
      </c>
      <c r="O98" s="51">
        <v>1</v>
      </c>
      <c r="P98" s="51">
        <v>2</v>
      </c>
      <c r="Q98" s="53">
        <f>+'BASE DE DATOS '!CD98</f>
        <v>4</v>
      </c>
      <c r="R98" s="51">
        <f>+'BASE DE DATOS '!CE98</f>
        <v>0</v>
      </c>
      <c r="S98" s="51">
        <f>+'BASE DE DATOS '!CF98</f>
        <v>0</v>
      </c>
      <c r="T98" s="51">
        <f>+'BASE DE DATOS '!CG98</f>
        <v>0</v>
      </c>
      <c r="U98" s="51">
        <f>+'BASE DE DATOS '!CH98</f>
        <v>0</v>
      </c>
      <c r="V98" s="51">
        <f>+'BASE DE DATOS '!CI98</f>
        <v>0</v>
      </c>
      <c r="W98" s="51">
        <f>+'BASE DE DATOS '!CJ98</f>
        <v>0</v>
      </c>
      <c r="X98" s="51">
        <f>+'BASE DE DATOS '!CK98</f>
        <v>0</v>
      </c>
      <c r="Y98" s="51">
        <f>+'BASE DE DATOS '!CL98</f>
        <v>0</v>
      </c>
      <c r="Z98" s="51">
        <f>+'BASE DE DATOS '!CM98</f>
        <v>0</v>
      </c>
      <c r="AA98" s="131">
        <f>+'BASE DE DATOS '!CN98</f>
        <v>1</v>
      </c>
      <c r="AB98" s="377"/>
      <c r="AC98" s="377"/>
      <c r="AD98" s="54">
        <f>+'BASE DE DATOS '!CQ98</f>
        <v>8</v>
      </c>
      <c r="AE98" s="127">
        <f>+'BASE DE DATOS '!CR98</f>
        <v>1</v>
      </c>
      <c r="AF98" s="376"/>
      <c r="AG98" s="376"/>
      <c r="AH98" s="66" t="str">
        <f>+'BASE DE DATOS '!CU98</f>
        <v>SECRETARIA DE VICTIMAS  Y DDHH</v>
      </c>
    </row>
    <row r="99" spans="1:34" ht="73.5" customHeight="1">
      <c r="A99" s="48" t="s">
        <v>364</v>
      </c>
      <c r="B99" s="49" t="s">
        <v>95</v>
      </c>
      <c r="C99" s="48" t="s">
        <v>365</v>
      </c>
      <c r="D99" s="50">
        <v>4</v>
      </c>
      <c r="E99" s="50" t="s">
        <v>79</v>
      </c>
      <c r="F99" s="48" t="s">
        <v>97</v>
      </c>
      <c r="G99" s="48" t="s">
        <v>369</v>
      </c>
      <c r="H99" s="48" t="s">
        <v>369</v>
      </c>
      <c r="I99" s="51">
        <v>0</v>
      </c>
      <c r="J99" s="50">
        <v>1</v>
      </c>
      <c r="K99" s="50">
        <v>1</v>
      </c>
      <c r="L99" s="51">
        <v>2</v>
      </c>
      <c r="M99" s="51">
        <v>2</v>
      </c>
      <c r="N99" s="71">
        <v>3</v>
      </c>
      <c r="O99" s="51">
        <v>3</v>
      </c>
      <c r="P99" s="51">
        <v>0</v>
      </c>
      <c r="Q99" s="53">
        <f>+'BASE DE DATOS '!CD99</f>
        <v>1</v>
      </c>
      <c r="R99" s="51">
        <f>+'BASE DE DATOS '!CE99</f>
        <v>0</v>
      </c>
      <c r="S99" s="51">
        <f>+'BASE DE DATOS '!CF99</f>
        <v>0</v>
      </c>
      <c r="T99" s="51">
        <f>+'BASE DE DATOS '!CG99</f>
        <v>0</v>
      </c>
      <c r="U99" s="51">
        <f>+'BASE DE DATOS '!CH99</f>
        <v>0</v>
      </c>
      <c r="V99" s="51">
        <f>+'BASE DE DATOS '!CI99</f>
        <v>0</v>
      </c>
      <c r="W99" s="51">
        <f>+'BASE DE DATOS '!CJ99</f>
        <v>0</v>
      </c>
      <c r="X99" s="51">
        <f>+'BASE DE DATOS '!CK99</f>
        <v>0</v>
      </c>
      <c r="Y99" s="51">
        <f>+'BASE DE DATOS '!CL99</f>
        <v>0</v>
      </c>
      <c r="Z99" s="51">
        <f>+'BASE DE DATOS '!CM99</f>
        <v>0</v>
      </c>
      <c r="AA99" s="131">
        <f>+'BASE DE DATOS '!CN99</f>
        <v>0.5</v>
      </c>
      <c r="AB99" s="377"/>
      <c r="AC99" s="377"/>
      <c r="AD99" s="54" t="str">
        <f>+'BASE DE DATOS '!CQ99</f>
        <v>NA</v>
      </c>
      <c r="AE99" s="127" t="str">
        <f>+'BASE DE DATOS '!CR99</f>
        <v>NA</v>
      </c>
      <c r="AF99" s="376"/>
      <c r="AG99" s="376"/>
      <c r="AH99" s="66" t="str">
        <f>+'BASE DE DATOS '!CU99</f>
        <v>SECRETARIA DE VICTIMAS  Y DDHH</v>
      </c>
    </row>
    <row r="100" spans="1:34" ht="69.75" customHeight="1">
      <c r="A100" s="48" t="s">
        <v>370</v>
      </c>
      <c r="B100" s="49" t="s">
        <v>95</v>
      </c>
      <c r="C100" s="48" t="s">
        <v>371</v>
      </c>
      <c r="D100" s="50">
        <v>1</v>
      </c>
      <c r="E100" s="50">
        <v>1</v>
      </c>
      <c r="F100" s="48" t="s">
        <v>97</v>
      </c>
      <c r="G100" s="48" t="s">
        <v>372</v>
      </c>
      <c r="H100" s="48" t="s">
        <v>372</v>
      </c>
      <c r="I100" s="51">
        <v>0</v>
      </c>
      <c r="J100" s="50">
        <v>1</v>
      </c>
      <c r="K100" s="50">
        <v>1</v>
      </c>
      <c r="L100" s="51">
        <v>0</v>
      </c>
      <c r="M100" s="51">
        <v>0</v>
      </c>
      <c r="N100" s="71">
        <v>0</v>
      </c>
      <c r="O100" s="51">
        <v>0</v>
      </c>
      <c r="P100" s="51">
        <v>0</v>
      </c>
      <c r="Q100" s="53">
        <f>+'BASE DE DATOS '!CD100</f>
        <v>0</v>
      </c>
      <c r="R100" s="51">
        <f>+'BASE DE DATOS '!CE100</f>
        <v>0</v>
      </c>
      <c r="S100" s="51">
        <f>+'BASE DE DATOS '!CF100</f>
        <v>0</v>
      </c>
      <c r="T100" s="51">
        <f>+'BASE DE DATOS '!CG100</f>
        <v>0</v>
      </c>
      <c r="U100" s="51">
        <f>+'BASE DE DATOS '!CH100</f>
        <v>0</v>
      </c>
      <c r="V100" s="51">
        <f>+'BASE DE DATOS '!CI100</f>
        <v>0</v>
      </c>
      <c r="W100" s="51">
        <f>+'BASE DE DATOS '!CJ100</f>
        <v>0</v>
      </c>
      <c r="X100" s="51">
        <f>+'BASE DE DATOS '!CK100</f>
        <v>0</v>
      </c>
      <c r="Y100" s="51">
        <f>+'BASE DE DATOS '!CL100</f>
        <v>0</v>
      </c>
      <c r="Z100" s="51">
        <f>+'BASE DE DATOS '!CM100</f>
        <v>0</v>
      </c>
      <c r="AA100" s="131" t="str">
        <f>+'BASE DE DATOS '!CN100</f>
        <v>NA</v>
      </c>
      <c r="AB100" s="377" t="s">
        <v>81</v>
      </c>
      <c r="AC100" s="377">
        <v>0.25</v>
      </c>
      <c r="AD100" s="54">
        <f>+'BASE DE DATOS '!CQ100</f>
        <v>1</v>
      </c>
      <c r="AE100" s="127">
        <f>+'BASE DE DATOS '!CR100</f>
        <v>1</v>
      </c>
      <c r="AF100" s="376">
        <f>SUM(AE100:AE101)/1</f>
        <v>1</v>
      </c>
      <c r="AG100" s="376"/>
      <c r="AH100" s="66" t="str">
        <f>+'BASE DE DATOS '!CU100</f>
        <v xml:space="preserve">SECRETARIA DE VICTIMAS  Y DDHH - SECRETARIA DEL INTERIOR  </v>
      </c>
    </row>
    <row r="101" spans="1:34" ht="78.75">
      <c r="A101" s="48" t="s">
        <v>370</v>
      </c>
      <c r="B101" s="49" t="s">
        <v>95</v>
      </c>
      <c r="C101" s="48" t="s">
        <v>371</v>
      </c>
      <c r="D101" s="50">
        <v>1</v>
      </c>
      <c r="E101" s="50" t="s">
        <v>79</v>
      </c>
      <c r="F101" s="48" t="s">
        <v>97</v>
      </c>
      <c r="G101" s="48" t="s">
        <v>374</v>
      </c>
      <c r="H101" s="48" t="s">
        <v>374</v>
      </c>
      <c r="I101" s="51">
        <v>0</v>
      </c>
      <c r="J101" s="50">
        <v>1</v>
      </c>
      <c r="K101" s="50">
        <v>1</v>
      </c>
      <c r="L101" s="51">
        <v>1</v>
      </c>
      <c r="M101" s="51">
        <v>1</v>
      </c>
      <c r="N101" s="71">
        <v>0</v>
      </c>
      <c r="O101" s="51">
        <v>0</v>
      </c>
      <c r="P101" s="51">
        <v>0</v>
      </c>
      <c r="Q101" s="53">
        <f>+'BASE DE DATOS '!CD101</f>
        <v>0</v>
      </c>
      <c r="R101" s="51">
        <f>+'BASE DE DATOS '!CE101</f>
        <v>0</v>
      </c>
      <c r="S101" s="51">
        <f>+'BASE DE DATOS '!CF101</f>
        <v>0</v>
      </c>
      <c r="T101" s="51">
        <f>+'BASE DE DATOS '!CG101</f>
        <v>0</v>
      </c>
      <c r="U101" s="51">
        <f>+'BASE DE DATOS '!CH101</f>
        <v>0</v>
      </c>
      <c r="V101" s="51">
        <f>+'BASE DE DATOS '!CI101</f>
        <v>0</v>
      </c>
      <c r="W101" s="51">
        <f>+'BASE DE DATOS '!CJ101</f>
        <v>0</v>
      </c>
      <c r="X101" s="51">
        <f>+'BASE DE DATOS '!CK101</f>
        <v>0</v>
      </c>
      <c r="Y101" s="51">
        <f>+'BASE DE DATOS '!CL101</f>
        <v>0</v>
      </c>
      <c r="Z101" s="51">
        <f>+'BASE DE DATOS '!CM101</f>
        <v>0</v>
      </c>
      <c r="AA101" s="131" t="str">
        <f>+'BASE DE DATOS '!CN101</f>
        <v>NA</v>
      </c>
      <c r="AB101" s="377"/>
      <c r="AC101" s="377"/>
      <c r="AD101" s="54" t="str">
        <f>+'BASE DE DATOS '!CQ101</f>
        <v>NA</v>
      </c>
      <c r="AE101" s="127" t="str">
        <f>+'BASE DE DATOS '!CR101</f>
        <v>NA</v>
      </c>
      <c r="AF101" s="376"/>
      <c r="AG101" s="376"/>
      <c r="AH101" s="66" t="str">
        <f>+'BASE DE DATOS '!CU101</f>
        <v xml:space="preserve">SECRETARIA DE VICTIMAS  Y DDHH - SECRETARIA DEL INTERIOR  </v>
      </c>
    </row>
    <row r="102" spans="1:34" ht="78.75" customHeight="1">
      <c r="A102" s="48" t="s">
        <v>375</v>
      </c>
      <c r="B102" s="49" t="s">
        <v>95</v>
      </c>
      <c r="C102" s="48" t="s">
        <v>376</v>
      </c>
      <c r="D102" s="57">
        <v>2</v>
      </c>
      <c r="E102" s="57">
        <v>1</v>
      </c>
      <c r="F102" s="48" t="s">
        <v>97</v>
      </c>
      <c r="G102" s="48" t="s">
        <v>377</v>
      </c>
      <c r="H102" s="56" t="s">
        <v>378</v>
      </c>
      <c r="I102" s="51">
        <v>0</v>
      </c>
      <c r="J102" s="50">
        <v>1</v>
      </c>
      <c r="K102" s="50">
        <v>1</v>
      </c>
      <c r="L102" s="51">
        <v>1</v>
      </c>
      <c r="M102" s="51">
        <v>1</v>
      </c>
      <c r="N102" s="71">
        <v>1</v>
      </c>
      <c r="O102" s="51">
        <v>1</v>
      </c>
      <c r="P102" s="53">
        <v>1</v>
      </c>
      <c r="Q102" s="53">
        <f>+'BASE DE DATOS '!CD102</f>
        <v>4</v>
      </c>
      <c r="R102" s="53">
        <f>+'BASE DE DATOS '!CE102</f>
        <v>0</v>
      </c>
      <c r="S102" s="53">
        <f>+'BASE DE DATOS '!CF102</f>
        <v>0</v>
      </c>
      <c r="T102" s="53">
        <f>+'BASE DE DATOS '!CG102</f>
        <v>0</v>
      </c>
      <c r="U102" s="53">
        <f>+'BASE DE DATOS '!CH102</f>
        <v>0</v>
      </c>
      <c r="V102" s="53">
        <f>+'BASE DE DATOS '!CI102</f>
        <v>0</v>
      </c>
      <c r="W102" s="53">
        <f>+'BASE DE DATOS '!CJ102</f>
        <v>0</v>
      </c>
      <c r="X102" s="53">
        <f>+'BASE DE DATOS '!CK102</f>
        <v>0</v>
      </c>
      <c r="Y102" s="53">
        <f>+'BASE DE DATOS '!CL102</f>
        <v>0</v>
      </c>
      <c r="Z102" s="53">
        <f>+'BASE DE DATOS '!CM102</f>
        <v>0</v>
      </c>
      <c r="AA102" s="131">
        <f>+'BASE DE DATOS '!CN102</f>
        <v>1</v>
      </c>
      <c r="AB102" s="377">
        <f>SUM(AA102:AA108)/2</f>
        <v>2.5</v>
      </c>
      <c r="AC102" s="377">
        <v>0.21500000000000002</v>
      </c>
      <c r="AD102" s="54">
        <f>+'BASE DE DATOS '!CQ102</f>
        <v>7</v>
      </c>
      <c r="AE102" s="127">
        <f>+'BASE DE DATOS '!CR102</f>
        <v>1</v>
      </c>
      <c r="AF102" s="376">
        <f>SUM(AE102:AE108)/7</f>
        <v>1</v>
      </c>
      <c r="AG102" s="376"/>
      <c r="AH102" s="66" t="str">
        <f>+'BASE DE DATOS '!CU102</f>
        <v>SECRETARIA DE VICTIMAS  Y DDHH</v>
      </c>
    </row>
    <row r="103" spans="1:34" ht="81.75" customHeight="1">
      <c r="A103" s="48" t="s">
        <v>375</v>
      </c>
      <c r="B103" s="49" t="s">
        <v>95</v>
      </c>
      <c r="C103" s="48" t="s">
        <v>376</v>
      </c>
      <c r="D103" s="50">
        <v>1</v>
      </c>
      <c r="E103" s="50">
        <v>1</v>
      </c>
      <c r="F103" s="48" t="s">
        <v>97</v>
      </c>
      <c r="G103" s="48" t="s">
        <v>379</v>
      </c>
      <c r="H103" s="56" t="s">
        <v>380</v>
      </c>
      <c r="I103" s="51">
        <v>0</v>
      </c>
      <c r="J103" s="50">
        <v>1</v>
      </c>
      <c r="K103" s="50">
        <v>1</v>
      </c>
      <c r="L103" s="51">
        <v>1</v>
      </c>
      <c r="M103" s="51">
        <v>0</v>
      </c>
      <c r="N103" s="71">
        <v>0</v>
      </c>
      <c r="O103" s="51">
        <v>0</v>
      </c>
      <c r="P103" s="53">
        <v>1</v>
      </c>
      <c r="Q103" s="53">
        <f>+'BASE DE DATOS '!CD103</f>
        <v>0</v>
      </c>
      <c r="R103" s="51">
        <f>+'BASE DE DATOS '!CE103</f>
        <v>0</v>
      </c>
      <c r="S103" s="51">
        <f>+'BASE DE DATOS '!CF103</f>
        <v>0</v>
      </c>
      <c r="T103" s="51">
        <f>+'BASE DE DATOS '!CG103</f>
        <v>0</v>
      </c>
      <c r="U103" s="51">
        <f>+'BASE DE DATOS '!CH103</f>
        <v>0</v>
      </c>
      <c r="V103" s="51">
        <f>+'BASE DE DATOS '!CI103</f>
        <v>0</v>
      </c>
      <c r="W103" s="51">
        <f>+'BASE DE DATOS '!CJ103</f>
        <v>0</v>
      </c>
      <c r="X103" s="51">
        <f>+'BASE DE DATOS '!CK103</f>
        <v>0</v>
      </c>
      <c r="Y103" s="51">
        <f>+'BASE DE DATOS '!CL103</f>
        <v>0</v>
      </c>
      <c r="Z103" s="51">
        <f>+'BASE DE DATOS '!CM103</f>
        <v>0</v>
      </c>
      <c r="AA103" s="131">
        <f>+'BASE DE DATOS '!CN103</f>
        <v>0</v>
      </c>
      <c r="AB103" s="377"/>
      <c r="AC103" s="377"/>
      <c r="AD103" s="54">
        <f>+'BASE DE DATOS '!CQ103</f>
        <v>1</v>
      </c>
      <c r="AE103" s="127">
        <f>+'BASE DE DATOS '!CR103</f>
        <v>1</v>
      </c>
      <c r="AF103" s="376"/>
      <c r="AG103" s="376"/>
      <c r="AH103" s="66" t="str">
        <f>+'BASE DE DATOS '!CU103</f>
        <v>SECRETARIA DE VICTIMAS  Y DDHH</v>
      </c>
    </row>
    <row r="104" spans="1:34" ht="67.5">
      <c r="A104" s="48" t="s">
        <v>375</v>
      </c>
      <c r="B104" s="49" t="s">
        <v>95</v>
      </c>
      <c r="C104" s="48" t="s">
        <v>376</v>
      </c>
      <c r="D104" s="57">
        <v>45</v>
      </c>
      <c r="E104" s="57">
        <v>4</v>
      </c>
      <c r="F104" s="48" t="s">
        <v>97</v>
      </c>
      <c r="G104" s="48" t="s">
        <v>381</v>
      </c>
      <c r="H104" s="56" t="s">
        <v>382</v>
      </c>
      <c r="I104" s="51">
        <v>0</v>
      </c>
      <c r="J104" s="50">
        <v>10</v>
      </c>
      <c r="K104" s="50">
        <v>0</v>
      </c>
      <c r="L104" s="51">
        <v>4</v>
      </c>
      <c r="M104" s="51">
        <v>4</v>
      </c>
      <c r="N104" s="71">
        <v>20</v>
      </c>
      <c r="O104" s="51">
        <v>10</v>
      </c>
      <c r="P104" s="53">
        <v>2</v>
      </c>
      <c r="Q104" s="53">
        <f>+'BASE DE DATOS '!CD104</f>
        <v>4</v>
      </c>
      <c r="R104" s="51">
        <f>+'BASE DE DATOS '!CE104</f>
        <v>0</v>
      </c>
      <c r="S104" s="51">
        <f>+'BASE DE DATOS '!CF104</f>
        <v>0</v>
      </c>
      <c r="T104" s="51">
        <f>+'BASE DE DATOS '!CG104</f>
        <v>0</v>
      </c>
      <c r="U104" s="51">
        <f>+'BASE DE DATOS '!CH104</f>
        <v>0</v>
      </c>
      <c r="V104" s="51">
        <f>+'BASE DE DATOS '!CI104</f>
        <v>0</v>
      </c>
      <c r="W104" s="51">
        <f>+'BASE DE DATOS '!CJ104</f>
        <v>0</v>
      </c>
      <c r="X104" s="51">
        <f>+'BASE DE DATOS '!CK104</f>
        <v>0</v>
      </c>
      <c r="Y104" s="51">
        <f>+'BASE DE DATOS '!CL104</f>
        <v>0</v>
      </c>
      <c r="Z104" s="51">
        <f>+'BASE DE DATOS '!CM104</f>
        <v>0</v>
      </c>
      <c r="AA104" s="131">
        <f>+'BASE DE DATOS '!CN104</f>
        <v>1</v>
      </c>
      <c r="AB104" s="377"/>
      <c r="AC104" s="377"/>
      <c r="AD104" s="54">
        <f>+'BASE DE DATOS '!CQ104</f>
        <v>18</v>
      </c>
      <c r="AE104" s="127">
        <f>+'BASE DE DATOS '!CR104</f>
        <v>1</v>
      </c>
      <c r="AF104" s="376"/>
      <c r="AG104" s="376"/>
      <c r="AH104" s="66" t="str">
        <f>+'BASE DE DATOS '!CU104</f>
        <v>SECRETARIA DE VICTIMAS  Y DDHH</v>
      </c>
    </row>
    <row r="105" spans="1:34" ht="79.5" customHeight="1">
      <c r="A105" s="48" t="s">
        <v>375</v>
      </c>
      <c r="B105" s="49" t="s">
        <v>95</v>
      </c>
      <c r="C105" s="48" t="s">
        <v>376</v>
      </c>
      <c r="D105" s="50">
        <v>1</v>
      </c>
      <c r="E105" s="50">
        <v>1</v>
      </c>
      <c r="F105" s="48" t="s">
        <v>97</v>
      </c>
      <c r="G105" s="48" t="s">
        <v>387</v>
      </c>
      <c r="H105" s="48" t="s">
        <v>387</v>
      </c>
      <c r="I105" s="51">
        <v>0</v>
      </c>
      <c r="J105" s="50">
        <v>0</v>
      </c>
      <c r="K105" s="50">
        <v>0</v>
      </c>
      <c r="L105" s="51">
        <v>1</v>
      </c>
      <c r="M105" s="51">
        <v>1</v>
      </c>
      <c r="N105" s="71">
        <v>0</v>
      </c>
      <c r="O105" s="51">
        <v>0</v>
      </c>
      <c r="P105" s="51">
        <v>0</v>
      </c>
      <c r="Q105" s="53">
        <f>+'BASE DE DATOS '!CD105</f>
        <v>1</v>
      </c>
      <c r="R105" s="51">
        <f>+'BASE DE DATOS '!CE105</f>
        <v>0</v>
      </c>
      <c r="S105" s="51">
        <f>+'BASE DE DATOS '!CF105</f>
        <v>0</v>
      </c>
      <c r="T105" s="51">
        <f>+'BASE DE DATOS '!CG105</f>
        <v>0</v>
      </c>
      <c r="U105" s="51">
        <f>+'BASE DE DATOS '!CH105</f>
        <v>0</v>
      </c>
      <c r="V105" s="51">
        <f>+'BASE DE DATOS '!CI105</f>
        <v>0</v>
      </c>
      <c r="W105" s="51">
        <f>+'BASE DE DATOS '!CJ105</f>
        <v>0</v>
      </c>
      <c r="X105" s="51">
        <f>+'BASE DE DATOS '!CK105</f>
        <v>0</v>
      </c>
      <c r="Y105" s="51">
        <f>+'BASE DE DATOS '!CL105</f>
        <v>0</v>
      </c>
      <c r="Z105" s="51">
        <f>+'BASE DE DATOS '!CM105</f>
        <v>0</v>
      </c>
      <c r="AA105" s="54">
        <f>+'BASE DE DATOS '!CN105</f>
        <v>1</v>
      </c>
      <c r="AB105" s="377"/>
      <c r="AC105" s="377"/>
      <c r="AD105" s="54">
        <f>+'BASE DE DATOS '!CQ105</f>
        <v>2</v>
      </c>
      <c r="AE105" s="127">
        <f>+'BASE DE DATOS '!CR105</f>
        <v>1</v>
      </c>
      <c r="AF105" s="376"/>
      <c r="AG105" s="376"/>
      <c r="AH105" s="66" t="str">
        <f>+'BASE DE DATOS '!CU105</f>
        <v>SECRETARIA DE VICTIMAS  Y DDHH</v>
      </c>
    </row>
    <row r="106" spans="1:34" ht="90" customHeight="1">
      <c r="A106" s="48" t="s">
        <v>375</v>
      </c>
      <c r="B106" s="49" t="s">
        <v>95</v>
      </c>
      <c r="C106" s="48" t="s">
        <v>376</v>
      </c>
      <c r="D106" s="50">
        <v>1</v>
      </c>
      <c r="E106" s="50">
        <v>1</v>
      </c>
      <c r="F106" s="48" t="s">
        <v>97</v>
      </c>
      <c r="G106" s="48" t="s">
        <v>388</v>
      </c>
      <c r="H106" s="48" t="s">
        <v>388</v>
      </c>
      <c r="I106" s="51">
        <v>0</v>
      </c>
      <c r="J106" s="50">
        <v>0</v>
      </c>
      <c r="K106" s="50">
        <v>0</v>
      </c>
      <c r="L106" s="51">
        <v>0</v>
      </c>
      <c r="M106" s="51">
        <v>0</v>
      </c>
      <c r="N106" s="71">
        <v>1</v>
      </c>
      <c r="O106" s="51">
        <v>1</v>
      </c>
      <c r="P106" s="51">
        <v>0</v>
      </c>
      <c r="Q106" s="53">
        <f>+'BASE DE DATOS '!CD106</f>
        <v>0</v>
      </c>
      <c r="R106" s="51">
        <f>+'BASE DE DATOS '!CE106</f>
        <v>0</v>
      </c>
      <c r="S106" s="51">
        <f>+'BASE DE DATOS '!CF106</f>
        <v>0</v>
      </c>
      <c r="T106" s="51">
        <f>+'BASE DE DATOS '!CG106</f>
        <v>0</v>
      </c>
      <c r="U106" s="51">
        <f>+'BASE DE DATOS '!CH106</f>
        <v>0</v>
      </c>
      <c r="V106" s="51">
        <f>+'BASE DE DATOS '!CI106</f>
        <v>0</v>
      </c>
      <c r="W106" s="51">
        <f>+'BASE DE DATOS '!CJ106</f>
        <v>0</v>
      </c>
      <c r="X106" s="51">
        <f>+'BASE DE DATOS '!CK106</f>
        <v>0</v>
      </c>
      <c r="Y106" s="51">
        <f>+'BASE DE DATOS '!CL106</f>
        <v>0</v>
      </c>
      <c r="Z106" s="51">
        <f>+'BASE DE DATOS '!CM106</f>
        <v>0</v>
      </c>
      <c r="AA106" s="131" t="str">
        <f>+'BASE DE DATOS '!CN106</f>
        <v>NA</v>
      </c>
      <c r="AB106" s="377"/>
      <c r="AC106" s="377"/>
      <c r="AD106" s="54">
        <f>+'BASE DE DATOS '!CQ106</f>
        <v>1</v>
      </c>
      <c r="AE106" s="127">
        <f>+'BASE DE DATOS '!CR106</f>
        <v>1</v>
      </c>
      <c r="AF106" s="376"/>
      <c r="AG106" s="376"/>
      <c r="AH106" s="66" t="str">
        <f>+'BASE DE DATOS '!CU106</f>
        <v>SECRETARIA DE VICTIMAS  Y DDHH</v>
      </c>
    </row>
    <row r="107" spans="1:34" ht="90" customHeight="1">
      <c r="A107" s="48" t="s">
        <v>375</v>
      </c>
      <c r="B107" s="49" t="s">
        <v>95</v>
      </c>
      <c r="C107" s="48" t="s">
        <v>376</v>
      </c>
      <c r="D107" s="50">
        <v>4</v>
      </c>
      <c r="E107" s="50">
        <v>4</v>
      </c>
      <c r="F107" s="48" t="s">
        <v>97</v>
      </c>
      <c r="G107" s="48" t="s">
        <v>389</v>
      </c>
      <c r="H107" s="48" t="s">
        <v>389</v>
      </c>
      <c r="I107" s="51">
        <v>0</v>
      </c>
      <c r="J107" s="50">
        <v>1</v>
      </c>
      <c r="K107" s="50">
        <v>1</v>
      </c>
      <c r="L107" s="51">
        <v>1</v>
      </c>
      <c r="M107" s="51">
        <v>1</v>
      </c>
      <c r="N107" s="71">
        <v>1</v>
      </c>
      <c r="O107" s="51">
        <v>1</v>
      </c>
      <c r="P107" s="51">
        <v>1</v>
      </c>
      <c r="Q107" s="53">
        <f>+'BASE DE DATOS '!CD107</f>
        <v>1</v>
      </c>
      <c r="R107" s="51">
        <f>+'BASE DE DATOS '!CE107</f>
        <v>0</v>
      </c>
      <c r="S107" s="51">
        <f>+'BASE DE DATOS '!CF107</f>
        <v>0</v>
      </c>
      <c r="T107" s="51">
        <f>+'BASE DE DATOS '!CG107</f>
        <v>0</v>
      </c>
      <c r="U107" s="51">
        <f>+'BASE DE DATOS '!CH107</f>
        <v>0</v>
      </c>
      <c r="V107" s="51">
        <f>+'BASE DE DATOS '!CI107</f>
        <v>0</v>
      </c>
      <c r="W107" s="51">
        <f>+'BASE DE DATOS '!CJ107</f>
        <v>0</v>
      </c>
      <c r="X107" s="51">
        <f>+'BASE DE DATOS '!CK107</f>
        <v>0</v>
      </c>
      <c r="Y107" s="51">
        <f>+'BASE DE DATOS '!CL107</f>
        <v>0</v>
      </c>
      <c r="Z107" s="51">
        <f>+'BASE DE DATOS '!CM107</f>
        <v>0</v>
      </c>
      <c r="AA107" s="131">
        <f>+'BASE DE DATOS '!CN107</f>
        <v>1</v>
      </c>
      <c r="AB107" s="377"/>
      <c r="AC107" s="377"/>
      <c r="AD107" s="54">
        <f>+'BASE DE DATOS '!CQ107</f>
        <v>4</v>
      </c>
      <c r="AE107" s="127">
        <f>+'BASE DE DATOS '!CR107</f>
        <v>1</v>
      </c>
      <c r="AF107" s="376"/>
      <c r="AG107" s="376"/>
      <c r="AH107" s="66" t="str">
        <f>+'BASE DE DATOS '!CU107</f>
        <v>SECRETARIA DE VICTIMAS  Y DDHH</v>
      </c>
    </row>
    <row r="108" spans="1:34" ht="75.75" customHeight="1">
      <c r="A108" s="48" t="s">
        <v>375</v>
      </c>
      <c r="B108" s="49" t="s">
        <v>95</v>
      </c>
      <c r="C108" s="48" t="s">
        <v>376</v>
      </c>
      <c r="D108" s="50">
        <v>4</v>
      </c>
      <c r="E108" s="50">
        <v>4</v>
      </c>
      <c r="F108" s="48" t="s">
        <v>97</v>
      </c>
      <c r="G108" s="48" t="s">
        <v>390</v>
      </c>
      <c r="H108" s="48" t="s">
        <v>390</v>
      </c>
      <c r="I108" s="51">
        <v>0</v>
      </c>
      <c r="J108" s="50">
        <v>1</v>
      </c>
      <c r="K108" s="50">
        <v>1</v>
      </c>
      <c r="L108" s="51">
        <v>1</v>
      </c>
      <c r="M108" s="51">
        <v>1</v>
      </c>
      <c r="N108" s="71">
        <v>1</v>
      </c>
      <c r="O108" s="51">
        <v>1</v>
      </c>
      <c r="P108" s="51">
        <v>1</v>
      </c>
      <c r="Q108" s="53">
        <f>+'BASE DE DATOS '!CD108</f>
        <v>5</v>
      </c>
      <c r="R108" s="51">
        <f>+'BASE DE DATOS '!CE108</f>
        <v>0</v>
      </c>
      <c r="S108" s="51">
        <f>+'BASE DE DATOS '!CF108</f>
        <v>0</v>
      </c>
      <c r="T108" s="51">
        <f>+'BASE DE DATOS '!CG108</f>
        <v>0</v>
      </c>
      <c r="U108" s="51">
        <f>+'BASE DE DATOS '!CH108</f>
        <v>0</v>
      </c>
      <c r="V108" s="51">
        <f>+'BASE DE DATOS '!CI108</f>
        <v>0</v>
      </c>
      <c r="W108" s="51">
        <f>+'BASE DE DATOS '!CJ108</f>
        <v>0</v>
      </c>
      <c r="X108" s="51">
        <f>+'BASE DE DATOS '!CK108</f>
        <v>0</v>
      </c>
      <c r="Y108" s="51">
        <f>+'BASE DE DATOS '!CL108</f>
        <v>0</v>
      </c>
      <c r="Z108" s="51">
        <f>+'BASE DE DATOS '!CM108</f>
        <v>0</v>
      </c>
      <c r="AA108" s="131">
        <f>+'BASE DE DATOS '!CN108</f>
        <v>1</v>
      </c>
      <c r="AB108" s="377"/>
      <c r="AC108" s="377"/>
      <c r="AD108" s="54">
        <f>+'BASE DE DATOS '!CQ108</f>
        <v>8</v>
      </c>
      <c r="AE108" s="127">
        <f>+'BASE DE DATOS '!CR108</f>
        <v>1</v>
      </c>
      <c r="AF108" s="376"/>
      <c r="AG108" s="376"/>
      <c r="AH108" s="66" t="str">
        <f>+'BASE DE DATOS '!CU108</f>
        <v>SECRETARIA DE VICTIMAS  Y DDHH</v>
      </c>
    </row>
    <row r="109" spans="1:34" ht="45">
      <c r="A109" s="39" t="s">
        <v>391</v>
      </c>
      <c r="B109" s="40" t="s">
        <v>91</v>
      </c>
      <c r="C109" s="39" t="s">
        <v>392</v>
      </c>
      <c r="D109" s="41" t="s">
        <v>79</v>
      </c>
      <c r="E109" s="41" t="s">
        <v>79</v>
      </c>
      <c r="F109" s="41" t="s">
        <v>79</v>
      </c>
      <c r="G109" s="39" t="s">
        <v>80</v>
      </c>
      <c r="H109" s="39" t="s">
        <v>80</v>
      </c>
      <c r="I109" s="42" t="s">
        <v>81</v>
      </c>
      <c r="J109" s="42">
        <v>12</v>
      </c>
      <c r="K109" s="42" t="s">
        <v>81</v>
      </c>
      <c r="L109" s="42">
        <v>15</v>
      </c>
      <c r="M109" s="44" t="s">
        <v>81</v>
      </c>
      <c r="N109" s="72">
        <v>9</v>
      </c>
      <c r="O109" s="44" t="s">
        <v>81</v>
      </c>
      <c r="P109" s="41">
        <v>7</v>
      </c>
      <c r="Q109" s="106" t="str">
        <f>+'BASE DE DATOS '!CD109</f>
        <v>NA</v>
      </c>
      <c r="R109" s="42">
        <f>+'BASE DE DATOS '!CE109</f>
        <v>6571451782</v>
      </c>
      <c r="S109" s="42">
        <f>+'BASE DE DATOS '!CF109</f>
        <v>6571451782</v>
      </c>
      <c r="T109" s="42">
        <f>+'BASE DE DATOS '!CG109</f>
        <v>0</v>
      </c>
      <c r="U109" s="42">
        <f>+'BASE DE DATOS '!CH109</f>
        <v>0</v>
      </c>
      <c r="V109" s="42">
        <f>+'BASE DE DATOS '!CI109</f>
        <v>0</v>
      </c>
      <c r="W109" s="42">
        <f>+'BASE DE DATOS '!CJ109</f>
        <v>0</v>
      </c>
      <c r="X109" s="42">
        <f>+'BASE DE DATOS '!CK109</f>
        <v>0</v>
      </c>
      <c r="Y109" s="42">
        <f>+'BASE DE DATOS '!CL109</f>
        <v>2500000</v>
      </c>
      <c r="Z109" s="42">
        <f>+'BASE DE DATOS '!CM109</f>
        <v>0</v>
      </c>
      <c r="AA109" s="44" t="str">
        <f>+'BASE DE DATOS '!CN109</f>
        <v>NA</v>
      </c>
      <c r="AB109" s="44" t="s">
        <v>81</v>
      </c>
      <c r="AC109" s="43">
        <f>+AC110</f>
        <v>2.8686173264486516E-8</v>
      </c>
      <c r="AD109" s="41">
        <f>+'BASE DE DATOS '!CQ109</f>
        <v>17</v>
      </c>
      <c r="AE109" s="44" t="str">
        <f>+'BASE DE DATOS '!CR109</f>
        <v>NA</v>
      </c>
      <c r="AF109" s="44" t="s">
        <v>81</v>
      </c>
      <c r="AG109" s="60">
        <f>+AG110</f>
        <v>0.59934640522875826</v>
      </c>
      <c r="AH109" s="39" t="str">
        <f>+'BASE DE DATOS '!CU109</f>
        <v>SECRETARIA DEL INTERIOR - DIRECCION SE SEGURIDAD Y CONV</v>
      </c>
    </row>
    <row r="110" spans="1:34" ht="56.25" customHeight="1">
      <c r="A110" s="48" t="s">
        <v>394</v>
      </c>
      <c r="B110" s="49" t="s">
        <v>95</v>
      </c>
      <c r="C110" s="48" t="s">
        <v>395</v>
      </c>
      <c r="D110" s="57">
        <v>2</v>
      </c>
      <c r="E110" s="57">
        <v>1</v>
      </c>
      <c r="F110" s="48" t="s">
        <v>97</v>
      </c>
      <c r="G110" s="48" t="s">
        <v>396</v>
      </c>
      <c r="H110" s="56" t="s">
        <v>397</v>
      </c>
      <c r="I110" s="51">
        <v>0</v>
      </c>
      <c r="J110" s="50">
        <v>0</v>
      </c>
      <c r="K110" s="50">
        <v>0</v>
      </c>
      <c r="L110" s="51">
        <v>1</v>
      </c>
      <c r="M110" s="51">
        <v>1</v>
      </c>
      <c r="N110" s="51">
        <v>0</v>
      </c>
      <c r="O110" s="51">
        <v>0</v>
      </c>
      <c r="P110" s="51">
        <v>1</v>
      </c>
      <c r="Q110" s="53">
        <f>+'BASE DE DATOS '!CD110</f>
        <v>1</v>
      </c>
      <c r="R110" s="51">
        <f>+'BASE DE DATOS '!CE110</f>
        <v>300000000</v>
      </c>
      <c r="S110" s="51">
        <f>+'BASE DE DATOS '!CF110</f>
        <v>300000000</v>
      </c>
      <c r="T110" s="51">
        <f>+'BASE DE DATOS '!CG110</f>
        <v>0</v>
      </c>
      <c r="U110" s="51">
        <f>+'BASE DE DATOS '!CH110</f>
        <v>0</v>
      </c>
      <c r="V110" s="51">
        <f>+'BASE DE DATOS '!CI110</f>
        <v>0</v>
      </c>
      <c r="W110" s="51">
        <f>+'BASE DE DATOS '!CJ110</f>
        <v>0</v>
      </c>
      <c r="X110" s="51">
        <f>+'BASE DE DATOS '!CK110</f>
        <v>0</v>
      </c>
      <c r="Y110" s="51">
        <f>+'BASE DE DATOS '!CL110</f>
        <v>0</v>
      </c>
      <c r="Z110" s="51">
        <f>+'BASE DE DATOS '!CM110</f>
        <v>0</v>
      </c>
      <c r="AA110" s="54" t="str">
        <f>+'BASE DE DATOS '!CN110</f>
        <v>NA</v>
      </c>
      <c r="AB110" s="130" t="str">
        <f>+AA110</f>
        <v>NA</v>
      </c>
      <c r="AC110" s="383">
        <f>+AB129</f>
        <v>2.8686173264486516E-8</v>
      </c>
      <c r="AD110" s="54">
        <f>+'BASE DE DATOS '!CQ110</f>
        <v>2</v>
      </c>
      <c r="AE110" s="127">
        <f>+'BASE DE DATOS '!CR110</f>
        <v>1</v>
      </c>
      <c r="AF110" s="380">
        <f>SUM(AE110:AE111)/2</f>
        <v>1</v>
      </c>
      <c r="AG110" s="380">
        <f>SUM(AE110:AE128)/AD109</f>
        <v>0.59934640522875826</v>
      </c>
      <c r="AH110" s="66" t="str">
        <f>+'BASE DE DATOS '!CU110</f>
        <v xml:space="preserve">SECRETARIA DEL INTERIOR - CIRA </v>
      </c>
    </row>
    <row r="111" spans="1:34" ht="33.75">
      <c r="A111" s="48" t="s">
        <v>394</v>
      </c>
      <c r="B111" s="49" t="s">
        <v>95</v>
      </c>
      <c r="C111" s="48" t="s">
        <v>395</v>
      </c>
      <c r="D111" s="57">
        <v>0</v>
      </c>
      <c r="E111" s="57">
        <v>140</v>
      </c>
      <c r="F111" s="48" t="s">
        <v>97</v>
      </c>
      <c r="G111" s="63" t="s">
        <v>81</v>
      </c>
      <c r="H111" s="56" t="s">
        <v>401</v>
      </c>
      <c r="I111" s="51" t="s">
        <v>107</v>
      </c>
      <c r="J111" s="130" t="s">
        <v>81</v>
      </c>
      <c r="K111" s="130" t="s">
        <v>81</v>
      </c>
      <c r="L111" s="130" t="s">
        <v>81</v>
      </c>
      <c r="M111" s="130" t="s">
        <v>81</v>
      </c>
      <c r="N111" s="130" t="s">
        <v>81</v>
      </c>
      <c r="O111" s="130" t="s">
        <v>81</v>
      </c>
      <c r="P111" s="51">
        <v>140</v>
      </c>
      <c r="Q111" s="53">
        <f>+'BASE DE DATOS '!CD111</f>
        <v>140</v>
      </c>
      <c r="R111" s="124">
        <f>+'BASE DE DATOS '!CE111</f>
        <v>300000000</v>
      </c>
      <c r="S111" s="124">
        <f>+'BASE DE DATOS '!CF111</f>
        <v>300000000</v>
      </c>
      <c r="T111" s="124">
        <f>+'BASE DE DATOS '!CG111</f>
        <v>0</v>
      </c>
      <c r="U111" s="124">
        <f>+'BASE DE DATOS '!CH111</f>
        <v>0</v>
      </c>
      <c r="V111" s="124">
        <f>+'BASE DE DATOS '!CI111</f>
        <v>0</v>
      </c>
      <c r="W111" s="124">
        <f>+'BASE DE DATOS '!CJ111</f>
        <v>0</v>
      </c>
      <c r="X111" s="124">
        <f>+'BASE DE DATOS '!CK111</f>
        <v>0</v>
      </c>
      <c r="Y111" s="124">
        <f>+'BASE DE DATOS '!CL111</f>
        <v>0</v>
      </c>
      <c r="Z111" s="51">
        <f>+'BASE DE DATOS '!CM111</f>
        <v>0</v>
      </c>
      <c r="AA111" s="131">
        <f>+'BASE DE DATOS '!CN111</f>
        <v>1</v>
      </c>
      <c r="AB111" s="130" t="s">
        <v>81</v>
      </c>
      <c r="AC111" s="384"/>
      <c r="AD111" s="54">
        <f>+'BASE DE DATOS '!CQ111</f>
        <v>140</v>
      </c>
      <c r="AE111" s="127">
        <f>+'BASE DE DATOS '!CR111</f>
        <v>1</v>
      </c>
      <c r="AF111" s="382"/>
      <c r="AG111" s="381"/>
      <c r="AH111" s="66" t="str">
        <f>+'BASE DE DATOS '!CU111</f>
        <v xml:space="preserve">SECRETARIA DEL INTERIOR - CIRA </v>
      </c>
    </row>
    <row r="112" spans="1:34" ht="42" customHeight="1">
      <c r="A112" s="48" t="s">
        <v>408</v>
      </c>
      <c r="B112" s="49" t="s">
        <v>95</v>
      </c>
      <c r="C112" s="48" t="s">
        <v>409</v>
      </c>
      <c r="D112" s="50">
        <v>5</v>
      </c>
      <c r="E112" s="50" t="s">
        <v>79</v>
      </c>
      <c r="F112" s="48" t="s">
        <v>97</v>
      </c>
      <c r="G112" s="48" t="s">
        <v>410</v>
      </c>
      <c r="H112" s="48" t="s">
        <v>410</v>
      </c>
      <c r="I112" s="51">
        <v>0</v>
      </c>
      <c r="J112" s="50">
        <v>0</v>
      </c>
      <c r="K112" s="50">
        <v>0</v>
      </c>
      <c r="L112" s="51">
        <v>0</v>
      </c>
      <c r="M112" s="51">
        <v>0</v>
      </c>
      <c r="N112" s="51">
        <v>0</v>
      </c>
      <c r="O112" s="51">
        <v>0</v>
      </c>
      <c r="P112" s="51" t="s">
        <v>81</v>
      </c>
      <c r="Q112" s="53" t="str">
        <f>+'BASE DE DATOS '!CD112</f>
        <v>NA</v>
      </c>
      <c r="R112" s="51">
        <f>+'BASE DE DATOS '!CE112</f>
        <v>0</v>
      </c>
      <c r="S112" s="51">
        <f>+'BASE DE DATOS '!CF112</f>
        <v>0</v>
      </c>
      <c r="T112" s="51">
        <f>+'BASE DE DATOS '!CG112</f>
        <v>0</v>
      </c>
      <c r="U112" s="51">
        <f>+'BASE DE DATOS '!CH112</f>
        <v>0</v>
      </c>
      <c r="V112" s="51">
        <f>+'BASE DE DATOS '!CI112</f>
        <v>0</v>
      </c>
      <c r="W112" s="51">
        <f>+'BASE DE DATOS '!CJ112</f>
        <v>0</v>
      </c>
      <c r="X112" s="51">
        <f>+'BASE DE DATOS '!CK112</f>
        <v>0</v>
      </c>
      <c r="Y112" s="51">
        <f>+'BASE DE DATOS '!CL112</f>
        <v>0</v>
      </c>
      <c r="Z112" s="51">
        <f>+'BASE DE DATOS '!CM112</f>
        <v>0</v>
      </c>
      <c r="AA112" s="54" t="str">
        <f>+'BASE DE DATOS '!CN112</f>
        <v>NA</v>
      </c>
      <c r="AB112" s="377">
        <f>SUM(AA112:AA114)</f>
        <v>1</v>
      </c>
      <c r="AC112" s="384"/>
      <c r="AD112" s="54" t="str">
        <f>+'BASE DE DATOS '!CQ112</f>
        <v>NA</v>
      </c>
      <c r="AE112" s="127" t="str">
        <f>+'BASE DE DATOS '!CR112</f>
        <v>NA</v>
      </c>
      <c r="AF112" s="376">
        <f>SUM(AE112:AE114)/2</f>
        <v>0.5</v>
      </c>
      <c r="AG112" s="381"/>
      <c r="AH112" s="66" t="str">
        <f>+'BASE DE DATOS '!CU112</f>
        <v xml:space="preserve">SECRETARIA DEL INTERIOR - CIRA </v>
      </c>
    </row>
    <row r="113" spans="1:34" ht="56.25" customHeight="1">
      <c r="A113" s="48" t="s">
        <v>408</v>
      </c>
      <c r="B113" s="49" t="s">
        <v>95</v>
      </c>
      <c r="C113" s="48" t="s">
        <v>409</v>
      </c>
      <c r="D113" s="50">
        <v>5</v>
      </c>
      <c r="E113" s="50">
        <v>1</v>
      </c>
      <c r="F113" s="48" t="s">
        <v>97</v>
      </c>
      <c r="G113" s="48" t="s">
        <v>412</v>
      </c>
      <c r="H113" s="56" t="s">
        <v>413</v>
      </c>
      <c r="I113" s="51">
        <v>0</v>
      </c>
      <c r="J113" s="50">
        <v>1</v>
      </c>
      <c r="K113" s="50">
        <v>0</v>
      </c>
      <c r="L113" s="51">
        <v>2</v>
      </c>
      <c r="M113" s="51">
        <v>0</v>
      </c>
      <c r="N113" s="51">
        <v>0</v>
      </c>
      <c r="O113" s="51">
        <v>0</v>
      </c>
      <c r="P113" s="51">
        <v>1</v>
      </c>
      <c r="Q113" s="53">
        <f>+'BASE DE DATOS '!CD113</f>
        <v>0</v>
      </c>
      <c r="R113" s="51">
        <f>+'BASE DE DATOS '!CE113</f>
        <v>3499451782</v>
      </c>
      <c r="S113" s="51">
        <f>+'BASE DE DATOS '!CF113</f>
        <v>3499451782</v>
      </c>
      <c r="T113" s="51">
        <f>+'BASE DE DATOS '!CG113</f>
        <v>0</v>
      </c>
      <c r="U113" s="51">
        <f>+'BASE DE DATOS '!CH113</f>
        <v>0</v>
      </c>
      <c r="V113" s="51">
        <f>+'BASE DE DATOS '!CI113</f>
        <v>0</v>
      </c>
      <c r="W113" s="51">
        <f>+'BASE DE DATOS '!CJ113</f>
        <v>0</v>
      </c>
      <c r="X113" s="51">
        <f>+'BASE DE DATOS '!CK113</f>
        <v>0</v>
      </c>
      <c r="Y113" s="51">
        <f>+'BASE DE DATOS '!CL113</f>
        <v>0</v>
      </c>
      <c r="Z113" s="51">
        <f>+'BASE DE DATOS '!CM113</f>
        <v>0</v>
      </c>
      <c r="AA113" s="131">
        <f>+'BASE DE DATOS '!CN113</f>
        <v>0</v>
      </c>
      <c r="AB113" s="377"/>
      <c r="AC113" s="384"/>
      <c r="AD113" s="54">
        <f>+'BASE DE DATOS '!CQ113</f>
        <v>0</v>
      </c>
      <c r="AE113" s="127">
        <f>+'BASE DE DATOS '!CR113</f>
        <v>0</v>
      </c>
      <c r="AF113" s="376"/>
      <c r="AG113" s="381"/>
      <c r="AH113" s="66" t="str">
        <f>+'BASE DE DATOS '!CU113</f>
        <v xml:space="preserve">SECRETARIA DEL INTERIOR - CIRA </v>
      </c>
    </row>
    <row r="114" spans="1:34" ht="58.5" customHeight="1">
      <c r="A114" s="48" t="s">
        <v>408</v>
      </c>
      <c r="B114" s="49" t="s">
        <v>95</v>
      </c>
      <c r="C114" s="48" t="s">
        <v>409</v>
      </c>
      <c r="D114" s="50">
        <v>2</v>
      </c>
      <c r="E114" s="50">
        <v>2</v>
      </c>
      <c r="F114" s="48" t="s">
        <v>97</v>
      </c>
      <c r="G114" s="48" t="s">
        <v>420</v>
      </c>
      <c r="H114" s="56" t="s">
        <v>421</v>
      </c>
      <c r="I114" s="51">
        <v>0</v>
      </c>
      <c r="J114" s="50">
        <v>1</v>
      </c>
      <c r="K114" s="50">
        <v>0</v>
      </c>
      <c r="L114" s="51">
        <v>1</v>
      </c>
      <c r="M114" s="51">
        <v>1</v>
      </c>
      <c r="N114" s="51">
        <v>1</v>
      </c>
      <c r="O114" s="51">
        <v>1</v>
      </c>
      <c r="P114" s="51">
        <v>1</v>
      </c>
      <c r="Q114" s="53">
        <f>+'BASE DE DATOS '!CD114</f>
        <v>1</v>
      </c>
      <c r="R114" s="51">
        <f>+'BASE DE DATOS '!CE114</f>
        <v>2472000000</v>
      </c>
      <c r="S114" s="51">
        <f>+'BASE DE DATOS '!CF114</f>
        <v>2472000000</v>
      </c>
      <c r="T114" s="51">
        <f>+'BASE DE DATOS '!CG114</f>
        <v>0</v>
      </c>
      <c r="U114" s="51">
        <f>+'BASE DE DATOS '!CH114</f>
        <v>0</v>
      </c>
      <c r="V114" s="51">
        <f>+'BASE DE DATOS '!CI114</f>
        <v>0</v>
      </c>
      <c r="W114" s="51">
        <f>+'BASE DE DATOS '!CJ114</f>
        <v>0</v>
      </c>
      <c r="X114" s="51">
        <f>+'BASE DE DATOS '!CK114</f>
        <v>0</v>
      </c>
      <c r="Y114" s="51">
        <f>+'BASE DE DATOS '!CL114</f>
        <v>0</v>
      </c>
      <c r="Z114" s="51">
        <f>+'BASE DE DATOS '!CM114</f>
        <v>0</v>
      </c>
      <c r="AA114" s="131">
        <f>+'BASE DE DATOS '!CN114</f>
        <v>1</v>
      </c>
      <c r="AB114" s="377"/>
      <c r="AC114" s="384"/>
      <c r="AD114" s="54">
        <f>+'BASE DE DATOS '!CQ114</f>
        <v>3</v>
      </c>
      <c r="AE114" s="127">
        <f>+'BASE DE DATOS '!CR114</f>
        <v>1</v>
      </c>
      <c r="AF114" s="376"/>
      <c r="AG114" s="381"/>
      <c r="AH114" s="66" t="str">
        <f>+'BASE DE DATOS '!CU114</f>
        <v xml:space="preserve">SECRETARIA DEL INTERIOR - CIRA </v>
      </c>
    </row>
    <row r="115" spans="1:34" ht="67.5">
      <c r="A115" s="48" t="s">
        <v>429</v>
      </c>
      <c r="B115" s="49" t="s">
        <v>95</v>
      </c>
      <c r="C115" s="48" t="s">
        <v>430</v>
      </c>
      <c r="D115" s="50">
        <v>1</v>
      </c>
      <c r="E115" s="50">
        <v>1</v>
      </c>
      <c r="F115" s="48" t="s">
        <v>97</v>
      </c>
      <c r="G115" s="48" t="s">
        <v>431</v>
      </c>
      <c r="H115" s="48" t="s">
        <v>431</v>
      </c>
      <c r="I115" s="51">
        <v>0</v>
      </c>
      <c r="J115" s="50">
        <v>0</v>
      </c>
      <c r="K115" s="50">
        <v>0</v>
      </c>
      <c r="L115" s="51">
        <v>1</v>
      </c>
      <c r="M115" s="51">
        <v>1</v>
      </c>
      <c r="N115" s="51">
        <v>1</v>
      </c>
      <c r="O115" s="51">
        <v>1</v>
      </c>
      <c r="P115" s="51">
        <v>0</v>
      </c>
      <c r="Q115" s="96">
        <f>+'BASE DE DATOS '!CD115</f>
        <v>0</v>
      </c>
      <c r="R115" s="51">
        <f>+'BASE DE DATOS '!CE115</f>
        <v>0</v>
      </c>
      <c r="S115" s="51">
        <f>+'BASE DE DATOS '!CF115</f>
        <v>0</v>
      </c>
      <c r="T115" s="51">
        <f>+'BASE DE DATOS '!CG115</f>
        <v>0</v>
      </c>
      <c r="U115" s="51">
        <f>+'BASE DE DATOS '!CH115</f>
        <v>0</v>
      </c>
      <c r="V115" s="51">
        <f>+'BASE DE DATOS '!CI115</f>
        <v>0</v>
      </c>
      <c r="W115" s="51">
        <f>+'BASE DE DATOS '!CJ115</f>
        <v>0</v>
      </c>
      <c r="X115" s="51">
        <f>+'BASE DE DATOS '!CK115</f>
        <v>0</v>
      </c>
      <c r="Y115" s="51">
        <f>+'BASE DE DATOS '!CL115</f>
        <v>0</v>
      </c>
      <c r="Z115" s="51">
        <f>+'BASE DE DATOS '!CM115</f>
        <v>0</v>
      </c>
      <c r="AA115" s="131" t="str">
        <f>+'BASE DE DATOS '!CN115</f>
        <v>NA</v>
      </c>
      <c r="AB115" s="130" t="str">
        <f>+AA115</f>
        <v>NA</v>
      </c>
      <c r="AC115" s="384"/>
      <c r="AD115" s="54">
        <f>+'BASE DE DATOS '!CQ115</f>
        <v>1</v>
      </c>
      <c r="AE115" s="127">
        <f>+'BASE DE DATOS '!CR115</f>
        <v>1</v>
      </c>
      <c r="AF115" s="131">
        <f>+AE115</f>
        <v>1</v>
      </c>
      <c r="AG115" s="381"/>
      <c r="AH115" s="55" t="str">
        <f>+'BASE DE DATOS '!CU115</f>
        <v xml:space="preserve">DIRECCION DE SEGURIDAD Y CONVIVENCIA CIUDADANA </v>
      </c>
    </row>
    <row r="116" spans="1:34" ht="67.5">
      <c r="A116" s="48" t="s">
        <v>439</v>
      </c>
      <c r="B116" s="49" t="s">
        <v>95</v>
      </c>
      <c r="C116" s="48" t="s">
        <v>440</v>
      </c>
      <c r="D116" s="57">
        <v>5</v>
      </c>
      <c r="E116" s="57">
        <v>3</v>
      </c>
      <c r="F116" s="48" t="s">
        <v>97</v>
      </c>
      <c r="G116" s="48" t="s">
        <v>441</v>
      </c>
      <c r="H116" s="56" t="s">
        <v>442</v>
      </c>
      <c r="I116" s="51">
        <v>0</v>
      </c>
      <c r="J116" s="50">
        <v>1</v>
      </c>
      <c r="K116" s="50">
        <v>0</v>
      </c>
      <c r="L116" s="51">
        <v>3</v>
      </c>
      <c r="M116" s="51">
        <v>3</v>
      </c>
      <c r="N116" s="51">
        <v>2</v>
      </c>
      <c r="O116" s="51">
        <v>2</v>
      </c>
      <c r="P116" s="51">
        <v>2</v>
      </c>
      <c r="Q116" s="96">
        <f>+'BASE DE DATOS '!CD116</f>
        <v>2</v>
      </c>
      <c r="R116" s="51">
        <f>+'BASE DE DATOS '!CE116</f>
        <v>0</v>
      </c>
      <c r="S116" s="51">
        <f>+'BASE DE DATOS '!CF116</f>
        <v>0</v>
      </c>
      <c r="T116" s="51">
        <f>+'BASE DE DATOS '!CG116</f>
        <v>0</v>
      </c>
      <c r="U116" s="51">
        <f>+'BASE DE DATOS '!CH116</f>
        <v>0</v>
      </c>
      <c r="V116" s="51">
        <f>+'BASE DE DATOS '!CI116</f>
        <v>0</v>
      </c>
      <c r="W116" s="51">
        <f>+'BASE DE DATOS '!CJ116</f>
        <v>0</v>
      </c>
      <c r="X116" s="51">
        <f>+'BASE DE DATOS '!CK116</f>
        <v>0</v>
      </c>
      <c r="Y116" s="51">
        <f>+'BASE DE DATOS '!CL116</f>
        <v>0</v>
      </c>
      <c r="Z116" s="51">
        <f>+'BASE DE DATOS '!CM116</f>
        <v>0</v>
      </c>
      <c r="AA116" s="130" t="str">
        <f>+'BASE DE DATOS '!CN116</f>
        <v>NA</v>
      </c>
      <c r="AB116" s="130" t="str">
        <f>+AA116</f>
        <v>NA</v>
      </c>
      <c r="AC116" s="384"/>
      <c r="AD116" s="54">
        <f>+'BASE DE DATOS '!CQ116</f>
        <v>7</v>
      </c>
      <c r="AE116" s="127">
        <f>+'BASE DE DATOS '!CR116</f>
        <v>1</v>
      </c>
      <c r="AF116" s="131">
        <f>+AE116</f>
        <v>1</v>
      </c>
      <c r="AG116" s="381"/>
      <c r="AH116" s="55" t="str">
        <f>+'BASE DE DATOS '!CU116</f>
        <v xml:space="preserve">DIRECCION DE SEGURIDAD Y CONVIVENCIA CIUDADANA </v>
      </c>
    </row>
    <row r="117" spans="1:34" ht="45">
      <c r="A117" s="48" t="s">
        <v>450</v>
      </c>
      <c r="B117" s="49" t="s">
        <v>95</v>
      </c>
      <c r="C117" s="48" t="s">
        <v>451</v>
      </c>
      <c r="D117" s="50">
        <v>1</v>
      </c>
      <c r="E117" s="50" t="s">
        <v>79</v>
      </c>
      <c r="F117" s="48" t="s">
        <v>97</v>
      </c>
      <c r="G117" s="48" t="s">
        <v>452</v>
      </c>
      <c r="H117" s="56" t="s">
        <v>453</v>
      </c>
      <c r="I117" s="51">
        <v>0</v>
      </c>
      <c r="J117" s="50">
        <v>0</v>
      </c>
      <c r="K117" s="50">
        <v>0</v>
      </c>
      <c r="L117" s="51">
        <v>1</v>
      </c>
      <c r="M117" s="51">
        <v>1</v>
      </c>
      <c r="N117" s="51">
        <v>0</v>
      </c>
      <c r="O117" s="51">
        <v>0</v>
      </c>
      <c r="P117" s="51">
        <v>0</v>
      </c>
      <c r="Q117" s="96">
        <f>+'BASE DE DATOS '!CD117</f>
        <v>0</v>
      </c>
      <c r="R117" s="51">
        <f>+'BASE DE DATOS '!CE117</f>
        <v>0</v>
      </c>
      <c r="S117" s="51">
        <f>+'BASE DE DATOS '!CF117</f>
        <v>0</v>
      </c>
      <c r="T117" s="51">
        <f>+'BASE DE DATOS '!CG117</f>
        <v>0</v>
      </c>
      <c r="U117" s="51">
        <f>+'BASE DE DATOS '!CH117</f>
        <v>0</v>
      </c>
      <c r="V117" s="51">
        <f>+'BASE DE DATOS '!CI117</f>
        <v>0</v>
      </c>
      <c r="W117" s="51">
        <f>+'BASE DE DATOS '!CJ117</f>
        <v>0</v>
      </c>
      <c r="X117" s="51">
        <f>+'BASE DE DATOS '!CK117</f>
        <v>0</v>
      </c>
      <c r="Y117" s="51">
        <f>+'BASE DE DATOS '!CL117</f>
        <v>0</v>
      </c>
      <c r="Z117" s="51">
        <f>+'BASE DE DATOS '!CM117</f>
        <v>0</v>
      </c>
      <c r="AA117" s="54" t="str">
        <f>+'BASE DE DATOS '!CN117</f>
        <v>NA</v>
      </c>
      <c r="AB117" s="130" t="s">
        <v>81</v>
      </c>
      <c r="AC117" s="384"/>
      <c r="AD117" s="54" t="str">
        <f>+'BASE DE DATOS '!CQ117</f>
        <v>NA</v>
      </c>
      <c r="AE117" s="127" t="str">
        <f>+'BASE DE DATOS '!CR117</f>
        <v>NA</v>
      </c>
      <c r="AF117" s="131" t="str">
        <f>+AE117</f>
        <v>NA</v>
      </c>
      <c r="AG117" s="381"/>
      <c r="AH117" s="55" t="str">
        <f>+'BASE DE DATOS '!CU117</f>
        <v xml:space="preserve">DIRECCION DE SEGURIDAD Y CONVIVENCIA CIUDADANA </v>
      </c>
    </row>
    <row r="118" spans="1:34" ht="45">
      <c r="A118" s="48" t="s">
        <v>455</v>
      </c>
      <c r="B118" s="49" t="s">
        <v>95</v>
      </c>
      <c r="C118" s="48" t="s">
        <v>456</v>
      </c>
      <c r="D118" s="57">
        <v>5</v>
      </c>
      <c r="E118" s="57">
        <v>12</v>
      </c>
      <c r="F118" s="48" t="s">
        <v>97</v>
      </c>
      <c r="G118" s="48" t="s">
        <v>457</v>
      </c>
      <c r="H118" s="48" t="s">
        <v>458</v>
      </c>
      <c r="I118" s="51">
        <v>0</v>
      </c>
      <c r="J118" s="50">
        <v>1</v>
      </c>
      <c r="K118" s="50">
        <v>1</v>
      </c>
      <c r="L118" s="51">
        <v>8</v>
      </c>
      <c r="M118" s="51">
        <v>8</v>
      </c>
      <c r="N118" s="51">
        <v>0</v>
      </c>
      <c r="O118" s="51">
        <v>0</v>
      </c>
      <c r="P118" s="51">
        <v>3</v>
      </c>
      <c r="Q118" s="96">
        <f>+'BASE DE DATOS '!CD118</f>
        <v>0</v>
      </c>
      <c r="R118" s="51">
        <f>+'BASE DE DATOS '!CE118</f>
        <v>0</v>
      </c>
      <c r="S118" s="51">
        <f>+'BASE DE DATOS '!CF118</f>
        <v>0</v>
      </c>
      <c r="T118" s="51">
        <f>+'BASE DE DATOS '!CG118</f>
        <v>0</v>
      </c>
      <c r="U118" s="51">
        <f>+'BASE DE DATOS '!CH118</f>
        <v>0</v>
      </c>
      <c r="V118" s="51">
        <f>+'BASE DE DATOS '!CI118</f>
        <v>0</v>
      </c>
      <c r="W118" s="51">
        <f>+'BASE DE DATOS '!CJ118</f>
        <v>0</v>
      </c>
      <c r="X118" s="51">
        <f>+'BASE DE DATOS '!CK118</f>
        <v>0</v>
      </c>
      <c r="Y118" s="51">
        <f>+'BASE DE DATOS '!CL118</f>
        <v>0</v>
      </c>
      <c r="Z118" s="51">
        <f>+'BASE DE DATOS '!CM118</f>
        <v>0</v>
      </c>
      <c r="AA118" s="131" t="str">
        <f>+'BASE DE DATOS '!CN118</f>
        <v>NA</v>
      </c>
      <c r="AB118" s="377">
        <f>SUM(AA118:AA119)</f>
        <v>0</v>
      </c>
      <c r="AC118" s="384"/>
      <c r="AD118" s="54">
        <f>+'BASE DE DATOS '!CQ118</f>
        <v>9</v>
      </c>
      <c r="AE118" s="127">
        <f>+'BASE DE DATOS '!CR118</f>
        <v>1</v>
      </c>
      <c r="AF118" s="380">
        <f>SUM(AE118:AE119)/2</f>
        <v>0.5</v>
      </c>
      <c r="AG118" s="381"/>
      <c r="AH118" s="55" t="str">
        <f>+'BASE DE DATOS '!CU118</f>
        <v xml:space="preserve">DIRECCION DE SEGURIDAD Y CONVIVENCIA CIUDADANA </v>
      </c>
    </row>
    <row r="119" spans="1:34" ht="45">
      <c r="A119" s="48" t="s">
        <v>455</v>
      </c>
      <c r="B119" s="49" t="s">
        <v>95</v>
      </c>
      <c r="C119" s="48" t="s">
        <v>456</v>
      </c>
      <c r="D119" s="50">
        <v>5</v>
      </c>
      <c r="E119" s="50" t="s">
        <v>79</v>
      </c>
      <c r="F119" s="48" t="s">
        <v>97</v>
      </c>
      <c r="G119" s="48" t="s">
        <v>459</v>
      </c>
      <c r="H119" s="48" t="s">
        <v>459</v>
      </c>
      <c r="I119" s="51">
        <v>0</v>
      </c>
      <c r="J119" s="50">
        <v>1</v>
      </c>
      <c r="K119" s="50">
        <v>1</v>
      </c>
      <c r="L119" s="51">
        <v>3</v>
      </c>
      <c r="M119" s="51">
        <v>3</v>
      </c>
      <c r="N119" s="51">
        <v>4</v>
      </c>
      <c r="O119" s="51">
        <v>4</v>
      </c>
      <c r="P119" s="51">
        <v>0</v>
      </c>
      <c r="Q119" s="96">
        <f>+'BASE DE DATOS '!CD119</f>
        <v>0</v>
      </c>
      <c r="R119" s="51">
        <f>+'BASE DE DATOS '!CE119</f>
        <v>0</v>
      </c>
      <c r="S119" s="51">
        <f>+'BASE DE DATOS '!CF119</f>
        <v>0</v>
      </c>
      <c r="T119" s="51">
        <f>+'BASE DE DATOS '!CG119</f>
        <v>0</v>
      </c>
      <c r="U119" s="51">
        <f>+'BASE DE DATOS '!CH119</f>
        <v>0</v>
      </c>
      <c r="V119" s="51">
        <f>+'BASE DE DATOS '!CI119</f>
        <v>0</v>
      </c>
      <c r="W119" s="51">
        <f>+'BASE DE DATOS '!CJ119</f>
        <v>0</v>
      </c>
      <c r="X119" s="51">
        <f>+'BASE DE DATOS '!CK119</f>
        <v>0</v>
      </c>
      <c r="Y119" s="51">
        <f>+'BASE DE DATOS '!CL119</f>
        <v>0</v>
      </c>
      <c r="Z119" s="51">
        <f>+'BASE DE DATOS '!CM119</f>
        <v>0</v>
      </c>
      <c r="AA119" s="131" t="str">
        <f>+'BASE DE DATOS '!CN119</f>
        <v>NA</v>
      </c>
      <c r="AB119" s="377"/>
      <c r="AC119" s="384"/>
      <c r="AD119" s="54" t="str">
        <f>+'BASE DE DATOS '!CQ119</f>
        <v>NA</v>
      </c>
      <c r="AE119" s="127" t="str">
        <f>+'BASE DE DATOS '!CR119</f>
        <v>NA</v>
      </c>
      <c r="AF119" s="381"/>
      <c r="AG119" s="381"/>
      <c r="AH119" s="55" t="str">
        <f>+'BASE DE DATOS '!CU119</f>
        <v xml:space="preserve">DIRECCION DE SEGURIDAD Y CONVIVENCIA CIUDADANA </v>
      </c>
    </row>
    <row r="120" spans="1:34" ht="45">
      <c r="A120" s="48" t="s">
        <v>455</v>
      </c>
      <c r="B120" s="49" t="s">
        <v>95</v>
      </c>
      <c r="C120" s="48" t="s">
        <v>456</v>
      </c>
      <c r="D120" s="57" t="s">
        <v>79</v>
      </c>
      <c r="E120" s="57">
        <v>1</v>
      </c>
      <c r="F120" s="48" t="s">
        <v>97</v>
      </c>
      <c r="G120" s="63" t="s">
        <v>81</v>
      </c>
      <c r="H120" s="56" t="s">
        <v>466</v>
      </c>
      <c r="I120" s="51" t="s">
        <v>107</v>
      </c>
      <c r="J120" s="130" t="s">
        <v>81</v>
      </c>
      <c r="K120" s="130" t="s">
        <v>81</v>
      </c>
      <c r="L120" s="130" t="s">
        <v>81</v>
      </c>
      <c r="M120" s="130" t="s">
        <v>81</v>
      </c>
      <c r="N120" s="130" t="s">
        <v>81</v>
      </c>
      <c r="O120" s="130" t="s">
        <v>81</v>
      </c>
      <c r="P120" s="51">
        <v>1</v>
      </c>
      <c r="Q120" s="96">
        <f>+'BASE DE DATOS '!CD120</f>
        <v>0</v>
      </c>
      <c r="R120" s="51">
        <f>+'BASE DE DATOS '!CE120</f>
        <v>0</v>
      </c>
      <c r="S120" s="51">
        <f>+'BASE DE DATOS '!CF120</f>
        <v>0</v>
      </c>
      <c r="T120" s="51">
        <f>+'BASE DE DATOS '!CG120</f>
        <v>0</v>
      </c>
      <c r="U120" s="51">
        <f>+'BASE DE DATOS '!CH120</f>
        <v>0</v>
      </c>
      <c r="V120" s="51">
        <f>+'BASE DE DATOS '!CI120</f>
        <v>0</v>
      </c>
      <c r="W120" s="51">
        <f>+'BASE DE DATOS '!CJ120</f>
        <v>0</v>
      </c>
      <c r="X120" s="51">
        <f>+'BASE DE DATOS '!CK120</f>
        <v>0</v>
      </c>
      <c r="Y120" s="51">
        <f>+'BASE DE DATOS '!CL120</f>
        <v>0</v>
      </c>
      <c r="Z120" s="51" t="str">
        <f>+'BASE DE DATOS '!CM120</f>
        <v>NA</v>
      </c>
      <c r="AA120" s="131">
        <f>+'BASE DE DATOS '!CN120</f>
        <v>0</v>
      </c>
      <c r="AB120" s="130">
        <f>+AA120</f>
        <v>0</v>
      </c>
      <c r="AC120" s="384"/>
      <c r="AD120" s="54">
        <f>+'BASE DE DATOS '!CQ120</f>
        <v>0</v>
      </c>
      <c r="AE120" s="127">
        <f>+'BASE DE DATOS '!CR120</f>
        <v>0</v>
      </c>
      <c r="AF120" s="382"/>
      <c r="AG120" s="381"/>
      <c r="AH120" s="55" t="str">
        <f>+'BASE DE DATOS '!CU120</f>
        <v xml:space="preserve">DIRECCION DE SEGURIDAD Y CONVIVENCIA CIUDADANA </v>
      </c>
    </row>
    <row r="121" spans="1:34" ht="45">
      <c r="A121" s="48" t="s">
        <v>467</v>
      </c>
      <c r="B121" s="49" t="s">
        <v>95</v>
      </c>
      <c r="C121" s="48" t="s">
        <v>468</v>
      </c>
      <c r="D121" s="50">
        <v>46</v>
      </c>
      <c r="E121" s="50">
        <v>46</v>
      </c>
      <c r="F121" s="48" t="s">
        <v>97</v>
      </c>
      <c r="G121" s="48" t="s">
        <v>469</v>
      </c>
      <c r="H121" s="48" t="s">
        <v>469</v>
      </c>
      <c r="I121" s="51">
        <v>0</v>
      </c>
      <c r="J121" s="50">
        <v>12</v>
      </c>
      <c r="K121" s="50">
        <v>12</v>
      </c>
      <c r="L121" s="51">
        <v>12</v>
      </c>
      <c r="M121" s="51">
        <v>12</v>
      </c>
      <c r="N121" s="51">
        <v>27</v>
      </c>
      <c r="O121" s="51">
        <v>27</v>
      </c>
      <c r="P121" s="51">
        <v>0</v>
      </c>
      <c r="Q121" s="96">
        <f>+'BASE DE DATOS '!CD121</f>
        <v>0</v>
      </c>
      <c r="R121" s="51">
        <f>+'BASE DE DATOS '!CE121</f>
        <v>0</v>
      </c>
      <c r="S121" s="51">
        <f>+'BASE DE DATOS '!CF121</f>
        <v>0</v>
      </c>
      <c r="T121" s="51">
        <f>+'BASE DE DATOS '!CG121</f>
        <v>0</v>
      </c>
      <c r="U121" s="51">
        <f>+'BASE DE DATOS '!CH121</f>
        <v>0</v>
      </c>
      <c r="V121" s="51">
        <f>+'BASE DE DATOS '!CI121</f>
        <v>0</v>
      </c>
      <c r="W121" s="51">
        <f>+'BASE DE DATOS '!CJ121</f>
        <v>0</v>
      </c>
      <c r="X121" s="51">
        <f>+'BASE DE DATOS '!CK121</f>
        <v>0</v>
      </c>
      <c r="Y121" s="125">
        <f>+'BASE DE DATOS '!CL121</f>
        <v>2500000</v>
      </c>
      <c r="Z121" s="51">
        <f>+'BASE DE DATOS '!CM121</f>
        <v>0</v>
      </c>
      <c r="AA121" s="131" t="str">
        <f>+'BASE DE DATOS '!CN121</f>
        <v>NA</v>
      </c>
      <c r="AB121" s="130" t="str">
        <f>+AA121</f>
        <v>NA</v>
      </c>
      <c r="AC121" s="384"/>
      <c r="AD121" s="54">
        <f>+'BASE DE DATOS '!CQ121</f>
        <v>51</v>
      </c>
      <c r="AE121" s="127">
        <f>+'BASE DE DATOS '!CR121</f>
        <v>1</v>
      </c>
      <c r="AF121" s="131">
        <f>+AE121</f>
        <v>1</v>
      </c>
      <c r="AG121" s="381"/>
      <c r="AH121" s="55" t="str">
        <f>+'BASE DE DATOS '!CU121</f>
        <v xml:space="preserve">DIRECCION DE SEGURIDAD Y CONVIVENCIA CIUDADANA </v>
      </c>
    </row>
    <row r="122" spans="1:34" ht="45">
      <c r="A122" s="48" t="s">
        <v>471</v>
      </c>
      <c r="B122" s="49" t="s">
        <v>95</v>
      </c>
      <c r="C122" s="48" t="s">
        <v>472</v>
      </c>
      <c r="D122" s="50">
        <v>10</v>
      </c>
      <c r="E122" s="50" t="s">
        <v>79</v>
      </c>
      <c r="F122" s="48" t="s">
        <v>97</v>
      </c>
      <c r="G122" s="48" t="s">
        <v>473</v>
      </c>
      <c r="H122" s="48" t="s">
        <v>473</v>
      </c>
      <c r="I122" s="51">
        <v>0</v>
      </c>
      <c r="J122" s="50">
        <v>12</v>
      </c>
      <c r="K122" s="50">
        <v>12</v>
      </c>
      <c r="L122" s="51">
        <v>12</v>
      </c>
      <c r="M122" s="51">
        <v>12</v>
      </c>
      <c r="N122" s="51">
        <v>0</v>
      </c>
      <c r="O122" s="51">
        <v>0</v>
      </c>
      <c r="P122" s="51" t="s">
        <v>81</v>
      </c>
      <c r="Q122" s="96" t="str">
        <f>+'BASE DE DATOS '!CD122</f>
        <v>NA</v>
      </c>
      <c r="R122" s="51">
        <f>+'BASE DE DATOS '!CE122</f>
        <v>0</v>
      </c>
      <c r="S122" s="51">
        <f>+'BASE DE DATOS '!CF122</f>
        <v>0</v>
      </c>
      <c r="T122" s="51">
        <f>+'BASE DE DATOS '!CG122</f>
        <v>0</v>
      </c>
      <c r="U122" s="51">
        <f>+'BASE DE DATOS '!CH122</f>
        <v>0</v>
      </c>
      <c r="V122" s="51">
        <f>+'BASE DE DATOS '!CI122</f>
        <v>0</v>
      </c>
      <c r="W122" s="51">
        <f>+'BASE DE DATOS '!CJ122</f>
        <v>0</v>
      </c>
      <c r="X122" s="51">
        <f>+'BASE DE DATOS '!CK122</f>
        <v>0</v>
      </c>
      <c r="Y122" s="51">
        <f>+'BASE DE DATOS '!CL122</f>
        <v>0</v>
      </c>
      <c r="Z122" s="51">
        <f>+'BASE DE DATOS '!CM122</f>
        <v>0</v>
      </c>
      <c r="AA122" s="131" t="str">
        <f>+'BASE DE DATOS '!CN122</f>
        <v>NA</v>
      </c>
      <c r="AB122" s="130" t="str">
        <f>+AA122</f>
        <v>NA</v>
      </c>
      <c r="AC122" s="384"/>
      <c r="AD122" s="54" t="str">
        <f>+'BASE DE DATOS '!CQ122</f>
        <v>NA</v>
      </c>
      <c r="AE122" s="127" t="str">
        <f>+'BASE DE DATOS '!CR122</f>
        <v>NA</v>
      </c>
      <c r="AF122" s="131" t="str">
        <f>+AE122</f>
        <v>NA</v>
      </c>
      <c r="AG122" s="381"/>
      <c r="AH122" s="55" t="str">
        <f>+'BASE DE DATOS '!CU122</f>
        <v xml:space="preserve">DIRECCION DE SEGURIDAD Y CONVIVENCIA CIUDADANA </v>
      </c>
    </row>
    <row r="123" spans="1:34" ht="56.25">
      <c r="A123" s="48" t="s">
        <v>474</v>
      </c>
      <c r="B123" s="49" t="s">
        <v>95</v>
      </c>
      <c r="C123" s="48" t="s">
        <v>475</v>
      </c>
      <c r="D123" s="57">
        <v>50</v>
      </c>
      <c r="E123" s="57">
        <v>8</v>
      </c>
      <c r="F123" s="48" t="s">
        <v>97</v>
      </c>
      <c r="G123" s="48" t="s">
        <v>476</v>
      </c>
      <c r="H123" s="56" t="s">
        <v>477</v>
      </c>
      <c r="I123" s="51">
        <v>0</v>
      </c>
      <c r="J123" s="50">
        <v>2</v>
      </c>
      <c r="K123" s="50">
        <v>0</v>
      </c>
      <c r="L123" s="51">
        <v>2</v>
      </c>
      <c r="M123" s="51">
        <v>0</v>
      </c>
      <c r="N123" s="51">
        <v>0</v>
      </c>
      <c r="O123" s="51">
        <v>0</v>
      </c>
      <c r="P123" s="51">
        <v>8</v>
      </c>
      <c r="Q123" s="53">
        <f>+'BASE DE DATOS '!CD123</f>
        <v>0</v>
      </c>
      <c r="R123" s="51">
        <f>+'BASE DE DATOS '!CE123</f>
        <v>0</v>
      </c>
      <c r="S123" s="51">
        <f>+'BASE DE DATOS '!CF123</f>
        <v>0</v>
      </c>
      <c r="T123" s="51">
        <f>+'BASE DE DATOS '!CG123</f>
        <v>0</v>
      </c>
      <c r="U123" s="51">
        <f>+'BASE DE DATOS '!CH123</f>
        <v>0</v>
      </c>
      <c r="V123" s="51">
        <f>+'BASE DE DATOS '!CI123</f>
        <v>0</v>
      </c>
      <c r="W123" s="51">
        <f>+'BASE DE DATOS '!CJ123</f>
        <v>0</v>
      </c>
      <c r="X123" s="51">
        <f>+'BASE DE DATOS '!CK123</f>
        <v>0</v>
      </c>
      <c r="Y123" s="51">
        <f>+'BASE DE DATOS '!CL123</f>
        <v>0</v>
      </c>
      <c r="Z123" s="51">
        <f>+'BASE DE DATOS '!CM123</f>
        <v>0</v>
      </c>
      <c r="AA123" s="54" t="str">
        <f>+'BASE DE DATOS '!CN123</f>
        <v>NA</v>
      </c>
      <c r="AB123" s="377" t="str">
        <f>+AA123</f>
        <v>NA</v>
      </c>
      <c r="AC123" s="384"/>
      <c r="AD123" s="54">
        <f>+'BASE DE DATOS '!CQ123</f>
        <v>0</v>
      </c>
      <c r="AE123" s="127">
        <f>+'BASE DE DATOS '!CR123</f>
        <v>0</v>
      </c>
      <c r="AF123" s="376">
        <f>SUM(AE123:AE124)/2</f>
        <v>0.5</v>
      </c>
      <c r="AG123" s="381"/>
      <c r="AH123" s="66" t="str">
        <f>+'BASE DE DATOS '!CU123</f>
        <v xml:space="preserve">SECRETARIA DEL INTERIOR - CIRA </v>
      </c>
    </row>
    <row r="124" spans="1:34" ht="45">
      <c r="A124" s="48" t="s">
        <v>474</v>
      </c>
      <c r="B124" s="49" t="s">
        <v>95</v>
      </c>
      <c r="C124" s="48" t="s">
        <v>475</v>
      </c>
      <c r="D124" s="57">
        <v>8</v>
      </c>
      <c r="E124" s="57">
        <v>2</v>
      </c>
      <c r="F124" s="48" t="s">
        <v>97</v>
      </c>
      <c r="G124" s="48" t="s">
        <v>479</v>
      </c>
      <c r="H124" s="56" t="s">
        <v>480</v>
      </c>
      <c r="I124" s="51">
        <v>0</v>
      </c>
      <c r="J124" s="50">
        <v>2</v>
      </c>
      <c r="K124" s="50">
        <v>0</v>
      </c>
      <c r="L124" s="51">
        <v>2</v>
      </c>
      <c r="M124" s="51">
        <v>2</v>
      </c>
      <c r="N124" s="51">
        <v>0</v>
      </c>
      <c r="O124" s="51">
        <v>0</v>
      </c>
      <c r="P124" s="51">
        <v>0</v>
      </c>
      <c r="Q124" s="53">
        <f>+'BASE DE DATOS '!CD124</f>
        <v>0</v>
      </c>
      <c r="R124" s="51">
        <f>+'BASE DE DATOS '!CE124</f>
        <v>0</v>
      </c>
      <c r="S124" s="51">
        <f>+'BASE DE DATOS '!CF124</f>
        <v>0</v>
      </c>
      <c r="T124" s="51">
        <f>+'BASE DE DATOS '!CG124</f>
        <v>0</v>
      </c>
      <c r="U124" s="51">
        <f>+'BASE DE DATOS '!CH124</f>
        <v>0</v>
      </c>
      <c r="V124" s="51">
        <f>+'BASE DE DATOS '!CI124</f>
        <v>0</v>
      </c>
      <c r="W124" s="51">
        <f>+'BASE DE DATOS '!CJ124</f>
        <v>0</v>
      </c>
      <c r="X124" s="51">
        <f>+'BASE DE DATOS '!CK124</f>
        <v>0</v>
      </c>
      <c r="Y124" s="51">
        <f>+'BASE DE DATOS '!CL124</f>
        <v>0</v>
      </c>
      <c r="Z124" s="51">
        <f>+'BASE DE DATOS '!CM124</f>
        <v>0</v>
      </c>
      <c r="AA124" s="54" t="str">
        <f>+'BASE DE DATOS '!CN124</f>
        <v>NA</v>
      </c>
      <c r="AB124" s="377"/>
      <c r="AC124" s="384"/>
      <c r="AD124" s="54">
        <f>+'BASE DE DATOS '!CQ124</f>
        <v>2</v>
      </c>
      <c r="AE124" s="127">
        <f>+'BASE DE DATOS '!CR124</f>
        <v>1</v>
      </c>
      <c r="AF124" s="376"/>
      <c r="AG124" s="381"/>
      <c r="AH124" s="66" t="str">
        <f>+'BASE DE DATOS '!CU124</f>
        <v xml:space="preserve">SECRETARIA DEL INTERIOR - CIRA </v>
      </c>
    </row>
    <row r="125" spans="1:34" ht="56.25">
      <c r="A125" s="48" t="s">
        <v>481</v>
      </c>
      <c r="B125" s="49" t="s">
        <v>95</v>
      </c>
      <c r="C125" s="48" t="s">
        <v>482</v>
      </c>
      <c r="D125" s="50">
        <v>10</v>
      </c>
      <c r="E125" s="50">
        <v>10</v>
      </c>
      <c r="F125" s="48" t="s">
        <v>97</v>
      </c>
      <c r="G125" s="48" t="s">
        <v>483</v>
      </c>
      <c r="H125" s="48" t="s">
        <v>483</v>
      </c>
      <c r="I125" s="51">
        <v>0</v>
      </c>
      <c r="J125" s="50">
        <v>2</v>
      </c>
      <c r="K125" s="50">
        <v>3</v>
      </c>
      <c r="L125" s="51">
        <v>5</v>
      </c>
      <c r="M125" s="51">
        <v>5</v>
      </c>
      <c r="N125" s="51">
        <v>0</v>
      </c>
      <c r="O125" s="51">
        <v>0</v>
      </c>
      <c r="P125" s="51">
        <v>2</v>
      </c>
      <c r="Q125" s="53">
        <f>+'BASE DE DATOS '!CD125</f>
        <v>0</v>
      </c>
      <c r="R125" s="51">
        <f>+'BASE DE DATOS '!CE125</f>
        <v>0</v>
      </c>
      <c r="S125" s="51">
        <f>+'BASE DE DATOS '!CF125</f>
        <v>0</v>
      </c>
      <c r="T125" s="51">
        <f>+'BASE DE DATOS '!CG125</f>
        <v>0</v>
      </c>
      <c r="U125" s="51">
        <f>+'BASE DE DATOS '!CH125</f>
        <v>0</v>
      </c>
      <c r="V125" s="51">
        <f>+'BASE DE DATOS '!CI125</f>
        <v>0</v>
      </c>
      <c r="W125" s="51">
        <f>+'BASE DE DATOS '!CJ125</f>
        <v>0</v>
      </c>
      <c r="X125" s="51">
        <f>+'BASE DE DATOS '!CK125</f>
        <v>0</v>
      </c>
      <c r="Y125" s="51">
        <f>+'BASE DE DATOS '!CL125</f>
        <v>0</v>
      </c>
      <c r="Z125" s="51">
        <f>+'BASE DE DATOS '!CM125</f>
        <v>0</v>
      </c>
      <c r="AA125" s="54" t="str">
        <f>+'BASE DE DATOS '!CN125</f>
        <v>NA</v>
      </c>
      <c r="AB125" s="377">
        <f>SUM(AA125:AA128)/1</f>
        <v>0</v>
      </c>
      <c r="AC125" s="384"/>
      <c r="AD125" s="54">
        <f>+'BASE DE DATOS '!CQ125</f>
        <v>8</v>
      </c>
      <c r="AE125" s="127">
        <f>+'BASE DE DATOS '!CR125</f>
        <v>0.8</v>
      </c>
      <c r="AF125" s="376">
        <f>SUM(AE125:AE128)/4</f>
        <v>0.54722222222222228</v>
      </c>
      <c r="AG125" s="381"/>
      <c r="AH125" s="66" t="str">
        <f>+'BASE DE DATOS '!CU125</f>
        <v xml:space="preserve">SECRETARIA DEL INTERIOR - CIRA </v>
      </c>
    </row>
    <row r="126" spans="1:34" ht="56.25">
      <c r="A126" s="48" t="s">
        <v>481</v>
      </c>
      <c r="B126" s="49" t="s">
        <v>95</v>
      </c>
      <c r="C126" s="48" t="s">
        <v>482</v>
      </c>
      <c r="D126" s="50">
        <v>1</v>
      </c>
      <c r="E126" s="50">
        <v>1</v>
      </c>
      <c r="F126" s="48" t="s">
        <v>97</v>
      </c>
      <c r="G126" s="48" t="s">
        <v>484</v>
      </c>
      <c r="H126" s="48" t="s">
        <v>484</v>
      </c>
      <c r="I126" s="51">
        <v>0</v>
      </c>
      <c r="J126" s="50">
        <v>0</v>
      </c>
      <c r="K126" s="50">
        <v>0</v>
      </c>
      <c r="L126" s="51">
        <v>0</v>
      </c>
      <c r="M126" s="51">
        <v>0</v>
      </c>
      <c r="N126" s="51">
        <v>0</v>
      </c>
      <c r="O126" s="51">
        <v>0</v>
      </c>
      <c r="P126" s="51">
        <v>1</v>
      </c>
      <c r="Q126" s="53">
        <f>+'BASE DE DATOS '!CD126</f>
        <v>0</v>
      </c>
      <c r="R126" s="51">
        <f>+'BASE DE DATOS '!CE126</f>
        <v>0</v>
      </c>
      <c r="S126" s="51">
        <f>+'BASE DE DATOS '!CF126</f>
        <v>0</v>
      </c>
      <c r="T126" s="51">
        <f>+'BASE DE DATOS '!CG126</f>
        <v>0</v>
      </c>
      <c r="U126" s="51">
        <f>+'BASE DE DATOS '!CH126</f>
        <v>0</v>
      </c>
      <c r="V126" s="51">
        <f>+'BASE DE DATOS '!CI126</f>
        <v>0</v>
      </c>
      <c r="W126" s="51">
        <f>+'BASE DE DATOS '!CJ126</f>
        <v>0</v>
      </c>
      <c r="X126" s="51">
        <f>+'BASE DE DATOS '!CK126</f>
        <v>0</v>
      </c>
      <c r="Y126" s="51">
        <f>+'BASE DE DATOS '!CL126</f>
        <v>0</v>
      </c>
      <c r="Z126" s="51">
        <f>+'BASE DE DATOS '!CM126</f>
        <v>0</v>
      </c>
      <c r="AA126" s="54" t="str">
        <f>+'BASE DE DATOS '!CN126</f>
        <v>NA</v>
      </c>
      <c r="AB126" s="377"/>
      <c r="AC126" s="384"/>
      <c r="AD126" s="54">
        <f>+'BASE DE DATOS '!CQ126</f>
        <v>0</v>
      </c>
      <c r="AE126" s="127">
        <f>+'BASE DE DATOS '!CR126</f>
        <v>0</v>
      </c>
      <c r="AF126" s="376"/>
      <c r="AG126" s="381"/>
      <c r="AH126" s="66" t="str">
        <f>+'BASE DE DATOS '!CU126</f>
        <v xml:space="preserve">SECRETARIA DEL INTERIOR - CIRA </v>
      </c>
    </row>
    <row r="127" spans="1:34" ht="56.25">
      <c r="A127" s="48" t="s">
        <v>481</v>
      </c>
      <c r="B127" s="49" t="s">
        <v>95</v>
      </c>
      <c r="C127" s="48" t="s">
        <v>482</v>
      </c>
      <c r="D127" s="50">
        <v>18</v>
      </c>
      <c r="E127" s="50">
        <v>18</v>
      </c>
      <c r="F127" s="48" t="s">
        <v>97</v>
      </c>
      <c r="G127" s="48" t="s">
        <v>485</v>
      </c>
      <c r="H127" s="48" t="s">
        <v>485</v>
      </c>
      <c r="I127" s="51">
        <v>0</v>
      </c>
      <c r="J127" s="50">
        <v>4</v>
      </c>
      <c r="K127" s="50">
        <v>4</v>
      </c>
      <c r="L127" s="51">
        <v>3</v>
      </c>
      <c r="M127" s="51">
        <v>3</v>
      </c>
      <c r="N127" s="51">
        <v>5</v>
      </c>
      <c r="O127" s="51">
        <v>0</v>
      </c>
      <c r="P127" s="51">
        <v>11</v>
      </c>
      <c r="Q127" s="53">
        <f>+'BASE DE DATOS '!CD127</f>
        <v>0</v>
      </c>
      <c r="R127" s="51">
        <f>+'BASE DE DATOS '!CE127</f>
        <v>0</v>
      </c>
      <c r="S127" s="51">
        <f>+'BASE DE DATOS '!CF127</f>
        <v>0</v>
      </c>
      <c r="T127" s="51">
        <f>+'BASE DE DATOS '!CG127</f>
        <v>0</v>
      </c>
      <c r="U127" s="51">
        <f>+'BASE DE DATOS '!CH127</f>
        <v>0</v>
      </c>
      <c r="V127" s="51">
        <f>+'BASE DE DATOS '!CI127</f>
        <v>0</v>
      </c>
      <c r="W127" s="51">
        <f>+'BASE DE DATOS '!CJ127</f>
        <v>0</v>
      </c>
      <c r="X127" s="51">
        <f>+'BASE DE DATOS '!CK127</f>
        <v>0</v>
      </c>
      <c r="Y127" s="51">
        <f>+'BASE DE DATOS '!CL127</f>
        <v>0</v>
      </c>
      <c r="Z127" s="51">
        <f>+'BASE DE DATOS '!CM127</f>
        <v>0</v>
      </c>
      <c r="AA127" s="131">
        <f>+'BASE DE DATOS '!CN127</f>
        <v>0</v>
      </c>
      <c r="AB127" s="377"/>
      <c r="AC127" s="384"/>
      <c r="AD127" s="54">
        <f>+'BASE DE DATOS '!CQ127</f>
        <v>7</v>
      </c>
      <c r="AE127" s="127">
        <f>+'BASE DE DATOS '!CR127</f>
        <v>0.3888888888888889</v>
      </c>
      <c r="AF127" s="376"/>
      <c r="AG127" s="381"/>
      <c r="AH127" s="66" t="str">
        <f>+'BASE DE DATOS '!CU127</f>
        <v xml:space="preserve">SECRETARIA DEL INTERIOR - CIRA </v>
      </c>
    </row>
    <row r="128" spans="1:34" ht="56.25">
      <c r="A128" s="48" t="s">
        <v>481</v>
      </c>
      <c r="B128" s="49" t="s">
        <v>95</v>
      </c>
      <c r="C128" s="48" t="s">
        <v>482</v>
      </c>
      <c r="D128" s="50">
        <v>100</v>
      </c>
      <c r="E128" s="50">
        <v>100</v>
      </c>
      <c r="F128" s="48" t="s">
        <v>486</v>
      </c>
      <c r="G128" s="48" t="s">
        <v>487</v>
      </c>
      <c r="H128" s="48" t="s">
        <v>487</v>
      </c>
      <c r="I128" s="51">
        <v>0</v>
      </c>
      <c r="J128" s="50">
        <v>100</v>
      </c>
      <c r="K128" s="51">
        <v>100</v>
      </c>
      <c r="L128" s="51">
        <v>100</v>
      </c>
      <c r="M128" s="51">
        <v>100</v>
      </c>
      <c r="N128" s="51">
        <v>100</v>
      </c>
      <c r="O128" s="51">
        <v>100</v>
      </c>
      <c r="P128" s="51">
        <v>100</v>
      </c>
      <c r="Q128" s="53">
        <f>+'BASE DE DATOS '!CD128</f>
        <v>80</v>
      </c>
      <c r="R128" s="51">
        <f>+'BASE DE DATOS '!CE128</f>
        <v>0</v>
      </c>
      <c r="S128" s="51">
        <f>+'BASE DE DATOS '!CF128</f>
        <v>0</v>
      </c>
      <c r="T128" s="51">
        <f>+'BASE DE DATOS '!CG128</f>
        <v>0</v>
      </c>
      <c r="U128" s="51">
        <f>+'BASE DE DATOS '!CH128</f>
        <v>0</v>
      </c>
      <c r="V128" s="51">
        <f>+'BASE DE DATOS '!CI128</f>
        <v>0</v>
      </c>
      <c r="W128" s="51">
        <f>+'BASE DE DATOS '!CJ128</f>
        <v>0</v>
      </c>
      <c r="X128" s="51">
        <f>+'BASE DE DATOS '!CK128</f>
        <v>0</v>
      </c>
      <c r="Y128" s="51">
        <f>+'BASE DE DATOS '!CL128</f>
        <v>0</v>
      </c>
      <c r="Z128" s="51">
        <f>+'BASE DE DATOS '!CM128</f>
        <v>0</v>
      </c>
      <c r="AA128" s="131" t="str">
        <f>+'BASE DE DATOS '!CN128</f>
        <v>NA</v>
      </c>
      <c r="AB128" s="377"/>
      <c r="AC128" s="384"/>
      <c r="AD128" s="54">
        <f>+'BASE DE DATOS '!CQ128</f>
        <v>100</v>
      </c>
      <c r="AE128" s="127">
        <f>+'BASE DE DATOS '!CR128</f>
        <v>1</v>
      </c>
      <c r="AF128" s="376"/>
      <c r="AG128" s="381"/>
      <c r="AH128" s="66" t="str">
        <f>+'BASE DE DATOS '!CU128</f>
        <v xml:space="preserve">SECRETARIA DEL INTERIOR - CIRA </v>
      </c>
    </row>
    <row r="129" spans="1:34" ht="67.5">
      <c r="A129" s="48" t="s">
        <v>467</v>
      </c>
      <c r="B129" s="49" t="s">
        <v>95</v>
      </c>
      <c r="C129" s="48" t="s">
        <v>490</v>
      </c>
      <c r="D129" s="57" t="s">
        <v>79</v>
      </c>
      <c r="E129" s="57">
        <v>1</v>
      </c>
      <c r="F129" s="48" t="s">
        <v>97</v>
      </c>
      <c r="G129" s="63" t="s">
        <v>81</v>
      </c>
      <c r="H129" s="56" t="s">
        <v>491</v>
      </c>
      <c r="I129" s="51" t="s">
        <v>107</v>
      </c>
      <c r="J129" s="130" t="s">
        <v>81</v>
      </c>
      <c r="K129" s="130" t="s">
        <v>81</v>
      </c>
      <c r="L129" s="130" t="s">
        <v>81</v>
      </c>
      <c r="M129" s="130" t="s">
        <v>81</v>
      </c>
      <c r="N129" s="51">
        <v>1</v>
      </c>
      <c r="O129" s="51">
        <v>1</v>
      </c>
      <c r="P129" s="51">
        <v>1</v>
      </c>
      <c r="Q129" s="96">
        <f>+'BASE DE DATOS '!CD129</f>
        <v>1</v>
      </c>
      <c r="R129" s="50">
        <f>+'BASE DE DATOS '!CE129</f>
        <v>0</v>
      </c>
      <c r="S129" s="50">
        <f>+'BASE DE DATOS '!CF129</f>
        <v>0</v>
      </c>
      <c r="T129" s="51">
        <f>+'BASE DE DATOS '!CG129</f>
        <v>0</v>
      </c>
      <c r="U129" s="51">
        <f>+'BASE DE DATOS '!CH129</f>
        <v>0</v>
      </c>
      <c r="V129" s="51">
        <f>+'BASE DE DATOS '!CI129</f>
        <v>0</v>
      </c>
      <c r="W129" s="51">
        <f>+'BASE DE DATOS '!CJ129</f>
        <v>0</v>
      </c>
      <c r="X129" s="51">
        <f>+'BASE DE DATOS '!CK129</f>
        <v>0</v>
      </c>
      <c r="Y129" s="51">
        <f>+'BASE DE DATOS '!CL129</f>
        <v>0</v>
      </c>
      <c r="Z129" s="51">
        <f>+'BASE DE DATOS '!CM129</f>
        <v>0</v>
      </c>
      <c r="AA129" s="131">
        <f>+'BASE DE DATOS '!CN129</f>
        <v>2.8686173264486516E-8</v>
      </c>
      <c r="AB129" s="383">
        <f>+AA129</f>
        <v>2.8686173264486516E-8</v>
      </c>
      <c r="AC129" s="384"/>
      <c r="AD129" s="54">
        <f>+'BASE DE DATOS '!CQ129</f>
        <v>1</v>
      </c>
      <c r="AE129" s="127">
        <f>+'BASE DE DATOS '!CR129</f>
        <v>1</v>
      </c>
      <c r="AF129" s="380">
        <f>SUM(AE129:AE130)/2</f>
        <v>1</v>
      </c>
      <c r="AG129" s="381"/>
      <c r="AH129" s="55" t="str">
        <f>+'BASE DE DATOS '!CU129</f>
        <v xml:space="preserve">DIRECCION DE SEGURIDAD Y CONVIVENCIA CIUDADANA </v>
      </c>
    </row>
    <row r="130" spans="1:34" ht="67.5">
      <c r="A130" s="48" t="s">
        <v>467</v>
      </c>
      <c r="B130" s="49" t="s">
        <v>95</v>
      </c>
      <c r="C130" s="48" t="s">
        <v>490</v>
      </c>
      <c r="D130" s="57" t="s">
        <v>79</v>
      </c>
      <c r="E130" s="57">
        <v>10</v>
      </c>
      <c r="F130" s="48" t="s">
        <v>97</v>
      </c>
      <c r="G130" s="63" t="s">
        <v>81</v>
      </c>
      <c r="H130" s="56" t="s">
        <v>496</v>
      </c>
      <c r="I130" s="51" t="s">
        <v>107</v>
      </c>
      <c r="J130" s="130" t="s">
        <v>81</v>
      </c>
      <c r="K130" s="130" t="s">
        <v>81</v>
      </c>
      <c r="L130" s="130" t="s">
        <v>81</v>
      </c>
      <c r="M130" s="130" t="s">
        <v>81</v>
      </c>
      <c r="N130" s="51">
        <v>10</v>
      </c>
      <c r="O130" s="51">
        <v>10</v>
      </c>
      <c r="P130" s="51">
        <v>10</v>
      </c>
      <c r="Q130" s="96">
        <f>+'BASE DE DATOS '!CD130</f>
        <v>10</v>
      </c>
      <c r="R130" s="50">
        <f>+'BASE DE DATOS '!CE130</f>
        <v>2578997168</v>
      </c>
      <c r="S130" s="51">
        <f>+'BASE DE DATOS '!CF130</f>
        <v>0</v>
      </c>
      <c r="T130" s="51">
        <f>+'BASE DE DATOS '!CG130</f>
        <v>0</v>
      </c>
      <c r="U130" s="51">
        <f>+'BASE DE DATOS '!CH130</f>
        <v>0</v>
      </c>
      <c r="V130" s="51">
        <f>+'BASE DE DATOS '!CI130</f>
        <v>0</v>
      </c>
      <c r="W130" s="50">
        <f>+'BASE DE DATOS '!CJ130</f>
        <v>2578997168</v>
      </c>
      <c r="X130" s="51">
        <f>+'BASE DE DATOS '!CK130</f>
        <v>0</v>
      </c>
      <c r="Y130" s="51">
        <f>+'BASE DE DATOS '!CL130</f>
        <v>0</v>
      </c>
      <c r="Z130" s="51">
        <f>+'BASE DE DATOS '!CM130</f>
        <v>0</v>
      </c>
      <c r="AA130" s="131">
        <f>+'BASE DE DATOS '!CN130</f>
        <v>3.8774761461855163E-9</v>
      </c>
      <c r="AB130" s="385"/>
      <c r="AC130" s="385"/>
      <c r="AD130" s="54">
        <f>+'BASE DE DATOS '!CQ130</f>
        <v>10</v>
      </c>
      <c r="AE130" s="127">
        <f>+'BASE DE DATOS '!CR130</f>
        <v>1</v>
      </c>
      <c r="AF130" s="382"/>
      <c r="AG130" s="382"/>
      <c r="AH130" s="55" t="str">
        <f>+'BASE DE DATOS '!CU130</f>
        <v xml:space="preserve">DIRECCION DE SEGURIDAD Y CONVIVENCIA CIUDADANA </v>
      </c>
    </row>
    <row r="131" spans="1:34" ht="45">
      <c r="A131" s="39" t="s">
        <v>501</v>
      </c>
      <c r="B131" s="40" t="s">
        <v>91</v>
      </c>
      <c r="C131" s="39" t="s">
        <v>502</v>
      </c>
      <c r="D131" s="41" t="s">
        <v>79</v>
      </c>
      <c r="E131" s="41" t="s">
        <v>79</v>
      </c>
      <c r="F131" s="41" t="s">
        <v>79</v>
      </c>
      <c r="G131" s="39" t="s">
        <v>80</v>
      </c>
      <c r="H131" s="39" t="s">
        <v>80</v>
      </c>
      <c r="I131" s="42" t="s">
        <v>81</v>
      </c>
      <c r="J131" s="42">
        <v>4</v>
      </c>
      <c r="K131" s="42" t="s">
        <v>81</v>
      </c>
      <c r="L131" s="44">
        <v>4</v>
      </c>
      <c r="M131" s="44" t="s">
        <v>81</v>
      </c>
      <c r="N131" s="73">
        <v>3</v>
      </c>
      <c r="O131" s="44" t="s">
        <v>81</v>
      </c>
      <c r="P131" s="41">
        <v>1</v>
      </c>
      <c r="Q131" s="118" t="str">
        <f>+'BASE DE DATOS '!CD131</f>
        <v>NA</v>
      </c>
      <c r="R131" s="42">
        <f>+'BASE DE DATOS '!CE131</f>
        <v>249949152</v>
      </c>
      <c r="S131" s="42">
        <f>+'BASE DE DATOS '!CF131</f>
        <v>249949152</v>
      </c>
      <c r="T131" s="42">
        <f>+'BASE DE DATOS '!CG131</f>
        <v>0</v>
      </c>
      <c r="U131" s="42">
        <f>+'BASE DE DATOS '!CH131</f>
        <v>0</v>
      </c>
      <c r="V131" s="42">
        <f>+'BASE DE DATOS '!CI131</f>
        <v>0</v>
      </c>
      <c r="W131" s="42">
        <f>+'BASE DE DATOS '!CJ131</f>
        <v>0</v>
      </c>
      <c r="X131" s="42">
        <f>+'BASE DE DATOS '!CK131</f>
        <v>0</v>
      </c>
      <c r="Y131" s="42">
        <f>+'BASE DE DATOS '!CL131</f>
        <v>24000000</v>
      </c>
      <c r="Z131" s="42">
        <f>+'BASE DE DATOS '!CM131</f>
        <v>400000000</v>
      </c>
      <c r="AA131" s="44" t="str">
        <f>+'BASE DE DATOS '!CN131</f>
        <v>NA</v>
      </c>
      <c r="AB131" s="44" t="s">
        <v>81</v>
      </c>
      <c r="AC131" s="43">
        <f>+AC132</f>
        <v>0.6</v>
      </c>
      <c r="AD131" s="74">
        <f>+'BASE DE DATOS '!CQ131</f>
        <v>3</v>
      </c>
      <c r="AE131" s="44" t="str">
        <f>+'BASE DE DATOS '!CR131</f>
        <v>NA</v>
      </c>
      <c r="AF131" s="44" t="s">
        <v>81</v>
      </c>
      <c r="AG131" s="60">
        <f>+AG132</f>
        <v>1</v>
      </c>
      <c r="AH131" s="39" t="str">
        <f>+'BASE DE DATOS '!CU131</f>
        <v xml:space="preserve">DIRECCION DE SEGURIDAD Y CONVIVENCIA CIUDADANA </v>
      </c>
    </row>
    <row r="132" spans="1:34" ht="112.5">
      <c r="A132" s="48" t="s">
        <v>503</v>
      </c>
      <c r="B132" s="49" t="s">
        <v>95</v>
      </c>
      <c r="C132" s="48" t="s">
        <v>504</v>
      </c>
      <c r="D132" s="50">
        <v>2</v>
      </c>
      <c r="E132" s="50">
        <v>10</v>
      </c>
      <c r="F132" s="48" t="s">
        <v>97</v>
      </c>
      <c r="G132" s="48" t="s">
        <v>505</v>
      </c>
      <c r="H132" s="48" t="s">
        <v>506</v>
      </c>
      <c r="I132" s="51">
        <v>0</v>
      </c>
      <c r="J132" s="50">
        <v>1</v>
      </c>
      <c r="K132" s="50">
        <v>1</v>
      </c>
      <c r="L132" s="51">
        <v>1</v>
      </c>
      <c r="M132" s="51">
        <v>1</v>
      </c>
      <c r="N132" s="51">
        <v>3</v>
      </c>
      <c r="O132" s="51">
        <v>3</v>
      </c>
      <c r="P132" s="51">
        <v>5</v>
      </c>
      <c r="Q132" s="96">
        <f>+'BASE DE DATOS '!CD132</f>
        <v>3</v>
      </c>
      <c r="R132" s="51">
        <f>+'BASE DE DATOS '!CE132</f>
        <v>249949152</v>
      </c>
      <c r="S132" s="50">
        <f>+'BASE DE DATOS '!CF132</f>
        <v>249949152</v>
      </c>
      <c r="T132" s="51">
        <f>+'BASE DE DATOS '!CG132</f>
        <v>0</v>
      </c>
      <c r="U132" s="51">
        <f>+'BASE DE DATOS '!CH132</f>
        <v>0</v>
      </c>
      <c r="V132" s="51">
        <f>+'BASE DE DATOS '!CI132</f>
        <v>0</v>
      </c>
      <c r="W132" s="51">
        <f>+'BASE DE DATOS '!CJ132</f>
        <v>0</v>
      </c>
      <c r="X132" s="51">
        <f>+'BASE DE DATOS '!CK132</f>
        <v>0</v>
      </c>
      <c r="Y132" s="51">
        <f>+'BASE DE DATOS '!CL132</f>
        <v>0</v>
      </c>
      <c r="Z132" s="51">
        <f>+'BASE DE DATOS '!CM132</f>
        <v>400000000</v>
      </c>
      <c r="AA132" s="131">
        <f>+'BASE DE DATOS '!CN132</f>
        <v>0.6</v>
      </c>
      <c r="AB132" s="377">
        <f>SUM(AA132:AA135)/P131</f>
        <v>0.6</v>
      </c>
      <c r="AC132" s="377">
        <f>SUM(AA132:AA135)/P131</f>
        <v>0.6</v>
      </c>
      <c r="AD132" s="54">
        <f>+'BASE DE DATOS '!CQ132</f>
        <v>2</v>
      </c>
      <c r="AE132" s="127">
        <f>+'BASE DE DATOS '!CR132</f>
        <v>1</v>
      </c>
      <c r="AF132" s="380">
        <f>SUM(AE132:AE135)/AD131</f>
        <v>1</v>
      </c>
      <c r="AG132" s="376">
        <f>SUM(AE132:AE135)/AD131</f>
        <v>1</v>
      </c>
      <c r="AH132" s="55" t="str">
        <f>+'BASE DE DATOS '!CU132</f>
        <v xml:space="preserve">DIRECCION DE SEGURIDAD Y CONVIVENCIA CIUDADANA </v>
      </c>
    </row>
    <row r="133" spans="1:34" ht="67.5">
      <c r="A133" s="48" t="s">
        <v>503</v>
      </c>
      <c r="B133" s="49" t="s">
        <v>95</v>
      </c>
      <c r="C133" s="48" t="s">
        <v>504</v>
      </c>
      <c r="D133" s="50">
        <v>10</v>
      </c>
      <c r="E133" s="50">
        <v>10</v>
      </c>
      <c r="F133" s="48" t="s">
        <v>97</v>
      </c>
      <c r="G133" s="48" t="s">
        <v>508</v>
      </c>
      <c r="H133" s="56" t="s">
        <v>509</v>
      </c>
      <c r="I133" s="51">
        <v>0</v>
      </c>
      <c r="J133" s="50">
        <v>2</v>
      </c>
      <c r="K133" s="50">
        <v>15</v>
      </c>
      <c r="L133" s="51">
        <v>5</v>
      </c>
      <c r="M133" s="51">
        <v>18</v>
      </c>
      <c r="N133" s="51">
        <v>8</v>
      </c>
      <c r="O133" s="51">
        <v>8</v>
      </c>
      <c r="P133" s="51">
        <v>0</v>
      </c>
      <c r="Q133" s="96">
        <f>+'BASE DE DATOS '!CD133</f>
        <v>0</v>
      </c>
      <c r="R133" s="51">
        <f>+'BASE DE DATOS '!CE133</f>
        <v>0</v>
      </c>
      <c r="S133" s="51">
        <f>+'BASE DE DATOS '!CF133</f>
        <v>0</v>
      </c>
      <c r="T133" s="51">
        <f>+'BASE DE DATOS '!CG133</f>
        <v>0</v>
      </c>
      <c r="U133" s="51">
        <f>+'BASE DE DATOS '!CH133</f>
        <v>0</v>
      </c>
      <c r="V133" s="51">
        <f>+'BASE DE DATOS '!CI133</f>
        <v>0</v>
      </c>
      <c r="W133" s="51">
        <f>+'BASE DE DATOS '!CJ133</f>
        <v>0</v>
      </c>
      <c r="X133" s="51">
        <f>+'BASE DE DATOS '!CK133</f>
        <v>0</v>
      </c>
      <c r="Y133" s="51">
        <f>+'BASE DE DATOS '!CL133</f>
        <v>12000000</v>
      </c>
      <c r="Z133" s="51">
        <f>+'BASE DE DATOS '!CM133</f>
        <v>0</v>
      </c>
      <c r="AA133" s="131" t="str">
        <f>+'BASE DE DATOS '!CN133</f>
        <v>NA</v>
      </c>
      <c r="AB133" s="377"/>
      <c r="AC133" s="377"/>
      <c r="AD133" s="54">
        <f>+'BASE DE DATOS '!CQ133</f>
        <v>10.25</v>
      </c>
      <c r="AE133" s="127">
        <f>+'BASE DE DATOS '!CR133</f>
        <v>1</v>
      </c>
      <c r="AF133" s="381"/>
      <c r="AG133" s="376"/>
      <c r="AH133" s="55" t="str">
        <f>+'BASE DE DATOS '!CU133</f>
        <v xml:space="preserve">DIRECCION DE SEGURIDAD Y CONVIVENCIA CIUDADANA </v>
      </c>
    </row>
    <row r="134" spans="1:34" ht="56.25">
      <c r="A134" s="48" t="s">
        <v>503</v>
      </c>
      <c r="B134" s="49" t="s">
        <v>95</v>
      </c>
      <c r="C134" s="48" t="s">
        <v>504</v>
      </c>
      <c r="D134" s="50">
        <v>10</v>
      </c>
      <c r="E134" s="50" t="s">
        <v>79</v>
      </c>
      <c r="F134" s="48" t="s">
        <v>97</v>
      </c>
      <c r="G134" s="48" t="s">
        <v>510</v>
      </c>
      <c r="H134" s="75" t="s">
        <v>510</v>
      </c>
      <c r="I134" s="51">
        <v>0</v>
      </c>
      <c r="J134" s="50">
        <v>2</v>
      </c>
      <c r="K134" s="50">
        <v>0</v>
      </c>
      <c r="L134" s="51">
        <v>4</v>
      </c>
      <c r="M134" s="51">
        <v>0</v>
      </c>
      <c r="N134" s="51">
        <v>0</v>
      </c>
      <c r="O134" s="51">
        <v>0</v>
      </c>
      <c r="P134" s="51" t="s">
        <v>81</v>
      </c>
      <c r="Q134" s="96" t="str">
        <f>+'BASE DE DATOS '!CD134</f>
        <v>NA</v>
      </c>
      <c r="R134" s="51">
        <f>+'BASE DE DATOS '!CE134</f>
        <v>0</v>
      </c>
      <c r="S134" s="51">
        <f>+'BASE DE DATOS '!CF134</f>
        <v>0</v>
      </c>
      <c r="T134" s="51">
        <f>+'BASE DE DATOS '!CG134</f>
        <v>0</v>
      </c>
      <c r="U134" s="51">
        <f>+'BASE DE DATOS '!CH134</f>
        <v>0</v>
      </c>
      <c r="V134" s="51">
        <f>+'BASE DE DATOS '!CI134</f>
        <v>0</v>
      </c>
      <c r="W134" s="51">
        <f>+'BASE DE DATOS '!CJ134</f>
        <v>0</v>
      </c>
      <c r="X134" s="51">
        <f>+'BASE DE DATOS '!CK134</f>
        <v>0</v>
      </c>
      <c r="Y134" s="51">
        <f>+'BASE DE DATOS '!CL134</f>
        <v>0</v>
      </c>
      <c r="Z134" s="51">
        <f>+'BASE DE DATOS '!CM134</f>
        <v>0</v>
      </c>
      <c r="AA134" s="131" t="str">
        <f>+'BASE DE DATOS '!CN134</f>
        <v>NA</v>
      </c>
      <c r="AB134" s="377"/>
      <c r="AC134" s="377"/>
      <c r="AD134" s="54" t="str">
        <f>+'BASE DE DATOS '!CQ134</f>
        <v>NA</v>
      </c>
      <c r="AE134" s="127" t="str">
        <f>+'BASE DE DATOS '!CR134</f>
        <v>NA</v>
      </c>
      <c r="AF134" s="381"/>
      <c r="AG134" s="376"/>
      <c r="AH134" s="55" t="str">
        <f>+'BASE DE DATOS '!CU134</f>
        <v xml:space="preserve">DIRECCION DE SEGURIDAD Y CONVIVENCIA CIUDADANA </v>
      </c>
    </row>
    <row r="135" spans="1:34" ht="101.25">
      <c r="A135" s="48" t="s">
        <v>503</v>
      </c>
      <c r="B135" s="49" t="s">
        <v>95</v>
      </c>
      <c r="C135" s="48" t="s">
        <v>504</v>
      </c>
      <c r="D135" s="50">
        <v>20</v>
      </c>
      <c r="E135" s="50">
        <v>20</v>
      </c>
      <c r="F135" s="48" t="s">
        <v>97</v>
      </c>
      <c r="G135" s="48" t="s">
        <v>511</v>
      </c>
      <c r="H135" s="56" t="s">
        <v>512</v>
      </c>
      <c r="I135" s="51">
        <v>0</v>
      </c>
      <c r="J135" s="50">
        <v>5</v>
      </c>
      <c r="K135" s="50">
        <v>20</v>
      </c>
      <c r="L135" s="51">
        <v>7</v>
      </c>
      <c r="M135" s="51">
        <v>7</v>
      </c>
      <c r="N135" s="51">
        <v>6</v>
      </c>
      <c r="O135" s="51">
        <v>6</v>
      </c>
      <c r="P135" s="51">
        <v>6</v>
      </c>
      <c r="Q135" s="96">
        <f>+'BASE DE DATOS '!CD135</f>
        <v>6</v>
      </c>
      <c r="R135" s="51">
        <f>+'BASE DE DATOS '!CE135</f>
        <v>0</v>
      </c>
      <c r="S135" s="51">
        <f>+'BASE DE DATOS '!CF135</f>
        <v>0</v>
      </c>
      <c r="T135" s="51">
        <f>+'BASE DE DATOS '!CG135</f>
        <v>0</v>
      </c>
      <c r="U135" s="51">
        <f>+'BASE DE DATOS '!CH135</f>
        <v>0</v>
      </c>
      <c r="V135" s="51">
        <f>+'BASE DE DATOS '!CI135</f>
        <v>0</v>
      </c>
      <c r="W135" s="51">
        <f>+'BASE DE DATOS '!CJ135</f>
        <v>0</v>
      </c>
      <c r="X135" s="51">
        <f>+'BASE DE DATOS '!CK135</f>
        <v>0</v>
      </c>
      <c r="Y135" s="51">
        <f>+'BASE DE DATOS '!CL135</f>
        <v>12000000</v>
      </c>
      <c r="Z135" s="51">
        <f>+'BASE DE DATOS '!CM135</f>
        <v>0</v>
      </c>
      <c r="AA135" s="131" t="str">
        <f>+'BASE DE DATOS '!CN135</f>
        <v>NA</v>
      </c>
      <c r="AB135" s="377"/>
      <c r="AC135" s="377"/>
      <c r="AD135" s="54">
        <f>+'BASE DE DATOS '!CQ135</f>
        <v>39</v>
      </c>
      <c r="AE135" s="127">
        <f>+'BASE DE DATOS '!CR135</f>
        <v>1</v>
      </c>
      <c r="AF135" s="382"/>
      <c r="AG135" s="376"/>
      <c r="AH135" s="55" t="str">
        <f>+'BASE DE DATOS '!CU135</f>
        <v xml:space="preserve">DIRECCION DE SEGURIDAD Y CONVIVENCIA CIUDADANA </v>
      </c>
    </row>
    <row r="136" spans="1:34">
      <c r="A136" s="30" t="s">
        <v>513</v>
      </c>
      <c r="B136" s="31" t="s">
        <v>87</v>
      </c>
      <c r="C136" s="30" t="s">
        <v>514</v>
      </c>
      <c r="D136" s="32" t="s">
        <v>79</v>
      </c>
      <c r="E136" s="32" t="s">
        <v>79</v>
      </c>
      <c r="F136" s="32" t="s">
        <v>79</v>
      </c>
      <c r="G136" s="30" t="s">
        <v>80</v>
      </c>
      <c r="H136" s="30" t="s">
        <v>80</v>
      </c>
      <c r="I136" s="32" t="s">
        <v>81</v>
      </c>
      <c r="J136" s="32">
        <f>+J137+J141+J144</f>
        <v>8</v>
      </c>
      <c r="K136" s="32" t="s">
        <v>81</v>
      </c>
      <c r="L136" s="32">
        <f>+L137+L141+L144</f>
        <v>8</v>
      </c>
      <c r="M136" s="68" t="s">
        <v>81</v>
      </c>
      <c r="N136" s="32">
        <v>8</v>
      </c>
      <c r="O136" s="68" t="s">
        <v>81</v>
      </c>
      <c r="P136" s="32">
        <f>+P137+P141+P144</f>
        <v>6</v>
      </c>
      <c r="Q136" s="107" t="str">
        <f>+'BASE DE DATOS '!CD136</f>
        <v>NA</v>
      </c>
      <c r="R136" s="32">
        <f>+'BASE DE DATOS '!CE136</f>
        <v>14864328460</v>
      </c>
      <c r="S136" s="32">
        <f>+'BASE DE DATOS '!CF136</f>
        <v>13752655752</v>
      </c>
      <c r="T136" s="32">
        <f>+'BASE DE DATOS '!CG136</f>
        <v>0</v>
      </c>
      <c r="U136" s="32">
        <f>+'BASE DE DATOS '!CH136</f>
        <v>555836354</v>
      </c>
      <c r="V136" s="32">
        <f>+'BASE DE DATOS '!CI136</f>
        <v>0</v>
      </c>
      <c r="W136" s="32">
        <f>+'BASE DE DATOS '!CJ136</f>
        <v>0</v>
      </c>
      <c r="X136" s="32">
        <f>+'BASE DE DATOS '!CK136</f>
        <v>0</v>
      </c>
      <c r="Y136" s="32">
        <f>+'BASE DE DATOS '!CL136</f>
        <v>0</v>
      </c>
      <c r="Z136" s="32">
        <f>+'BASE DE DATOS '!CM136</f>
        <v>8690836354</v>
      </c>
      <c r="AA136" s="68" t="str">
        <f>+'BASE DE DATOS '!CN136</f>
        <v>NA</v>
      </c>
      <c r="AB136" s="68" t="s">
        <v>81</v>
      </c>
      <c r="AC136" s="36">
        <f>SUM(AA138:AA147)/P136</f>
        <v>1.0027251331599158</v>
      </c>
      <c r="AD136" s="32">
        <f>+'BASE DE DATOS '!CQ136</f>
        <v>8</v>
      </c>
      <c r="AE136" s="68" t="str">
        <f>+'BASE DE DATOS '!CR136</f>
        <v>NA</v>
      </c>
      <c r="AF136" s="68" t="s">
        <v>81</v>
      </c>
      <c r="AG136" s="70">
        <f>SUM(AE138:AE147)/AD136</f>
        <v>0.87811437074829934</v>
      </c>
      <c r="AH136" s="30" t="str">
        <f>+'BASE DE DATOS '!CU136</f>
        <v>IDERBOL</v>
      </c>
    </row>
    <row r="137" spans="1:34">
      <c r="A137" s="39" t="s">
        <v>516</v>
      </c>
      <c r="B137" s="40" t="s">
        <v>91</v>
      </c>
      <c r="C137" s="39" t="s">
        <v>517</v>
      </c>
      <c r="D137" s="41" t="s">
        <v>79</v>
      </c>
      <c r="E137" s="41" t="s">
        <v>79</v>
      </c>
      <c r="F137" s="41" t="s">
        <v>79</v>
      </c>
      <c r="G137" s="39" t="s">
        <v>80</v>
      </c>
      <c r="H137" s="39" t="s">
        <v>80</v>
      </c>
      <c r="I137" s="42" t="s">
        <v>81</v>
      </c>
      <c r="J137" s="41">
        <v>3</v>
      </c>
      <c r="K137" s="41" t="s">
        <v>81</v>
      </c>
      <c r="L137" s="41">
        <v>3</v>
      </c>
      <c r="M137" s="59" t="s">
        <v>81</v>
      </c>
      <c r="N137" s="41">
        <v>3</v>
      </c>
      <c r="O137" s="59" t="s">
        <v>81</v>
      </c>
      <c r="P137" s="41">
        <v>2</v>
      </c>
      <c r="Q137" s="108" t="str">
        <f>+'BASE DE DATOS '!CD137</f>
        <v>NA</v>
      </c>
      <c r="R137" s="41">
        <f>+'BASE DE DATOS '!CE137</f>
        <v>8048000584</v>
      </c>
      <c r="S137" s="41">
        <f>+'BASE DE DATOS '!CF137</f>
        <v>6936327876</v>
      </c>
      <c r="T137" s="41">
        <f>+'BASE DE DATOS '!CG137</f>
        <v>0</v>
      </c>
      <c r="U137" s="41">
        <f>+'BASE DE DATOS '!CH137</f>
        <v>555836354</v>
      </c>
      <c r="V137" s="41">
        <f>+'BASE DE DATOS '!CI137</f>
        <v>0</v>
      </c>
      <c r="W137" s="41">
        <f>+'BASE DE DATOS '!CJ137</f>
        <v>0</v>
      </c>
      <c r="X137" s="41">
        <f>+'BASE DE DATOS '!CK137</f>
        <v>0</v>
      </c>
      <c r="Y137" s="41">
        <f>+'BASE DE DATOS '!CL137</f>
        <v>0</v>
      </c>
      <c r="Z137" s="41">
        <f>+'BASE DE DATOS '!CM137</f>
        <v>8555836354</v>
      </c>
      <c r="AA137" s="59" t="str">
        <f>+'BASE DE DATOS '!CN137</f>
        <v>NA</v>
      </c>
      <c r="AB137" s="59" t="s">
        <v>81</v>
      </c>
      <c r="AC137" s="45">
        <f>+AC138</f>
        <v>1</v>
      </c>
      <c r="AD137" s="39">
        <f>+'BASE DE DATOS '!CQ137</f>
        <v>3</v>
      </c>
      <c r="AE137" s="59" t="str">
        <f>+'BASE DE DATOS '!CR137</f>
        <v>NA</v>
      </c>
      <c r="AF137" s="59" t="s">
        <v>81</v>
      </c>
      <c r="AG137" s="60">
        <f>+AG138</f>
        <v>1.0013605442176872</v>
      </c>
      <c r="AH137" s="39" t="str">
        <f>+'BASE DE DATOS '!CU137</f>
        <v>IDERBOL</v>
      </c>
    </row>
    <row r="138" spans="1:34" ht="45">
      <c r="A138" s="48" t="s">
        <v>518</v>
      </c>
      <c r="B138" s="49" t="s">
        <v>95</v>
      </c>
      <c r="C138" s="48" t="s">
        <v>519</v>
      </c>
      <c r="D138" s="50">
        <v>350</v>
      </c>
      <c r="E138" s="50">
        <v>350</v>
      </c>
      <c r="F138" s="48" t="s">
        <v>486</v>
      </c>
      <c r="G138" s="48" t="s">
        <v>520</v>
      </c>
      <c r="H138" s="48" t="s">
        <v>521</v>
      </c>
      <c r="I138" s="51">
        <v>208</v>
      </c>
      <c r="J138" s="50">
        <v>350</v>
      </c>
      <c r="K138" s="51">
        <v>350</v>
      </c>
      <c r="L138" s="51">
        <v>350</v>
      </c>
      <c r="M138" s="51">
        <v>350</v>
      </c>
      <c r="N138" s="51">
        <v>180</v>
      </c>
      <c r="O138" s="51">
        <v>180</v>
      </c>
      <c r="P138" s="51">
        <v>350</v>
      </c>
      <c r="Q138" s="53">
        <f>+'BASE DE DATOS '!CD138</f>
        <v>350</v>
      </c>
      <c r="R138" s="51">
        <f>+'BASE DE DATOS '!CE138</f>
        <v>2757210578</v>
      </c>
      <c r="S138" s="51">
        <f>+'BASE DE DATOS '!CF138</f>
        <v>2757210578</v>
      </c>
      <c r="T138" s="51">
        <f>+'BASE DE DATOS '!CG138</f>
        <v>0</v>
      </c>
      <c r="U138" s="51">
        <f>+'BASE DE DATOS '!CH138</f>
        <v>0</v>
      </c>
      <c r="V138" s="51">
        <f>+'BASE DE DATOS '!CI138</f>
        <v>0</v>
      </c>
      <c r="W138" s="51">
        <f>+'BASE DE DATOS '!CJ138</f>
        <v>0</v>
      </c>
      <c r="X138" s="51">
        <f>+'BASE DE DATOS '!CK138</f>
        <v>0</v>
      </c>
      <c r="Y138" s="51">
        <f>+'BASE DE DATOS '!CL138</f>
        <v>0</v>
      </c>
      <c r="Z138" s="51">
        <f>+'BASE DE DATOS '!CM138</f>
        <v>8000000000</v>
      </c>
      <c r="AA138" s="131">
        <f>+'BASE DE DATOS '!CN138</f>
        <v>1</v>
      </c>
      <c r="AB138" s="130">
        <f>+AA138</f>
        <v>1</v>
      </c>
      <c r="AC138" s="377">
        <f>SUM(AB138:AB140)/3</f>
        <v>1</v>
      </c>
      <c r="AD138" s="54">
        <f>+'BASE DE DATOS '!CQ138</f>
        <v>351.42857142857144</v>
      </c>
      <c r="AE138" s="127">
        <f>+'BASE DE DATOS '!CR138</f>
        <v>1.0040816326530613</v>
      </c>
      <c r="AF138" s="131">
        <f>+AE138</f>
        <v>1.0040816326530613</v>
      </c>
      <c r="AG138" s="376">
        <f>SUM(AE138:AE140)/AD137</f>
        <v>1.0013605442176872</v>
      </c>
      <c r="AH138" s="66" t="str">
        <f>+'BASE DE DATOS '!CU138</f>
        <v>IDERBOL</v>
      </c>
    </row>
    <row r="139" spans="1:34" ht="45">
      <c r="A139" s="48" t="s">
        <v>530</v>
      </c>
      <c r="B139" s="49" t="s">
        <v>95</v>
      </c>
      <c r="C139" s="48" t="s">
        <v>531</v>
      </c>
      <c r="D139" s="50">
        <v>43</v>
      </c>
      <c r="E139" s="50">
        <v>43</v>
      </c>
      <c r="F139" s="48" t="s">
        <v>97</v>
      </c>
      <c r="G139" s="48" t="s">
        <v>532</v>
      </c>
      <c r="H139" s="48" t="s">
        <v>532</v>
      </c>
      <c r="I139" s="51">
        <v>120</v>
      </c>
      <c r="J139" s="50">
        <v>1</v>
      </c>
      <c r="K139" s="51">
        <v>1</v>
      </c>
      <c r="L139" s="51">
        <v>17</v>
      </c>
      <c r="M139" s="51">
        <v>17</v>
      </c>
      <c r="N139" s="51">
        <v>24</v>
      </c>
      <c r="O139" s="51">
        <v>16</v>
      </c>
      <c r="P139" s="51">
        <v>9</v>
      </c>
      <c r="Q139" s="53">
        <f>+'BASE DE DATOS '!CD139</f>
        <v>12</v>
      </c>
      <c r="R139" s="51">
        <f>+'BASE DE DATOS '!CE139</f>
        <v>4059117298</v>
      </c>
      <c r="S139" s="51">
        <f>+'BASE DE DATOS '!CF139</f>
        <v>4059117298</v>
      </c>
      <c r="T139" s="51">
        <f>+'BASE DE DATOS '!CG139</f>
        <v>0</v>
      </c>
      <c r="U139" s="51">
        <f>+'BASE DE DATOS '!CH139</f>
        <v>0</v>
      </c>
      <c r="V139" s="51">
        <f>+'BASE DE DATOS '!CI139</f>
        <v>0</v>
      </c>
      <c r="W139" s="51">
        <f>+'BASE DE DATOS '!CJ139</f>
        <v>0</v>
      </c>
      <c r="X139" s="51">
        <f>+'BASE DE DATOS '!CK139</f>
        <v>0</v>
      </c>
      <c r="Y139" s="51">
        <f>+'BASE DE DATOS '!CL139</f>
        <v>0</v>
      </c>
      <c r="Z139" s="51">
        <f>+'BASE DE DATOS '!CM139</f>
        <v>0</v>
      </c>
      <c r="AA139" s="131">
        <f>+'BASE DE DATOS '!CN139</f>
        <v>1</v>
      </c>
      <c r="AB139" s="130">
        <f>+AA139</f>
        <v>1</v>
      </c>
      <c r="AC139" s="377">
        <v>0.1</v>
      </c>
      <c r="AD139" s="54">
        <f>+'BASE DE DATOS '!CQ139</f>
        <v>46</v>
      </c>
      <c r="AE139" s="127">
        <f>+'BASE DE DATOS '!CR139</f>
        <v>1</v>
      </c>
      <c r="AF139" s="131">
        <f>+AE139</f>
        <v>1</v>
      </c>
      <c r="AG139" s="376"/>
      <c r="AH139" s="66" t="str">
        <f>+'BASE DE DATOS '!CU139</f>
        <v>IDERBOL</v>
      </c>
    </row>
    <row r="140" spans="1:34" ht="78.75">
      <c r="A140" s="48" t="s">
        <v>542</v>
      </c>
      <c r="B140" s="49" t="s">
        <v>95</v>
      </c>
      <c r="C140" s="48" t="s">
        <v>543</v>
      </c>
      <c r="D140" s="50">
        <v>3000</v>
      </c>
      <c r="E140" s="50">
        <v>3000</v>
      </c>
      <c r="F140" s="48" t="s">
        <v>97</v>
      </c>
      <c r="G140" s="48" t="s">
        <v>544</v>
      </c>
      <c r="H140" s="48" t="s">
        <v>544</v>
      </c>
      <c r="I140" s="51">
        <v>1450</v>
      </c>
      <c r="J140" s="50">
        <v>500</v>
      </c>
      <c r="K140" s="50">
        <v>500</v>
      </c>
      <c r="L140" s="51">
        <v>700</v>
      </c>
      <c r="M140" s="51">
        <v>7000</v>
      </c>
      <c r="N140" s="51">
        <v>13326</v>
      </c>
      <c r="O140" s="51">
        <v>13326</v>
      </c>
      <c r="P140" s="51">
        <v>12200</v>
      </c>
      <c r="Q140" s="53">
        <f>+'BASE DE DATOS '!CD140</f>
        <v>22000</v>
      </c>
      <c r="R140" s="51">
        <f>+'BASE DE DATOS '!CE140</f>
        <v>1231672708</v>
      </c>
      <c r="S140" s="51">
        <f>+'BASE DE DATOS '!CF140</f>
        <v>120000000</v>
      </c>
      <c r="T140" s="51">
        <f>+'BASE DE DATOS '!CG140</f>
        <v>0</v>
      </c>
      <c r="U140" s="51">
        <f>+'BASE DE DATOS '!CH140</f>
        <v>555836354</v>
      </c>
      <c r="V140" s="51">
        <f>+'BASE DE DATOS '!CI140</f>
        <v>0</v>
      </c>
      <c r="W140" s="51">
        <f>+'BASE DE DATOS '!CJ140</f>
        <v>0</v>
      </c>
      <c r="X140" s="51">
        <f>+'BASE DE DATOS '!CK140</f>
        <v>0</v>
      </c>
      <c r="Y140" s="51">
        <f>+'BASE DE DATOS '!CL140</f>
        <v>0</v>
      </c>
      <c r="Z140" s="51">
        <f>+'BASE DE DATOS '!CM140</f>
        <v>555836354</v>
      </c>
      <c r="AA140" s="131">
        <f>+'BASE DE DATOS '!CN140</f>
        <v>1</v>
      </c>
      <c r="AB140" s="130">
        <f>+AA140</f>
        <v>1</v>
      </c>
      <c r="AC140" s="377">
        <v>0.4</v>
      </c>
      <c r="AD140" s="54">
        <f>+'BASE DE DATOS '!CQ140</f>
        <v>42826</v>
      </c>
      <c r="AE140" s="127">
        <f>+'BASE DE DATOS '!CR140</f>
        <v>1</v>
      </c>
      <c r="AF140" s="131">
        <f>+AE140</f>
        <v>1</v>
      </c>
      <c r="AG140" s="376"/>
      <c r="AH140" s="66" t="str">
        <f>+'BASE DE DATOS '!CU140</f>
        <v>IDERBOL</v>
      </c>
    </row>
    <row r="141" spans="1:34" ht="22.5">
      <c r="A141" s="39" t="s">
        <v>554</v>
      </c>
      <c r="B141" s="40" t="s">
        <v>91</v>
      </c>
      <c r="C141" s="39" t="s">
        <v>555</v>
      </c>
      <c r="D141" s="41" t="s">
        <v>79</v>
      </c>
      <c r="E141" s="41" t="s">
        <v>79</v>
      </c>
      <c r="F141" s="41" t="s">
        <v>79</v>
      </c>
      <c r="G141" s="39" t="s">
        <v>80</v>
      </c>
      <c r="H141" s="39" t="s">
        <v>80</v>
      </c>
      <c r="I141" s="42" t="s">
        <v>81</v>
      </c>
      <c r="J141" s="41">
        <v>2</v>
      </c>
      <c r="K141" s="42" t="s">
        <v>81</v>
      </c>
      <c r="L141" s="41">
        <v>2</v>
      </c>
      <c r="M141" s="59" t="s">
        <v>81</v>
      </c>
      <c r="N141" s="41">
        <v>2</v>
      </c>
      <c r="O141" s="59" t="s">
        <v>81</v>
      </c>
      <c r="P141" s="41">
        <v>2</v>
      </c>
      <c r="Q141" s="108" t="str">
        <f>+'BASE DE DATOS '!CD141</f>
        <v>NA</v>
      </c>
      <c r="R141" s="41">
        <f>+'BASE DE DATOS '!CE141</f>
        <v>0</v>
      </c>
      <c r="S141" s="41">
        <f>+'BASE DE DATOS '!CF141</f>
        <v>0</v>
      </c>
      <c r="T141" s="41">
        <f>+'BASE DE DATOS '!CG141</f>
        <v>0</v>
      </c>
      <c r="U141" s="41">
        <f>+'BASE DE DATOS '!CH141</f>
        <v>0</v>
      </c>
      <c r="V141" s="41">
        <f>+'BASE DE DATOS '!CI141</f>
        <v>0</v>
      </c>
      <c r="W141" s="41">
        <f>+'BASE DE DATOS '!CJ141</f>
        <v>0</v>
      </c>
      <c r="X141" s="41">
        <f>+'BASE DE DATOS '!CK141</f>
        <v>0</v>
      </c>
      <c r="Y141" s="41">
        <f>+'BASE DE DATOS '!CL141</f>
        <v>0</v>
      </c>
      <c r="Z141" s="41">
        <f>+'BASE DE DATOS '!CM141</f>
        <v>0</v>
      </c>
      <c r="AA141" s="131" t="str">
        <f>+'BASE DE DATOS '!CN141</f>
        <v>NA</v>
      </c>
      <c r="AB141" s="59" t="s">
        <v>81</v>
      </c>
      <c r="AC141" s="45">
        <f>+AC142</f>
        <v>0.3888888888888889</v>
      </c>
      <c r="AD141" s="39">
        <f>+'BASE DE DATOS '!CQ141</f>
        <v>2</v>
      </c>
      <c r="AE141" s="59" t="str">
        <f>+'BASE DE DATOS '!CR141</f>
        <v>NA</v>
      </c>
      <c r="AF141" s="59" t="s">
        <v>81</v>
      </c>
      <c r="AG141" s="60">
        <f>+AG142</f>
        <v>0.62916666666666665</v>
      </c>
      <c r="AH141" s="39" t="str">
        <f>+'BASE DE DATOS '!CU141</f>
        <v>IDERBOL</v>
      </c>
    </row>
    <row r="142" spans="1:34" ht="112.5">
      <c r="A142" s="48" t="s">
        <v>556</v>
      </c>
      <c r="B142" s="49" t="s">
        <v>95</v>
      </c>
      <c r="C142" s="48" t="s">
        <v>557</v>
      </c>
      <c r="D142" s="50">
        <v>45000</v>
      </c>
      <c r="E142" s="50">
        <v>45000</v>
      </c>
      <c r="F142" s="48" t="s">
        <v>97</v>
      </c>
      <c r="G142" s="48" t="s">
        <v>558</v>
      </c>
      <c r="H142" s="56" t="s">
        <v>559</v>
      </c>
      <c r="I142" s="51">
        <v>35424</v>
      </c>
      <c r="J142" s="50">
        <v>15000</v>
      </c>
      <c r="K142" s="50">
        <v>15000</v>
      </c>
      <c r="L142" s="50">
        <v>15000</v>
      </c>
      <c r="M142" s="51">
        <v>15000</v>
      </c>
      <c r="N142" s="50">
        <v>1500</v>
      </c>
      <c r="O142" s="51">
        <v>1500</v>
      </c>
      <c r="P142" s="51">
        <v>13500</v>
      </c>
      <c r="Q142" s="53">
        <f>+'BASE DE DATOS '!CD142</f>
        <v>10500</v>
      </c>
      <c r="R142" s="51">
        <f>+'BASE DE DATOS '!CE142</f>
        <v>0</v>
      </c>
      <c r="S142" s="51">
        <f>+'BASE DE DATOS '!CF142</f>
        <v>0</v>
      </c>
      <c r="T142" s="51">
        <f>+'BASE DE DATOS '!CG142</f>
        <v>0</v>
      </c>
      <c r="U142" s="51">
        <f>+'BASE DE DATOS '!CH142</f>
        <v>0</v>
      </c>
      <c r="V142" s="51">
        <f>+'BASE DE DATOS '!CI142</f>
        <v>0</v>
      </c>
      <c r="W142" s="51">
        <f>+'BASE DE DATOS '!CJ142</f>
        <v>0</v>
      </c>
      <c r="X142" s="51">
        <f>+'BASE DE DATOS '!CK142</f>
        <v>0</v>
      </c>
      <c r="Y142" s="51">
        <f>+'BASE DE DATOS '!CL142</f>
        <v>0</v>
      </c>
      <c r="Z142" s="51">
        <f>+'BASE DE DATOS '!CM142</f>
        <v>0</v>
      </c>
      <c r="AA142" s="131">
        <f>+'BASE DE DATOS '!CN142</f>
        <v>0.77777777777777779</v>
      </c>
      <c r="AB142" s="130">
        <f>+AA142</f>
        <v>0.77777777777777779</v>
      </c>
      <c r="AC142" s="377">
        <f>SUM(AB142:AB143)/2</f>
        <v>0.3888888888888889</v>
      </c>
      <c r="AD142" s="54">
        <f>+'BASE DE DATOS '!CQ142</f>
        <v>42000</v>
      </c>
      <c r="AE142" s="127">
        <f>+'BASE DE DATOS '!CR142</f>
        <v>0.93333333333333335</v>
      </c>
      <c r="AF142" s="131">
        <f>+AE142</f>
        <v>0.93333333333333335</v>
      </c>
      <c r="AG142" s="376">
        <f>SUM(AE142:AE143)/AD141</f>
        <v>0.62916666666666665</v>
      </c>
      <c r="AH142" s="66" t="str">
        <f>+'BASE DE DATOS '!CU142</f>
        <v>IDERBOL</v>
      </c>
    </row>
    <row r="143" spans="1:34" ht="90">
      <c r="A143" s="48" t="s">
        <v>568</v>
      </c>
      <c r="B143" s="49" t="s">
        <v>95</v>
      </c>
      <c r="C143" s="48" t="s">
        <v>569</v>
      </c>
      <c r="D143" s="50">
        <v>200000</v>
      </c>
      <c r="E143" s="50">
        <v>200000</v>
      </c>
      <c r="F143" s="48" t="s">
        <v>97</v>
      </c>
      <c r="G143" s="48" t="s">
        <v>570</v>
      </c>
      <c r="H143" s="48" t="s">
        <v>570</v>
      </c>
      <c r="I143" s="51">
        <v>150000</v>
      </c>
      <c r="J143" s="50">
        <v>50000</v>
      </c>
      <c r="K143" s="51">
        <v>50000</v>
      </c>
      <c r="L143" s="51">
        <v>50000</v>
      </c>
      <c r="M143" s="51">
        <v>15000</v>
      </c>
      <c r="N143" s="50">
        <v>67500</v>
      </c>
      <c r="O143" s="51">
        <v>0</v>
      </c>
      <c r="P143" s="51">
        <v>135000</v>
      </c>
      <c r="Q143" s="53">
        <f>+'BASE DE DATOS '!CD143</f>
        <v>0</v>
      </c>
      <c r="R143" s="51">
        <f>+'BASE DE DATOS '!CE143</f>
        <v>0</v>
      </c>
      <c r="S143" s="51">
        <f>+'BASE DE DATOS '!CF143</f>
        <v>0</v>
      </c>
      <c r="T143" s="51">
        <f>+'BASE DE DATOS '!CG143</f>
        <v>0</v>
      </c>
      <c r="U143" s="51">
        <f>+'BASE DE DATOS '!CH143</f>
        <v>0</v>
      </c>
      <c r="V143" s="51">
        <f>+'BASE DE DATOS '!CI143</f>
        <v>0</v>
      </c>
      <c r="W143" s="51">
        <f>+'BASE DE DATOS '!CJ143</f>
        <v>0</v>
      </c>
      <c r="X143" s="51">
        <f>+'BASE DE DATOS '!CK143</f>
        <v>0</v>
      </c>
      <c r="Y143" s="51">
        <f>+'BASE DE DATOS '!CL143</f>
        <v>0</v>
      </c>
      <c r="Z143" s="51">
        <f>+'BASE DE DATOS '!CM143</f>
        <v>0</v>
      </c>
      <c r="AA143" s="131">
        <f>+'BASE DE DATOS '!CN143</f>
        <v>0</v>
      </c>
      <c r="AB143" s="130">
        <f>+Z143</f>
        <v>0</v>
      </c>
      <c r="AC143" s="377">
        <v>0.1</v>
      </c>
      <c r="AD143" s="54">
        <f>+'BASE DE DATOS '!CQ143</f>
        <v>65000</v>
      </c>
      <c r="AE143" s="127">
        <f>+'BASE DE DATOS '!CR143</f>
        <v>0.32500000000000001</v>
      </c>
      <c r="AF143" s="131">
        <f>+AE143</f>
        <v>0.32500000000000001</v>
      </c>
      <c r="AG143" s="376"/>
      <c r="AH143" s="66" t="str">
        <f>+'BASE DE DATOS '!CU143</f>
        <v>IDERBOL</v>
      </c>
    </row>
    <row r="144" spans="1:34" ht="22.5">
      <c r="A144" s="39" t="s">
        <v>575</v>
      </c>
      <c r="B144" s="40" t="s">
        <v>91</v>
      </c>
      <c r="C144" s="39" t="s">
        <v>576</v>
      </c>
      <c r="D144" s="41" t="s">
        <v>79</v>
      </c>
      <c r="E144" s="41" t="s">
        <v>79</v>
      </c>
      <c r="F144" s="41" t="s">
        <v>79</v>
      </c>
      <c r="G144" s="39" t="s">
        <v>80</v>
      </c>
      <c r="H144" s="39" t="s">
        <v>80</v>
      </c>
      <c r="I144" s="42" t="s">
        <v>81</v>
      </c>
      <c r="J144" s="41">
        <v>3</v>
      </c>
      <c r="K144" s="42" t="s">
        <v>81</v>
      </c>
      <c r="L144" s="41">
        <v>3</v>
      </c>
      <c r="M144" s="59" t="s">
        <v>81</v>
      </c>
      <c r="N144" s="41">
        <v>3</v>
      </c>
      <c r="O144" s="59" t="s">
        <v>81</v>
      </c>
      <c r="P144" s="39">
        <v>2</v>
      </c>
      <c r="Q144" s="108" t="str">
        <f>+'BASE DE DATOS '!CD144</f>
        <v>NA</v>
      </c>
      <c r="R144" s="41">
        <f>+'BASE DE DATOS '!CE144</f>
        <v>1072264067</v>
      </c>
      <c r="S144" s="41">
        <f>+'BASE DE DATOS '!CF144</f>
        <v>477694953</v>
      </c>
      <c r="T144" s="41">
        <f>+'BASE DE DATOS '!CG144</f>
        <v>0</v>
      </c>
      <c r="U144" s="41">
        <f>+'BASE DE DATOS '!CH144</f>
        <v>459569114</v>
      </c>
      <c r="V144" s="41">
        <f>+'BASE DE DATOS '!CI144</f>
        <v>0</v>
      </c>
      <c r="W144" s="41">
        <f>+'BASE DE DATOS '!CJ144</f>
        <v>0</v>
      </c>
      <c r="X144" s="41">
        <f>+'BASE DE DATOS '!CK144</f>
        <v>0</v>
      </c>
      <c r="Y144" s="41">
        <f>+'BASE DE DATOS '!CL144</f>
        <v>0</v>
      </c>
      <c r="Z144" s="41">
        <f>+'BASE DE DATOS '!CM144</f>
        <v>135000000</v>
      </c>
      <c r="AA144" s="59" t="str">
        <f>+'BASE DE DATOS '!CN144</f>
        <v>NA</v>
      </c>
      <c r="AB144" s="59">
        <f>+AB145</f>
        <v>1.1192865105908585</v>
      </c>
      <c r="AC144" s="45">
        <f>+AC145</f>
        <v>1.1192865105908585</v>
      </c>
      <c r="AD144" s="39">
        <f>+'BASE DE DATOS '!CQ144</f>
        <v>3</v>
      </c>
      <c r="AE144" s="59" t="str">
        <f>+'BASE DE DATOS '!CR144</f>
        <v>NA</v>
      </c>
      <c r="AF144" s="59" t="s">
        <v>81</v>
      </c>
      <c r="AG144" s="60">
        <f>+AG145</f>
        <v>0.92083333333333339</v>
      </c>
      <c r="AH144" s="39" t="str">
        <f>+'BASE DE DATOS '!CU144</f>
        <v>IDERBOL</v>
      </c>
    </row>
    <row r="145" spans="1:34" ht="33.75">
      <c r="A145" s="48" t="s">
        <v>577</v>
      </c>
      <c r="B145" s="49" t="s">
        <v>95</v>
      </c>
      <c r="C145" s="48" t="s">
        <v>578</v>
      </c>
      <c r="D145" s="50">
        <v>45</v>
      </c>
      <c r="E145" s="50">
        <v>45</v>
      </c>
      <c r="F145" s="48" t="s">
        <v>97</v>
      </c>
      <c r="G145" s="48" t="s">
        <v>579</v>
      </c>
      <c r="H145" s="48" t="s">
        <v>579</v>
      </c>
      <c r="I145" s="51">
        <v>10</v>
      </c>
      <c r="J145" s="50">
        <v>10</v>
      </c>
      <c r="K145" s="51">
        <v>10</v>
      </c>
      <c r="L145" s="51">
        <v>21</v>
      </c>
      <c r="M145" s="51">
        <v>21</v>
      </c>
      <c r="N145" s="50">
        <v>15</v>
      </c>
      <c r="O145" s="51">
        <v>15</v>
      </c>
      <c r="P145" s="51">
        <v>12</v>
      </c>
      <c r="Q145" s="53">
        <f>+'BASE DE DATOS '!CD145</f>
        <v>12</v>
      </c>
      <c r="R145" s="51">
        <f>+'BASE DE DATOS '!CE145</f>
        <v>649138228</v>
      </c>
      <c r="S145" s="51">
        <f>+'BASE DE DATOS '!CF145</f>
        <v>324569114</v>
      </c>
      <c r="T145" s="51">
        <f>+'BASE DE DATOS '!CG145</f>
        <v>0</v>
      </c>
      <c r="U145" s="51">
        <f>+'BASE DE DATOS '!CH145</f>
        <v>324569114</v>
      </c>
      <c r="V145" s="51">
        <f>+'BASE DE DATOS '!CI145</f>
        <v>0</v>
      </c>
      <c r="W145" s="51">
        <f>+'BASE DE DATOS '!CJ145</f>
        <v>0</v>
      </c>
      <c r="X145" s="51">
        <f>+'BASE DE DATOS '!CK145</f>
        <v>0</v>
      </c>
      <c r="Y145" s="51">
        <f>+'BASE DE DATOS '!CL145</f>
        <v>0</v>
      </c>
      <c r="Z145" s="51">
        <f>+'BASE DE DATOS '!CM145</f>
        <v>0</v>
      </c>
      <c r="AA145" s="131">
        <f>+'BASE DE DATOS '!CN145</f>
        <v>1</v>
      </c>
      <c r="AB145" s="377">
        <f>SUM(AA145:AA147)/P144</f>
        <v>1.1192865105908585</v>
      </c>
      <c r="AC145" s="377">
        <f>+AB145</f>
        <v>1.1192865105908585</v>
      </c>
      <c r="AD145" s="54">
        <f>+'BASE DE DATOS '!CQ145</f>
        <v>58</v>
      </c>
      <c r="AE145" s="127">
        <f>+'BASE DE DATOS '!CR145</f>
        <v>1</v>
      </c>
      <c r="AF145" s="376">
        <f>SUM(AE145:AE147)/AD144</f>
        <v>0.92083333333333339</v>
      </c>
      <c r="AG145" s="376">
        <f>SUM(AE145:AE147)/AD144</f>
        <v>0.92083333333333339</v>
      </c>
      <c r="AH145" s="66" t="str">
        <f>+'BASE DE DATOS '!CU145</f>
        <v>IDERBOL</v>
      </c>
    </row>
    <row r="146" spans="1:34" ht="45">
      <c r="A146" s="48" t="s">
        <v>577</v>
      </c>
      <c r="B146" s="49" t="s">
        <v>95</v>
      </c>
      <c r="C146" s="48" t="s">
        <v>578</v>
      </c>
      <c r="D146" s="50">
        <v>160</v>
      </c>
      <c r="E146" s="50">
        <v>160</v>
      </c>
      <c r="F146" s="48" t="s">
        <v>97</v>
      </c>
      <c r="G146" s="48" t="s">
        <v>587</v>
      </c>
      <c r="H146" s="48" t="s">
        <v>587</v>
      </c>
      <c r="I146" s="51">
        <v>40</v>
      </c>
      <c r="J146" s="50">
        <v>40</v>
      </c>
      <c r="K146" s="51">
        <v>28</v>
      </c>
      <c r="L146" s="51">
        <v>40</v>
      </c>
      <c r="M146" s="50">
        <v>63</v>
      </c>
      <c r="N146" s="50">
        <v>34</v>
      </c>
      <c r="O146" s="51">
        <v>0</v>
      </c>
      <c r="P146" s="51">
        <v>69</v>
      </c>
      <c r="Q146" s="53">
        <f>+'BASE DE DATOS '!CD146</f>
        <v>43</v>
      </c>
      <c r="R146" s="51">
        <f>+'BASE DE DATOS '!CE146</f>
        <v>150000000</v>
      </c>
      <c r="S146" s="51">
        <f>+'BASE DE DATOS '!CF146</f>
        <v>50000000</v>
      </c>
      <c r="T146" s="51">
        <f>+'BASE DE DATOS '!CG146</f>
        <v>0</v>
      </c>
      <c r="U146" s="51">
        <f>+'BASE DE DATOS '!CH146</f>
        <v>50000000</v>
      </c>
      <c r="V146" s="51">
        <f>+'BASE DE DATOS '!CI146</f>
        <v>0</v>
      </c>
      <c r="W146" s="51">
        <f>+'BASE DE DATOS '!CJ146</f>
        <v>0</v>
      </c>
      <c r="X146" s="51">
        <f>+'BASE DE DATOS '!CK146</f>
        <v>0</v>
      </c>
      <c r="Y146" s="51">
        <f>+'BASE DE DATOS '!CL146</f>
        <v>0</v>
      </c>
      <c r="Z146" s="51">
        <f>+'BASE DE DATOS '!CM146</f>
        <v>50000000</v>
      </c>
      <c r="AA146" s="131">
        <f>+'BASE DE DATOS '!CN146</f>
        <v>0.62318840579710144</v>
      </c>
      <c r="AB146" s="377"/>
      <c r="AC146" s="377"/>
      <c r="AD146" s="54">
        <f>+'BASE DE DATOS '!CQ146</f>
        <v>134</v>
      </c>
      <c r="AE146" s="127">
        <f>+'BASE DE DATOS '!CR146</f>
        <v>0.83750000000000002</v>
      </c>
      <c r="AF146" s="376"/>
      <c r="AG146" s="376"/>
      <c r="AH146" s="66" t="str">
        <f>+'BASE DE DATOS '!CU146</f>
        <v>IDERBOL</v>
      </c>
    </row>
    <row r="147" spans="1:34" ht="56.25">
      <c r="A147" s="48" t="s">
        <v>577</v>
      </c>
      <c r="B147" s="49" t="s">
        <v>95</v>
      </c>
      <c r="C147" s="48" t="s">
        <v>578</v>
      </c>
      <c r="D147" s="50">
        <v>100000</v>
      </c>
      <c r="E147" s="50">
        <v>100000</v>
      </c>
      <c r="F147" s="48" t="s">
        <v>97</v>
      </c>
      <c r="G147" s="48" t="s">
        <v>593</v>
      </c>
      <c r="H147" s="48" t="s">
        <v>593</v>
      </c>
      <c r="I147" s="51">
        <v>50000</v>
      </c>
      <c r="J147" s="50">
        <v>50000</v>
      </c>
      <c r="K147" s="51">
        <v>50000</v>
      </c>
      <c r="L147" s="51">
        <v>60000</v>
      </c>
      <c r="M147" s="51">
        <v>18500</v>
      </c>
      <c r="N147" s="50">
        <v>31500</v>
      </c>
      <c r="O147" s="51">
        <v>12000</v>
      </c>
      <c r="P147" s="51">
        <v>19500</v>
      </c>
      <c r="Q147" s="53">
        <f>+'BASE DE DATOS '!CD147</f>
        <v>12000</v>
      </c>
      <c r="R147" s="51">
        <f>+'BASE DE DATOS '!CE147</f>
        <v>273125839</v>
      </c>
      <c r="S147" s="51">
        <f>+'BASE DE DATOS '!CF147</f>
        <v>103125839</v>
      </c>
      <c r="T147" s="51">
        <f>+'BASE DE DATOS '!CG147</f>
        <v>0</v>
      </c>
      <c r="U147" s="51">
        <f>+'BASE DE DATOS '!CH147</f>
        <v>85000000</v>
      </c>
      <c r="V147" s="51">
        <f>+'BASE DE DATOS '!CI147</f>
        <v>0</v>
      </c>
      <c r="W147" s="51">
        <f>+'BASE DE DATOS '!CJ147</f>
        <v>0</v>
      </c>
      <c r="X147" s="51">
        <f>+'BASE DE DATOS '!CK147</f>
        <v>0</v>
      </c>
      <c r="Y147" s="51">
        <f>+'BASE DE DATOS '!CL147</f>
        <v>0</v>
      </c>
      <c r="Z147" s="51">
        <f>+'BASE DE DATOS '!CM147</f>
        <v>85000000</v>
      </c>
      <c r="AA147" s="131">
        <f>+'BASE DE DATOS '!CN147</f>
        <v>0.61538461538461542</v>
      </c>
      <c r="AB147" s="377"/>
      <c r="AC147" s="377"/>
      <c r="AD147" s="54">
        <f>+'BASE DE DATOS '!CQ147</f>
        <v>92500</v>
      </c>
      <c r="AE147" s="127">
        <f>+'BASE DE DATOS '!CR147</f>
        <v>0.92500000000000004</v>
      </c>
      <c r="AF147" s="376"/>
      <c r="AG147" s="376"/>
      <c r="AH147" s="66" t="str">
        <f>+'BASE DE DATOS '!CU147</f>
        <v>IDERBOL</v>
      </c>
    </row>
    <row r="148" spans="1:34" ht="33.75">
      <c r="A148" s="9" t="s">
        <v>598</v>
      </c>
      <c r="B148" s="22" t="s">
        <v>83</v>
      </c>
      <c r="C148" s="9" t="s">
        <v>599</v>
      </c>
      <c r="D148" s="9" t="s">
        <v>79</v>
      </c>
      <c r="E148" s="9" t="s">
        <v>79</v>
      </c>
      <c r="F148" s="9" t="s">
        <v>79</v>
      </c>
      <c r="G148" s="23" t="s">
        <v>80</v>
      </c>
      <c r="H148" s="23" t="s">
        <v>80</v>
      </c>
      <c r="I148" s="25" t="s">
        <v>81</v>
      </c>
      <c r="J148" s="25">
        <f>SUM(J149+J212+J236)</f>
        <v>52</v>
      </c>
      <c r="K148" s="25" t="s">
        <v>81</v>
      </c>
      <c r="L148" s="25">
        <f>SUM(L149+L212+L236)</f>
        <v>56</v>
      </c>
      <c r="M148" s="26" t="s">
        <v>81</v>
      </c>
      <c r="N148" s="25">
        <f>SUM(N149+N212+N236)</f>
        <v>42</v>
      </c>
      <c r="O148" s="26" t="s">
        <v>81</v>
      </c>
      <c r="P148" s="78">
        <f>SUM(P149+P212+P236)</f>
        <v>45</v>
      </c>
      <c r="Q148" s="122" t="str">
        <f>+'BASE DE DATOS '!CD148</f>
        <v>NA</v>
      </c>
      <c r="R148" s="25">
        <f>+'BASE DE DATOS '!CE148</f>
        <v>199715776567.58002</v>
      </c>
      <c r="S148" s="25">
        <f>+'BASE DE DATOS '!CF148</f>
        <v>45091835627.389999</v>
      </c>
      <c r="T148" s="25">
        <f>+'BASE DE DATOS '!CG148</f>
        <v>20910310816.209999</v>
      </c>
      <c r="U148" s="25">
        <f>+'BASE DE DATOS '!CH148</f>
        <v>13804164403.08</v>
      </c>
      <c r="V148" s="25">
        <f>+'BASE DE DATOS '!CI148</f>
        <v>0</v>
      </c>
      <c r="W148" s="25">
        <f>+'BASE DE DATOS '!CJ148</f>
        <v>70022640670.899994</v>
      </c>
      <c r="X148" s="25">
        <f>+'BASE DE DATOS '!CK148</f>
        <v>40000000000</v>
      </c>
      <c r="Y148" s="25">
        <f>+'BASE DE DATOS '!CL148</f>
        <v>821620500</v>
      </c>
      <c r="Z148" s="25">
        <f>+'BASE DE DATOS '!CM148</f>
        <v>222574602815</v>
      </c>
      <c r="AA148" s="26" t="str">
        <f>+'BASE DE DATOS '!CN148</f>
        <v>NA</v>
      </c>
      <c r="AB148" s="26" t="s">
        <v>81</v>
      </c>
      <c r="AC148" s="27">
        <f>SUM(AA151:AA245)/P148</f>
        <v>0.51551127824494736</v>
      </c>
      <c r="AD148" s="23">
        <f>+'BASE DE DATOS '!CQ148</f>
        <v>57</v>
      </c>
      <c r="AE148" s="10" t="str">
        <f>+'BASE DE DATOS '!CR148</f>
        <v>NA</v>
      </c>
      <c r="AF148" s="10" t="s">
        <v>81</v>
      </c>
      <c r="AG148" s="77">
        <f>SUM(AE151:AE245)/AD148</f>
        <v>0.67221983468249291</v>
      </c>
      <c r="AH148" s="9" t="str">
        <f>+'BASE DE DATOS '!CU148</f>
        <v>SECRETARIA DE INFRAESTRUCTURA</v>
      </c>
    </row>
    <row r="149" spans="1:34" ht="33.75">
      <c r="A149" s="30" t="s">
        <v>601</v>
      </c>
      <c r="B149" s="31" t="s">
        <v>87</v>
      </c>
      <c r="C149" s="30" t="s">
        <v>602</v>
      </c>
      <c r="D149" s="32" t="s">
        <v>79</v>
      </c>
      <c r="E149" s="32" t="s">
        <v>79</v>
      </c>
      <c r="F149" s="30" t="s">
        <v>79</v>
      </c>
      <c r="G149" s="30" t="s">
        <v>80</v>
      </c>
      <c r="H149" s="30" t="s">
        <v>80</v>
      </c>
      <c r="I149" s="33" t="s">
        <v>81</v>
      </c>
      <c r="J149" s="33">
        <f>+J150+J176+J194+J207</f>
        <v>47</v>
      </c>
      <c r="K149" s="33" t="s">
        <v>81</v>
      </c>
      <c r="L149" s="33">
        <f>+L150+L176+L194+L207</f>
        <v>47</v>
      </c>
      <c r="M149" s="35" t="s">
        <v>81</v>
      </c>
      <c r="N149" s="33">
        <f>+N150+N176+N194+N207</f>
        <v>29</v>
      </c>
      <c r="O149" s="35" t="s">
        <v>81</v>
      </c>
      <c r="P149" s="80">
        <f>+P150+P176+P194+P207</f>
        <v>27</v>
      </c>
      <c r="Q149" s="117" t="str">
        <f>+'BASE DE DATOS '!CD149</f>
        <v>NA</v>
      </c>
      <c r="R149" s="33">
        <f>+'BASE DE DATOS '!CE149</f>
        <v>189316765473.58002</v>
      </c>
      <c r="S149" s="33">
        <f>+'BASE DE DATOS '!CF149</f>
        <v>34694445033.389999</v>
      </c>
      <c r="T149" s="33">
        <f>+'BASE DE DATOS '!CG149</f>
        <v>20910310816.209999</v>
      </c>
      <c r="U149" s="33">
        <f>+'BASE DE DATOS '!CH149</f>
        <v>13804164403.08</v>
      </c>
      <c r="V149" s="33">
        <f>+'BASE DE DATOS '!CI149</f>
        <v>0</v>
      </c>
      <c r="W149" s="33">
        <f>+'BASE DE DATOS '!CJ149</f>
        <v>70022640670.899994</v>
      </c>
      <c r="X149" s="33">
        <f>+'BASE DE DATOS '!CK149</f>
        <v>40000000000</v>
      </c>
      <c r="Y149" s="33">
        <f>+'BASE DE DATOS '!CL149</f>
        <v>820000000</v>
      </c>
      <c r="Z149" s="33">
        <f>+'BASE DE DATOS '!CM149</f>
        <v>222574602815</v>
      </c>
      <c r="AA149" s="35" t="str">
        <f>+'BASE DE DATOS '!CN149</f>
        <v>NA</v>
      </c>
      <c r="AB149" s="35" t="s">
        <v>81</v>
      </c>
      <c r="AC149" s="34">
        <f>SUM(AA151:AA211)/P149</f>
        <v>0.59212893352715412</v>
      </c>
      <c r="AD149" s="32">
        <f>+'BASE DE DATOS '!CQ149</f>
        <v>36</v>
      </c>
      <c r="AE149" s="36" t="str">
        <f>+'BASE DE DATOS '!CR149</f>
        <v>NA</v>
      </c>
      <c r="AF149" s="36" t="s">
        <v>81</v>
      </c>
      <c r="AG149" s="79">
        <f>SUM(AE151:AE211)/AD149</f>
        <v>0.74136095402827873</v>
      </c>
      <c r="AH149" s="30" t="str">
        <f>+'BASE DE DATOS '!CU149</f>
        <v>SECRETARIA DE INFRAESTRUCTURA</v>
      </c>
    </row>
    <row r="150" spans="1:34" ht="33.75">
      <c r="A150" s="39" t="s">
        <v>603</v>
      </c>
      <c r="B150" s="40" t="s">
        <v>91</v>
      </c>
      <c r="C150" s="39" t="s">
        <v>604</v>
      </c>
      <c r="D150" s="41" t="s">
        <v>79</v>
      </c>
      <c r="E150" s="41" t="s">
        <v>79</v>
      </c>
      <c r="F150" s="41" t="s">
        <v>79</v>
      </c>
      <c r="G150" s="39" t="s">
        <v>80</v>
      </c>
      <c r="H150" s="39" t="s">
        <v>80</v>
      </c>
      <c r="I150" s="42" t="s">
        <v>81</v>
      </c>
      <c r="J150" s="42">
        <v>21</v>
      </c>
      <c r="K150" s="42" t="s">
        <v>81</v>
      </c>
      <c r="L150" s="42">
        <v>20</v>
      </c>
      <c r="M150" s="44" t="s">
        <v>81</v>
      </c>
      <c r="N150" s="42">
        <v>11</v>
      </c>
      <c r="O150" s="44" t="s">
        <v>81</v>
      </c>
      <c r="P150" s="74">
        <v>6</v>
      </c>
      <c r="Q150" s="118" t="str">
        <f>+'BASE DE DATOS '!CD150</f>
        <v>NA</v>
      </c>
      <c r="R150" s="42">
        <f>+'BASE DE DATOS '!CE150</f>
        <v>111031009259</v>
      </c>
      <c r="S150" s="42">
        <f>+'BASE DE DATOS '!CF150</f>
        <v>12721309259</v>
      </c>
      <c r="T150" s="42">
        <f>+'BASE DE DATOS '!CG150</f>
        <v>0</v>
      </c>
      <c r="U150" s="42">
        <f>+'BASE DE DATOS '!CH150</f>
        <v>4600000000</v>
      </c>
      <c r="V150" s="42">
        <f>+'BASE DE DATOS '!CI150</f>
        <v>0</v>
      </c>
      <c r="W150" s="42">
        <f>+'BASE DE DATOS '!CJ150</f>
        <v>53169700000</v>
      </c>
      <c r="X150" s="42">
        <f>+'BASE DE DATOS '!CK150</f>
        <v>40000000000</v>
      </c>
      <c r="Y150" s="42">
        <f>+'BASE DE DATOS '!CL150</f>
        <v>800000000</v>
      </c>
      <c r="Z150" s="42">
        <f>+'BASE DE DATOS '!CM150</f>
        <v>222574602815</v>
      </c>
      <c r="AA150" s="44" t="str">
        <f>+'BASE DE DATOS '!CN150</f>
        <v>NA</v>
      </c>
      <c r="AB150" s="44" t="s">
        <v>81</v>
      </c>
      <c r="AC150" s="43">
        <f>+AC151</f>
        <v>0.68858447488584462</v>
      </c>
      <c r="AD150" s="39">
        <f>+'BASE DE DATOS '!CQ150</f>
        <v>12</v>
      </c>
      <c r="AE150" s="45" t="str">
        <f>+'BASE DE DATOS '!CR150</f>
        <v>NA</v>
      </c>
      <c r="AF150" s="45" t="s">
        <v>81</v>
      </c>
      <c r="AG150" s="81">
        <f>+AG151</f>
        <v>0.84166666666666667</v>
      </c>
      <c r="AH150" s="39" t="str">
        <f>+'BASE DE DATOS '!CU150</f>
        <v>SECRETARIA DE INFRAESTRUCTURA</v>
      </c>
    </row>
    <row r="151" spans="1:34" ht="45">
      <c r="A151" s="48" t="s">
        <v>605</v>
      </c>
      <c r="B151" s="49" t="s">
        <v>95</v>
      </c>
      <c r="C151" s="48" t="s">
        <v>606</v>
      </c>
      <c r="D151" s="50">
        <v>200</v>
      </c>
      <c r="E151" s="50">
        <v>200</v>
      </c>
      <c r="F151" s="48" t="s">
        <v>97</v>
      </c>
      <c r="G151" s="48" t="s">
        <v>607</v>
      </c>
      <c r="H151" s="48" t="s">
        <v>608</v>
      </c>
      <c r="I151" s="51">
        <v>142</v>
      </c>
      <c r="J151" s="50">
        <v>50</v>
      </c>
      <c r="K151" s="50">
        <v>7</v>
      </c>
      <c r="L151" s="51">
        <v>60</v>
      </c>
      <c r="M151" s="51">
        <v>0</v>
      </c>
      <c r="N151" s="51">
        <v>96</v>
      </c>
      <c r="O151" s="51">
        <v>61</v>
      </c>
      <c r="P151" s="51">
        <v>132</v>
      </c>
      <c r="Q151" s="96">
        <f>+'BASE DE DATOS '!CD151</f>
        <v>145</v>
      </c>
      <c r="R151" s="51">
        <f>+'BASE DE DATOS '!CE151</f>
        <v>1000000000</v>
      </c>
      <c r="S151" s="50">
        <f>+'BASE DE DATOS '!CF151</f>
        <v>1000000000</v>
      </c>
      <c r="T151" s="51">
        <f>+'BASE DE DATOS '!CG151</f>
        <v>0</v>
      </c>
      <c r="U151" s="51">
        <f>+'BASE DE DATOS '!CH151</f>
        <v>0</v>
      </c>
      <c r="V151" s="51">
        <f>+'BASE DE DATOS '!CI151</f>
        <v>0</v>
      </c>
      <c r="W151" s="51">
        <f>+'BASE DE DATOS '!CJ151</f>
        <v>0</v>
      </c>
      <c r="X151" s="51">
        <f>+'BASE DE DATOS '!CK151</f>
        <v>0</v>
      </c>
      <c r="Y151" s="51">
        <f>+'BASE DE DATOS '!CL151</f>
        <v>0</v>
      </c>
      <c r="Z151" s="51">
        <f>+'BASE DE DATOS '!CM151</f>
        <v>0</v>
      </c>
      <c r="AA151" s="131">
        <f>+'BASE DE DATOS '!CN151</f>
        <v>1</v>
      </c>
      <c r="AB151" s="377">
        <f>SUM(AA151:AA159)/2</f>
        <v>0.96575342465753422</v>
      </c>
      <c r="AC151" s="377">
        <f>SUM(AA151:AA175)/P150</f>
        <v>0.68858447488584462</v>
      </c>
      <c r="AD151" s="54">
        <f>+'BASE DE DATOS '!CQ151</f>
        <v>213</v>
      </c>
      <c r="AE151" s="127">
        <f>+'BASE DE DATOS '!CR151</f>
        <v>1</v>
      </c>
      <c r="AF151" s="376">
        <f>SUM(AE151:AE159)/3</f>
        <v>1</v>
      </c>
      <c r="AG151" s="376">
        <f>SUM(AE151:AE175)/AD150</f>
        <v>0.84166666666666667</v>
      </c>
      <c r="AH151" s="55" t="str">
        <f>+'BASE DE DATOS '!CU151</f>
        <v>SECRETARIA DE INFRAESTRUCTURA</v>
      </c>
    </row>
    <row r="152" spans="1:34" ht="45">
      <c r="A152" s="48" t="s">
        <v>605</v>
      </c>
      <c r="B152" s="49" t="s">
        <v>95</v>
      </c>
      <c r="C152" s="48" t="s">
        <v>606</v>
      </c>
      <c r="D152" s="57">
        <v>80</v>
      </c>
      <c r="E152" s="57">
        <v>20</v>
      </c>
      <c r="F152" s="48" t="s">
        <v>97</v>
      </c>
      <c r="G152" s="48" t="s">
        <v>609</v>
      </c>
      <c r="H152" s="48" t="s">
        <v>610</v>
      </c>
      <c r="I152" s="51">
        <v>35</v>
      </c>
      <c r="J152" s="50">
        <v>20</v>
      </c>
      <c r="K152" s="50">
        <v>1</v>
      </c>
      <c r="L152" s="51">
        <v>20</v>
      </c>
      <c r="M152" s="51">
        <v>11</v>
      </c>
      <c r="N152" s="51">
        <v>20</v>
      </c>
      <c r="O152" s="51">
        <v>19</v>
      </c>
      <c r="P152" s="51">
        <v>24</v>
      </c>
      <c r="Q152" s="96">
        <f>+'BASE DE DATOS '!CD152</f>
        <v>28</v>
      </c>
      <c r="R152" s="51">
        <f>+'BASE DE DATOS '!CE152</f>
        <v>26938000000</v>
      </c>
      <c r="S152" s="51">
        <f>+'BASE DE DATOS '!CF152</f>
        <v>6298000000</v>
      </c>
      <c r="T152" s="51">
        <f>+'BASE DE DATOS '!CG152</f>
        <v>0</v>
      </c>
      <c r="U152" s="51">
        <f>+'BASE DE DATOS '!CH152</f>
        <v>0</v>
      </c>
      <c r="V152" s="51">
        <f>+'BASE DE DATOS '!CI152</f>
        <v>0</v>
      </c>
      <c r="W152" s="51">
        <f>+'BASE DE DATOS '!CJ152</f>
        <v>20100000000</v>
      </c>
      <c r="X152" s="51">
        <f>+'BASE DE DATOS '!CK152</f>
        <v>0</v>
      </c>
      <c r="Y152" s="51">
        <f>+'BASE DE DATOS '!CL152</f>
        <v>0</v>
      </c>
      <c r="Z152" s="51">
        <f>+'BASE DE DATOS '!CM152</f>
        <v>0</v>
      </c>
      <c r="AA152" s="131" t="str">
        <f>+'BASE DE DATOS '!CN152</f>
        <v>NA</v>
      </c>
      <c r="AB152" s="377"/>
      <c r="AC152" s="377"/>
      <c r="AD152" s="54">
        <f>+'BASE DE DATOS '!CQ152</f>
        <v>59</v>
      </c>
      <c r="AE152" s="127">
        <f>+'BASE DE DATOS '!CR152</f>
        <v>1</v>
      </c>
      <c r="AF152" s="376"/>
      <c r="AG152" s="376"/>
      <c r="AH152" s="55" t="str">
        <f>+'BASE DE DATOS '!CU152</f>
        <v>SECRETARIA DE INFRAESTRUCTURA</v>
      </c>
    </row>
    <row r="153" spans="1:34" ht="45">
      <c r="A153" s="48" t="s">
        <v>605</v>
      </c>
      <c r="B153" s="49" t="s">
        <v>95</v>
      </c>
      <c r="C153" s="48" t="s">
        <v>606</v>
      </c>
      <c r="D153" s="57">
        <v>368</v>
      </c>
      <c r="E153" s="57">
        <v>300</v>
      </c>
      <c r="F153" s="48" t="s">
        <v>97</v>
      </c>
      <c r="G153" s="48" t="s">
        <v>611</v>
      </c>
      <c r="H153" s="48" t="s">
        <v>611</v>
      </c>
      <c r="I153" s="51">
        <v>181</v>
      </c>
      <c r="J153" s="50">
        <v>92</v>
      </c>
      <c r="K153" s="50">
        <v>52</v>
      </c>
      <c r="L153" s="51">
        <v>110</v>
      </c>
      <c r="M153" s="51">
        <v>104</v>
      </c>
      <c r="N153" s="51">
        <v>122</v>
      </c>
      <c r="O153" s="51">
        <v>122</v>
      </c>
      <c r="P153" s="51">
        <v>73</v>
      </c>
      <c r="Q153" s="96">
        <f>+'BASE DE DATOS '!CD153</f>
        <v>68</v>
      </c>
      <c r="R153" s="51">
        <f>+'BASE DE DATOS '!CE153</f>
        <v>81469300000</v>
      </c>
      <c r="S153" s="50">
        <f>+'BASE DE DATOS '!CF153</f>
        <v>3799600000</v>
      </c>
      <c r="T153" s="51">
        <f>+'BASE DE DATOS '!CG153</f>
        <v>0</v>
      </c>
      <c r="U153" s="50">
        <f>+'BASE DE DATOS '!CH153</f>
        <v>4600000000</v>
      </c>
      <c r="V153" s="51">
        <f>+'BASE DE DATOS '!CI153</f>
        <v>0</v>
      </c>
      <c r="W153" s="51">
        <f>+'BASE DE DATOS '!CJ153</f>
        <v>33069700000</v>
      </c>
      <c r="X153" s="51">
        <f>+'BASE DE DATOS '!CK153</f>
        <v>40000000000</v>
      </c>
      <c r="Y153" s="51">
        <f>+'BASE DE DATOS '!CL153</f>
        <v>0</v>
      </c>
      <c r="Z153" s="51">
        <f>+'BASE DE DATOS '!CM153</f>
        <v>0</v>
      </c>
      <c r="AA153" s="131">
        <f>+'BASE DE DATOS '!CN153</f>
        <v>0.93150684931506844</v>
      </c>
      <c r="AB153" s="377"/>
      <c r="AC153" s="377"/>
      <c r="AD153" s="54">
        <f>+'BASE DE DATOS '!CQ153</f>
        <v>346</v>
      </c>
      <c r="AE153" s="127">
        <f>+'BASE DE DATOS '!CR153</f>
        <v>1</v>
      </c>
      <c r="AF153" s="376"/>
      <c r="AG153" s="376"/>
      <c r="AH153" s="55" t="str">
        <f>+'BASE DE DATOS '!CU153</f>
        <v>SECRETARIA DE INFRAESTRUCTURA</v>
      </c>
    </row>
    <row r="154" spans="1:34" ht="45">
      <c r="A154" s="48" t="s">
        <v>605</v>
      </c>
      <c r="B154" s="49" t="s">
        <v>95</v>
      </c>
      <c r="C154" s="48" t="s">
        <v>606</v>
      </c>
      <c r="D154" s="50">
        <v>3</v>
      </c>
      <c r="E154" s="50" t="s">
        <v>79</v>
      </c>
      <c r="F154" s="48" t="s">
        <v>97</v>
      </c>
      <c r="G154" s="48" t="s">
        <v>612</v>
      </c>
      <c r="H154" s="48" t="s">
        <v>612</v>
      </c>
      <c r="I154" s="51">
        <v>3</v>
      </c>
      <c r="J154" s="50">
        <v>1</v>
      </c>
      <c r="K154" s="50">
        <v>0</v>
      </c>
      <c r="L154" s="51">
        <v>1</v>
      </c>
      <c r="M154" s="51">
        <v>0</v>
      </c>
      <c r="N154" s="51">
        <v>3</v>
      </c>
      <c r="O154" s="51">
        <v>3</v>
      </c>
      <c r="P154" s="51" t="s">
        <v>81</v>
      </c>
      <c r="Q154" s="96" t="str">
        <f>+'BASE DE DATOS '!CD154</f>
        <v>NA</v>
      </c>
      <c r="R154" s="51">
        <f>+'BASE DE DATOS '!CE154</f>
        <v>0</v>
      </c>
      <c r="S154" s="51">
        <f>+'BASE DE DATOS '!CF154</f>
        <v>0</v>
      </c>
      <c r="T154" s="51">
        <f>+'BASE DE DATOS '!CG154</f>
        <v>0</v>
      </c>
      <c r="U154" s="51">
        <f>+'BASE DE DATOS '!CH154</f>
        <v>0</v>
      </c>
      <c r="V154" s="51">
        <f>+'BASE DE DATOS '!CI154</f>
        <v>0</v>
      </c>
      <c r="W154" s="51">
        <f>+'BASE DE DATOS '!CJ154</f>
        <v>0</v>
      </c>
      <c r="X154" s="51">
        <f>+'BASE DE DATOS '!CK154</f>
        <v>0</v>
      </c>
      <c r="Y154" s="51">
        <f>+'BASE DE DATOS '!CL154</f>
        <v>0</v>
      </c>
      <c r="Z154" s="51">
        <f>+'BASE DE DATOS '!CM154</f>
        <v>0</v>
      </c>
      <c r="AA154" s="131" t="str">
        <f>+'BASE DE DATOS '!CN154</f>
        <v>NA</v>
      </c>
      <c r="AB154" s="377"/>
      <c r="AC154" s="377"/>
      <c r="AD154" s="54" t="str">
        <f>+'BASE DE DATOS '!CQ154</f>
        <v>NA</v>
      </c>
      <c r="AE154" s="127" t="str">
        <f>+'BASE DE DATOS '!CR154</f>
        <v>NA</v>
      </c>
      <c r="AF154" s="376"/>
      <c r="AG154" s="376"/>
      <c r="AH154" s="55" t="str">
        <f>+'BASE DE DATOS '!CU154</f>
        <v>SECRETARIA DE INFRAESTRUCTURA</v>
      </c>
    </row>
    <row r="155" spans="1:34" ht="45">
      <c r="A155" s="48" t="s">
        <v>605</v>
      </c>
      <c r="B155" s="49" t="s">
        <v>95</v>
      </c>
      <c r="C155" s="48" t="s">
        <v>606</v>
      </c>
      <c r="D155" s="50">
        <v>100</v>
      </c>
      <c r="E155" s="50" t="s">
        <v>81</v>
      </c>
      <c r="F155" s="48" t="s">
        <v>97</v>
      </c>
      <c r="G155" s="48" t="s">
        <v>613</v>
      </c>
      <c r="H155" s="48" t="s">
        <v>613</v>
      </c>
      <c r="I155" s="51">
        <v>0</v>
      </c>
      <c r="J155" s="50">
        <v>10</v>
      </c>
      <c r="K155" s="50">
        <v>0</v>
      </c>
      <c r="L155" s="51">
        <v>100</v>
      </c>
      <c r="M155" s="51">
        <v>0</v>
      </c>
      <c r="N155" s="51">
        <v>0</v>
      </c>
      <c r="O155" s="51">
        <v>0</v>
      </c>
      <c r="P155" s="51" t="s">
        <v>81</v>
      </c>
      <c r="Q155" s="96" t="str">
        <f>+'BASE DE DATOS '!CD155</f>
        <v>NA</v>
      </c>
      <c r="R155" s="51">
        <f>+'BASE DE DATOS '!CE155</f>
        <v>0</v>
      </c>
      <c r="S155" s="51">
        <f>+'BASE DE DATOS '!CF155</f>
        <v>0</v>
      </c>
      <c r="T155" s="51">
        <f>+'BASE DE DATOS '!CG155</f>
        <v>0</v>
      </c>
      <c r="U155" s="51">
        <f>+'BASE DE DATOS '!CH155</f>
        <v>0</v>
      </c>
      <c r="V155" s="51">
        <f>+'BASE DE DATOS '!CI155</f>
        <v>0</v>
      </c>
      <c r="W155" s="51">
        <f>+'BASE DE DATOS '!CJ155</f>
        <v>0</v>
      </c>
      <c r="X155" s="51">
        <f>+'BASE DE DATOS '!CK155</f>
        <v>0</v>
      </c>
      <c r="Y155" s="51">
        <f>+'BASE DE DATOS '!CL155</f>
        <v>0</v>
      </c>
      <c r="Z155" s="51">
        <f>+'BASE DE DATOS '!CM155</f>
        <v>0</v>
      </c>
      <c r="AA155" s="131" t="str">
        <f>+'BASE DE DATOS '!CN155</f>
        <v>NA</v>
      </c>
      <c r="AB155" s="377"/>
      <c r="AC155" s="377"/>
      <c r="AD155" s="54" t="str">
        <f>+'BASE DE DATOS '!CQ155</f>
        <v>NA</v>
      </c>
      <c r="AE155" s="127" t="str">
        <f>+'BASE DE DATOS '!CR155</f>
        <v>NA</v>
      </c>
      <c r="AF155" s="376"/>
      <c r="AG155" s="376"/>
      <c r="AH155" s="55" t="str">
        <f>+'BASE DE DATOS '!CU155</f>
        <v>SECRETARIA DE INFRAESTRUCTURA</v>
      </c>
    </row>
    <row r="156" spans="1:34" ht="45">
      <c r="A156" s="48" t="s">
        <v>605</v>
      </c>
      <c r="B156" s="49" t="s">
        <v>95</v>
      </c>
      <c r="C156" s="48" t="s">
        <v>606</v>
      </c>
      <c r="D156" s="50">
        <v>100</v>
      </c>
      <c r="E156" s="50" t="s">
        <v>81</v>
      </c>
      <c r="F156" s="48" t="s">
        <v>97</v>
      </c>
      <c r="G156" s="48" t="s">
        <v>614</v>
      </c>
      <c r="H156" s="48" t="s">
        <v>614</v>
      </c>
      <c r="I156" s="51">
        <v>0</v>
      </c>
      <c r="J156" s="50">
        <v>10</v>
      </c>
      <c r="K156" s="50">
        <v>10</v>
      </c>
      <c r="L156" s="51">
        <v>100</v>
      </c>
      <c r="M156" s="51">
        <v>100</v>
      </c>
      <c r="N156" s="51">
        <v>0</v>
      </c>
      <c r="O156" s="51">
        <v>0</v>
      </c>
      <c r="P156" s="51" t="s">
        <v>81</v>
      </c>
      <c r="Q156" s="96" t="str">
        <f>+'BASE DE DATOS '!CD156</f>
        <v>NA</v>
      </c>
      <c r="R156" s="51">
        <f>+'BASE DE DATOS '!CE156</f>
        <v>0</v>
      </c>
      <c r="S156" s="51">
        <f>+'BASE DE DATOS '!CF156</f>
        <v>0</v>
      </c>
      <c r="T156" s="51">
        <f>+'BASE DE DATOS '!CG156</f>
        <v>0</v>
      </c>
      <c r="U156" s="51">
        <f>+'BASE DE DATOS '!CH156</f>
        <v>0</v>
      </c>
      <c r="V156" s="51">
        <f>+'BASE DE DATOS '!CI156</f>
        <v>0</v>
      </c>
      <c r="W156" s="51">
        <f>+'BASE DE DATOS '!CJ156</f>
        <v>0</v>
      </c>
      <c r="X156" s="51">
        <f>+'BASE DE DATOS '!CK156</f>
        <v>0</v>
      </c>
      <c r="Y156" s="51">
        <f>+'BASE DE DATOS '!CL156</f>
        <v>0</v>
      </c>
      <c r="Z156" s="51">
        <f>+'BASE DE DATOS '!CM156</f>
        <v>222574602815</v>
      </c>
      <c r="AA156" s="131" t="str">
        <f>+'BASE DE DATOS '!CN156</f>
        <v>NA</v>
      </c>
      <c r="AB156" s="377"/>
      <c r="AC156" s="377"/>
      <c r="AD156" s="54" t="str">
        <f>+'BASE DE DATOS '!CQ156</f>
        <v>NA</v>
      </c>
      <c r="AE156" s="127" t="str">
        <f>+'BASE DE DATOS '!CR156</f>
        <v>NA</v>
      </c>
      <c r="AF156" s="376"/>
      <c r="AG156" s="376"/>
      <c r="AH156" s="55" t="str">
        <f>+'BASE DE DATOS '!CU156</f>
        <v>SECRETARIA DE INFRAESTRUCTURA</v>
      </c>
    </row>
    <row r="157" spans="1:34" ht="67.5">
      <c r="A157" s="48" t="s">
        <v>605</v>
      </c>
      <c r="B157" s="49" t="s">
        <v>95</v>
      </c>
      <c r="C157" s="48" t="s">
        <v>606</v>
      </c>
      <c r="D157" s="50">
        <v>100</v>
      </c>
      <c r="E157" s="50" t="s">
        <v>81</v>
      </c>
      <c r="F157" s="48" t="s">
        <v>97</v>
      </c>
      <c r="G157" s="48" t="s">
        <v>615</v>
      </c>
      <c r="H157" s="48" t="s">
        <v>615</v>
      </c>
      <c r="I157" s="51">
        <v>0</v>
      </c>
      <c r="J157" s="50">
        <v>10</v>
      </c>
      <c r="K157" s="50">
        <v>0</v>
      </c>
      <c r="L157" s="51">
        <v>40</v>
      </c>
      <c r="M157" s="51">
        <v>0</v>
      </c>
      <c r="N157" s="51">
        <v>0</v>
      </c>
      <c r="O157" s="51">
        <v>0</v>
      </c>
      <c r="P157" s="51" t="s">
        <v>81</v>
      </c>
      <c r="Q157" s="96" t="str">
        <f>+'BASE DE DATOS '!CD157</f>
        <v>NA</v>
      </c>
      <c r="R157" s="51">
        <f>+'BASE DE DATOS '!CE157</f>
        <v>0</v>
      </c>
      <c r="S157" s="51">
        <f>+'BASE DE DATOS '!CF157</f>
        <v>0</v>
      </c>
      <c r="T157" s="51">
        <f>+'BASE DE DATOS '!CG157</f>
        <v>0</v>
      </c>
      <c r="U157" s="51">
        <f>+'BASE DE DATOS '!CH157</f>
        <v>0</v>
      </c>
      <c r="V157" s="51">
        <f>+'BASE DE DATOS '!CI157</f>
        <v>0</v>
      </c>
      <c r="W157" s="51">
        <f>+'BASE DE DATOS '!CJ157</f>
        <v>0</v>
      </c>
      <c r="X157" s="51">
        <f>+'BASE DE DATOS '!CK157</f>
        <v>0</v>
      </c>
      <c r="Y157" s="51">
        <f>+'BASE DE DATOS '!CL157</f>
        <v>0</v>
      </c>
      <c r="Z157" s="51">
        <f>+'BASE DE DATOS '!CM157</f>
        <v>0</v>
      </c>
      <c r="AA157" s="131" t="str">
        <f>+'BASE DE DATOS '!CN157</f>
        <v>NA</v>
      </c>
      <c r="AB157" s="377"/>
      <c r="AC157" s="377"/>
      <c r="AD157" s="54" t="str">
        <f>+'BASE DE DATOS '!CQ157</f>
        <v>NA</v>
      </c>
      <c r="AE157" s="127" t="str">
        <f>+'BASE DE DATOS '!CR157</f>
        <v>NA</v>
      </c>
      <c r="AF157" s="376"/>
      <c r="AG157" s="376"/>
      <c r="AH157" s="55" t="str">
        <f>+'BASE DE DATOS '!CU157</f>
        <v>SECRETARIA DE INFRAESTRUCTURA</v>
      </c>
    </row>
    <row r="158" spans="1:34" ht="45">
      <c r="A158" s="48" t="s">
        <v>605</v>
      </c>
      <c r="B158" s="49" t="s">
        <v>95</v>
      </c>
      <c r="C158" s="48" t="s">
        <v>606</v>
      </c>
      <c r="D158" s="50">
        <v>100</v>
      </c>
      <c r="E158" s="50" t="s">
        <v>81</v>
      </c>
      <c r="F158" s="48" t="s">
        <v>97</v>
      </c>
      <c r="G158" s="48" t="s">
        <v>616</v>
      </c>
      <c r="H158" s="48" t="s">
        <v>616</v>
      </c>
      <c r="I158" s="51">
        <v>0</v>
      </c>
      <c r="J158" s="50">
        <v>10</v>
      </c>
      <c r="K158" s="50">
        <v>0</v>
      </c>
      <c r="L158" s="51">
        <v>40</v>
      </c>
      <c r="M158" s="51">
        <v>0</v>
      </c>
      <c r="N158" s="51">
        <v>0</v>
      </c>
      <c r="O158" s="51">
        <v>0</v>
      </c>
      <c r="P158" s="51" t="s">
        <v>81</v>
      </c>
      <c r="Q158" s="96" t="str">
        <f>+'BASE DE DATOS '!CD158</f>
        <v>NA</v>
      </c>
      <c r="R158" s="51">
        <f>+'BASE DE DATOS '!CE158</f>
        <v>0</v>
      </c>
      <c r="S158" s="51">
        <f>+'BASE DE DATOS '!CF158</f>
        <v>0</v>
      </c>
      <c r="T158" s="51">
        <f>+'BASE DE DATOS '!CG158</f>
        <v>0</v>
      </c>
      <c r="U158" s="51">
        <f>+'BASE DE DATOS '!CH158</f>
        <v>0</v>
      </c>
      <c r="V158" s="51">
        <f>+'BASE DE DATOS '!CI158</f>
        <v>0</v>
      </c>
      <c r="W158" s="51">
        <f>+'BASE DE DATOS '!CJ158</f>
        <v>0</v>
      </c>
      <c r="X158" s="51">
        <f>+'BASE DE DATOS '!CK158</f>
        <v>0</v>
      </c>
      <c r="Y158" s="51">
        <f>+'BASE DE DATOS '!CL158</f>
        <v>0</v>
      </c>
      <c r="Z158" s="51">
        <f>+'BASE DE DATOS '!CM158</f>
        <v>0</v>
      </c>
      <c r="AA158" s="131" t="str">
        <f>+'BASE DE DATOS '!CN158</f>
        <v>NA</v>
      </c>
      <c r="AB158" s="377"/>
      <c r="AC158" s="377"/>
      <c r="AD158" s="54" t="str">
        <f>+'BASE DE DATOS '!CQ158</f>
        <v>NA</v>
      </c>
      <c r="AE158" s="127" t="str">
        <f>+'BASE DE DATOS '!CR158</f>
        <v>NA</v>
      </c>
      <c r="AF158" s="376"/>
      <c r="AG158" s="376"/>
      <c r="AH158" s="55" t="str">
        <f>+'BASE DE DATOS '!CU158</f>
        <v>SECRETARIA DE INFRAESTRUCTURA</v>
      </c>
    </row>
    <row r="159" spans="1:34" ht="56.25">
      <c r="A159" s="48" t="s">
        <v>605</v>
      </c>
      <c r="B159" s="49" t="s">
        <v>95</v>
      </c>
      <c r="C159" s="48" t="s">
        <v>606</v>
      </c>
      <c r="D159" s="50">
        <v>100</v>
      </c>
      <c r="E159" s="50" t="s">
        <v>81</v>
      </c>
      <c r="F159" s="48" t="s">
        <v>97</v>
      </c>
      <c r="G159" s="48" t="s">
        <v>617</v>
      </c>
      <c r="H159" s="48" t="s">
        <v>617</v>
      </c>
      <c r="I159" s="51">
        <v>0</v>
      </c>
      <c r="J159" s="50">
        <v>10</v>
      </c>
      <c r="K159" s="50">
        <v>0</v>
      </c>
      <c r="L159" s="51">
        <v>40</v>
      </c>
      <c r="M159" s="51">
        <v>0</v>
      </c>
      <c r="N159" s="51">
        <v>0</v>
      </c>
      <c r="O159" s="51">
        <v>0</v>
      </c>
      <c r="P159" s="51" t="s">
        <v>81</v>
      </c>
      <c r="Q159" s="96" t="str">
        <f>+'BASE DE DATOS '!CD159</f>
        <v>NA</v>
      </c>
      <c r="R159" s="51">
        <f>+'BASE DE DATOS '!CE159</f>
        <v>0</v>
      </c>
      <c r="S159" s="51">
        <f>+'BASE DE DATOS '!CF159</f>
        <v>0</v>
      </c>
      <c r="T159" s="51">
        <f>+'BASE DE DATOS '!CG159</f>
        <v>0</v>
      </c>
      <c r="U159" s="51">
        <f>+'BASE DE DATOS '!CH159</f>
        <v>0</v>
      </c>
      <c r="V159" s="51">
        <f>+'BASE DE DATOS '!CI159</f>
        <v>0</v>
      </c>
      <c r="W159" s="51">
        <f>+'BASE DE DATOS '!CJ159</f>
        <v>0</v>
      </c>
      <c r="X159" s="51">
        <f>+'BASE DE DATOS '!CK159</f>
        <v>0</v>
      </c>
      <c r="Y159" s="51">
        <f>+'BASE DE DATOS '!CL159</f>
        <v>0</v>
      </c>
      <c r="Z159" s="51">
        <f>+'BASE DE DATOS '!CM159</f>
        <v>0</v>
      </c>
      <c r="AA159" s="131" t="str">
        <f>+'BASE DE DATOS '!CN159</f>
        <v>NA</v>
      </c>
      <c r="AB159" s="377"/>
      <c r="AC159" s="377"/>
      <c r="AD159" s="54" t="str">
        <f>+'BASE DE DATOS '!CQ159</f>
        <v>NA</v>
      </c>
      <c r="AE159" s="127" t="str">
        <f>+'BASE DE DATOS '!CR159</f>
        <v>NA</v>
      </c>
      <c r="AF159" s="376"/>
      <c r="AG159" s="376"/>
      <c r="AH159" s="55" t="str">
        <f>+'BASE DE DATOS '!CU159</f>
        <v>SECRETARIA DE INFRAESTRUCTURA</v>
      </c>
    </row>
    <row r="160" spans="1:34" ht="45">
      <c r="A160" s="48" t="s">
        <v>618</v>
      </c>
      <c r="B160" s="49" t="s">
        <v>95</v>
      </c>
      <c r="C160" s="48" t="s">
        <v>619</v>
      </c>
      <c r="D160" s="50">
        <v>100</v>
      </c>
      <c r="E160" s="50" t="s">
        <v>81</v>
      </c>
      <c r="F160" s="48" t="s">
        <v>97</v>
      </c>
      <c r="G160" s="48" t="s">
        <v>620</v>
      </c>
      <c r="H160" s="48" t="s">
        <v>620</v>
      </c>
      <c r="I160" s="51">
        <v>0</v>
      </c>
      <c r="J160" s="50">
        <v>10</v>
      </c>
      <c r="K160" s="50">
        <v>0</v>
      </c>
      <c r="L160" s="51">
        <v>40</v>
      </c>
      <c r="M160" s="51">
        <v>0</v>
      </c>
      <c r="N160" s="51">
        <v>0</v>
      </c>
      <c r="O160" s="51">
        <v>0</v>
      </c>
      <c r="P160" s="51">
        <v>0</v>
      </c>
      <c r="Q160" s="96" t="str">
        <f>+'BASE DE DATOS '!CD160</f>
        <v>NA</v>
      </c>
      <c r="R160" s="51">
        <f>+'BASE DE DATOS '!CE160</f>
        <v>0</v>
      </c>
      <c r="S160" s="51">
        <f>+'BASE DE DATOS '!CF160</f>
        <v>0</v>
      </c>
      <c r="T160" s="51">
        <f>+'BASE DE DATOS '!CG160</f>
        <v>0</v>
      </c>
      <c r="U160" s="51">
        <f>+'BASE DE DATOS '!CH160</f>
        <v>0</v>
      </c>
      <c r="V160" s="51">
        <f>+'BASE DE DATOS '!CI160</f>
        <v>0</v>
      </c>
      <c r="W160" s="51">
        <f>+'BASE DE DATOS '!CJ160</f>
        <v>0</v>
      </c>
      <c r="X160" s="51">
        <f>+'BASE DE DATOS '!CK160</f>
        <v>0</v>
      </c>
      <c r="Y160" s="51">
        <f>+'BASE DE DATOS '!CL160</f>
        <v>0</v>
      </c>
      <c r="Z160" s="51">
        <f>+'BASE DE DATOS '!CM160</f>
        <v>0</v>
      </c>
      <c r="AA160" s="131" t="str">
        <f>+'BASE DE DATOS '!CN160</f>
        <v>NA</v>
      </c>
      <c r="AB160" s="377">
        <f>SUM(AA160:AA166)/1</f>
        <v>0</v>
      </c>
      <c r="AC160" s="377">
        <v>1.4000000000000002E-2</v>
      </c>
      <c r="AD160" s="54" t="str">
        <f>+'BASE DE DATOS '!CQ160</f>
        <v>NA</v>
      </c>
      <c r="AE160" s="127" t="str">
        <f>+'BASE DE DATOS '!CR160</f>
        <v>NA</v>
      </c>
      <c r="AF160" s="376">
        <f>SUM(AE160:AE166)/5</f>
        <v>0.98000000000000009</v>
      </c>
      <c r="AG160" s="376"/>
      <c r="AH160" s="55" t="str">
        <f>+'BASE DE DATOS '!CU160</f>
        <v>SECRETARIA DE INFRAESTRUCTURA</v>
      </c>
    </row>
    <row r="161" spans="1:34" ht="33.75">
      <c r="A161" s="48" t="s">
        <v>618</v>
      </c>
      <c r="B161" s="49" t="s">
        <v>95</v>
      </c>
      <c r="C161" s="48" t="s">
        <v>619</v>
      </c>
      <c r="D161" s="50">
        <v>10</v>
      </c>
      <c r="E161" s="50" t="s">
        <v>81</v>
      </c>
      <c r="F161" s="48" t="s">
        <v>97</v>
      </c>
      <c r="G161" s="48" t="s">
        <v>621</v>
      </c>
      <c r="H161" s="48" t="s">
        <v>621</v>
      </c>
      <c r="I161" s="51">
        <v>0</v>
      </c>
      <c r="J161" s="50">
        <v>2</v>
      </c>
      <c r="K161" s="50">
        <v>12</v>
      </c>
      <c r="L161" s="51">
        <v>3</v>
      </c>
      <c r="M161" s="51">
        <v>0</v>
      </c>
      <c r="N161" s="51">
        <v>6</v>
      </c>
      <c r="O161" s="51">
        <v>8</v>
      </c>
      <c r="P161" s="51">
        <v>0</v>
      </c>
      <c r="Q161" s="96" t="str">
        <f>+'BASE DE DATOS '!CD161</f>
        <v>NA</v>
      </c>
      <c r="R161" s="51">
        <f>+'BASE DE DATOS '!CE161</f>
        <v>0</v>
      </c>
      <c r="S161" s="51">
        <f>+'BASE DE DATOS '!CF161</f>
        <v>0</v>
      </c>
      <c r="T161" s="51">
        <f>+'BASE DE DATOS '!CG161</f>
        <v>0</v>
      </c>
      <c r="U161" s="51">
        <f>+'BASE DE DATOS '!CH161</f>
        <v>0</v>
      </c>
      <c r="V161" s="51">
        <f>+'BASE DE DATOS '!CI161</f>
        <v>0</v>
      </c>
      <c r="W161" s="51">
        <f>+'BASE DE DATOS '!CJ161</f>
        <v>0</v>
      </c>
      <c r="X161" s="51">
        <f>+'BASE DE DATOS '!CK161</f>
        <v>0</v>
      </c>
      <c r="Y161" s="51">
        <f>+'BASE DE DATOS '!CL161</f>
        <v>0</v>
      </c>
      <c r="Z161" s="51">
        <f>+'BASE DE DATOS '!CM161</f>
        <v>0</v>
      </c>
      <c r="AA161" s="131" t="str">
        <f>+'BASE DE DATOS '!CN161</f>
        <v>NA</v>
      </c>
      <c r="AB161" s="377"/>
      <c r="AC161" s="377"/>
      <c r="AD161" s="54">
        <f>+'BASE DE DATOS '!CQ161</f>
        <v>20</v>
      </c>
      <c r="AE161" s="127">
        <f>+'BASE DE DATOS '!CR161</f>
        <v>1</v>
      </c>
      <c r="AF161" s="376"/>
      <c r="AG161" s="376"/>
      <c r="AH161" s="55" t="str">
        <f>+'BASE DE DATOS '!CU161</f>
        <v>SECRETARIA DE INFRAESTRUCTURA</v>
      </c>
    </row>
    <row r="162" spans="1:34" ht="45">
      <c r="A162" s="48" t="s">
        <v>618</v>
      </c>
      <c r="B162" s="49" t="s">
        <v>95</v>
      </c>
      <c r="C162" s="48" t="s">
        <v>619</v>
      </c>
      <c r="D162" s="50">
        <v>15</v>
      </c>
      <c r="E162" s="50">
        <v>50</v>
      </c>
      <c r="F162" s="48" t="s">
        <v>97</v>
      </c>
      <c r="G162" s="48" t="s">
        <v>624</v>
      </c>
      <c r="H162" s="56" t="s">
        <v>628</v>
      </c>
      <c r="I162" s="51">
        <v>15</v>
      </c>
      <c r="J162" s="50">
        <v>6</v>
      </c>
      <c r="K162" s="50">
        <v>117</v>
      </c>
      <c r="L162" s="51">
        <v>33</v>
      </c>
      <c r="M162" s="51">
        <v>0</v>
      </c>
      <c r="N162" s="51">
        <v>2</v>
      </c>
      <c r="O162" s="51">
        <v>10</v>
      </c>
      <c r="P162" s="51">
        <v>15</v>
      </c>
      <c r="Q162" s="96">
        <f>+'BASE DE DATOS '!CD162</f>
        <v>65</v>
      </c>
      <c r="R162" s="51">
        <f>+'BASE DE DATOS '!CE162</f>
        <v>1000000000</v>
      </c>
      <c r="S162" s="51">
        <f>+'BASE DE DATOS '!CF162</f>
        <v>1000000000</v>
      </c>
      <c r="T162" s="51">
        <f>+'BASE DE DATOS '!CG162</f>
        <v>0</v>
      </c>
      <c r="U162" s="51">
        <f>+'BASE DE DATOS '!CH162</f>
        <v>0</v>
      </c>
      <c r="V162" s="51">
        <f>+'BASE DE DATOS '!CI162</f>
        <v>0</v>
      </c>
      <c r="W162" s="51">
        <f>+'BASE DE DATOS '!CJ162</f>
        <v>0</v>
      </c>
      <c r="X162" s="51">
        <f>+'BASE DE DATOS '!CK162</f>
        <v>0</v>
      </c>
      <c r="Y162" s="51">
        <f>+'BASE DE DATOS '!CL162</f>
        <v>0</v>
      </c>
      <c r="Z162" s="51">
        <f>+'BASE DE DATOS '!CM162</f>
        <v>0</v>
      </c>
      <c r="AA162" s="131" t="str">
        <f>+'BASE DE DATOS '!CN162</f>
        <v>NA</v>
      </c>
      <c r="AB162" s="377"/>
      <c r="AC162" s="377"/>
      <c r="AD162" s="54">
        <f>+'BASE DE DATOS '!CQ162</f>
        <v>127</v>
      </c>
      <c r="AE162" s="127">
        <f>+'BASE DE DATOS '!CR162</f>
        <v>1</v>
      </c>
      <c r="AF162" s="376"/>
      <c r="AG162" s="376"/>
      <c r="AH162" s="55" t="str">
        <f>+'BASE DE DATOS '!CU162</f>
        <v>SECRETARIA DE INFRAESTRUCTURA</v>
      </c>
    </row>
    <row r="163" spans="1:34" ht="33.75">
      <c r="A163" s="48" t="s">
        <v>618</v>
      </c>
      <c r="B163" s="49" t="s">
        <v>95</v>
      </c>
      <c r="C163" s="48" t="s">
        <v>619</v>
      </c>
      <c r="D163" s="50">
        <v>20</v>
      </c>
      <c r="E163" s="50" t="s">
        <v>81</v>
      </c>
      <c r="F163" s="48" t="s">
        <v>97</v>
      </c>
      <c r="G163" s="48" t="s">
        <v>625</v>
      </c>
      <c r="H163" s="48" t="s">
        <v>625</v>
      </c>
      <c r="I163" s="51">
        <v>20</v>
      </c>
      <c r="J163" s="50">
        <v>3</v>
      </c>
      <c r="K163" s="50">
        <v>75</v>
      </c>
      <c r="L163" s="51">
        <v>6</v>
      </c>
      <c r="M163" s="51">
        <v>7</v>
      </c>
      <c r="N163" s="51">
        <v>3</v>
      </c>
      <c r="O163" s="51">
        <v>0.5</v>
      </c>
      <c r="P163" s="51" t="s">
        <v>81</v>
      </c>
      <c r="Q163" s="96" t="str">
        <f>+'BASE DE DATOS '!CD163</f>
        <v>NA</v>
      </c>
      <c r="R163" s="51">
        <f>+'BASE DE DATOS '!CE163</f>
        <v>0</v>
      </c>
      <c r="S163" s="51">
        <f>+'BASE DE DATOS '!CF163</f>
        <v>0</v>
      </c>
      <c r="T163" s="51">
        <f>+'BASE DE DATOS '!CG163</f>
        <v>0</v>
      </c>
      <c r="U163" s="51">
        <f>+'BASE DE DATOS '!CH163</f>
        <v>0</v>
      </c>
      <c r="V163" s="51">
        <f>+'BASE DE DATOS '!CI163</f>
        <v>0</v>
      </c>
      <c r="W163" s="51">
        <f>+'BASE DE DATOS '!CJ163</f>
        <v>0</v>
      </c>
      <c r="X163" s="51">
        <f>+'BASE DE DATOS '!CK163</f>
        <v>0</v>
      </c>
      <c r="Y163" s="51">
        <f>+'BASE DE DATOS '!CL163</f>
        <v>0</v>
      </c>
      <c r="Z163" s="51">
        <f>+'BASE DE DATOS '!CM163</f>
        <v>0</v>
      </c>
      <c r="AA163" s="131" t="str">
        <f>+'BASE DE DATOS '!CN163</f>
        <v>NA</v>
      </c>
      <c r="AB163" s="377"/>
      <c r="AC163" s="377"/>
      <c r="AD163" s="54">
        <f>+'BASE DE DATOS '!CQ163</f>
        <v>82.5</v>
      </c>
      <c r="AE163" s="127">
        <f>+'BASE DE DATOS '!CR163</f>
        <v>1</v>
      </c>
      <c r="AF163" s="376"/>
      <c r="AG163" s="376"/>
      <c r="AH163" s="55" t="str">
        <f>+'BASE DE DATOS '!CU163</f>
        <v>SECRETARIA DE INFRAESTRUCTURA</v>
      </c>
    </row>
    <row r="164" spans="1:34" ht="33.75">
      <c r="A164" s="48" t="s">
        <v>618</v>
      </c>
      <c r="B164" s="49" t="s">
        <v>95</v>
      </c>
      <c r="C164" s="48" t="s">
        <v>619</v>
      </c>
      <c r="D164" s="50">
        <v>40</v>
      </c>
      <c r="E164" s="50" t="s">
        <v>81</v>
      </c>
      <c r="F164" s="48" t="s">
        <v>97</v>
      </c>
      <c r="G164" s="48" t="s">
        <v>626</v>
      </c>
      <c r="H164" s="48" t="s">
        <v>626</v>
      </c>
      <c r="I164" s="51">
        <v>40</v>
      </c>
      <c r="J164" s="50">
        <v>5</v>
      </c>
      <c r="K164" s="50">
        <v>5</v>
      </c>
      <c r="L164" s="51">
        <v>0</v>
      </c>
      <c r="M164" s="51">
        <v>0</v>
      </c>
      <c r="N164" s="51">
        <v>15</v>
      </c>
      <c r="O164" s="51">
        <v>0</v>
      </c>
      <c r="P164" s="51" t="s">
        <v>81</v>
      </c>
      <c r="Q164" s="96" t="str">
        <f>+'BASE DE DATOS '!CD164</f>
        <v>NA</v>
      </c>
      <c r="R164" s="51">
        <f>+'BASE DE DATOS '!CE164</f>
        <v>0</v>
      </c>
      <c r="S164" s="51">
        <f>+'BASE DE DATOS '!CF164</f>
        <v>0</v>
      </c>
      <c r="T164" s="51">
        <f>+'BASE DE DATOS '!CG164</f>
        <v>0</v>
      </c>
      <c r="U164" s="51">
        <f>+'BASE DE DATOS '!CH164</f>
        <v>0</v>
      </c>
      <c r="V164" s="51">
        <f>+'BASE DE DATOS '!CI164</f>
        <v>0</v>
      </c>
      <c r="W164" s="51">
        <f>+'BASE DE DATOS '!CJ164</f>
        <v>0</v>
      </c>
      <c r="X164" s="51">
        <f>+'BASE DE DATOS '!CK164</f>
        <v>0</v>
      </c>
      <c r="Y164" s="51">
        <f>+'BASE DE DATOS '!CL164</f>
        <v>0</v>
      </c>
      <c r="Z164" s="51">
        <f>+'BASE DE DATOS '!CM164</f>
        <v>0</v>
      </c>
      <c r="AA164" s="131" t="str">
        <f>+'BASE DE DATOS '!CN164</f>
        <v>NA</v>
      </c>
      <c r="AB164" s="377"/>
      <c r="AC164" s="377"/>
      <c r="AD164" s="54" t="str">
        <f>+'BASE DE DATOS '!CQ164</f>
        <v>NA</v>
      </c>
      <c r="AE164" s="127" t="str">
        <f>+'BASE DE DATOS '!CR164</f>
        <v>NA</v>
      </c>
      <c r="AF164" s="376"/>
      <c r="AG164" s="376"/>
      <c r="AH164" s="55" t="str">
        <f>+'BASE DE DATOS '!CU164</f>
        <v>SECRETARIA DE INFRAESTRUCTURA</v>
      </c>
    </row>
    <row r="165" spans="1:34" ht="33.75">
      <c r="A165" s="48" t="s">
        <v>618</v>
      </c>
      <c r="B165" s="49" t="s">
        <v>95</v>
      </c>
      <c r="C165" s="48" t="s">
        <v>619</v>
      </c>
      <c r="D165" s="50">
        <v>10</v>
      </c>
      <c r="E165" s="50">
        <v>10</v>
      </c>
      <c r="F165" s="48" t="s">
        <v>97</v>
      </c>
      <c r="G165" s="48" t="s">
        <v>630</v>
      </c>
      <c r="H165" s="48" t="s">
        <v>627</v>
      </c>
      <c r="I165" s="51">
        <v>0</v>
      </c>
      <c r="J165" s="50">
        <v>7</v>
      </c>
      <c r="K165" s="50">
        <v>0</v>
      </c>
      <c r="L165" s="51">
        <v>9</v>
      </c>
      <c r="M165" s="51">
        <v>9</v>
      </c>
      <c r="N165" s="51">
        <v>0</v>
      </c>
      <c r="O165" s="51">
        <v>0</v>
      </c>
      <c r="P165" s="51">
        <v>8</v>
      </c>
      <c r="Q165" s="96">
        <f>+'BASE DE DATOS '!CD165</f>
        <v>0</v>
      </c>
      <c r="R165" s="51">
        <f>+'BASE DE DATOS '!CE165</f>
        <v>0</v>
      </c>
      <c r="S165" s="51">
        <f>+'BASE DE DATOS '!CF165</f>
        <v>0</v>
      </c>
      <c r="T165" s="51">
        <f>+'BASE DE DATOS '!CG165</f>
        <v>0</v>
      </c>
      <c r="U165" s="51">
        <f>+'BASE DE DATOS '!CH165</f>
        <v>0</v>
      </c>
      <c r="V165" s="51">
        <f>+'BASE DE DATOS '!CI165</f>
        <v>0</v>
      </c>
      <c r="W165" s="51">
        <f>+'BASE DE DATOS '!CJ165</f>
        <v>0</v>
      </c>
      <c r="X165" s="51">
        <f>+'BASE DE DATOS '!CK165</f>
        <v>0</v>
      </c>
      <c r="Y165" s="51">
        <f>+'BASE DE DATOS '!CL165</f>
        <v>0</v>
      </c>
      <c r="Z165" s="51">
        <f>+'BASE DE DATOS '!CM165</f>
        <v>0</v>
      </c>
      <c r="AA165" s="131" t="str">
        <f>+'BASE DE DATOS '!CN165</f>
        <v>NA</v>
      </c>
      <c r="AB165" s="377"/>
      <c r="AC165" s="377"/>
      <c r="AD165" s="54">
        <f>+'BASE DE DATOS '!CQ165</f>
        <v>9</v>
      </c>
      <c r="AE165" s="127">
        <f>+'BASE DE DATOS '!CR165</f>
        <v>0.9</v>
      </c>
      <c r="AF165" s="376"/>
      <c r="AG165" s="376"/>
      <c r="AH165" s="55" t="str">
        <f>+'BASE DE DATOS '!CU165</f>
        <v>SECRETARIA DE INFRAESTRUCTURA</v>
      </c>
    </row>
    <row r="166" spans="1:34" ht="33.75">
      <c r="A166" s="48" t="s">
        <v>618</v>
      </c>
      <c r="B166" s="49" t="s">
        <v>95</v>
      </c>
      <c r="C166" s="48" t="s">
        <v>619</v>
      </c>
      <c r="D166" s="57">
        <v>10</v>
      </c>
      <c r="E166" s="57">
        <v>1</v>
      </c>
      <c r="F166" s="48" t="s">
        <v>97</v>
      </c>
      <c r="G166" s="48" t="s">
        <v>631</v>
      </c>
      <c r="H166" s="48" t="s">
        <v>630</v>
      </c>
      <c r="I166" s="51">
        <v>0</v>
      </c>
      <c r="J166" s="50">
        <v>0</v>
      </c>
      <c r="K166" s="50">
        <v>0</v>
      </c>
      <c r="L166" s="51">
        <v>0</v>
      </c>
      <c r="M166" s="51">
        <v>0</v>
      </c>
      <c r="N166" s="51">
        <v>5</v>
      </c>
      <c r="O166" s="51">
        <v>1</v>
      </c>
      <c r="P166" s="51">
        <v>1</v>
      </c>
      <c r="Q166" s="96">
        <f>+'BASE DE DATOS '!CD166</f>
        <v>0</v>
      </c>
      <c r="R166" s="51">
        <f>+'BASE DE DATOS '!CE166</f>
        <v>0</v>
      </c>
      <c r="S166" s="51">
        <f>+'BASE DE DATOS '!CF166</f>
        <v>0</v>
      </c>
      <c r="T166" s="51">
        <f>+'BASE DE DATOS '!CG166</f>
        <v>0</v>
      </c>
      <c r="U166" s="51">
        <f>+'BASE DE DATOS '!CH166</f>
        <v>0</v>
      </c>
      <c r="V166" s="51">
        <f>+'BASE DE DATOS '!CI166</f>
        <v>0</v>
      </c>
      <c r="W166" s="51">
        <f>+'BASE DE DATOS '!CJ166</f>
        <v>0</v>
      </c>
      <c r="X166" s="51">
        <f>+'BASE DE DATOS '!CK166</f>
        <v>0</v>
      </c>
      <c r="Y166" s="51">
        <f>+'BASE DE DATOS '!CL166</f>
        <v>0</v>
      </c>
      <c r="Z166" s="51">
        <f>+'BASE DE DATOS '!CM166</f>
        <v>0</v>
      </c>
      <c r="AA166" s="131" t="str">
        <f>+'BASE DE DATOS '!CN166</f>
        <v>NA</v>
      </c>
      <c r="AB166" s="377"/>
      <c r="AC166" s="377"/>
      <c r="AD166" s="76">
        <f>+'BASE DE DATOS '!CQ166</f>
        <v>1</v>
      </c>
      <c r="AE166" s="127">
        <f>+'BASE DE DATOS '!CR166</f>
        <v>1</v>
      </c>
      <c r="AF166" s="376"/>
      <c r="AG166" s="376"/>
      <c r="AH166" s="55" t="str">
        <f>+'BASE DE DATOS '!CU166</f>
        <v>SECRETARIA DE INFRAESTRUCTURA</v>
      </c>
    </row>
    <row r="167" spans="1:34" ht="67.5">
      <c r="A167" s="48" t="s">
        <v>632</v>
      </c>
      <c r="B167" s="82" t="s">
        <v>95</v>
      </c>
      <c r="C167" s="48" t="s">
        <v>633</v>
      </c>
      <c r="D167" s="50">
        <v>11</v>
      </c>
      <c r="E167" s="50">
        <v>10</v>
      </c>
      <c r="F167" s="48" t="s">
        <v>97</v>
      </c>
      <c r="G167" s="63" t="s">
        <v>81</v>
      </c>
      <c r="H167" s="56" t="s">
        <v>634</v>
      </c>
      <c r="I167" s="51" t="s">
        <v>107</v>
      </c>
      <c r="J167" s="50" t="s">
        <v>81</v>
      </c>
      <c r="K167" s="50" t="s">
        <v>81</v>
      </c>
      <c r="L167" s="50" t="s">
        <v>81</v>
      </c>
      <c r="M167" s="50" t="s">
        <v>81</v>
      </c>
      <c r="N167" s="50" t="s">
        <v>81</v>
      </c>
      <c r="O167" s="50" t="s">
        <v>81</v>
      </c>
      <c r="P167" s="51">
        <v>10</v>
      </c>
      <c r="Q167" s="119">
        <f>+'BASE DE DATOS '!CD167</f>
        <v>2</v>
      </c>
      <c r="R167" s="51">
        <f>+'BASE DE DATOS '!CE167</f>
        <v>0</v>
      </c>
      <c r="S167" s="51">
        <f>+'BASE DE DATOS '!CF167</f>
        <v>0</v>
      </c>
      <c r="T167" s="51">
        <f>+'BASE DE DATOS '!CG167</f>
        <v>0</v>
      </c>
      <c r="U167" s="51">
        <f>+'BASE DE DATOS '!CH167</f>
        <v>0</v>
      </c>
      <c r="V167" s="51">
        <f>+'BASE DE DATOS '!CI167</f>
        <v>0</v>
      </c>
      <c r="W167" s="51">
        <f>+'BASE DE DATOS '!CJ167</f>
        <v>0</v>
      </c>
      <c r="X167" s="51">
        <f>+'BASE DE DATOS '!CK167</f>
        <v>0</v>
      </c>
      <c r="Y167" s="51">
        <f>+'BASE DE DATOS '!CL167</f>
        <v>0</v>
      </c>
      <c r="Z167" s="51">
        <f>+'BASE DE DATOS '!CM167</f>
        <v>0</v>
      </c>
      <c r="AA167" s="131">
        <f>+'BASE DE DATOS '!CN167</f>
        <v>0.2</v>
      </c>
      <c r="AB167" s="377">
        <f>SUM(AA167:AA171)/1</f>
        <v>0.2</v>
      </c>
      <c r="AC167" s="377">
        <v>0.2</v>
      </c>
      <c r="AD167" s="54">
        <f>+'BASE DE DATOS '!CQ167</f>
        <v>2</v>
      </c>
      <c r="AE167" s="127">
        <f>+'BASE DE DATOS '!CR167</f>
        <v>0.2</v>
      </c>
      <c r="AF167" s="376">
        <f>SUM(AE167:AE171)</f>
        <v>0.2</v>
      </c>
      <c r="AG167" s="376"/>
      <c r="AH167" s="55" t="str">
        <f>+'BASE DE DATOS '!CU167</f>
        <v>SECRETARIA DE INFRAESTRUCTURA</v>
      </c>
    </row>
    <row r="168" spans="1:34" ht="45.75">
      <c r="A168" s="48" t="s">
        <v>632</v>
      </c>
      <c r="B168" s="83" t="s">
        <v>95</v>
      </c>
      <c r="C168" s="84" t="s">
        <v>633</v>
      </c>
      <c r="D168" s="50">
        <v>4</v>
      </c>
      <c r="E168" s="50" t="s">
        <v>81</v>
      </c>
      <c r="F168" s="48" t="s">
        <v>97</v>
      </c>
      <c r="G168" s="48" t="s">
        <v>635</v>
      </c>
      <c r="H168" s="48" t="s">
        <v>635</v>
      </c>
      <c r="I168" s="51">
        <v>0</v>
      </c>
      <c r="J168" s="50">
        <v>0</v>
      </c>
      <c r="K168" s="50">
        <v>2</v>
      </c>
      <c r="L168" s="51">
        <v>2</v>
      </c>
      <c r="M168" s="51">
        <v>2</v>
      </c>
      <c r="N168" s="51">
        <v>6</v>
      </c>
      <c r="O168" s="51">
        <v>6</v>
      </c>
      <c r="P168" s="51" t="s">
        <v>81</v>
      </c>
      <c r="Q168" s="96" t="str">
        <f>+'BASE DE DATOS '!CD168</f>
        <v>NA</v>
      </c>
      <c r="R168" s="51">
        <f>+'BASE DE DATOS '!CE168</f>
        <v>0</v>
      </c>
      <c r="S168" s="51">
        <f>+'BASE DE DATOS '!CF168</f>
        <v>0</v>
      </c>
      <c r="T168" s="51">
        <f>+'BASE DE DATOS '!CG168</f>
        <v>0</v>
      </c>
      <c r="U168" s="51">
        <f>+'BASE DE DATOS '!CH168</f>
        <v>0</v>
      </c>
      <c r="V168" s="51">
        <f>+'BASE DE DATOS '!CI168</f>
        <v>0</v>
      </c>
      <c r="W168" s="51">
        <f>+'BASE DE DATOS '!CJ168</f>
        <v>0</v>
      </c>
      <c r="X168" s="51">
        <f>+'BASE DE DATOS '!CK168</f>
        <v>0</v>
      </c>
      <c r="Y168" s="51">
        <f>+'BASE DE DATOS '!CL168</f>
        <v>800000000</v>
      </c>
      <c r="Z168" s="51">
        <f>+'BASE DE DATOS '!CM168</f>
        <v>0</v>
      </c>
      <c r="AA168" s="131" t="str">
        <f>+'BASE DE DATOS '!CN168</f>
        <v>NA</v>
      </c>
      <c r="AB168" s="377"/>
      <c r="AC168" s="377"/>
      <c r="AD168" s="54" t="str">
        <f>+'BASE DE DATOS '!CQ168</f>
        <v>NA</v>
      </c>
      <c r="AE168" s="127" t="str">
        <f>+'BASE DE DATOS '!CR168</f>
        <v>NA</v>
      </c>
      <c r="AF168" s="376"/>
      <c r="AG168" s="376"/>
      <c r="AH168" s="55" t="str">
        <f>+'BASE DE DATOS '!CU168</f>
        <v>SECRETARIA DE INFRAESTRUCTURA</v>
      </c>
    </row>
    <row r="169" spans="1:34" ht="45.75">
      <c r="A169" s="48" t="s">
        <v>632</v>
      </c>
      <c r="B169" s="83" t="s">
        <v>95</v>
      </c>
      <c r="C169" s="84" t="s">
        <v>633</v>
      </c>
      <c r="D169" s="50">
        <v>6</v>
      </c>
      <c r="E169" s="50" t="s">
        <v>81</v>
      </c>
      <c r="F169" s="48" t="s">
        <v>97</v>
      </c>
      <c r="G169" s="48" t="s">
        <v>637</v>
      </c>
      <c r="H169" s="48" t="s">
        <v>637</v>
      </c>
      <c r="I169" s="51">
        <v>0</v>
      </c>
      <c r="J169" s="50">
        <v>0</v>
      </c>
      <c r="K169" s="50">
        <v>0</v>
      </c>
      <c r="L169" s="51">
        <v>0</v>
      </c>
      <c r="M169" s="51">
        <v>0</v>
      </c>
      <c r="N169" s="51">
        <v>1</v>
      </c>
      <c r="O169" s="51">
        <v>1</v>
      </c>
      <c r="P169" s="51" t="s">
        <v>81</v>
      </c>
      <c r="Q169" s="96" t="str">
        <f>+'BASE DE DATOS '!CD169</f>
        <v>NA</v>
      </c>
      <c r="R169" s="51">
        <f>+'BASE DE DATOS '!CE169</f>
        <v>0</v>
      </c>
      <c r="S169" s="51">
        <f>+'BASE DE DATOS '!CF169</f>
        <v>0</v>
      </c>
      <c r="T169" s="51">
        <f>+'BASE DE DATOS '!CG169</f>
        <v>0</v>
      </c>
      <c r="U169" s="51">
        <f>+'BASE DE DATOS '!CH169</f>
        <v>0</v>
      </c>
      <c r="V169" s="51">
        <f>+'BASE DE DATOS '!CI169</f>
        <v>0</v>
      </c>
      <c r="W169" s="51">
        <f>+'BASE DE DATOS '!CJ169</f>
        <v>0</v>
      </c>
      <c r="X169" s="51">
        <f>+'BASE DE DATOS '!CK169</f>
        <v>0</v>
      </c>
      <c r="Y169" s="51">
        <f>+'BASE DE DATOS '!CL169</f>
        <v>0</v>
      </c>
      <c r="Z169" s="51">
        <f>+'BASE DE DATOS '!CM169</f>
        <v>0</v>
      </c>
      <c r="AA169" s="131" t="str">
        <f>+'BASE DE DATOS '!CN169</f>
        <v>NA</v>
      </c>
      <c r="AB169" s="377"/>
      <c r="AC169" s="377"/>
      <c r="AD169" s="54" t="str">
        <f>+'BASE DE DATOS '!CQ169</f>
        <v>NA</v>
      </c>
      <c r="AE169" s="127" t="str">
        <f>+'BASE DE DATOS '!CR169</f>
        <v>NA</v>
      </c>
      <c r="AF169" s="376"/>
      <c r="AG169" s="376"/>
      <c r="AH169" s="55" t="str">
        <f>+'BASE DE DATOS '!CU169</f>
        <v>SECRETARIA DE INFRAESTRUCTURA</v>
      </c>
    </row>
    <row r="170" spans="1:34" ht="45.75">
      <c r="A170" s="48" t="s">
        <v>632</v>
      </c>
      <c r="B170" s="83" t="s">
        <v>95</v>
      </c>
      <c r="C170" s="84" t="s">
        <v>633</v>
      </c>
      <c r="D170" s="50">
        <v>2</v>
      </c>
      <c r="E170" s="50" t="s">
        <v>81</v>
      </c>
      <c r="F170" s="48" t="s">
        <v>97</v>
      </c>
      <c r="G170" s="48" t="s">
        <v>638</v>
      </c>
      <c r="H170" s="48" t="s">
        <v>638</v>
      </c>
      <c r="I170" s="51">
        <v>0</v>
      </c>
      <c r="J170" s="50">
        <v>0</v>
      </c>
      <c r="K170" s="50">
        <v>1</v>
      </c>
      <c r="L170" s="51">
        <v>1</v>
      </c>
      <c r="M170" s="51">
        <v>1</v>
      </c>
      <c r="N170" s="51">
        <v>1</v>
      </c>
      <c r="O170" s="51">
        <v>0</v>
      </c>
      <c r="P170" s="51" t="s">
        <v>81</v>
      </c>
      <c r="Q170" s="96" t="str">
        <f>+'BASE DE DATOS '!CD170</f>
        <v>NA</v>
      </c>
      <c r="R170" s="51">
        <f>+'BASE DE DATOS '!CE170</f>
        <v>0</v>
      </c>
      <c r="S170" s="51">
        <f>+'BASE DE DATOS '!CF170</f>
        <v>0</v>
      </c>
      <c r="T170" s="51">
        <f>+'BASE DE DATOS '!CG170</f>
        <v>0</v>
      </c>
      <c r="U170" s="51">
        <f>+'BASE DE DATOS '!CH170</f>
        <v>0</v>
      </c>
      <c r="V170" s="51">
        <f>+'BASE DE DATOS '!CI170</f>
        <v>0</v>
      </c>
      <c r="W170" s="51">
        <f>+'BASE DE DATOS '!CJ170</f>
        <v>0</v>
      </c>
      <c r="X170" s="51">
        <f>+'BASE DE DATOS '!CK170</f>
        <v>0</v>
      </c>
      <c r="Y170" s="51">
        <f>+'BASE DE DATOS '!CL170</f>
        <v>0</v>
      </c>
      <c r="Z170" s="51">
        <f>+'BASE DE DATOS '!CM170</f>
        <v>0</v>
      </c>
      <c r="AA170" s="131" t="str">
        <f>+'BASE DE DATOS '!CN170</f>
        <v>NA</v>
      </c>
      <c r="AB170" s="377"/>
      <c r="AC170" s="377"/>
      <c r="AD170" s="54" t="str">
        <f>+'BASE DE DATOS '!CQ170</f>
        <v>NA</v>
      </c>
      <c r="AE170" s="127" t="str">
        <f>+'BASE DE DATOS '!CR170</f>
        <v>NA</v>
      </c>
      <c r="AF170" s="376"/>
      <c r="AG170" s="376"/>
      <c r="AH170" s="55" t="str">
        <f>+'BASE DE DATOS '!CU170</f>
        <v>SECRETARIA DE INFRAESTRUCTURA</v>
      </c>
    </row>
    <row r="171" spans="1:34" ht="45.75">
      <c r="A171" s="48" t="s">
        <v>632</v>
      </c>
      <c r="B171" s="83" t="s">
        <v>95</v>
      </c>
      <c r="C171" s="84" t="s">
        <v>633</v>
      </c>
      <c r="D171" s="50">
        <v>1</v>
      </c>
      <c r="E171" s="50" t="s">
        <v>81</v>
      </c>
      <c r="F171" s="48" t="s">
        <v>97</v>
      </c>
      <c r="G171" s="48" t="s">
        <v>639</v>
      </c>
      <c r="H171" s="48" t="s">
        <v>639</v>
      </c>
      <c r="I171" s="51">
        <v>0</v>
      </c>
      <c r="J171" s="50">
        <v>0</v>
      </c>
      <c r="K171" s="50">
        <v>1</v>
      </c>
      <c r="L171" s="51">
        <v>1</v>
      </c>
      <c r="M171" s="51">
        <v>1</v>
      </c>
      <c r="N171" s="51">
        <v>1</v>
      </c>
      <c r="O171" s="51">
        <v>0</v>
      </c>
      <c r="P171" s="51" t="s">
        <v>81</v>
      </c>
      <c r="Q171" s="96" t="str">
        <f>+'BASE DE DATOS '!CD171</f>
        <v>NA</v>
      </c>
      <c r="R171" s="51">
        <f>+'BASE DE DATOS '!CE171</f>
        <v>0</v>
      </c>
      <c r="S171" s="51">
        <f>+'BASE DE DATOS '!CF171</f>
        <v>0</v>
      </c>
      <c r="T171" s="51">
        <f>+'BASE DE DATOS '!CG171</f>
        <v>0</v>
      </c>
      <c r="U171" s="51">
        <f>+'BASE DE DATOS '!CH171</f>
        <v>0</v>
      </c>
      <c r="V171" s="51">
        <f>+'BASE DE DATOS '!CI171</f>
        <v>0</v>
      </c>
      <c r="W171" s="51">
        <f>+'BASE DE DATOS '!CJ171</f>
        <v>0</v>
      </c>
      <c r="X171" s="51">
        <f>+'BASE DE DATOS '!CK171</f>
        <v>0</v>
      </c>
      <c r="Y171" s="51">
        <f>+'BASE DE DATOS '!CL171</f>
        <v>0</v>
      </c>
      <c r="Z171" s="51">
        <f>+'BASE DE DATOS '!CM171</f>
        <v>0</v>
      </c>
      <c r="AA171" s="131" t="str">
        <f>+'BASE DE DATOS '!CN171</f>
        <v>NA</v>
      </c>
      <c r="AB171" s="377"/>
      <c r="AC171" s="377"/>
      <c r="AD171" s="54" t="str">
        <f>+'BASE DE DATOS '!CQ171</f>
        <v>NA</v>
      </c>
      <c r="AE171" s="127" t="str">
        <f>+'BASE DE DATOS '!CR171</f>
        <v>NA</v>
      </c>
      <c r="AF171" s="376"/>
      <c r="AG171" s="376"/>
      <c r="AH171" s="55" t="str">
        <f>+'BASE DE DATOS '!CU171</f>
        <v>SECRETARIA DE INFRAESTRUCTURA</v>
      </c>
    </row>
    <row r="172" spans="1:34" ht="67.5">
      <c r="A172" s="48" t="s">
        <v>640</v>
      </c>
      <c r="B172" s="49" t="s">
        <v>95</v>
      </c>
      <c r="C172" s="48" t="s">
        <v>641</v>
      </c>
      <c r="D172" s="57">
        <v>100</v>
      </c>
      <c r="E172" s="57">
        <v>1</v>
      </c>
      <c r="F172" s="48" t="s">
        <v>97</v>
      </c>
      <c r="G172" s="48" t="s">
        <v>642</v>
      </c>
      <c r="H172" s="56" t="s">
        <v>643</v>
      </c>
      <c r="I172" s="51">
        <v>0</v>
      </c>
      <c r="J172" s="50">
        <v>25</v>
      </c>
      <c r="K172" s="50">
        <v>40</v>
      </c>
      <c r="L172" s="51">
        <v>25</v>
      </c>
      <c r="M172" s="51">
        <v>25</v>
      </c>
      <c r="N172" s="51">
        <v>25</v>
      </c>
      <c r="O172" s="51">
        <v>25</v>
      </c>
      <c r="P172" s="51">
        <v>1</v>
      </c>
      <c r="Q172" s="102">
        <f>+'BASE DE DATOS '!CD172</f>
        <v>0</v>
      </c>
      <c r="R172" s="51">
        <f>+'BASE DE DATOS '!CE172</f>
        <v>0</v>
      </c>
      <c r="S172" s="51">
        <f>+'BASE DE DATOS '!CF172</f>
        <v>0</v>
      </c>
      <c r="T172" s="51">
        <f>+'BASE DE DATOS '!CG172</f>
        <v>0</v>
      </c>
      <c r="U172" s="51">
        <f>+'BASE DE DATOS '!CH172</f>
        <v>0</v>
      </c>
      <c r="V172" s="51">
        <f>+'BASE DE DATOS '!CI172</f>
        <v>0</v>
      </c>
      <c r="W172" s="51">
        <f>+'BASE DE DATOS '!CJ172</f>
        <v>0</v>
      </c>
      <c r="X172" s="51">
        <f>+'BASE DE DATOS '!CK172</f>
        <v>0</v>
      </c>
      <c r="Y172" s="51">
        <f>+'BASE DE DATOS '!CL172</f>
        <v>0</v>
      </c>
      <c r="Z172" s="51">
        <f>+'BASE DE DATOS '!CM172</f>
        <v>0</v>
      </c>
      <c r="AA172" s="131">
        <f>+'BASE DE DATOS '!CN172</f>
        <v>0</v>
      </c>
      <c r="AB172" s="377">
        <f>SUM(AA172:AA175)/3</f>
        <v>0.66666666666666663</v>
      </c>
      <c r="AC172" s="377">
        <v>3.7499999999999999E-2</v>
      </c>
      <c r="AD172" s="76">
        <f>+'BASE DE DATOS '!CQ172</f>
        <v>0</v>
      </c>
      <c r="AE172" s="127">
        <f>+'BASE DE DATOS '!CR172</f>
        <v>0</v>
      </c>
      <c r="AF172" s="376">
        <f>SUM(AE172:AE175)/3</f>
        <v>0.66666666666666663</v>
      </c>
      <c r="AG172" s="376"/>
      <c r="AH172" s="55" t="str">
        <f>+'BASE DE DATOS '!CU172</f>
        <v>SECRETARIA DE INFRAESTRUCTURA</v>
      </c>
    </row>
    <row r="173" spans="1:34" ht="67.5">
      <c r="A173" s="48" t="s">
        <v>640</v>
      </c>
      <c r="B173" s="49" t="s">
        <v>95</v>
      </c>
      <c r="C173" s="48" t="s">
        <v>641</v>
      </c>
      <c r="D173" s="57">
        <v>100</v>
      </c>
      <c r="E173" s="57">
        <v>1</v>
      </c>
      <c r="F173" s="48" t="s">
        <v>97</v>
      </c>
      <c r="G173" s="48" t="s">
        <v>644</v>
      </c>
      <c r="H173" s="56" t="s">
        <v>645</v>
      </c>
      <c r="I173" s="51">
        <v>0</v>
      </c>
      <c r="J173" s="50">
        <v>80</v>
      </c>
      <c r="K173" s="50">
        <v>0</v>
      </c>
      <c r="L173" s="51">
        <v>20</v>
      </c>
      <c r="M173" s="51">
        <v>20</v>
      </c>
      <c r="N173" s="51">
        <v>20</v>
      </c>
      <c r="O173" s="51">
        <v>20</v>
      </c>
      <c r="P173" s="51">
        <v>1</v>
      </c>
      <c r="Q173" s="102">
        <f>+'BASE DE DATOS '!CD173</f>
        <v>1</v>
      </c>
      <c r="R173" s="51">
        <f>+'BASE DE DATOS '!CE173</f>
        <v>623709259</v>
      </c>
      <c r="S173" s="51">
        <f>+'BASE DE DATOS '!CF173</f>
        <v>623709259</v>
      </c>
      <c r="T173" s="51">
        <f>+'BASE DE DATOS '!CG173</f>
        <v>0</v>
      </c>
      <c r="U173" s="51">
        <f>+'BASE DE DATOS '!CH173</f>
        <v>0</v>
      </c>
      <c r="V173" s="51">
        <f>+'BASE DE DATOS '!CI173</f>
        <v>0</v>
      </c>
      <c r="W173" s="51">
        <f>+'BASE DE DATOS '!CJ173</f>
        <v>0</v>
      </c>
      <c r="X173" s="51">
        <f>+'BASE DE DATOS '!CK173</f>
        <v>0</v>
      </c>
      <c r="Y173" s="51">
        <f>+'BASE DE DATOS '!CL173</f>
        <v>0</v>
      </c>
      <c r="Z173" s="51">
        <f>+'BASE DE DATOS '!CM173</f>
        <v>0</v>
      </c>
      <c r="AA173" s="131">
        <f>+'BASE DE DATOS '!CN173</f>
        <v>1</v>
      </c>
      <c r="AB173" s="377"/>
      <c r="AC173" s="377"/>
      <c r="AD173" s="76">
        <f>+'BASE DE DATOS '!CQ173</f>
        <v>1</v>
      </c>
      <c r="AE173" s="127">
        <f>+'BASE DE DATOS '!CR173</f>
        <v>1</v>
      </c>
      <c r="AF173" s="376"/>
      <c r="AG173" s="376"/>
      <c r="AH173" s="55" t="str">
        <f>+'BASE DE DATOS '!CU173</f>
        <v>SECRETARIA DE INFRAESTRUCTURA</v>
      </c>
    </row>
    <row r="174" spans="1:34" ht="67.5">
      <c r="A174" s="48" t="s">
        <v>640</v>
      </c>
      <c r="B174" s="49" t="s">
        <v>95</v>
      </c>
      <c r="C174" s="48" t="s">
        <v>641</v>
      </c>
      <c r="D174" s="50">
        <v>3</v>
      </c>
      <c r="E174" s="50" t="s">
        <v>81</v>
      </c>
      <c r="F174" s="48" t="s">
        <v>97</v>
      </c>
      <c r="G174" s="48" t="s">
        <v>646</v>
      </c>
      <c r="H174" s="48" t="s">
        <v>647</v>
      </c>
      <c r="I174" s="51">
        <v>0</v>
      </c>
      <c r="J174" s="50">
        <v>0</v>
      </c>
      <c r="K174" s="50">
        <v>0</v>
      </c>
      <c r="L174" s="51">
        <v>0</v>
      </c>
      <c r="M174" s="51">
        <v>0</v>
      </c>
      <c r="N174" s="51">
        <v>0</v>
      </c>
      <c r="O174" s="51">
        <v>0</v>
      </c>
      <c r="P174" s="51" t="s">
        <v>81</v>
      </c>
      <c r="Q174" s="96" t="str">
        <f>+'BASE DE DATOS '!CD174</f>
        <v>NA</v>
      </c>
      <c r="R174" s="51">
        <f>+'BASE DE DATOS '!CE174</f>
        <v>0</v>
      </c>
      <c r="S174" s="51">
        <f>+'BASE DE DATOS '!CF174</f>
        <v>0</v>
      </c>
      <c r="T174" s="51">
        <f>+'BASE DE DATOS '!CG174</f>
        <v>0</v>
      </c>
      <c r="U174" s="51">
        <f>+'BASE DE DATOS '!CH174</f>
        <v>0</v>
      </c>
      <c r="V174" s="51">
        <f>+'BASE DE DATOS '!CI174</f>
        <v>0</v>
      </c>
      <c r="W174" s="51">
        <f>+'BASE DE DATOS '!CJ174</f>
        <v>0</v>
      </c>
      <c r="X174" s="51">
        <f>+'BASE DE DATOS '!CK174</f>
        <v>0</v>
      </c>
      <c r="Y174" s="51">
        <f>+'BASE DE DATOS '!CL174</f>
        <v>0</v>
      </c>
      <c r="Z174" s="51">
        <f>+'BASE DE DATOS '!CM174</f>
        <v>0</v>
      </c>
      <c r="AA174" s="131" t="str">
        <f>+'BASE DE DATOS '!CN174</f>
        <v>NA</v>
      </c>
      <c r="AB174" s="377"/>
      <c r="AC174" s="377"/>
      <c r="AD174" s="54" t="str">
        <f>+'BASE DE DATOS '!CQ174</f>
        <v>NA</v>
      </c>
      <c r="AE174" s="127" t="str">
        <f>+'BASE DE DATOS '!CR174</f>
        <v>NA</v>
      </c>
      <c r="AF174" s="376"/>
      <c r="AG174" s="376"/>
      <c r="AH174" s="55" t="str">
        <f>+'BASE DE DATOS '!CU174</f>
        <v>SECRETARIA DE INFRAESTRUCTURA</v>
      </c>
    </row>
    <row r="175" spans="1:34" ht="67.5">
      <c r="A175" s="48" t="s">
        <v>640</v>
      </c>
      <c r="B175" s="49" t="s">
        <v>95</v>
      </c>
      <c r="C175" s="48" t="s">
        <v>641</v>
      </c>
      <c r="D175" s="57">
        <v>3</v>
      </c>
      <c r="E175" s="57">
        <v>1</v>
      </c>
      <c r="F175" s="48" t="s">
        <v>97</v>
      </c>
      <c r="G175" s="48" t="s">
        <v>648</v>
      </c>
      <c r="H175" s="48" t="s">
        <v>648</v>
      </c>
      <c r="I175" s="51">
        <v>2</v>
      </c>
      <c r="J175" s="50">
        <v>0</v>
      </c>
      <c r="K175" s="50">
        <v>0</v>
      </c>
      <c r="L175" s="51">
        <v>0</v>
      </c>
      <c r="M175" s="51">
        <v>0</v>
      </c>
      <c r="N175" s="51">
        <v>0</v>
      </c>
      <c r="O175" s="51">
        <v>0</v>
      </c>
      <c r="P175" s="51">
        <v>1</v>
      </c>
      <c r="Q175" s="96">
        <f>+'BASE DE DATOS '!CD175</f>
        <v>1</v>
      </c>
      <c r="R175" s="51">
        <f>+'BASE DE DATOS '!CE175</f>
        <v>0</v>
      </c>
      <c r="S175" s="51">
        <f>+'BASE DE DATOS '!CF175</f>
        <v>0</v>
      </c>
      <c r="T175" s="51">
        <f>+'BASE DE DATOS '!CG175</f>
        <v>0</v>
      </c>
      <c r="U175" s="51">
        <f>+'BASE DE DATOS '!CH175</f>
        <v>0</v>
      </c>
      <c r="V175" s="51">
        <f>+'BASE DE DATOS '!CI175</f>
        <v>0</v>
      </c>
      <c r="W175" s="51">
        <f>+'BASE DE DATOS '!CJ175</f>
        <v>0</v>
      </c>
      <c r="X175" s="51">
        <f>+'BASE DE DATOS '!CK175</f>
        <v>0</v>
      </c>
      <c r="Y175" s="51">
        <f>+'BASE DE DATOS '!CL175</f>
        <v>0</v>
      </c>
      <c r="Z175" s="51">
        <f>+'BASE DE DATOS '!CM175</f>
        <v>0</v>
      </c>
      <c r="AA175" s="131">
        <f>+'BASE DE DATOS '!CN175</f>
        <v>1</v>
      </c>
      <c r="AB175" s="377"/>
      <c r="AC175" s="377"/>
      <c r="AD175" s="54">
        <f>+'BASE DE DATOS '!CQ175</f>
        <v>1</v>
      </c>
      <c r="AE175" s="127">
        <f>+'BASE DE DATOS '!CR175</f>
        <v>1</v>
      </c>
      <c r="AF175" s="376"/>
      <c r="AG175" s="376"/>
      <c r="AH175" s="55" t="str">
        <f>+'BASE DE DATOS '!CU175</f>
        <v>SECRETARIA DE INFRAESTRUCTURA</v>
      </c>
    </row>
    <row r="176" spans="1:34" ht="45">
      <c r="A176" s="39" t="s">
        <v>649</v>
      </c>
      <c r="B176" s="40" t="s">
        <v>91</v>
      </c>
      <c r="C176" s="39" t="s">
        <v>650</v>
      </c>
      <c r="D176" s="41" t="s">
        <v>79</v>
      </c>
      <c r="E176" s="41" t="s">
        <v>79</v>
      </c>
      <c r="F176" s="41" t="s">
        <v>79</v>
      </c>
      <c r="G176" s="39" t="s">
        <v>80</v>
      </c>
      <c r="H176" s="39" t="s">
        <v>80</v>
      </c>
      <c r="I176" s="42" t="s">
        <v>81</v>
      </c>
      <c r="J176" s="41">
        <v>17</v>
      </c>
      <c r="K176" s="42" t="s">
        <v>81</v>
      </c>
      <c r="L176" s="41">
        <v>17</v>
      </c>
      <c r="M176" s="44" t="s">
        <v>81</v>
      </c>
      <c r="N176" s="41">
        <v>10</v>
      </c>
      <c r="O176" s="44" t="s">
        <v>81</v>
      </c>
      <c r="P176" s="41">
        <v>11</v>
      </c>
      <c r="Q176" s="106" t="str">
        <f>+'BASE DE DATOS '!CD176</f>
        <v>NA</v>
      </c>
      <c r="R176" s="42">
        <f>+'BASE DE DATOS '!CE176</f>
        <v>65970878424.580002</v>
      </c>
      <c r="S176" s="42">
        <f>+'BASE DE DATOS '!CF176</f>
        <v>19003462534.389999</v>
      </c>
      <c r="T176" s="42">
        <f>+'BASE DE DATOS '!CG176</f>
        <v>20910310816.209999</v>
      </c>
      <c r="U176" s="42">
        <f>+'BASE DE DATOS '!CH176</f>
        <v>9204164403.0799999</v>
      </c>
      <c r="V176" s="42">
        <f>+'BASE DE DATOS '!CI176</f>
        <v>0</v>
      </c>
      <c r="W176" s="42">
        <f>+'BASE DE DATOS '!CJ176</f>
        <v>16852940670.9</v>
      </c>
      <c r="X176" s="42">
        <f>+'BASE DE DATOS '!CK176</f>
        <v>0</v>
      </c>
      <c r="Y176" s="42">
        <f>+'BASE DE DATOS '!CL176</f>
        <v>20000000</v>
      </c>
      <c r="Z176" s="42">
        <f>+'BASE DE DATOS '!CM176</f>
        <v>0</v>
      </c>
      <c r="AA176" s="44" t="str">
        <f>+'BASE DE DATOS '!CN176</f>
        <v>NA</v>
      </c>
      <c r="AB176" s="44" t="s">
        <v>81</v>
      </c>
      <c r="AC176" s="45">
        <f>+AC177</f>
        <v>0.85357321544925668</v>
      </c>
      <c r="AD176" s="39">
        <f>+'BASE DE DATOS '!CQ176</f>
        <v>11</v>
      </c>
      <c r="AE176" s="45" t="str">
        <f>+'BASE DE DATOS '!CR176</f>
        <v>NA</v>
      </c>
      <c r="AF176" s="45" t="s">
        <v>81</v>
      </c>
      <c r="AG176" s="45">
        <f>+AG177</f>
        <v>0.8090280294102421</v>
      </c>
      <c r="AH176" s="39" t="str">
        <f>+'BASE DE DATOS '!CU176</f>
        <v>SECRETARIA DE HABITAT - AGUA POTABLE - AGUAS DE BOLIVAR</v>
      </c>
    </row>
    <row r="177" spans="1:34" ht="67.5">
      <c r="A177" s="48" t="s">
        <v>652</v>
      </c>
      <c r="B177" s="49" t="s">
        <v>95</v>
      </c>
      <c r="C177" s="48" t="s">
        <v>653</v>
      </c>
      <c r="D177" s="57">
        <v>686690</v>
      </c>
      <c r="E177" s="57">
        <v>589480</v>
      </c>
      <c r="F177" s="48" t="s">
        <v>97</v>
      </c>
      <c r="G177" s="48" t="s">
        <v>654</v>
      </c>
      <c r="H177" s="56" t="s">
        <v>655</v>
      </c>
      <c r="I177" s="51">
        <v>476626</v>
      </c>
      <c r="J177" s="50">
        <v>120907</v>
      </c>
      <c r="K177" s="50">
        <v>54100</v>
      </c>
      <c r="L177" s="51">
        <v>622533</v>
      </c>
      <c r="M177" s="51">
        <v>578836</v>
      </c>
      <c r="N177" s="51">
        <v>662148</v>
      </c>
      <c r="O177" s="51">
        <v>402871</v>
      </c>
      <c r="P177" s="51">
        <v>589480</v>
      </c>
      <c r="Q177" s="51">
        <f>+'BASE DE DATOS '!CD177</f>
        <v>643426</v>
      </c>
      <c r="R177" s="51">
        <f>+'BASE DE DATOS '!CE177</f>
        <v>29034777631.550003</v>
      </c>
      <c r="S177" s="51">
        <f>+'BASE DE DATOS '!CF177</f>
        <v>6004216250.7600002</v>
      </c>
      <c r="T177" s="51">
        <f>+'BASE DE DATOS '!CG177</f>
        <v>10002008843.35</v>
      </c>
      <c r="U177" s="51">
        <f>+'BASE DE DATOS '!CH177</f>
        <v>4602082201.54</v>
      </c>
      <c r="V177" s="51">
        <f>+'BASE DE DATOS '!CI177</f>
        <v>0</v>
      </c>
      <c r="W177" s="51">
        <f>+'BASE DE DATOS '!CJ177</f>
        <v>8426470335.8999996</v>
      </c>
      <c r="X177" s="51">
        <f>+'BASE DE DATOS '!CK177</f>
        <v>0</v>
      </c>
      <c r="Y177" s="51">
        <f>+'BASE DE DATOS '!CL177</f>
        <v>0</v>
      </c>
      <c r="Z177" s="51">
        <f>+'BASE DE DATOS '!CM177</f>
        <v>0</v>
      </c>
      <c r="AA177" s="131">
        <f>+'BASE DE DATOS '!CN177</f>
        <v>1</v>
      </c>
      <c r="AB177" s="377">
        <f>SUM(AA177:AA184)/7</f>
        <v>0.80561505284883184</v>
      </c>
      <c r="AC177" s="377">
        <f>SUM(AA177:AA193)/P176</f>
        <v>0.85357321544925668</v>
      </c>
      <c r="AD177" s="54">
        <f>+'BASE DE DATOS '!CQ177</f>
        <v>643427.74518324668</v>
      </c>
      <c r="AE177" s="127">
        <f>+'BASE DE DATOS '!CR177</f>
        <v>1</v>
      </c>
      <c r="AF177" s="376">
        <f>SUM(AE177:AE184)/7</f>
        <v>0.76418690335895179</v>
      </c>
      <c r="AG177" s="376">
        <f>SUM(AE177:AE193)/AD176</f>
        <v>0.8090280294102421</v>
      </c>
      <c r="AH177" s="55" t="str">
        <f>+'BASE DE DATOS '!CU177</f>
        <v>AGUAS DE BOLIVAR</v>
      </c>
    </row>
    <row r="178" spans="1:34" ht="56.25">
      <c r="A178" s="48" t="s">
        <v>652</v>
      </c>
      <c r="B178" s="49" t="s">
        <v>95</v>
      </c>
      <c r="C178" s="48" t="s">
        <v>653</v>
      </c>
      <c r="D178" s="57">
        <v>21</v>
      </c>
      <c r="E178" s="57">
        <v>25</v>
      </c>
      <c r="F178" s="48" t="s">
        <v>97</v>
      </c>
      <c r="G178" s="48" t="s">
        <v>663</v>
      </c>
      <c r="H178" s="56" t="s">
        <v>664</v>
      </c>
      <c r="I178" s="51">
        <v>7</v>
      </c>
      <c r="J178" s="50">
        <v>12</v>
      </c>
      <c r="K178" s="50">
        <v>10</v>
      </c>
      <c r="L178" s="51">
        <v>17</v>
      </c>
      <c r="M178" s="51">
        <v>10</v>
      </c>
      <c r="N178" s="51">
        <v>23</v>
      </c>
      <c r="O178" s="51">
        <v>23</v>
      </c>
      <c r="P178" s="51">
        <v>1</v>
      </c>
      <c r="Q178" s="51">
        <f>+'BASE DE DATOS '!CD178</f>
        <v>23</v>
      </c>
      <c r="R178" s="51">
        <f>+'BASE DE DATOS '!CE178</f>
        <v>5798116510.6499996</v>
      </c>
      <c r="S178" s="51">
        <f>+'BASE DE DATOS '!CF178</f>
        <v>46853466.759999998</v>
      </c>
      <c r="T178" s="51">
        <f>+'BASE DE DATOS '!CG178</f>
        <v>3689710507.3499999</v>
      </c>
      <c r="U178" s="51">
        <f>+'BASE DE DATOS '!CH178</f>
        <v>773082201.53999996</v>
      </c>
      <c r="V178" s="51">
        <f>+'BASE DE DATOS '!CI178</f>
        <v>0</v>
      </c>
      <c r="W178" s="51">
        <f>+'BASE DE DATOS '!CJ178</f>
        <v>1288470335</v>
      </c>
      <c r="X178" s="51">
        <f>+'BASE DE DATOS '!CK178</f>
        <v>0</v>
      </c>
      <c r="Y178" s="51">
        <f>+'BASE DE DATOS '!CL178</f>
        <v>0</v>
      </c>
      <c r="Z178" s="51">
        <f>+'BASE DE DATOS '!CM178</f>
        <v>0</v>
      </c>
      <c r="AA178" s="131">
        <f>+'BASE DE DATOS '!CN178</f>
        <v>1</v>
      </c>
      <c r="AB178" s="386"/>
      <c r="AC178" s="377"/>
      <c r="AD178" s="54">
        <f>+'BASE DE DATOS '!CQ178</f>
        <v>24</v>
      </c>
      <c r="AE178" s="127">
        <f>+'BASE DE DATOS '!CR178</f>
        <v>0.96</v>
      </c>
      <c r="AF178" s="376"/>
      <c r="AG178" s="376"/>
      <c r="AH178" s="55" t="str">
        <f>+'BASE DE DATOS '!CU178</f>
        <v>AGUAS DE BOLIVAR</v>
      </c>
    </row>
    <row r="179" spans="1:34" ht="33.75">
      <c r="A179" s="48" t="s">
        <v>652</v>
      </c>
      <c r="B179" s="49" t="s">
        <v>95</v>
      </c>
      <c r="C179" s="48" t="s">
        <v>653</v>
      </c>
      <c r="D179" s="50">
        <v>24</v>
      </c>
      <c r="E179" s="50">
        <v>24</v>
      </c>
      <c r="F179" s="48" t="s">
        <v>97</v>
      </c>
      <c r="G179" s="48" t="s">
        <v>668</v>
      </c>
      <c r="H179" s="48" t="s">
        <v>668</v>
      </c>
      <c r="I179" s="51">
        <v>11.2</v>
      </c>
      <c r="J179" s="50">
        <v>15</v>
      </c>
      <c r="K179" s="50">
        <v>12</v>
      </c>
      <c r="L179" s="51">
        <v>17</v>
      </c>
      <c r="M179" s="51">
        <v>15</v>
      </c>
      <c r="N179" s="51">
        <v>20</v>
      </c>
      <c r="O179" s="51">
        <v>18</v>
      </c>
      <c r="P179" s="51">
        <v>18</v>
      </c>
      <c r="Q179" s="51">
        <f>+'BASE DE DATOS '!CD179</f>
        <v>18</v>
      </c>
      <c r="R179" s="51">
        <f>+'BASE DE DATOS '!CE179</f>
        <v>20000000</v>
      </c>
      <c r="S179" s="51">
        <f>+'BASE DE DATOS '!CF179</f>
        <v>20000000</v>
      </c>
      <c r="T179" s="51">
        <f>+'BASE DE DATOS '!CG179</f>
        <v>0</v>
      </c>
      <c r="U179" s="51">
        <f>+'BASE DE DATOS '!CH179</f>
        <v>0</v>
      </c>
      <c r="V179" s="51">
        <f>+'BASE DE DATOS '!CI179</f>
        <v>0</v>
      </c>
      <c r="W179" s="51">
        <f>+'BASE DE DATOS '!CJ179</f>
        <v>0</v>
      </c>
      <c r="X179" s="51">
        <f>+'BASE DE DATOS '!CK179</f>
        <v>0</v>
      </c>
      <c r="Y179" s="51">
        <f>+'BASE DE DATOS '!CL179</f>
        <v>0</v>
      </c>
      <c r="Z179" s="51">
        <f>+'BASE DE DATOS '!CM179</f>
        <v>0</v>
      </c>
      <c r="AA179" s="131">
        <f>+'BASE DE DATOS '!CN179</f>
        <v>1</v>
      </c>
      <c r="AB179" s="386"/>
      <c r="AC179" s="377"/>
      <c r="AD179" s="54">
        <f>+'BASE DE DATOS '!CQ179</f>
        <v>18</v>
      </c>
      <c r="AE179" s="129">
        <f>+'BASE DE DATOS '!CR179</f>
        <v>0.75</v>
      </c>
      <c r="AF179" s="376"/>
      <c r="AG179" s="376"/>
      <c r="AH179" s="55" t="str">
        <f>+'BASE DE DATOS '!CU179</f>
        <v>AGUAS DE BOLIVAR</v>
      </c>
    </row>
    <row r="180" spans="1:34" ht="45">
      <c r="A180" s="48" t="s">
        <v>652</v>
      </c>
      <c r="B180" s="49" t="s">
        <v>95</v>
      </c>
      <c r="C180" s="48" t="s">
        <v>653</v>
      </c>
      <c r="D180" s="57">
        <v>289133</v>
      </c>
      <c r="E180" s="57">
        <v>183393</v>
      </c>
      <c r="F180" s="48" t="s">
        <v>97</v>
      </c>
      <c r="G180" s="48" t="s">
        <v>673</v>
      </c>
      <c r="H180" s="48" t="s">
        <v>673</v>
      </c>
      <c r="I180" s="51">
        <v>156613</v>
      </c>
      <c r="J180" s="50">
        <v>7045</v>
      </c>
      <c r="K180" s="50">
        <v>0</v>
      </c>
      <c r="L180" s="51">
        <v>188865</v>
      </c>
      <c r="M180" s="51">
        <v>156613</v>
      </c>
      <c r="N180" s="51">
        <v>162730</v>
      </c>
      <c r="O180" s="51">
        <v>137681</v>
      </c>
      <c r="P180" s="51">
        <v>183393</v>
      </c>
      <c r="Q180" s="51">
        <f>+'BASE DE DATOS '!CD180</f>
        <v>137681</v>
      </c>
      <c r="R180" s="51">
        <f>+'BASE DE DATOS '!CE180</f>
        <v>15469000000</v>
      </c>
      <c r="S180" s="51">
        <f>+'BASE DE DATOS '!CF180</f>
        <v>520000000</v>
      </c>
      <c r="T180" s="51">
        <f>+'BASE DE DATOS '!CG180</f>
        <v>3982000000</v>
      </c>
      <c r="U180" s="51">
        <f>+'BASE DE DATOS '!CH180</f>
        <v>3829000000</v>
      </c>
      <c r="V180" s="51">
        <f>+'BASE DE DATOS '!CI180</f>
        <v>0</v>
      </c>
      <c r="W180" s="51">
        <f>+'BASE DE DATOS '!CJ180</f>
        <v>7138000000</v>
      </c>
      <c r="X180" s="51">
        <f>+'BASE DE DATOS '!CK180</f>
        <v>0</v>
      </c>
      <c r="Y180" s="51">
        <f>+'BASE DE DATOS '!CL180</f>
        <v>0</v>
      </c>
      <c r="Z180" s="51">
        <f>+'BASE DE DATOS '!CM180</f>
        <v>0</v>
      </c>
      <c r="AA180" s="131">
        <f>+'BASE DE DATOS '!CN180</f>
        <v>0.75074294002497366</v>
      </c>
      <c r="AB180" s="386"/>
      <c r="AC180" s="377"/>
      <c r="AD180" s="54">
        <f>+'BASE DE DATOS '!CQ180</f>
        <v>137681.54166421681</v>
      </c>
      <c r="AE180" s="129">
        <f>+'BASE DE DATOS '!CR180</f>
        <v>0.75074589359581234</v>
      </c>
      <c r="AF180" s="376"/>
      <c r="AG180" s="376"/>
      <c r="AH180" s="55" t="str">
        <f>+'BASE DE DATOS '!CU180</f>
        <v>AGUAS DE BOLIVAR</v>
      </c>
    </row>
    <row r="181" spans="1:34" ht="33.75">
      <c r="A181" s="48" t="s">
        <v>652</v>
      </c>
      <c r="B181" s="49" t="s">
        <v>95</v>
      </c>
      <c r="C181" s="48" t="s">
        <v>653</v>
      </c>
      <c r="D181" s="57">
        <v>722832</v>
      </c>
      <c r="E181" s="57">
        <v>326398</v>
      </c>
      <c r="F181" s="48" t="s">
        <v>97</v>
      </c>
      <c r="G181" s="48" t="s">
        <v>677</v>
      </c>
      <c r="H181" s="48" t="s">
        <v>677</v>
      </c>
      <c r="I181" s="51">
        <v>290025</v>
      </c>
      <c r="J181" s="50">
        <v>49975</v>
      </c>
      <c r="K181" s="50">
        <v>0</v>
      </c>
      <c r="L181" s="51">
        <v>440000</v>
      </c>
      <c r="M181" s="51">
        <v>290025</v>
      </c>
      <c r="N181" s="51">
        <v>329525</v>
      </c>
      <c r="O181" s="51">
        <v>290025</v>
      </c>
      <c r="P181" s="51">
        <v>326398</v>
      </c>
      <c r="Q181" s="51">
        <f>+'BASE DE DATOS '!CD181</f>
        <v>290025</v>
      </c>
      <c r="R181" s="51">
        <f>+'BASE DE DATOS '!CE181</f>
        <v>0</v>
      </c>
      <c r="S181" s="51">
        <f>+'BASE DE DATOS '!CF181</f>
        <v>0</v>
      </c>
      <c r="T181" s="51">
        <f>+'BASE DE DATOS '!CG181</f>
        <v>0</v>
      </c>
      <c r="U181" s="51">
        <f>+'BASE DE DATOS '!CH181</f>
        <v>0</v>
      </c>
      <c r="V181" s="51">
        <f>+'BASE DE DATOS '!CI181</f>
        <v>0</v>
      </c>
      <c r="W181" s="51">
        <f>+'BASE DE DATOS '!CJ181</f>
        <v>0</v>
      </c>
      <c r="X181" s="51">
        <f>+'BASE DE DATOS '!CK181</f>
        <v>0</v>
      </c>
      <c r="Y181" s="51">
        <f>+'BASE DE DATOS '!CL181</f>
        <v>0</v>
      </c>
      <c r="Z181" s="51">
        <f>+'BASE DE DATOS '!CM181</f>
        <v>0</v>
      </c>
      <c r="AA181" s="131">
        <f>+'BASE DE DATOS '!CN181</f>
        <v>0.88856242991684997</v>
      </c>
      <c r="AB181" s="386"/>
      <c r="AC181" s="377"/>
      <c r="AD181" s="54">
        <f>+'BASE DE DATOS '!CQ181</f>
        <v>290025</v>
      </c>
      <c r="AE181" s="127">
        <f>+'BASE DE DATOS '!CR181</f>
        <v>0.88856242991684997</v>
      </c>
      <c r="AF181" s="376"/>
      <c r="AG181" s="376"/>
      <c r="AH181" s="55" t="str">
        <f>+'BASE DE DATOS '!CU181</f>
        <v>AGUAS DE BOLIVAR</v>
      </c>
    </row>
    <row r="182" spans="1:34" ht="33.75">
      <c r="A182" s="48" t="s">
        <v>652</v>
      </c>
      <c r="B182" s="49" t="s">
        <v>95</v>
      </c>
      <c r="C182" s="48" t="s">
        <v>653</v>
      </c>
      <c r="D182" s="50">
        <v>5</v>
      </c>
      <c r="E182" s="50" t="s">
        <v>81</v>
      </c>
      <c r="F182" s="48" t="s">
        <v>97</v>
      </c>
      <c r="G182" s="48" t="s">
        <v>680</v>
      </c>
      <c r="H182" s="48" t="s">
        <v>680</v>
      </c>
      <c r="I182" s="51">
        <v>5</v>
      </c>
      <c r="J182" s="50">
        <v>1</v>
      </c>
      <c r="K182" s="50">
        <v>0</v>
      </c>
      <c r="L182" s="51">
        <v>2</v>
      </c>
      <c r="M182" s="51">
        <v>10</v>
      </c>
      <c r="N182" s="58">
        <v>0</v>
      </c>
      <c r="O182" s="86">
        <v>0</v>
      </c>
      <c r="P182" s="51" t="s">
        <v>81</v>
      </c>
      <c r="Q182" s="86" t="str">
        <f>+'BASE DE DATOS '!CD182</f>
        <v>NA</v>
      </c>
      <c r="R182" s="51">
        <f>+'BASE DE DATOS '!CE182</f>
        <v>0</v>
      </c>
      <c r="S182" s="51">
        <f>+'BASE DE DATOS '!CF182</f>
        <v>0</v>
      </c>
      <c r="T182" s="51">
        <f>+'BASE DE DATOS '!CG182</f>
        <v>0</v>
      </c>
      <c r="U182" s="51">
        <f>+'BASE DE DATOS '!CH182</f>
        <v>0</v>
      </c>
      <c r="V182" s="51">
        <f>+'BASE DE DATOS '!CI182</f>
        <v>0</v>
      </c>
      <c r="W182" s="51">
        <f>+'BASE DE DATOS '!CJ182</f>
        <v>0</v>
      </c>
      <c r="X182" s="51">
        <f>+'BASE DE DATOS '!CK182</f>
        <v>0</v>
      </c>
      <c r="Y182" s="51">
        <f>+'BASE DE DATOS '!CL182</f>
        <v>0</v>
      </c>
      <c r="Z182" s="51">
        <f>+'BASE DE DATOS '!CM182</f>
        <v>0</v>
      </c>
      <c r="AA182" s="131" t="str">
        <f>+'BASE DE DATOS '!CN182</f>
        <v>NA</v>
      </c>
      <c r="AB182" s="386"/>
      <c r="AC182" s="377"/>
      <c r="AD182" s="54" t="str">
        <f>+'BASE DE DATOS '!CQ182</f>
        <v>NA</v>
      </c>
      <c r="AE182" s="127" t="str">
        <f>+'BASE DE DATOS '!CR182</f>
        <v>NA</v>
      </c>
      <c r="AF182" s="376"/>
      <c r="AG182" s="376"/>
      <c r="AH182" s="55" t="str">
        <f>+'BASE DE DATOS '!CU182</f>
        <v>SECRETARIA DE HABITAT -SERVICIOS PUBLICOS</v>
      </c>
    </row>
    <row r="183" spans="1:34" ht="33.75">
      <c r="A183" s="48" t="s">
        <v>652</v>
      </c>
      <c r="B183" s="49" t="s">
        <v>95</v>
      </c>
      <c r="C183" s="48" t="s">
        <v>653</v>
      </c>
      <c r="D183" s="50">
        <v>16</v>
      </c>
      <c r="E183" s="50">
        <v>25</v>
      </c>
      <c r="F183" s="48" t="s">
        <v>97</v>
      </c>
      <c r="G183" s="48" t="s">
        <v>682</v>
      </c>
      <c r="H183" s="48" t="s">
        <v>682</v>
      </c>
      <c r="I183" s="51">
        <v>16</v>
      </c>
      <c r="J183" s="50">
        <v>4</v>
      </c>
      <c r="K183" s="50">
        <v>16</v>
      </c>
      <c r="L183" s="51">
        <v>11</v>
      </c>
      <c r="M183" s="51">
        <v>11</v>
      </c>
      <c r="N183" s="58">
        <v>10</v>
      </c>
      <c r="O183" s="86">
        <v>10</v>
      </c>
      <c r="P183" s="51">
        <v>5</v>
      </c>
      <c r="Q183" s="86">
        <f>+'BASE DE DATOS '!CD183</f>
        <v>5</v>
      </c>
      <c r="R183" s="51">
        <f>+'BASE DE DATOS '!CE183</f>
        <v>1297335013.23</v>
      </c>
      <c r="S183" s="51">
        <f>+'BASE DE DATOS '!CF183</f>
        <v>1069007690.72</v>
      </c>
      <c r="T183" s="51">
        <f>+'BASE DE DATOS '!CG183</f>
        <v>228327322.50999999</v>
      </c>
      <c r="U183" s="51">
        <f>+'BASE DE DATOS '!CH183</f>
        <v>0</v>
      </c>
      <c r="V183" s="51">
        <f>+'BASE DE DATOS '!CI183</f>
        <v>0</v>
      </c>
      <c r="W183" s="51">
        <f>+'BASE DE DATOS '!CJ183</f>
        <v>0</v>
      </c>
      <c r="X183" s="51">
        <f>+'BASE DE DATOS '!CK183</f>
        <v>0</v>
      </c>
      <c r="Y183" s="51">
        <f>+'BASE DE DATOS '!CL183</f>
        <v>0</v>
      </c>
      <c r="Z183" s="51">
        <f>+'BASE DE DATOS '!CM183</f>
        <v>0</v>
      </c>
      <c r="AA183" s="131">
        <f>+'BASE DE DATOS '!CN183</f>
        <v>1</v>
      </c>
      <c r="AB183" s="386"/>
      <c r="AC183" s="377"/>
      <c r="AD183" s="54">
        <f>+'BASE DE DATOS '!CQ183</f>
        <v>6</v>
      </c>
      <c r="AE183" s="127">
        <f>+'BASE DE DATOS '!CR183</f>
        <v>1</v>
      </c>
      <c r="AF183" s="376"/>
      <c r="AG183" s="376"/>
      <c r="AH183" s="55" t="str">
        <f>+'BASE DE DATOS '!CU183</f>
        <v>SECRETARIA DE HABITAT -SERVICIOS PUBLICOS</v>
      </c>
    </row>
    <row r="184" spans="1:34" ht="33.75">
      <c r="A184" s="48" t="s">
        <v>652</v>
      </c>
      <c r="B184" s="49" t="s">
        <v>95</v>
      </c>
      <c r="C184" s="48" t="s">
        <v>653</v>
      </c>
      <c r="D184" s="50">
        <v>60</v>
      </c>
      <c r="E184" s="50">
        <v>307</v>
      </c>
      <c r="F184" s="48" t="s">
        <v>97</v>
      </c>
      <c r="G184" s="48" t="s">
        <v>684</v>
      </c>
      <c r="H184" s="56" t="s">
        <v>685</v>
      </c>
      <c r="I184" s="51">
        <v>15</v>
      </c>
      <c r="J184" s="50">
        <v>10</v>
      </c>
      <c r="K184" s="50">
        <v>0</v>
      </c>
      <c r="L184" s="51">
        <v>20</v>
      </c>
      <c r="M184" s="51">
        <v>0</v>
      </c>
      <c r="N184" s="58">
        <v>60</v>
      </c>
      <c r="O184" s="86">
        <v>0</v>
      </c>
      <c r="P184" s="51">
        <v>307</v>
      </c>
      <c r="Q184" s="86">
        <f>+'BASE DE DATOS '!CD184</f>
        <v>0</v>
      </c>
      <c r="R184" s="51">
        <f>+'BASE DE DATOS '!CE184</f>
        <v>5289832190.2299995</v>
      </c>
      <c r="S184" s="51">
        <f>+'BASE DE DATOS '!CF184</f>
        <v>5289832190.2299995</v>
      </c>
      <c r="T184" s="51">
        <f>+'BASE DE DATOS '!CG184</f>
        <v>0</v>
      </c>
      <c r="U184" s="51">
        <f>+'BASE DE DATOS '!CH184</f>
        <v>0</v>
      </c>
      <c r="V184" s="51">
        <f>+'BASE DE DATOS '!CI184</f>
        <v>0</v>
      </c>
      <c r="W184" s="51">
        <f>+'BASE DE DATOS '!CJ184</f>
        <v>0</v>
      </c>
      <c r="X184" s="51">
        <f>+'BASE DE DATOS '!CK184</f>
        <v>0</v>
      </c>
      <c r="Y184" s="51">
        <f>+'BASE DE DATOS '!CL184</f>
        <v>0</v>
      </c>
      <c r="Z184" s="51">
        <f>+'BASE DE DATOS '!CM184</f>
        <v>0</v>
      </c>
      <c r="AA184" s="131">
        <f>+'BASE DE DATOS '!CN184</f>
        <v>0</v>
      </c>
      <c r="AB184" s="386"/>
      <c r="AC184" s="377"/>
      <c r="AD184" s="54">
        <f>+'BASE DE DATOS '!CQ184</f>
        <v>0</v>
      </c>
      <c r="AE184" s="127">
        <f>+'BASE DE DATOS '!CR184</f>
        <v>0</v>
      </c>
      <c r="AF184" s="376"/>
      <c r="AG184" s="376"/>
      <c r="AH184" s="55" t="str">
        <f>+'BASE DE DATOS '!CU184</f>
        <v>SECRETARIA DE HABITAT -SERVICIOS PUBLICOS</v>
      </c>
    </row>
    <row r="185" spans="1:34" ht="45">
      <c r="A185" s="48" t="s">
        <v>686</v>
      </c>
      <c r="B185" s="49" t="s">
        <v>95</v>
      </c>
      <c r="C185" s="48" t="s">
        <v>687</v>
      </c>
      <c r="D185" s="50">
        <v>195144</v>
      </c>
      <c r="E185" s="50" t="s">
        <v>81</v>
      </c>
      <c r="F185" s="48" t="s">
        <v>97</v>
      </c>
      <c r="G185" s="48" t="s">
        <v>688</v>
      </c>
      <c r="H185" s="48" t="s">
        <v>688</v>
      </c>
      <c r="I185" s="51">
        <v>88436</v>
      </c>
      <c r="J185" s="50">
        <v>24181</v>
      </c>
      <c r="K185" s="50">
        <v>972</v>
      </c>
      <c r="L185" s="51">
        <v>141790</v>
      </c>
      <c r="M185" s="51">
        <v>97874</v>
      </c>
      <c r="N185" s="51">
        <v>0</v>
      </c>
      <c r="O185" s="51">
        <v>0</v>
      </c>
      <c r="P185" s="51" t="s">
        <v>81</v>
      </c>
      <c r="Q185" s="51">
        <f>+'BASE DE DATOS '!CD185</f>
        <v>0</v>
      </c>
      <c r="R185" s="51">
        <f>+'BASE DE DATOS '!CE185</f>
        <v>0</v>
      </c>
      <c r="S185" s="51">
        <f>+'BASE DE DATOS '!CF185</f>
        <v>0</v>
      </c>
      <c r="T185" s="51">
        <f>+'BASE DE DATOS '!CG185</f>
        <v>0</v>
      </c>
      <c r="U185" s="51">
        <f>+'BASE DE DATOS '!CH185</f>
        <v>0</v>
      </c>
      <c r="V185" s="51">
        <f>+'BASE DE DATOS '!CI185</f>
        <v>0</v>
      </c>
      <c r="W185" s="51">
        <f>+'BASE DE DATOS '!CJ185</f>
        <v>0</v>
      </c>
      <c r="X185" s="51">
        <f>+'BASE DE DATOS '!CK185</f>
        <v>0</v>
      </c>
      <c r="Y185" s="51">
        <f>+'BASE DE DATOS '!CL185</f>
        <v>0</v>
      </c>
      <c r="Z185" s="51">
        <f>+'BASE DE DATOS '!CM185</f>
        <v>0</v>
      </c>
      <c r="AA185" s="131" t="str">
        <f>+'BASE DE DATOS '!CN185</f>
        <v>NA</v>
      </c>
      <c r="AB185" s="377">
        <f>SUM(AA185:AA193)/4</f>
        <v>0.9375</v>
      </c>
      <c r="AC185" s="377">
        <v>0.16624804267046037</v>
      </c>
      <c r="AD185" s="54" t="str">
        <f>+'BASE DE DATOS '!CQ185</f>
        <v>NA</v>
      </c>
      <c r="AE185" s="127" t="str">
        <f>+'BASE DE DATOS '!CR185</f>
        <v>NA</v>
      </c>
      <c r="AF185" s="376">
        <f>SUM(AE185:AE193)/4</f>
        <v>0.88749999999999996</v>
      </c>
      <c r="AG185" s="376"/>
      <c r="AH185" s="55" t="str">
        <f>+'BASE DE DATOS '!CU185</f>
        <v>AGUAS DE BOLIVAR</v>
      </c>
    </row>
    <row r="186" spans="1:34" ht="33.75">
      <c r="A186" s="48" t="s">
        <v>686</v>
      </c>
      <c r="B186" s="49" t="s">
        <v>95</v>
      </c>
      <c r="C186" s="48" t="s">
        <v>687</v>
      </c>
      <c r="D186" s="50">
        <v>65252</v>
      </c>
      <c r="E186" s="50" t="s">
        <v>81</v>
      </c>
      <c r="F186" s="48" t="s">
        <v>97</v>
      </c>
      <c r="G186" s="48" t="s">
        <v>689</v>
      </c>
      <c r="H186" s="48" t="s">
        <v>689</v>
      </c>
      <c r="I186" s="51">
        <v>34803</v>
      </c>
      <c r="J186" s="50">
        <v>1409</v>
      </c>
      <c r="K186" s="50">
        <v>0</v>
      </c>
      <c r="L186" s="51">
        <v>2800</v>
      </c>
      <c r="M186" s="51">
        <v>0</v>
      </c>
      <c r="N186" s="51">
        <v>0</v>
      </c>
      <c r="O186" s="51">
        <v>0</v>
      </c>
      <c r="P186" s="51" t="s">
        <v>81</v>
      </c>
      <c r="Q186" s="51">
        <f>+'BASE DE DATOS '!CD186</f>
        <v>0</v>
      </c>
      <c r="R186" s="51">
        <f>+'BASE DE DATOS '!CE186</f>
        <v>0</v>
      </c>
      <c r="S186" s="51">
        <f>+'BASE DE DATOS '!CF186</f>
        <v>0</v>
      </c>
      <c r="T186" s="51">
        <f>+'BASE DE DATOS '!CG186</f>
        <v>0</v>
      </c>
      <c r="U186" s="51">
        <f>+'BASE DE DATOS '!CH186</f>
        <v>0</v>
      </c>
      <c r="V186" s="51">
        <f>+'BASE DE DATOS '!CI186</f>
        <v>0</v>
      </c>
      <c r="W186" s="51">
        <f>+'BASE DE DATOS '!CJ186</f>
        <v>0</v>
      </c>
      <c r="X186" s="51">
        <f>+'BASE DE DATOS '!CK186</f>
        <v>0</v>
      </c>
      <c r="Y186" s="51">
        <f>+'BASE DE DATOS '!CL186</f>
        <v>0</v>
      </c>
      <c r="Z186" s="51">
        <f>+'BASE DE DATOS '!CM186</f>
        <v>0</v>
      </c>
      <c r="AA186" s="131" t="str">
        <f>+'BASE DE DATOS '!CN186</f>
        <v>NA</v>
      </c>
      <c r="AB186" s="386"/>
      <c r="AC186" s="377"/>
      <c r="AD186" s="54" t="str">
        <f>+'BASE DE DATOS '!CQ186</f>
        <v>NA</v>
      </c>
      <c r="AE186" s="127" t="str">
        <f>+'BASE DE DATOS '!CR186</f>
        <v>NA</v>
      </c>
      <c r="AF186" s="376"/>
      <c r="AG186" s="376"/>
      <c r="AH186" s="55" t="str">
        <f>+'BASE DE DATOS '!CU186</f>
        <v>AGUAS DE BOLIVAR</v>
      </c>
    </row>
    <row r="187" spans="1:34" ht="33.75">
      <c r="A187" s="48" t="s">
        <v>686</v>
      </c>
      <c r="B187" s="49" t="s">
        <v>95</v>
      </c>
      <c r="C187" s="48" t="s">
        <v>687</v>
      </c>
      <c r="D187" s="50">
        <v>160629</v>
      </c>
      <c r="E187" s="50" t="s">
        <v>81</v>
      </c>
      <c r="F187" s="48" t="s">
        <v>97</v>
      </c>
      <c r="G187" s="48" t="s">
        <v>690</v>
      </c>
      <c r="H187" s="48" t="s">
        <v>690</v>
      </c>
      <c r="I187" s="51">
        <v>64450</v>
      </c>
      <c r="J187" s="50">
        <v>995</v>
      </c>
      <c r="K187" s="50">
        <v>0</v>
      </c>
      <c r="L187" s="51">
        <v>21000</v>
      </c>
      <c r="M187" s="51">
        <v>0</v>
      </c>
      <c r="N187" s="51">
        <v>0</v>
      </c>
      <c r="O187" s="51">
        <v>0</v>
      </c>
      <c r="P187" s="51" t="s">
        <v>81</v>
      </c>
      <c r="Q187" s="51">
        <f>+'BASE DE DATOS '!CD187</f>
        <v>0</v>
      </c>
      <c r="R187" s="51">
        <f>+'BASE DE DATOS '!CE187</f>
        <v>0</v>
      </c>
      <c r="S187" s="51">
        <f>+'BASE DE DATOS '!CF187</f>
        <v>0</v>
      </c>
      <c r="T187" s="51">
        <f>+'BASE DE DATOS '!CG187</f>
        <v>0</v>
      </c>
      <c r="U187" s="51">
        <f>+'BASE DE DATOS '!CH187</f>
        <v>0</v>
      </c>
      <c r="V187" s="51">
        <f>+'BASE DE DATOS '!CI187</f>
        <v>0</v>
      </c>
      <c r="W187" s="51">
        <f>+'BASE DE DATOS '!CJ187</f>
        <v>0</v>
      </c>
      <c r="X187" s="51">
        <f>+'BASE DE DATOS '!CK187</f>
        <v>0</v>
      </c>
      <c r="Y187" s="51">
        <f>+'BASE DE DATOS '!CL187</f>
        <v>0</v>
      </c>
      <c r="Z187" s="51">
        <f>+'BASE DE DATOS '!CM187</f>
        <v>0</v>
      </c>
      <c r="AA187" s="131" t="str">
        <f>+'BASE DE DATOS '!CN187</f>
        <v>NA</v>
      </c>
      <c r="AB187" s="386"/>
      <c r="AC187" s="377"/>
      <c r="AD187" s="54" t="str">
        <f>+'BASE DE DATOS '!CQ187</f>
        <v>NA</v>
      </c>
      <c r="AE187" s="127" t="str">
        <f>+'BASE DE DATOS '!CR187</f>
        <v>NA</v>
      </c>
      <c r="AF187" s="376"/>
      <c r="AG187" s="376"/>
      <c r="AH187" s="55" t="str">
        <f>+'BASE DE DATOS '!CU187</f>
        <v>AGUAS DE BOLIVAR</v>
      </c>
    </row>
    <row r="188" spans="1:34" ht="67.5">
      <c r="A188" s="48" t="s">
        <v>686</v>
      </c>
      <c r="B188" s="49" t="s">
        <v>95</v>
      </c>
      <c r="C188" s="48" t="s">
        <v>687</v>
      </c>
      <c r="D188" s="57">
        <v>21</v>
      </c>
      <c r="E188" s="57">
        <v>45</v>
      </c>
      <c r="F188" s="48" t="s">
        <v>97</v>
      </c>
      <c r="G188" s="48" t="s">
        <v>691</v>
      </c>
      <c r="H188" s="56" t="s">
        <v>692</v>
      </c>
      <c r="I188" s="51">
        <v>9</v>
      </c>
      <c r="J188" s="50">
        <v>3</v>
      </c>
      <c r="K188" s="50">
        <v>3</v>
      </c>
      <c r="L188" s="51">
        <v>6</v>
      </c>
      <c r="M188" s="51">
        <v>6</v>
      </c>
      <c r="N188" s="51">
        <v>25</v>
      </c>
      <c r="O188" s="51">
        <v>25</v>
      </c>
      <c r="P188" s="85">
        <v>12</v>
      </c>
      <c r="Q188" s="51">
        <f>+'BASE DE DATOS '!CD188</f>
        <v>36</v>
      </c>
      <c r="R188" s="51">
        <f>+'BASE DE DATOS '!CE188</f>
        <v>7767661120</v>
      </c>
      <c r="S188" s="51">
        <f>+'BASE DE DATOS '!CF188</f>
        <v>5437362784</v>
      </c>
      <c r="T188" s="51">
        <f>+'BASE DE DATOS '!CG188</f>
        <v>2330298336</v>
      </c>
      <c r="U188" s="51">
        <f>+'BASE DE DATOS '!CH188</f>
        <v>0</v>
      </c>
      <c r="V188" s="51">
        <f>+'BASE DE DATOS '!CI188</f>
        <v>0</v>
      </c>
      <c r="W188" s="51">
        <f>+'BASE DE DATOS '!CJ188</f>
        <v>0</v>
      </c>
      <c r="X188" s="51">
        <f>+'BASE DE DATOS '!CK188</f>
        <v>0</v>
      </c>
      <c r="Y188" s="51">
        <f>+'BASE DE DATOS '!CL188</f>
        <v>0</v>
      </c>
      <c r="Z188" s="51">
        <f>+'BASE DE DATOS '!CM188</f>
        <v>0</v>
      </c>
      <c r="AA188" s="131">
        <f>+'BASE DE DATOS '!CN188</f>
        <v>1</v>
      </c>
      <c r="AB188" s="386"/>
      <c r="AC188" s="377"/>
      <c r="AD188" s="54">
        <f>+'BASE DE DATOS '!CQ188</f>
        <v>70</v>
      </c>
      <c r="AE188" s="127">
        <f>+'BASE DE DATOS '!CR188</f>
        <v>1</v>
      </c>
      <c r="AF188" s="376"/>
      <c r="AG188" s="376"/>
      <c r="AH188" s="55" t="str">
        <f>+'BASE DE DATOS '!CU188</f>
        <v>AGUAS DE BOLIVAR</v>
      </c>
    </row>
    <row r="189" spans="1:34" ht="45">
      <c r="A189" s="48" t="s">
        <v>686</v>
      </c>
      <c r="B189" s="49" t="s">
        <v>95</v>
      </c>
      <c r="C189" s="48" t="s">
        <v>687</v>
      </c>
      <c r="D189" s="50">
        <v>45</v>
      </c>
      <c r="E189" s="50" t="s">
        <v>81</v>
      </c>
      <c r="F189" s="48" t="s">
        <v>97</v>
      </c>
      <c r="G189" s="48" t="s">
        <v>694</v>
      </c>
      <c r="H189" s="48" t="s">
        <v>694</v>
      </c>
      <c r="I189" s="51">
        <v>12</v>
      </c>
      <c r="J189" s="50">
        <v>8</v>
      </c>
      <c r="K189" s="50">
        <v>8</v>
      </c>
      <c r="L189" s="51">
        <v>30</v>
      </c>
      <c r="M189" s="51">
        <v>18</v>
      </c>
      <c r="N189" s="51">
        <v>5</v>
      </c>
      <c r="O189" s="51">
        <v>5</v>
      </c>
      <c r="P189" s="51">
        <v>5</v>
      </c>
      <c r="Q189" s="51">
        <f>+'BASE DE DATOS '!CD189</f>
        <v>5</v>
      </c>
      <c r="R189" s="51">
        <f>+'BASE DE DATOS '!CE189</f>
        <v>0</v>
      </c>
      <c r="S189" s="51">
        <f>+'BASE DE DATOS '!CF189</f>
        <v>0</v>
      </c>
      <c r="T189" s="51">
        <f>+'BASE DE DATOS '!CG189</f>
        <v>0</v>
      </c>
      <c r="U189" s="51">
        <f>+'BASE DE DATOS '!CH189</f>
        <v>0</v>
      </c>
      <c r="V189" s="51">
        <f>+'BASE DE DATOS '!CI189</f>
        <v>0</v>
      </c>
      <c r="W189" s="51">
        <f>+'BASE DE DATOS '!CJ189</f>
        <v>0</v>
      </c>
      <c r="X189" s="51">
        <f>+'BASE DE DATOS '!CK189</f>
        <v>0</v>
      </c>
      <c r="Y189" s="51">
        <f>+'BASE DE DATOS '!CL189</f>
        <v>0</v>
      </c>
      <c r="Z189" s="51">
        <f>+'BASE DE DATOS '!CM189</f>
        <v>0</v>
      </c>
      <c r="AA189" s="131">
        <f>+'BASE DE DATOS '!CN189</f>
        <v>1</v>
      </c>
      <c r="AB189" s="386"/>
      <c r="AC189" s="377"/>
      <c r="AD189" s="54">
        <f>+'BASE DE DATOS '!CQ189</f>
        <v>36</v>
      </c>
      <c r="AE189" s="127">
        <f>+'BASE DE DATOS '!CR189</f>
        <v>0.8</v>
      </c>
      <c r="AF189" s="376"/>
      <c r="AG189" s="376"/>
      <c r="AH189" s="55" t="str">
        <f>+'BASE DE DATOS '!CU189</f>
        <v>AGUAS DE BOLIVAR</v>
      </c>
    </row>
    <row r="190" spans="1:34" ht="33.75">
      <c r="A190" s="48" t="s">
        <v>686</v>
      </c>
      <c r="B190" s="49" t="s">
        <v>95</v>
      </c>
      <c r="C190" s="48" t="s">
        <v>687</v>
      </c>
      <c r="D190" s="50">
        <v>50</v>
      </c>
      <c r="E190" s="50" t="s">
        <v>81</v>
      </c>
      <c r="F190" s="48" t="s">
        <v>97</v>
      </c>
      <c r="G190" s="48" t="s">
        <v>696</v>
      </c>
      <c r="H190" s="48" t="s">
        <v>696</v>
      </c>
      <c r="I190" s="51">
        <v>46</v>
      </c>
      <c r="J190" s="50">
        <v>13</v>
      </c>
      <c r="K190" s="50">
        <v>13</v>
      </c>
      <c r="L190" s="51">
        <v>13</v>
      </c>
      <c r="M190" s="51">
        <v>0</v>
      </c>
      <c r="N190" s="58">
        <v>0</v>
      </c>
      <c r="O190" s="86">
        <v>0</v>
      </c>
      <c r="P190" s="51" t="s">
        <v>81</v>
      </c>
      <c r="Q190" s="86">
        <f>+'BASE DE DATOS '!CD190</f>
        <v>0</v>
      </c>
      <c r="R190" s="51">
        <f>+'BASE DE DATOS '!CE190</f>
        <v>0</v>
      </c>
      <c r="S190" s="51">
        <f>+'BASE DE DATOS '!CF190</f>
        <v>0</v>
      </c>
      <c r="T190" s="51">
        <f>+'BASE DE DATOS '!CG190</f>
        <v>0</v>
      </c>
      <c r="U190" s="51">
        <f>+'BASE DE DATOS '!CH190</f>
        <v>0</v>
      </c>
      <c r="V190" s="51">
        <f>+'BASE DE DATOS '!CI190</f>
        <v>0</v>
      </c>
      <c r="W190" s="51">
        <f>+'BASE DE DATOS '!CJ190</f>
        <v>0</v>
      </c>
      <c r="X190" s="51">
        <f>+'BASE DE DATOS '!CK190</f>
        <v>0</v>
      </c>
      <c r="Y190" s="51">
        <f>+'BASE DE DATOS '!CL190</f>
        <v>0</v>
      </c>
      <c r="Z190" s="51">
        <f>+'BASE DE DATOS '!CM190</f>
        <v>0</v>
      </c>
      <c r="AA190" s="131" t="str">
        <f>+'BASE DE DATOS '!CN190</f>
        <v>NA</v>
      </c>
      <c r="AB190" s="386"/>
      <c r="AC190" s="377"/>
      <c r="AD190" s="54" t="str">
        <f>+'BASE DE DATOS '!CQ190</f>
        <v>NA</v>
      </c>
      <c r="AE190" s="127" t="str">
        <f>+'BASE DE DATOS '!CR190</f>
        <v>NA</v>
      </c>
      <c r="AF190" s="376"/>
      <c r="AG190" s="376"/>
      <c r="AH190" s="55" t="str">
        <f>+'BASE DE DATOS '!CU190</f>
        <v>SECRETARIA DE HABITAT -SERVICIOS PUBLICOS</v>
      </c>
    </row>
    <row r="191" spans="1:34" ht="45">
      <c r="A191" s="48" t="s">
        <v>686</v>
      </c>
      <c r="B191" s="49" t="s">
        <v>95</v>
      </c>
      <c r="C191" s="48" t="s">
        <v>687</v>
      </c>
      <c r="D191" s="50">
        <v>4</v>
      </c>
      <c r="E191" s="50">
        <v>4</v>
      </c>
      <c r="F191" s="48" t="s">
        <v>97</v>
      </c>
      <c r="G191" s="48" t="s">
        <v>697</v>
      </c>
      <c r="H191" s="56" t="s">
        <v>698</v>
      </c>
      <c r="I191" s="51">
        <v>1</v>
      </c>
      <c r="J191" s="50">
        <v>1</v>
      </c>
      <c r="K191" s="50">
        <v>0</v>
      </c>
      <c r="L191" s="51">
        <v>1</v>
      </c>
      <c r="M191" s="51">
        <v>0</v>
      </c>
      <c r="N191" s="58">
        <v>0</v>
      </c>
      <c r="O191" s="86">
        <v>0</v>
      </c>
      <c r="P191" s="51">
        <v>4</v>
      </c>
      <c r="Q191" s="86">
        <f>+'BASE DE DATOS '!CD191</f>
        <v>3</v>
      </c>
      <c r="R191" s="51">
        <f>+'BASE DE DATOS '!CE191</f>
        <v>1294155958.9200001</v>
      </c>
      <c r="S191" s="51">
        <f>+'BASE DE DATOS '!CF191</f>
        <v>616190151.91999996</v>
      </c>
      <c r="T191" s="51">
        <f>+'BASE DE DATOS '!CG191</f>
        <v>677965807</v>
      </c>
      <c r="U191" s="51">
        <f>+'BASE DE DATOS '!CH191</f>
        <v>0</v>
      </c>
      <c r="V191" s="51">
        <f>+'BASE DE DATOS '!CI191</f>
        <v>0</v>
      </c>
      <c r="W191" s="51">
        <f>+'BASE DE DATOS '!CJ191</f>
        <v>0</v>
      </c>
      <c r="X191" s="51">
        <f>+'BASE DE DATOS '!CK191</f>
        <v>0</v>
      </c>
      <c r="Y191" s="51">
        <f>+'BASE DE DATOS '!CL191</f>
        <v>0</v>
      </c>
      <c r="Z191" s="51">
        <f>+'BASE DE DATOS '!CM191</f>
        <v>0</v>
      </c>
      <c r="AA191" s="131">
        <f>+'BASE DE DATOS '!CN191</f>
        <v>0.75</v>
      </c>
      <c r="AB191" s="386"/>
      <c r="AC191" s="377"/>
      <c r="AD191" s="54">
        <f>+'BASE DE DATOS '!CQ191</f>
        <v>3</v>
      </c>
      <c r="AE191" s="127">
        <f>+'BASE DE DATOS '!CR191</f>
        <v>0.75</v>
      </c>
      <c r="AF191" s="376"/>
      <c r="AG191" s="376"/>
      <c r="AH191" s="55" t="str">
        <f>+'BASE DE DATOS '!CU191</f>
        <v>SECRETARIA DE HABITAT -SERVICIOS PUBLICOS</v>
      </c>
    </row>
    <row r="192" spans="1:34" ht="33.75">
      <c r="A192" s="48" t="s">
        <v>686</v>
      </c>
      <c r="B192" s="49" t="s">
        <v>95</v>
      </c>
      <c r="C192" s="48" t="s">
        <v>687</v>
      </c>
      <c r="D192" s="50">
        <v>12</v>
      </c>
      <c r="E192" s="50" t="s">
        <v>81</v>
      </c>
      <c r="F192" s="48" t="s">
        <v>97</v>
      </c>
      <c r="G192" s="48" t="s">
        <v>699</v>
      </c>
      <c r="H192" s="48" t="s">
        <v>699</v>
      </c>
      <c r="I192" s="51">
        <v>1</v>
      </c>
      <c r="J192" s="50">
        <v>3</v>
      </c>
      <c r="K192" s="50">
        <v>3</v>
      </c>
      <c r="L192" s="51">
        <v>3</v>
      </c>
      <c r="M192" s="51">
        <v>0</v>
      </c>
      <c r="N192" s="58">
        <v>0</v>
      </c>
      <c r="O192" s="86">
        <v>0</v>
      </c>
      <c r="P192" s="51" t="s">
        <v>81</v>
      </c>
      <c r="Q192" s="86">
        <f>+'BASE DE DATOS '!CD192</f>
        <v>0</v>
      </c>
      <c r="R192" s="51">
        <f>+'BASE DE DATOS '!CE192</f>
        <v>0</v>
      </c>
      <c r="S192" s="51">
        <f>+'BASE DE DATOS '!CF192</f>
        <v>0</v>
      </c>
      <c r="T192" s="51">
        <f>+'BASE DE DATOS '!CG192</f>
        <v>0</v>
      </c>
      <c r="U192" s="51">
        <f>+'BASE DE DATOS '!CH192</f>
        <v>0</v>
      </c>
      <c r="V192" s="51">
        <f>+'BASE DE DATOS '!CI192</f>
        <v>0</v>
      </c>
      <c r="W192" s="51">
        <f>+'BASE DE DATOS '!CJ192</f>
        <v>0</v>
      </c>
      <c r="X192" s="51">
        <f>+'BASE DE DATOS '!CK192</f>
        <v>0</v>
      </c>
      <c r="Y192" s="51">
        <f>+'BASE DE DATOS '!CL192</f>
        <v>0</v>
      </c>
      <c r="Z192" s="51">
        <f>+'BASE DE DATOS '!CM192</f>
        <v>0</v>
      </c>
      <c r="AA192" s="131" t="str">
        <f>+'BASE DE DATOS '!CN192</f>
        <v>NA</v>
      </c>
      <c r="AB192" s="386"/>
      <c r="AC192" s="377"/>
      <c r="AD192" s="54" t="str">
        <f>+'BASE DE DATOS '!CQ192</f>
        <v>NA</v>
      </c>
      <c r="AE192" s="127" t="str">
        <f>+'BASE DE DATOS '!CR192</f>
        <v>NA</v>
      </c>
      <c r="AF192" s="376"/>
      <c r="AG192" s="376"/>
      <c r="AH192" s="55" t="str">
        <f>+'BASE DE DATOS '!CU192</f>
        <v>SECRETARIA DE HABITAT -SERVICIOS PUBLICOS</v>
      </c>
    </row>
    <row r="193" spans="1:34" ht="33.75">
      <c r="A193" s="48" t="s">
        <v>686</v>
      </c>
      <c r="B193" s="49" t="s">
        <v>95</v>
      </c>
      <c r="C193" s="48" t="s">
        <v>687</v>
      </c>
      <c r="D193" s="50">
        <v>3</v>
      </c>
      <c r="E193" s="50">
        <v>3</v>
      </c>
      <c r="F193" s="48" t="s">
        <v>97</v>
      </c>
      <c r="G193" s="48" t="s">
        <v>700</v>
      </c>
      <c r="H193" s="48" t="s">
        <v>700</v>
      </c>
      <c r="I193" s="51">
        <v>2</v>
      </c>
      <c r="J193" s="50">
        <v>1</v>
      </c>
      <c r="K193" s="51">
        <v>3</v>
      </c>
      <c r="L193" s="51">
        <v>1</v>
      </c>
      <c r="M193" s="51">
        <v>16</v>
      </c>
      <c r="N193" s="58">
        <v>22</v>
      </c>
      <c r="O193" s="87">
        <v>22</v>
      </c>
      <c r="P193" s="51">
        <v>15</v>
      </c>
      <c r="Q193" s="87">
        <f>+'BASE DE DATOS '!CD193</f>
        <v>18</v>
      </c>
      <c r="R193" s="51">
        <f>+'BASE DE DATOS '!CE193</f>
        <v>0</v>
      </c>
      <c r="S193" s="51">
        <f>+'BASE DE DATOS '!CF193</f>
        <v>0</v>
      </c>
      <c r="T193" s="51">
        <f>+'BASE DE DATOS '!CG193</f>
        <v>0</v>
      </c>
      <c r="U193" s="51">
        <f>+'BASE DE DATOS '!CH193</f>
        <v>0</v>
      </c>
      <c r="V193" s="51">
        <f>+'BASE DE DATOS '!CI193</f>
        <v>0</v>
      </c>
      <c r="W193" s="51">
        <f>+'BASE DE DATOS '!CJ193</f>
        <v>0</v>
      </c>
      <c r="X193" s="51">
        <f>+'BASE DE DATOS '!CK193</f>
        <v>0</v>
      </c>
      <c r="Y193" s="51">
        <f>+'BASE DE DATOS '!CL193</f>
        <v>20000000</v>
      </c>
      <c r="Z193" s="51">
        <f>+'BASE DE DATOS '!CM193</f>
        <v>0</v>
      </c>
      <c r="AA193" s="131">
        <f>+'BASE DE DATOS '!CN193</f>
        <v>1</v>
      </c>
      <c r="AB193" s="386"/>
      <c r="AC193" s="377"/>
      <c r="AD193" s="54">
        <f>+'BASE DE DATOS '!CQ193</f>
        <v>59</v>
      </c>
      <c r="AE193" s="127">
        <f>+'BASE DE DATOS '!CR193</f>
        <v>1</v>
      </c>
      <c r="AF193" s="376"/>
      <c r="AG193" s="376"/>
      <c r="AH193" s="55" t="str">
        <f>+'BASE DE DATOS '!CU193</f>
        <v>SECRETARIA DE HABITAT -SERVICIOS PUBLICOS</v>
      </c>
    </row>
    <row r="194" spans="1:34" ht="22.5">
      <c r="A194" s="39" t="s">
        <v>702</v>
      </c>
      <c r="B194" s="40" t="s">
        <v>91</v>
      </c>
      <c r="C194" s="39" t="s">
        <v>703</v>
      </c>
      <c r="D194" s="41" t="s">
        <v>79</v>
      </c>
      <c r="E194" s="41" t="s">
        <v>79</v>
      </c>
      <c r="F194" s="41" t="s">
        <v>79</v>
      </c>
      <c r="G194" s="39" t="s">
        <v>80</v>
      </c>
      <c r="H194" s="39" t="s">
        <v>80</v>
      </c>
      <c r="I194" s="42" t="s">
        <v>81</v>
      </c>
      <c r="J194" s="41">
        <v>6</v>
      </c>
      <c r="K194" s="42" t="s">
        <v>81</v>
      </c>
      <c r="L194" s="41">
        <v>7</v>
      </c>
      <c r="M194" s="42" t="s">
        <v>81</v>
      </c>
      <c r="N194" s="41">
        <v>7</v>
      </c>
      <c r="O194" s="42" t="s">
        <v>81</v>
      </c>
      <c r="P194" s="39">
        <v>9</v>
      </c>
      <c r="Q194" s="42" t="str">
        <f>+'BASE DE DATOS '!CD194</f>
        <v>NA</v>
      </c>
      <c r="R194" s="41">
        <f>+'BASE DE DATOS '!CE194</f>
        <v>12314877790</v>
      </c>
      <c r="S194" s="41">
        <f>+'BASE DE DATOS '!CF194</f>
        <v>2969673240</v>
      </c>
      <c r="T194" s="41">
        <f>+'BASE DE DATOS '!CG194</f>
        <v>0</v>
      </c>
      <c r="U194" s="41">
        <f>+'BASE DE DATOS '!CH194</f>
        <v>0</v>
      </c>
      <c r="V194" s="41">
        <f>+'BASE DE DATOS '!CI194</f>
        <v>0</v>
      </c>
      <c r="W194" s="41">
        <f>+'BASE DE DATOS '!CJ194</f>
        <v>0</v>
      </c>
      <c r="X194" s="41">
        <f>+'BASE DE DATOS '!CK194</f>
        <v>0</v>
      </c>
      <c r="Y194" s="41">
        <f>+'BASE DE DATOS '!CL194</f>
        <v>0</v>
      </c>
      <c r="Z194" s="41">
        <f>+'BASE DE DATOS '!CM194</f>
        <v>0</v>
      </c>
      <c r="AA194" s="42" t="str">
        <f>+'BASE DE DATOS '!CN194</f>
        <v>NA</v>
      </c>
      <c r="AB194" s="42" t="s">
        <v>81</v>
      </c>
      <c r="AC194" s="45">
        <f>+AC195</f>
        <v>0.27407433177514084</v>
      </c>
      <c r="AD194" s="39">
        <f>+'BASE DE DATOS '!CQ194</f>
        <v>10</v>
      </c>
      <c r="AE194" s="42" t="str">
        <f>+'BASE DE DATOS '!CR194</f>
        <v>NA</v>
      </c>
      <c r="AF194" s="42" t="s">
        <v>81</v>
      </c>
      <c r="AG194" s="45">
        <f>+AG195</f>
        <v>0.56440860215053767</v>
      </c>
      <c r="AH194" s="39" t="str">
        <f>+'BASE DE DATOS '!CU194</f>
        <v>SECRETARIA DE HABITAT - VIVIENDA</v>
      </c>
    </row>
    <row r="195" spans="1:34" ht="45">
      <c r="A195" s="48" t="s">
        <v>705</v>
      </c>
      <c r="B195" s="49" t="s">
        <v>95</v>
      </c>
      <c r="C195" s="48" t="s">
        <v>706</v>
      </c>
      <c r="D195" s="57">
        <v>3000</v>
      </c>
      <c r="E195" s="57">
        <v>500</v>
      </c>
      <c r="F195" s="48" t="s">
        <v>97</v>
      </c>
      <c r="G195" s="48" t="s">
        <v>707</v>
      </c>
      <c r="H195" s="48" t="s">
        <v>707</v>
      </c>
      <c r="I195" s="51">
        <v>0</v>
      </c>
      <c r="J195" s="50">
        <v>300</v>
      </c>
      <c r="K195" s="50">
        <v>0</v>
      </c>
      <c r="L195" s="51">
        <v>2971</v>
      </c>
      <c r="M195" s="50">
        <v>0</v>
      </c>
      <c r="N195" s="51">
        <v>573</v>
      </c>
      <c r="O195" s="88">
        <f>573</f>
        <v>573</v>
      </c>
      <c r="P195" s="51">
        <v>66</v>
      </c>
      <c r="Q195" s="88">
        <f>+'BASE DE DATOS '!CD195</f>
        <v>825</v>
      </c>
      <c r="R195" s="51">
        <f>+'BASE DE DATOS '!CE195</f>
        <v>0</v>
      </c>
      <c r="S195" s="51">
        <f>+'BASE DE DATOS '!CF195</f>
        <v>0</v>
      </c>
      <c r="T195" s="51">
        <f>+'BASE DE DATOS '!CG195</f>
        <v>0</v>
      </c>
      <c r="U195" s="51">
        <f>+'BASE DE DATOS '!CH195</f>
        <v>0</v>
      </c>
      <c r="V195" s="51">
        <f>+'BASE DE DATOS '!CI195</f>
        <v>0</v>
      </c>
      <c r="W195" s="51">
        <f>+'BASE DE DATOS '!CJ195</f>
        <v>0</v>
      </c>
      <c r="X195" s="51">
        <f>+'BASE DE DATOS '!CK195</f>
        <v>0</v>
      </c>
      <c r="Y195" s="51">
        <f>+'BASE DE DATOS '!CL195</f>
        <v>0</v>
      </c>
      <c r="Z195" s="51">
        <f>+'BASE DE DATOS '!CM195</f>
        <v>2845920000</v>
      </c>
      <c r="AA195" s="131">
        <f>+'BASE DE DATOS '!CN195</f>
        <v>1</v>
      </c>
      <c r="AB195" s="377">
        <f>SUM(AA195:AA199)/3</f>
        <v>0.33333333333333331</v>
      </c>
      <c r="AC195" s="377">
        <f>SUM(AA195:AA206)/P194</f>
        <v>0.27407433177514084</v>
      </c>
      <c r="AD195" s="54">
        <f>+'BASE DE DATOS '!CQ195</f>
        <v>1398</v>
      </c>
      <c r="AE195" s="127">
        <f>+'BASE DE DATOS '!CR195</f>
        <v>1</v>
      </c>
      <c r="AF195" s="376">
        <f>SUM(AE195:AE199)/4</f>
        <v>0.72499999999999998</v>
      </c>
      <c r="AG195" s="376">
        <f>SUM(AE195:AE206)/AD194</f>
        <v>0.56440860215053767</v>
      </c>
      <c r="AH195" s="55" t="str">
        <f>+'BASE DE DATOS '!CU195</f>
        <v>SECRETARIA DE HABITAT - VIVIENDA</v>
      </c>
    </row>
    <row r="196" spans="1:34" ht="33.75">
      <c r="A196" s="48" t="s">
        <v>705</v>
      </c>
      <c r="B196" s="49" t="s">
        <v>95</v>
      </c>
      <c r="C196" s="48" t="s">
        <v>706</v>
      </c>
      <c r="D196" s="50">
        <v>3000</v>
      </c>
      <c r="E196" s="50">
        <v>3000</v>
      </c>
      <c r="F196" s="48" t="s">
        <v>97</v>
      </c>
      <c r="G196" s="48" t="s">
        <v>715</v>
      </c>
      <c r="H196" s="48" t="s">
        <v>715</v>
      </c>
      <c r="I196" s="51">
        <v>0</v>
      </c>
      <c r="J196" s="50">
        <v>1000</v>
      </c>
      <c r="K196" s="50">
        <v>284</v>
      </c>
      <c r="L196" s="51">
        <v>377</v>
      </c>
      <c r="M196" s="50">
        <v>2166</v>
      </c>
      <c r="N196" s="51">
        <v>3215</v>
      </c>
      <c r="O196" s="88">
        <f>2971+94+50+50+50</f>
        <v>3215</v>
      </c>
      <c r="P196" s="51">
        <v>150</v>
      </c>
      <c r="Q196" s="88">
        <f>+'BASE DE DATOS '!CD196</f>
        <v>0</v>
      </c>
      <c r="R196" s="51">
        <f>+'BASE DE DATOS '!CE196</f>
        <v>0</v>
      </c>
      <c r="S196" s="51">
        <f>+'BASE DE DATOS '!CF196</f>
        <v>0</v>
      </c>
      <c r="T196" s="51">
        <f>+'BASE DE DATOS '!CG196</f>
        <v>0</v>
      </c>
      <c r="U196" s="51">
        <f>+'BASE DE DATOS '!CH196</f>
        <v>0</v>
      </c>
      <c r="V196" s="51">
        <f>+'BASE DE DATOS '!CI196</f>
        <v>0</v>
      </c>
      <c r="W196" s="51">
        <f>+'BASE DE DATOS '!CJ196</f>
        <v>0</v>
      </c>
      <c r="X196" s="51">
        <f>+'BASE DE DATOS '!CK196</f>
        <v>0</v>
      </c>
      <c r="Y196" s="51">
        <f>+'BASE DE DATOS '!CL196</f>
        <v>0</v>
      </c>
      <c r="Z196" s="51">
        <f>+'BASE DE DATOS '!CM196</f>
        <v>0</v>
      </c>
      <c r="AA196" s="131">
        <f>+'BASE DE DATOS '!CN196</f>
        <v>0</v>
      </c>
      <c r="AB196" s="377"/>
      <c r="AC196" s="377"/>
      <c r="AD196" s="54">
        <f>+'BASE DE DATOS '!CQ196</f>
        <v>5665</v>
      </c>
      <c r="AE196" s="127">
        <f>+'BASE DE DATOS '!CR196</f>
        <v>1</v>
      </c>
      <c r="AF196" s="376"/>
      <c r="AG196" s="376"/>
      <c r="AH196" s="55" t="str">
        <f>+'BASE DE DATOS '!CU196</f>
        <v>SECRETARIA DE HABITAT - VIVIENDA</v>
      </c>
    </row>
    <row r="197" spans="1:34" ht="45">
      <c r="A197" s="48" t="s">
        <v>705</v>
      </c>
      <c r="B197" s="49" t="s">
        <v>95</v>
      </c>
      <c r="C197" s="48" t="s">
        <v>706</v>
      </c>
      <c r="D197" s="50" t="s">
        <v>79</v>
      </c>
      <c r="E197" s="50">
        <v>500</v>
      </c>
      <c r="F197" s="48" t="s">
        <v>97</v>
      </c>
      <c r="G197" s="63" t="s">
        <v>81</v>
      </c>
      <c r="H197" s="56" t="s">
        <v>722</v>
      </c>
      <c r="I197" s="51" t="s">
        <v>107</v>
      </c>
      <c r="J197" s="130" t="s">
        <v>81</v>
      </c>
      <c r="K197" s="130" t="s">
        <v>81</v>
      </c>
      <c r="L197" s="130" t="s">
        <v>81</v>
      </c>
      <c r="M197" s="50" t="s">
        <v>81</v>
      </c>
      <c r="N197" s="50" t="s">
        <v>81</v>
      </c>
      <c r="O197" s="50" t="s">
        <v>81</v>
      </c>
      <c r="P197" s="51">
        <v>500</v>
      </c>
      <c r="Q197" s="50">
        <f>+'BASE DE DATOS '!CD197</f>
        <v>0</v>
      </c>
      <c r="R197" s="51">
        <f>+'BASE DE DATOS '!CE197</f>
        <v>0</v>
      </c>
      <c r="S197" s="51">
        <f>+'BASE DE DATOS '!CF197</f>
        <v>0</v>
      </c>
      <c r="T197" s="51">
        <f>+'BASE DE DATOS '!CG197</f>
        <v>0</v>
      </c>
      <c r="U197" s="51">
        <f>+'BASE DE DATOS '!CH197</f>
        <v>0</v>
      </c>
      <c r="V197" s="51">
        <f>+'BASE DE DATOS '!CI197</f>
        <v>0</v>
      </c>
      <c r="W197" s="51">
        <f>+'BASE DE DATOS '!CJ197</f>
        <v>0</v>
      </c>
      <c r="X197" s="51">
        <f>+'BASE DE DATOS '!CK197</f>
        <v>0</v>
      </c>
      <c r="Y197" s="51">
        <f>+'BASE DE DATOS '!CL197</f>
        <v>0</v>
      </c>
      <c r="Z197" s="51" t="str">
        <f>+'BASE DE DATOS '!CM197</f>
        <v>NA</v>
      </c>
      <c r="AA197" s="131">
        <f>+'BASE DE DATOS '!CN197</f>
        <v>0</v>
      </c>
      <c r="AB197" s="377"/>
      <c r="AC197" s="377"/>
      <c r="AD197" s="54">
        <f>+'BASE DE DATOS '!CQ197</f>
        <v>0</v>
      </c>
      <c r="AE197" s="127">
        <f>+'BASE DE DATOS '!CR197</f>
        <v>0</v>
      </c>
      <c r="AF197" s="376"/>
      <c r="AG197" s="376"/>
      <c r="AH197" s="55" t="str">
        <f>+'BASE DE DATOS '!CU197</f>
        <v>SECRETARIA DE HABITAT - VIVIENDA</v>
      </c>
    </row>
    <row r="198" spans="1:34" ht="33.75">
      <c r="A198" s="48" t="s">
        <v>705</v>
      </c>
      <c r="B198" s="49" t="s">
        <v>95</v>
      </c>
      <c r="C198" s="48" t="s">
        <v>706</v>
      </c>
      <c r="D198" s="57">
        <v>20</v>
      </c>
      <c r="E198" s="57">
        <v>10</v>
      </c>
      <c r="F198" s="48" t="s">
        <v>97</v>
      </c>
      <c r="G198" s="48" t="s">
        <v>724</v>
      </c>
      <c r="H198" s="48" t="s">
        <v>724</v>
      </c>
      <c r="I198" s="51">
        <v>0</v>
      </c>
      <c r="J198" s="50">
        <v>8</v>
      </c>
      <c r="K198" s="50">
        <v>9</v>
      </c>
      <c r="L198" s="51">
        <v>8</v>
      </c>
      <c r="M198" s="50">
        <v>0</v>
      </c>
      <c r="N198" s="51">
        <v>5</v>
      </c>
      <c r="O198" s="88">
        <v>0</v>
      </c>
      <c r="P198" s="51">
        <v>1</v>
      </c>
      <c r="Q198" s="50">
        <f>+'BASE DE DATOS '!CD198</f>
        <v>0</v>
      </c>
      <c r="R198" s="51">
        <f>+'BASE DE DATOS '!CE198</f>
        <v>0</v>
      </c>
      <c r="S198" s="51">
        <f>+'BASE DE DATOS '!CF198</f>
        <v>0</v>
      </c>
      <c r="T198" s="51">
        <f>+'BASE DE DATOS '!CG198</f>
        <v>0</v>
      </c>
      <c r="U198" s="51">
        <f>+'BASE DE DATOS '!CH198</f>
        <v>0</v>
      </c>
      <c r="V198" s="51">
        <f>+'BASE DE DATOS '!CI198</f>
        <v>0</v>
      </c>
      <c r="W198" s="51">
        <f>+'BASE DE DATOS '!CJ198</f>
        <v>0</v>
      </c>
      <c r="X198" s="51">
        <f>+'BASE DE DATOS '!CK198</f>
        <v>0</v>
      </c>
      <c r="Y198" s="51">
        <f>+'BASE DE DATOS '!CL198</f>
        <v>0</v>
      </c>
      <c r="Z198" s="51">
        <f>+'BASE DE DATOS '!CM198</f>
        <v>0</v>
      </c>
      <c r="AA198" s="130">
        <f>+'BASE DE DATOS '!CN198</f>
        <v>0</v>
      </c>
      <c r="AB198" s="377"/>
      <c r="AC198" s="377"/>
      <c r="AD198" s="54">
        <f>+'BASE DE DATOS '!CQ198</f>
        <v>9</v>
      </c>
      <c r="AE198" s="127">
        <f>+'BASE DE DATOS '!CR198</f>
        <v>0.9</v>
      </c>
      <c r="AF198" s="376"/>
      <c r="AG198" s="376"/>
      <c r="AH198" s="55" t="str">
        <f>+'BASE DE DATOS '!CU198</f>
        <v>SECRETARIA DE HABITAT - VIVIENDA</v>
      </c>
    </row>
    <row r="199" spans="1:34" ht="33.75">
      <c r="A199" s="48" t="s">
        <v>705</v>
      </c>
      <c r="B199" s="49" t="s">
        <v>95</v>
      </c>
      <c r="C199" s="48" t="s">
        <v>706</v>
      </c>
      <c r="D199" s="50">
        <v>20</v>
      </c>
      <c r="E199" s="50" t="s">
        <v>81</v>
      </c>
      <c r="F199" s="48" t="s">
        <v>97</v>
      </c>
      <c r="G199" s="48" t="s">
        <v>726</v>
      </c>
      <c r="H199" s="48" t="s">
        <v>726</v>
      </c>
      <c r="I199" s="51">
        <v>0</v>
      </c>
      <c r="J199" s="50">
        <v>8</v>
      </c>
      <c r="K199" s="50">
        <v>9</v>
      </c>
      <c r="L199" s="51">
        <v>8</v>
      </c>
      <c r="M199" s="50">
        <v>0</v>
      </c>
      <c r="N199" s="51">
        <v>0</v>
      </c>
      <c r="O199" s="88">
        <v>0</v>
      </c>
      <c r="P199" s="51" t="s">
        <v>81</v>
      </c>
      <c r="Q199" s="50">
        <f>+'BASE DE DATOS '!CD199</f>
        <v>0</v>
      </c>
      <c r="R199" s="51">
        <f>+'BASE DE DATOS '!CE199</f>
        <v>0</v>
      </c>
      <c r="S199" s="51">
        <f>+'BASE DE DATOS '!CF199</f>
        <v>0</v>
      </c>
      <c r="T199" s="51">
        <f>+'BASE DE DATOS '!CG199</f>
        <v>0</v>
      </c>
      <c r="U199" s="51">
        <f>+'BASE DE DATOS '!CH199</f>
        <v>0</v>
      </c>
      <c r="V199" s="51">
        <f>+'BASE DE DATOS '!CI199</f>
        <v>0</v>
      </c>
      <c r="W199" s="51">
        <f>+'BASE DE DATOS '!CJ199</f>
        <v>0</v>
      </c>
      <c r="X199" s="51">
        <f>+'BASE DE DATOS '!CK199</f>
        <v>0</v>
      </c>
      <c r="Y199" s="51">
        <f>+'BASE DE DATOS '!CL199</f>
        <v>0</v>
      </c>
      <c r="Z199" s="51">
        <f>+'BASE DE DATOS '!CM199</f>
        <v>0</v>
      </c>
      <c r="AA199" s="131" t="str">
        <f>+'BASE DE DATOS '!CN199</f>
        <v>NA</v>
      </c>
      <c r="AB199" s="377"/>
      <c r="AC199" s="377"/>
      <c r="AD199" s="54" t="str">
        <f>+'BASE DE DATOS '!CQ199</f>
        <v>NA</v>
      </c>
      <c r="AE199" s="127" t="str">
        <f>+'BASE DE DATOS '!CR199</f>
        <v>NA</v>
      </c>
      <c r="AF199" s="376"/>
      <c r="AG199" s="376"/>
      <c r="AH199" s="55" t="str">
        <f>+'BASE DE DATOS '!CU199</f>
        <v>SECRETARIA DE HABITAT - VIVIENDA</v>
      </c>
    </row>
    <row r="200" spans="1:34" ht="22.5">
      <c r="A200" s="48" t="s">
        <v>727</v>
      </c>
      <c r="B200" s="49" t="s">
        <v>95</v>
      </c>
      <c r="C200" s="48" t="s">
        <v>728</v>
      </c>
      <c r="D200" s="57">
        <v>10</v>
      </c>
      <c r="E200" s="57">
        <v>5</v>
      </c>
      <c r="F200" s="48" t="s">
        <v>97</v>
      </c>
      <c r="G200" s="48" t="s">
        <v>724</v>
      </c>
      <c r="H200" s="48" t="s">
        <v>724</v>
      </c>
      <c r="I200" s="51">
        <v>0</v>
      </c>
      <c r="J200" s="50">
        <v>2</v>
      </c>
      <c r="K200" s="50">
        <v>0</v>
      </c>
      <c r="L200" s="51">
        <v>2</v>
      </c>
      <c r="M200" s="50">
        <v>4</v>
      </c>
      <c r="N200" s="51">
        <v>1</v>
      </c>
      <c r="O200" s="88">
        <v>1</v>
      </c>
      <c r="P200" s="51">
        <v>0</v>
      </c>
      <c r="Q200" s="50">
        <f>+'BASE DE DATOS '!CD200</f>
        <v>0</v>
      </c>
      <c r="R200" s="51">
        <f>+'BASE DE DATOS '!CE200</f>
        <v>0</v>
      </c>
      <c r="S200" s="51">
        <f>+'BASE DE DATOS '!CF200</f>
        <v>0</v>
      </c>
      <c r="T200" s="51">
        <f>+'BASE DE DATOS '!CG200</f>
        <v>0</v>
      </c>
      <c r="U200" s="51">
        <f>+'BASE DE DATOS '!CH200</f>
        <v>0</v>
      </c>
      <c r="V200" s="51">
        <f>+'BASE DE DATOS '!CI200</f>
        <v>0</v>
      </c>
      <c r="W200" s="51">
        <f>+'BASE DE DATOS '!CJ200</f>
        <v>0</v>
      </c>
      <c r="X200" s="51">
        <f>+'BASE DE DATOS '!CK200</f>
        <v>0</v>
      </c>
      <c r="Y200" s="51">
        <f>+'BASE DE DATOS '!CL200</f>
        <v>0</v>
      </c>
      <c r="Z200" s="51">
        <f>+'BASE DE DATOS '!CM200</f>
        <v>0</v>
      </c>
      <c r="AA200" s="131">
        <f>+'BASE DE DATOS '!CN200</f>
        <v>0</v>
      </c>
      <c r="AB200" s="377">
        <f>SUM(AA200:AA202)/2</f>
        <v>1.1596548004314994E-6</v>
      </c>
      <c r="AC200" s="377" t="s">
        <v>81</v>
      </c>
      <c r="AD200" s="54">
        <f>+'BASE DE DATOS '!CQ200</f>
        <v>5</v>
      </c>
      <c r="AE200" s="127">
        <f>+'BASE DE DATOS '!CR200</f>
        <v>1</v>
      </c>
      <c r="AF200" s="376">
        <f>SUM(AE200:AE202)/2</f>
        <v>0.6387096774193548</v>
      </c>
      <c r="AG200" s="376"/>
      <c r="AH200" s="55" t="str">
        <f>+'BASE DE DATOS '!CU200</f>
        <v>SECRETARIA DE HABITAT - VIVIENDA</v>
      </c>
    </row>
    <row r="201" spans="1:34" ht="22.5">
      <c r="A201" s="48" t="s">
        <v>727</v>
      </c>
      <c r="B201" s="49" t="s">
        <v>95</v>
      </c>
      <c r="C201" s="48" t="s">
        <v>728</v>
      </c>
      <c r="D201" s="50">
        <v>10</v>
      </c>
      <c r="E201" s="50" t="s">
        <v>81</v>
      </c>
      <c r="F201" s="48" t="s">
        <v>97</v>
      </c>
      <c r="G201" s="48" t="s">
        <v>734</v>
      </c>
      <c r="H201" s="48" t="s">
        <v>734</v>
      </c>
      <c r="I201" s="51">
        <v>0</v>
      </c>
      <c r="J201" s="50">
        <v>0</v>
      </c>
      <c r="K201" s="50">
        <v>0</v>
      </c>
      <c r="L201" s="51">
        <v>1</v>
      </c>
      <c r="M201" s="50">
        <v>1</v>
      </c>
      <c r="N201" s="51">
        <v>0</v>
      </c>
      <c r="O201" s="88">
        <v>0</v>
      </c>
      <c r="P201" s="51" t="s">
        <v>81</v>
      </c>
      <c r="Q201" s="88" t="str">
        <f>+'BASE DE DATOS '!CD201</f>
        <v>NA</v>
      </c>
      <c r="R201" s="51">
        <f>+'BASE DE DATOS '!CE201</f>
        <v>0</v>
      </c>
      <c r="S201" s="50">
        <f>+'BASE DE DATOS '!CF201</f>
        <v>0</v>
      </c>
      <c r="T201" s="51">
        <f>+'BASE DE DATOS '!CG201</f>
        <v>0</v>
      </c>
      <c r="U201" s="51">
        <f>+'BASE DE DATOS '!CH201</f>
        <v>0</v>
      </c>
      <c r="V201" s="51">
        <f>+'BASE DE DATOS '!CI201</f>
        <v>0</v>
      </c>
      <c r="W201" s="51">
        <f>+'BASE DE DATOS '!CJ201</f>
        <v>0</v>
      </c>
      <c r="X201" s="51">
        <f>+'BASE DE DATOS '!CK201</f>
        <v>0</v>
      </c>
      <c r="Y201" s="51">
        <f>+'BASE DE DATOS '!CL201</f>
        <v>0</v>
      </c>
      <c r="Z201" s="51">
        <f>+'BASE DE DATOS '!CM201</f>
        <v>0</v>
      </c>
      <c r="AA201" s="131" t="str">
        <f>+'BASE DE DATOS '!CN201</f>
        <v>NA</v>
      </c>
      <c r="AB201" s="377"/>
      <c r="AC201" s="377"/>
      <c r="AD201" s="54" t="str">
        <f>+'BASE DE DATOS '!CQ201</f>
        <v>NA</v>
      </c>
      <c r="AE201" s="127" t="str">
        <f>+'BASE DE DATOS '!CR201</f>
        <v>NA</v>
      </c>
      <c r="AF201" s="376"/>
      <c r="AG201" s="376"/>
      <c r="AH201" s="55" t="str">
        <f>+'BASE DE DATOS '!CU201</f>
        <v>SECRETARIA DE HABITAT - VIVIENDA</v>
      </c>
    </row>
    <row r="202" spans="1:34" ht="56.25">
      <c r="A202" s="48" t="s">
        <v>727</v>
      </c>
      <c r="B202" s="49" t="s">
        <v>95</v>
      </c>
      <c r="C202" s="48" t="s">
        <v>728</v>
      </c>
      <c r="D202" s="57">
        <v>4000</v>
      </c>
      <c r="E202" s="57">
        <v>1550</v>
      </c>
      <c r="F202" s="48" t="s">
        <v>97</v>
      </c>
      <c r="G202" s="48" t="s">
        <v>735</v>
      </c>
      <c r="H202" s="48" t="s">
        <v>735</v>
      </c>
      <c r="I202" s="51">
        <v>0</v>
      </c>
      <c r="J202" s="50">
        <v>0</v>
      </c>
      <c r="K202" s="50">
        <v>0</v>
      </c>
      <c r="L202" s="51">
        <v>0</v>
      </c>
      <c r="M202" s="50">
        <v>0</v>
      </c>
      <c r="N202" s="51">
        <v>190</v>
      </c>
      <c r="O202" s="88">
        <v>0</v>
      </c>
      <c r="P202" s="51">
        <v>1550</v>
      </c>
      <c r="Q202" s="88">
        <f>+'BASE DE DATOS '!CD202</f>
        <v>430</v>
      </c>
      <c r="R202" s="51">
        <f>+'BASE DE DATOS '!CE202</f>
        <v>12314877790</v>
      </c>
      <c r="S202" s="51">
        <f>+'BASE DE DATOS '!CF202</f>
        <v>2969673240</v>
      </c>
      <c r="T202" s="51">
        <f>+'BASE DE DATOS '!CG202</f>
        <v>0</v>
      </c>
      <c r="U202" s="51">
        <f>+'BASE DE DATOS '!CH202</f>
        <v>0</v>
      </c>
      <c r="V202" s="51">
        <f>+'BASE DE DATOS '!CI202</f>
        <v>0</v>
      </c>
      <c r="W202" s="51">
        <f>+'BASE DE DATOS '!CJ202</f>
        <v>0</v>
      </c>
      <c r="X202" s="51">
        <f>+'BASE DE DATOS '!CK202</f>
        <v>0</v>
      </c>
      <c r="Y202" s="51">
        <f>+'BASE DE DATOS '!CL202</f>
        <v>0</v>
      </c>
      <c r="Z202" s="51">
        <f>+'BASE DE DATOS '!CM202</f>
        <v>9345204550</v>
      </c>
      <c r="AA202" s="130">
        <f>+'BASE DE DATOS '!CN202</f>
        <v>2.3193096008629987E-6</v>
      </c>
      <c r="AB202" s="377"/>
      <c r="AC202" s="377"/>
      <c r="AD202" s="54">
        <f>+'BASE DE DATOS '!CQ202</f>
        <v>430</v>
      </c>
      <c r="AE202" s="127">
        <f>+'BASE DE DATOS '!CR202</f>
        <v>0.27741935483870966</v>
      </c>
      <c r="AF202" s="376"/>
      <c r="AG202" s="376"/>
      <c r="AH202" s="55" t="str">
        <f>+'BASE DE DATOS '!CU202</f>
        <v>SECRETARIA DE HABITAT - VIVIENDA</v>
      </c>
    </row>
    <row r="203" spans="1:34" ht="67.5">
      <c r="A203" s="48" t="s">
        <v>740</v>
      </c>
      <c r="B203" s="49" t="s">
        <v>95</v>
      </c>
      <c r="C203" s="48" t="s">
        <v>741</v>
      </c>
      <c r="D203" s="57">
        <v>1000</v>
      </c>
      <c r="E203" s="57">
        <v>200</v>
      </c>
      <c r="F203" s="48" t="s">
        <v>97</v>
      </c>
      <c r="G203" s="48" t="s">
        <v>742</v>
      </c>
      <c r="H203" s="48" t="s">
        <v>742</v>
      </c>
      <c r="I203" s="51">
        <v>0</v>
      </c>
      <c r="J203" s="50">
        <v>0</v>
      </c>
      <c r="K203" s="50">
        <v>0</v>
      </c>
      <c r="L203" s="51">
        <v>0</v>
      </c>
      <c r="M203" s="50">
        <v>0</v>
      </c>
      <c r="N203" s="51">
        <v>0</v>
      </c>
      <c r="O203" s="88">
        <v>0</v>
      </c>
      <c r="P203" s="51">
        <v>200</v>
      </c>
      <c r="Q203" s="88">
        <f>+'BASE DE DATOS '!CD203</f>
        <v>0</v>
      </c>
      <c r="R203" s="51">
        <f>+'BASE DE DATOS '!CE203</f>
        <v>0</v>
      </c>
      <c r="S203" s="51">
        <f>+'BASE DE DATOS '!CF203</f>
        <v>0</v>
      </c>
      <c r="T203" s="51">
        <f>+'BASE DE DATOS '!CG203</f>
        <v>0</v>
      </c>
      <c r="U203" s="51">
        <f>+'BASE DE DATOS '!CH203</f>
        <v>0</v>
      </c>
      <c r="V203" s="51">
        <f>+'BASE DE DATOS '!CI203</f>
        <v>0</v>
      </c>
      <c r="W203" s="51">
        <f>+'BASE DE DATOS '!CJ203</f>
        <v>0</v>
      </c>
      <c r="X203" s="51">
        <f>+'BASE DE DATOS '!CK203</f>
        <v>0</v>
      </c>
      <c r="Y203" s="51">
        <f>+'BASE DE DATOS '!CL203</f>
        <v>0</v>
      </c>
      <c r="Z203" s="51">
        <f>+'BASE DE DATOS '!CM203</f>
        <v>0</v>
      </c>
      <c r="AA203" s="131" t="str">
        <f>+'BASE DE DATOS '!CN203</f>
        <v>NA</v>
      </c>
      <c r="AB203" s="130" t="s">
        <v>81</v>
      </c>
      <c r="AC203" s="377" t="s">
        <v>81</v>
      </c>
      <c r="AD203" s="54">
        <f>+'BASE DE DATOS '!CQ203</f>
        <v>0</v>
      </c>
      <c r="AE203" s="127">
        <f>+'BASE DE DATOS '!CR203</f>
        <v>0</v>
      </c>
      <c r="AF203" s="131">
        <f>+AE203</f>
        <v>0</v>
      </c>
      <c r="AG203" s="376"/>
      <c r="AH203" s="55" t="str">
        <f>+'BASE DE DATOS '!CU203</f>
        <v>SECRETARIA DE HABITAT - VIVIENDA</v>
      </c>
    </row>
    <row r="204" spans="1:34" ht="33.75">
      <c r="A204" s="48" t="s">
        <v>744</v>
      </c>
      <c r="B204" s="49" t="s">
        <v>95</v>
      </c>
      <c r="C204" s="48" t="s">
        <v>745</v>
      </c>
      <c r="D204" s="57">
        <v>240</v>
      </c>
      <c r="E204" s="57">
        <v>40</v>
      </c>
      <c r="F204" s="48" t="s">
        <v>97</v>
      </c>
      <c r="G204" s="48" t="s">
        <v>746</v>
      </c>
      <c r="H204" s="48" t="s">
        <v>746</v>
      </c>
      <c r="I204" s="51">
        <v>0</v>
      </c>
      <c r="J204" s="50">
        <v>0</v>
      </c>
      <c r="K204" s="50">
        <v>0</v>
      </c>
      <c r="L204" s="51">
        <v>0</v>
      </c>
      <c r="M204" s="50">
        <v>0</v>
      </c>
      <c r="N204" s="51">
        <v>20</v>
      </c>
      <c r="O204" s="88">
        <v>5739</v>
      </c>
      <c r="P204" s="51">
        <v>0</v>
      </c>
      <c r="Q204" s="88">
        <f>+'BASE DE DATOS '!CD204</f>
        <v>0</v>
      </c>
      <c r="R204" s="51">
        <f>+'BASE DE DATOS '!CE204</f>
        <v>0</v>
      </c>
      <c r="S204" s="51">
        <f>+'BASE DE DATOS '!CF204</f>
        <v>0</v>
      </c>
      <c r="T204" s="51">
        <f>+'BASE DE DATOS '!CG204</f>
        <v>0</v>
      </c>
      <c r="U204" s="51">
        <f>+'BASE DE DATOS '!CH204</f>
        <v>0</v>
      </c>
      <c r="V204" s="51">
        <f>+'BASE DE DATOS '!CI204</f>
        <v>0</v>
      </c>
      <c r="W204" s="51">
        <f>+'BASE DE DATOS '!CJ204</f>
        <v>0</v>
      </c>
      <c r="X204" s="51">
        <f>+'BASE DE DATOS '!CK204</f>
        <v>0</v>
      </c>
      <c r="Y204" s="51">
        <f>+'BASE DE DATOS '!CL204</f>
        <v>0</v>
      </c>
      <c r="Z204" s="51">
        <f>+'BASE DE DATOS '!CM204</f>
        <v>0</v>
      </c>
      <c r="AA204" s="131">
        <f>+'BASE DE DATOS '!CN204</f>
        <v>1</v>
      </c>
      <c r="AB204" s="130">
        <f>+AA204</f>
        <v>1</v>
      </c>
      <c r="AC204" s="377" t="s">
        <v>81</v>
      </c>
      <c r="AD204" s="54">
        <f>+'BASE DE DATOS '!CQ204</f>
        <v>5739</v>
      </c>
      <c r="AE204" s="127">
        <f>+'BASE DE DATOS '!CR204</f>
        <v>1</v>
      </c>
      <c r="AF204" s="131">
        <f>+AE204</f>
        <v>1</v>
      </c>
      <c r="AG204" s="376"/>
      <c r="AH204" s="55" t="str">
        <f>+'BASE DE DATOS '!CU204</f>
        <v>SECRETARIA DE HABITAT - VIVIENDA</v>
      </c>
    </row>
    <row r="205" spans="1:34" ht="56.25">
      <c r="A205" s="48" t="s">
        <v>752</v>
      </c>
      <c r="B205" s="89" t="s">
        <v>95</v>
      </c>
      <c r="C205" s="56" t="s">
        <v>753</v>
      </c>
      <c r="D205" s="57" t="s">
        <v>79</v>
      </c>
      <c r="E205" s="57">
        <v>15</v>
      </c>
      <c r="F205" s="48" t="s">
        <v>97</v>
      </c>
      <c r="G205" s="63" t="s">
        <v>81</v>
      </c>
      <c r="H205" s="56" t="s">
        <v>754</v>
      </c>
      <c r="I205" s="51" t="s">
        <v>107</v>
      </c>
      <c r="J205" s="50" t="s">
        <v>81</v>
      </c>
      <c r="K205" s="50" t="s">
        <v>81</v>
      </c>
      <c r="L205" s="50" t="s">
        <v>81</v>
      </c>
      <c r="M205" s="50" t="s">
        <v>81</v>
      </c>
      <c r="N205" s="50" t="s">
        <v>81</v>
      </c>
      <c r="O205" s="50" t="s">
        <v>81</v>
      </c>
      <c r="P205" s="51">
        <v>15</v>
      </c>
      <c r="Q205" s="50">
        <f>+'BASE DE DATOS '!CD205</f>
        <v>7</v>
      </c>
      <c r="R205" s="51">
        <f>+'BASE DE DATOS '!CE205</f>
        <v>0</v>
      </c>
      <c r="S205" s="51">
        <f>+'BASE DE DATOS '!CF205</f>
        <v>0</v>
      </c>
      <c r="T205" s="51">
        <f>+'BASE DE DATOS '!CG205</f>
        <v>0</v>
      </c>
      <c r="U205" s="51">
        <f>+'BASE DE DATOS '!CH205</f>
        <v>0</v>
      </c>
      <c r="V205" s="51">
        <f>+'BASE DE DATOS '!CI205</f>
        <v>0</v>
      </c>
      <c r="W205" s="51">
        <f>+'BASE DE DATOS '!CJ205</f>
        <v>0</v>
      </c>
      <c r="X205" s="51">
        <f>+'BASE DE DATOS '!CK205</f>
        <v>0</v>
      </c>
      <c r="Y205" s="51">
        <f>+'BASE DE DATOS '!CL205</f>
        <v>0</v>
      </c>
      <c r="Z205" s="51">
        <f>+'BASE DE DATOS '!CM205</f>
        <v>0</v>
      </c>
      <c r="AA205" s="131">
        <f>+'BASE DE DATOS '!CN205</f>
        <v>0.46666666666666667</v>
      </c>
      <c r="AB205" s="130">
        <f>+AA205</f>
        <v>0.46666666666666667</v>
      </c>
      <c r="AC205" s="377"/>
      <c r="AD205" s="54">
        <f>+'BASE DE DATOS '!CQ205</f>
        <v>7</v>
      </c>
      <c r="AE205" s="127">
        <f>+'BASE DE DATOS '!CR205</f>
        <v>0.46666666666666667</v>
      </c>
      <c r="AF205" s="130">
        <f>+AE205</f>
        <v>0.46666666666666667</v>
      </c>
      <c r="AG205" s="376"/>
      <c r="AH205" s="55" t="str">
        <f>+'BASE DE DATOS '!CU205</f>
        <v>SECRETARIA DE HABITAT - VIVIENDA</v>
      </c>
    </row>
    <row r="206" spans="1:34" ht="22.5">
      <c r="A206" s="48" t="s">
        <v>756</v>
      </c>
      <c r="B206" s="49" t="s">
        <v>95</v>
      </c>
      <c r="C206" s="48" t="s">
        <v>757</v>
      </c>
      <c r="D206" s="50">
        <v>3000</v>
      </c>
      <c r="E206" s="50">
        <v>3000</v>
      </c>
      <c r="F206" s="48" t="s">
        <v>97</v>
      </c>
      <c r="G206" s="48" t="s">
        <v>758</v>
      </c>
      <c r="H206" s="48" t="s">
        <v>758</v>
      </c>
      <c r="I206" s="51">
        <v>0</v>
      </c>
      <c r="J206" s="50">
        <v>350</v>
      </c>
      <c r="K206" s="50">
        <v>0</v>
      </c>
      <c r="L206" s="51">
        <v>2000</v>
      </c>
      <c r="M206" s="50">
        <v>0</v>
      </c>
      <c r="N206" s="51">
        <v>1000</v>
      </c>
      <c r="O206" s="88">
        <v>0</v>
      </c>
      <c r="P206" s="51">
        <v>3000</v>
      </c>
      <c r="Q206" s="88">
        <f>+'BASE DE DATOS '!CD206</f>
        <v>0</v>
      </c>
      <c r="R206" s="51">
        <f>+'BASE DE DATOS '!CE206</f>
        <v>0</v>
      </c>
      <c r="S206" s="51">
        <f>+'BASE DE DATOS '!CF206</f>
        <v>0</v>
      </c>
      <c r="T206" s="51">
        <f>+'BASE DE DATOS '!CG206</f>
        <v>0</v>
      </c>
      <c r="U206" s="51">
        <f>+'BASE DE DATOS '!CH206</f>
        <v>0</v>
      </c>
      <c r="V206" s="51">
        <f>+'BASE DE DATOS '!CI206</f>
        <v>0</v>
      </c>
      <c r="W206" s="51">
        <f>+'BASE DE DATOS '!CJ206</f>
        <v>0</v>
      </c>
      <c r="X206" s="51">
        <f>+'BASE DE DATOS '!CK206</f>
        <v>0</v>
      </c>
      <c r="Y206" s="51">
        <f>+'BASE DE DATOS '!CL206</f>
        <v>0</v>
      </c>
      <c r="Z206" s="51">
        <f>+'BASE DE DATOS '!CM206</f>
        <v>0</v>
      </c>
      <c r="AA206" s="131">
        <f>+'BASE DE DATOS '!CN206</f>
        <v>0</v>
      </c>
      <c r="AB206" s="130">
        <v>0</v>
      </c>
      <c r="AC206" s="377" t="s">
        <v>81</v>
      </c>
      <c r="AD206" s="54">
        <f>+'BASE DE DATOS '!CQ206</f>
        <v>0</v>
      </c>
      <c r="AE206" s="127">
        <f>+'BASE DE DATOS '!CR206</f>
        <v>0</v>
      </c>
      <c r="AF206" s="131">
        <f>+AE206</f>
        <v>0</v>
      </c>
      <c r="AG206" s="376"/>
      <c r="AH206" s="55" t="str">
        <f>+'BASE DE DATOS '!CU206</f>
        <v>SECRETARIA DE HABITAT - VIVIENDA</v>
      </c>
    </row>
    <row r="207" spans="1:34" ht="22.5">
      <c r="A207" s="39" t="s">
        <v>763</v>
      </c>
      <c r="B207" s="40" t="s">
        <v>91</v>
      </c>
      <c r="C207" s="39" t="s">
        <v>764</v>
      </c>
      <c r="D207" s="41" t="s">
        <v>79</v>
      </c>
      <c r="E207" s="41" t="s">
        <v>79</v>
      </c>
      <c r="F207" s="41" t="s">
        <v>79</v>
      </c>
      <c r="G207" s="39" t="s">
        <v>80</v>
      </c>
      <c r="H207" s="39" t="s">
        <v>80</v>
      </c>
      <c r="I207" s="42" t="s">
        <v>81</v>
      </c>
      <c r="J207" s="42">
        <v>3</v>
      </c>
      <c r="K207" s="42" t="s">
        <v>81</v>
      </c>
      <c r="L207" s="42">
        <v>3</v>
      </c>
      <c r="M207" s="42" t="s">
        <v>81</v>
      </c>
      <c r="N207" s="42">
        <v>1</v>
      </c>
      <c r="O207" s="42" t="s">
        <v>81</v>
      </c>
      <c r="P207" s="39">
        <v>1</v>
      </c>
      <c r="Q207" s="42" t="str">
        <f>+'BASE DE DATOS '!CD207</f>
        <v>NA</v>
      </c>
      <c r="R207" s="42">
        <f>+'BASE DE DATOS '!CE207</f>
        <v>0</v>
      </c>
      <c r="S207" s="42">
        <f>+'BASE DE DATOS '!CF207</f>
        <v>0</v>
      </c>
      <c r="T207" s="42">
        <f>+'BASE DE DATOS '!CG207</f>
        <v>0</v>
      </c>
      <c r="U207" s="42">
        <f>+'BASE DE DATOS '!CH207</f>
        <v>0</v>
      </c>
      <c r="V207" s="42">
        <f>+'BASE DE DATOS '!CI207</f>
        <v>0</v>
      </c>
      <c r="W207" s="42">
        <f>+'BASE DE DATOS '!CJ207</f>
        <v>0</v>
      </c>
      <c r="X207" s="42">
        <f>+'BASE DE DATOS '!CK207</f>
        <v>0</v>
      </c>
      <c r="Y207" s="42">
        <f>+'BASE DE DATOS '!CL207</f>
        <v>0</v>
      </c>
      <c r="Z207" s="42">
        <f>+'BASE DE DATOS '!CM207</f>
        <v>0</v>
      </c>
      <c r="AA207" s="42" t="str">
        <f>+'BASE DE DATOS '!CN207</f>
        <v>NA</v>
      </c>
      <c r="AB207" s="42" t="s">
        <v>81</v>
      </c>
      <c r="AC207" s="43" t="str">
        <f>+AC208</f>
        <v>NA</v>
      </c>
      <c r="AD207" s="41">
        <f>+'BASE DE DATOS '!CQ207</f>
        <v>3</v>
      </c>
      <c r="AE207" s="42" t="str">
        <f>+'BASE DE DATOS '!CR207</f>
        <v>NA</v>
      </c>
      <c r="AF207" s="42" t="s">
        <v>81</v>
      </c>
      <c r="AG207" s="45">
        <f>+AG208</f>
        <v>0.68186666666666662</v>
      </c>
      <c r="AH207" s="39" t="str">
        <f>+'BASE DE DATOS '!CU207</f>
        <v>SECRETARIA GENERAL -  TIC</v>
      </c>
    </row>
    <row r="208" spans="1:34" ht="56.25">
      <c r="A208" s="48" t="s">
        <v>766</v>
      </c>
      <c r="B208" s="49" t="s">
        <v>95</v>
      </c>
      <c r="C208" s="48" t="s">
        <v>767</v>
      </c>
      <c r="D208" s="50">
        <v>45</v>
      </c>
      <c r="E208" s="50">
        <v>45</v>
      </c>
      <c r="F208" s="48" t="s">
        <v>97</v>
      </c>
      <c r="G208" s="48" t="s">
        <v>768</v>
      </c>
      <c r="H208" s="48" t="s">
        <v>768</v>
      </c>
      <c r="I208" s="51">
        <v>0</v>
      </c>
      <c r="J208" s="50">
        <v>4</v>
      </c>
      <c r="K208" s="50">
        <v>0</v>
      </c>
      <c r="L208" s="51">
        <v>4</v>
      </c>
      <c r="M208" s="51">
        <v>45</v>
      </c>
      <c r="N208" s="51">
        <v>0</v>
      </c>
      <c r="O208" s="51">
        <v>0</v>
      </c>
      <c r="P208" s="51">
        <v>0</v>
      </c>
      <c r="Q208" s="53">
        <f>+'BASE DE DATOS '!CD208</f>
        <v>0</v>
      </c>
      <c r="R208" s="51">
        <f>+'BASE DE DATOS '!CE208</f>
        <v>0</v>
      </c>
      <c r="S208" s="51">
        <f>+'BASE DE DATOS '!CF208</f>
        <v>0</v>
      </c>
      <c r="T208" s="51">
        <f>+'BASE DE DATOS '!CG208</f>
        <v>0</v>
      </c>
      <c r="U208" s="51">
        <f>+'BASE DE DATOS '!CH208</f>
        <v>0</v>
      </c>
      <c r="V208" s="51">
        <f>+'BASE DE DATOS '!CI208</f>
        <v>0</v>
      </c>
      <c r="W208" s="51">
        <f>+'BASE DE DATOS '!CJ208</f>
        <v>0</v>
      </c>
      <c r="X208" s="51">
        <f>+'BASE DE DATOS '!CK208</f>
        <v>0</v>
      </c>
      <c r="Y208" s="51">
        <f>+'BASE DE DATOS '!CL208</f>
        <v>0</v>
      </c>
      <c r="Z208" s="51">
        <f>+'BASE DE DATOS '!CM208</f>
        <v>0</v>
      </c>
      <c r="AA208" s="54" t="str">
        <f>+'BASE DE DATOS '!CN208</f>
        <v>NA</v>
      </c>
      <c r="AB208" s="130" t="s">
        <v>81</v>
      </c>
      <c r="AC208" s="377" t="s">
        <v>81</v>
      </c>
      <c r="AD208" s="54">
        <f>+'BASE DE DATOS '!CQ208</f>
        <v>45</v>
      </c>
      <c r="AE208" s="127">
        <f>+'BASE DE DATOS '!CR208</f>
        <v>1</v>
      </c>
      <c r="AF208" s="131">
        <f>+AE208</f>
        <v>1</v>
      </c>
      <c r="AG208" s="376">
        <f>SUM(AE208:AE211)/AD207</f>
        <v>0.68186666666666662</v>
      </c>
      <c r="AH208" s="55" t="str">
        <f>+'BASE DE DATOS '!CU208</f>
        <v xml:space="preserve">SECRETARIA EDUCACION </v>
      </c>
    </row>
    <row r="209" spans="1:34" ht="33.75">
      <c r="A209" s="48" t="s">
        <v>770</v>
      </c>
      <c r="B209" s="49" t="s">
        <v>95</v>
      </c>
      <c r="C209" s="48" t="s">
        <v>771</v>
      </c>
      <c r="D209" s="50">
        <v>45</v>
      </c>
      <c r="E209" s="50">
        <v>45</v>
      </c>
      <c r="F209" s="48" t="s">
        <v>97</v>
      </c>
      <c r="G209" s="48" t="s">
        <v>772</v>
      </c>
      <c r="H209" s="48" t="s">
        <v>772</v>
      </c>
      <c r="I209" s="51">
        <v>0</v>
      </c>
      <c r="J209" s="50">
        <v>4</v>
      </c>
      <c r="K209" s="50">
        <v>0</v>
      </c>
      <c r="L209" s="51">
        <v>4</v>
      </c>
      <c r="M209" s="51">
        <v>45</v>
      </c>
      <c r="N209" s="51">
        <v>0</v>
      </c>
      <c r="O209" s="51">
        <v>0</v>
      </c>
      <c r="P209" s="51">
        <v>0</v>
      </c>
      <c r="Q209" s="53">
        <f>+'BASE DE DATOS '!CD209</f>
        <v>0</v>
      </c>
      <c r="R209" s="51">
        <f>+'BASE DE DATOS '!CE209</f>
        <v>0</v>
      </c>
      <c r="S209" s="51">
        <f>+'BASE DE DATOS '!CF209</f>
        <v>0</v>
      </c>
      <c r="T209" s="51">
        <f>+'BASE DE DATOS '!CG209</f>
        <v>0</v>
      </c>
      <c r="U209" s="51">
        <f>+'BASE DE DATOS '!CH209</f>
        <v>0</v>
      </c>
      <c r="V209" s="51">
        <f>+'BASE DE DATOS '!CI209</f>
        <v>0</v>
      </c>
      <c r="W209" s="51">
        <f>+'BASE DE DATOS '!CJ209</f>
        <v>0</v>
      </c>
      <c r="X209" s="51">
        <f>+'BASE DE DATOS '!CK209</f>
        <v>0</v>
      </c>
      <c r="Y209" s="51">
        <f>+'BASE DE DATOS '!CL209</f>
        <v>0</v>
      </c>
      <c r="Z209" s="51">
        <f>+'BASE DE DATOS '!CM209</f>
        <v>0</v>
      </c>
      <c r="AA209" s="54" t="str">
        <f>+'BASE DE DATOS '!CN209</f>
        <v>NA</v>
      </c>
      <c r="AB209" s="377" t="s">
        <v>81</v>
      </c>
      <c r="AC209" s="377">
        <v>0.1</v>
      </c>
      <c r="AD209" s="54">
        <f>+'BASE DE DATOS '!CQ209</f>
        <v>45</v>
      </c>
      <c r="AE209" s="127">
        <f>+'BASE DE DATOS '!CR209</f>
        <v>1</v>
      </c>
      <c r="AF209" s="376">
        <f>SUM(AE209:AE210)/2</f>
        <v>0.52280000000000004</v>
      </c>
      <c r="AG209" s="376"/>
      <c r="AH209" s="55" t="str">
        <f>+'BASE DE DATOS '!CU209</f>
        <v>SECRETARIA EDUCACION</v>
      </c>
    </row>
    <row r="210" spans="1:34" ht="45">
      <c r="A210" s="48" t="s">
        <v>770</v>
      </c>
      <c r="B210" s="49" t="s">
        <v>95</v>
      </c>
      <c r="C210" s="48" t="s">
        <v>771</v>
      </c>
      <c r="D210" s="50">
        <v>5000</v>
      </c>
      <c r="E210" s="50">
        <v>5000</v>
      </c>
      <c r="F210" s="48" t="s">
        <v>97</v>
      </c>
      <c r="G210" s="48" t="s">
        <v>774</v>
      </c>
      <c r="H210" s="48" t="s">
        <v>774</v>
      </c>
      <c r="I210" s="51">
        <v>0</v>
      </c>
      <c r="J210" s="50">
        <v>500</v>
      </c>
      <c r="K210" s="50">
        <v>110</v>
      </c>
      <c r="L210" s="51">
        <v>500</v>
      </c>
      <c r="M210" s="51">
        <v>118</v>
      </c>
      <c r="N210" s="51">
        <v>0</v>
      </c>
      <c r="O210" s="51">
        <v>0</v>
      </c>
      <c r="P210" s="51">
        <v>4772</v>
      </c>
      <c r="Q210" s="51">
        <f>+'BASE DE DATOS '!CD210</f>
        <v>0</v>
      </c>
      <c r="R210" s="51">
        <f>+'BASE DE DATOS '!CE210</f>
        <v>0</v>
      </c>
      <c r="S210" s="51">
        <f>+'BASE DE DATOS '!CF210</f>
        <v>0</v>
      </c>
      <c r="T210" s="51">
        <f>+'BASE DE DATOS '!CG210</f>
        <v>0</v>
      </c>
      <c r="U210" s="51">
        <f>+'BASE DE DATOS '!CH210</f>
        <v>0</v>
      </c>
      <c r="V210" s="51">
        <f>+'BASE DE DATOS '!CI210</f>
        <v>0</v>
      </c>
      <c r="W210" s="51">
        <f>+'BASE DE DATOS '!CJ210</f>
        <v>0</v>
      </c>
      <c r="X210" s="51">
        <f>+'BASE DE DATOS '!CK210</f>
        <v>0</v>
      </c>
      <c r="Y210" s="51">
        <f>+'BASE DE DATOS '!CL210</f>
        <v>0</v>
      </c>
      <c r="Z210" s="51">
        <f>+'BASE DE DATOS '!CM210</f>
        <v>0</v>
      </c>
      <c r="AA210" s="54" t="str">
        <f>+'BASE DE DATOS '!CN210</f>
        <v>NA</v>
      </c>
      <c r="AB210" s="377"/>
      <c r="AC210" s="377"/>
      <c r="AD210" s="54">
        <f>+'BASE DE DATOS '!CQ210</f>
        <v>228</v>
      </c>
      <c r="AE210" s="127">
        <f>+'BASE DE DATOS '!CR210</f>
        <v>4.5600000000000002E-2</v>
      </c>
      <c r="AF210" s="376"/>
      <c r="AG210" s="376"/>
      <c r="AH210" s="55" t="str">
        <f>+'BASE DE DATOS '!CU210</f>
        <v>SECRETARIA GENERAL -  TIC</v>
      </c>
    </row>
    <row r="211" spans="1:34" ht="22.5">
      <c r="A211" s="48" t="s">
        <v>775</v>
      </c>
      <c r="B211" s="49" t="s">
        <v>95</v>
      </c>
      <c r="C211" s="48" t="s">
        <v>776</v>
      </c>
      <c r="D211" s="50">
        <v>11</v>
      </c>
      <c r="E211" s="50" t="s">
        <v>81</v>
      </c>
      <c r="F211" s="48" t="s">
        <v>97</v>
      </c>
      <c r="G211" s="48" t="s">
        <v>777</v>
      </c>
      <c r="H211" s="48" t="s">
        <v>777</v>
      </c>
      <c r="I211" s="51">
        <v>0</v>
      </c>
      <c r="J211" s="50">
        <v>0</v>
      </c>
      <c r="K211" s="51">
        <v>0</v>
      </c>
      <c r="L211" s="51">
        <v>0</v>
      </c>
      <c r="M211" s="51">
        <v>0</v>
      </c>
      <c r="N211" s="51">
        <v>0</v>
      </c>
      <c r="O211" s="51">
        <v>0</v>
      </c>
      <c r="P211" s="51" t="s">
        <v>81</v>
      </c>
      <c r="Q211" s="51">
        <f>+'BASE DE DATOS '!CD211</f>
        <v>0</v>
      </c>
      <c r="R211" s="51">
        <f>+'BASE DE DATOS '!CE211</f>
        <v>0</v>
      </c>
      <c r="S211" s="51">
        <f>+'BASE DE DATOS '!CF211</f>
        <v>0</v>
      </c>
      <c r="T211" s="51">
        <f>+'BASE DE DATOS '!CG211</f>
        <v>0</v>
      </c>
      <c r="U211" s="51">
        <f>+'BASE DE DATOS '!CH211</f>
        <v>0</v>
      </c>
      <c r="V211" s="51">
        <f>+'BASE DE DATOS '!CI211</f>
        <v>0</v>
      </c>
      <c r="W211" s="51">
        <f>+'BASE DE DATOS '!CJ211</f>
        <v>0</v>
      </c>
      <c r="X211" s="51">
        <f>+'BASE DE DATOS '!CK211</f>
        <v>0</v>
      </c>
      <c r="Y211" s="51">
        <f>+'BASE DE DATOS '!CL211</f>
        <v>0</v>
      </c>
      <c r="Z211" s="51">
        <f>+'BASE DE DATOS '!CM211</f>
        <v>0</v>
      </c>
      <c r="AA211" s="54" t="str">
        <f>+'BASE DE DATOS '!CN211</f>
        <v>NA</v>
      </c>
      <c r="AB211" s="132" t="s">
        <v>81</v>
      </c>
      <c r="AC211" s="377" t="s">
        <v>81</v>
      </c>
      <c r="AD211" s="54" t="str">
        <f>+'BASE DE DATOS '!CQ211</f>
        <v>NA</v>
      </c>
      <c r="AE211" s="127" t="str">
        <f>+'BASE DE DATOS '!CR211</f>
        <v>NA</v>
      </c>
      <c r="AF211" s="131" t="str">
        <f>+AE211</f>
        <v>NA</v>
      </c>
      <c r="AG211" s="376"/>
      <c r="AH211" s="55" t="str">
        <f>+'BASE DE DATOS '!CU211</f>
        <v>SECRETARIA GENERAL -  TIC</v>
      </c>
    </row>
    <row r="212" spans="1:34" ht="33.75">
      <c r="A212" s="30" t="s">
        <v>778</v>
      </c>
      <c r="B212" s="31" t="s">
        <v>87</v>
      </c>
      <c r="C212" s="30" t="s">
        <v>779</v>
      </c>
      <c r="D212" s="32" t="s">
        <v>79</v>
      </c>
      <c r="E212" s="32" t="s">
        <v>79</v>
      </c>
      <c r="F212" s="30" t="s">
        <v>79</v>
      </c>
      <c r="G212" s="30" t="s">
        <v>80</v>
      </c>
      <c r="H212" s="30" t="s">
        <v>80</v>
      </c>
      <c r="I212" s="33" t="s">
        <v>81</v>
      </c>
      <c r="J212" s="90">
        <f>+J213+J224</f>
        <v>5</v>
      </c>
      <c r="K212" s="33" t="s">
        <v>81</v>
      </c>
      <c r="L212" s="33">
        <f>+L213+L224</f>
        <v>9</v>
      </c>
      <c r="M212" s="91" t="s">
        <v>81</v>
      </c>
      <c r="N212" s="33">
        <f>+N213+N224</f>
        <v>10</v>
      </c>
      <c r="O212" s="35" t="s">
        <v>81</v>
      </c>
      <c r="P212" s="32">
        <f>+P213+P224</f>
        <v>12</v>
      </c>
      <c r="Q212" s="117" t="str">
        <f>+'BASE DE DATOS '!CD212</f>
        <v>NA</v>
      </c>
      <c r="R212" s="33">
        <f>+'BASE DE DATOS '!CE212</f>
        <v>10399011094</v>
      </c>
      <c r="S212" s="33">
        <f>+'BASE DE DATOS '!CF212</f>
        <v>10397390594</v>
      </c>
      <c r="T212" s="33">
        <f>+'BASE DE DATOS '!CG212</f>
        <v>0</v>
      </c>
      <c r="U212" s="33">
        <f>+'BASE DE DATOS '!CH212</f>
        <v>0</v>
      </c>
      <c r="V212" s="33">
        <f>+'BASE DE DATOS '!CI212</f>
        <v>0</v>
      </c>
      <c r="W212" s="33">
        <f>+'BASE DE DATOS '!CJ212</f>
        <v>0</v>
      </c>
      <c r="X212" s="33">
        <f>+'BASE DE DATOS '!CK212</f>
        <v>0</v>
      </c>
      <c r="Y212" s="33">
        <f>+'BASE DE DATOS '!CL212</f>
        <v>1620500</v>
      </c>
      <c r="Z212" s="33">
        <f>+'BASE DE DATOS '!CM212</f>
        <v>0</v>
      </c>
      <c r="AA212" s="35" t="str">
        <f>+'BASE DE DATOS '!CN212</f>
        <v>NA</v>
      </c>
      <c r="AB212" s="68" t="s">
        <v>81</v>
      </c>
      <c r="AC212" s="34">
        <f>SUM(AA214:AA235)/P212</f>
        <v>0.60087719298245612</v>
      </c>
      <c r="AD212" s="32">
        <f>+'BASE DE DATOS '!CQ212</f>
        <v>15</v>
      </c>
      <c r="AE212" s="34" t="str">
        <f>+'BASE DE DATOS '!CR212</f>
        <v>NA</v>
      </c>
      <c r="AF212" s="34" t="s">
        <v>81</v>
      </c>
      <c r="AG212" s="36">
        <f>SUM(AE214:AE235)/AD212</f>
        <v>0.75777777777777777</v>
      </c>
      <c r="AH212" s="30" t="str">
        <f>+'BASE DE DATOS '!CU212</f>
        <v>SECRETARIA DE HABITAT - MEDIO AMBIENTE</v>
      </c>
    </row>
    <row r="213" spans="1:34" ht="33.75">
      <c r="A213" s="39" t="s">
        <v>781</v>
      </c>
      <c r="B213" s="40" t="s">
        <v>91</v>
      </c>
      <c r="C213" s="39" t="s">
        <v>782</v>
      </c>
      <c r="D213" s="41" t="s">
        <v>79</v>
      </c>
      <c r="E213" s="41" t="s">
        <v>79</v>
      </c>
      <c r="F213" s="41" t="s">
        <v>79</v>
      </c>
      <c r="G213" s="39" t="s">
        <v>80</v>
      </c>
      <c r="H213" s="39" t="s">
        <v>80</v>
      </c>
      <c r="I213" s="42" t="s">
        <v>81</v>
      </c>
      <c r="J213" s="92">
        <v>2</v>
      </c>
      <c r="K213" s="42" t="s">
        <v>81</v>
      </c>
      <c r="L213" s="42">
        <v>5</v>
      </c>
      <c r="M213" s="93" t="s">
        <v>81</v>
      </c>
      <c r="N213" s="42">
        <v>3</v>
      </c>
      <c r="O213" s="44" t="s">
        <v>81</v>
      </c>
      <c r="P213" s="39">
        <v>5</v>
      </c>
      <c r="Q213" s="118" t="str">
        <f>+'BASE DE DATOS '!CD213</f>
        <v>NA</v>
      </c>
      <c r="R213" s="42">
        <f>+'BASE DE DATOS '!CE213</f>
        <v>1620500</v>
      </c>
      <c r="S213" s="42">
        <f>+'BASE DE DATOS '!CF213</f>
        <v>0</v>
      </c>
      <c r="T213" s="42">
        <f>+'BASE DE DATOS '!CG213</f>
        <v>0</v>
      </c>
      <c r="U213" s="42">
        <f>+'BASE DE DATOS '!CH213</f>
        <v>0</v>
      </c>
      <c r="V213" s="42">
        <f>+'BASE DE DATOS '!CI213</f>
        <v>0</v>
      </c>
      <c r="W213" s="42">
        <f>+'BASE DE DATOS '!CJ213</f>
        <v>0</v>
      </c>
      <c r="X213" s="42">
        <f>+'BASE DE DATOS '!CK213</f>
        <v>0</v>
      </c>
      <c r="Y213" s="42">
        <f>+'BASE DE DATOS '!CL213</f>
        <v>1620500</v>
      </c>
      <c r="Z213" s="42">
        <f>+'BASE DE DATOS '!CM213</f>
        <v>0</v>
      </c>
      <c r="AA213" s="44" t="str">
        <f>+'BASE DE DATOS '!CN213</f>
        <v>NA</v>
      </c>
      <c r="AB213" s="59" t="s">
        <v>81</v>
      </c>
      <c r="AC213" s="43">
        <f>+AC214</f>
        <v>0.2</v>
      </c>
      <c r="AD213" s="39">
        <f>+'BASE DE DATOS '!CQ213</f>
        <v>6</v>
      </c>
      <c r="AE213" s="43" t="str">
        <f>+'BASE DE DATOS '!CR213</f>
        <v>NA</v>
      </c>
      <c r="AF213" s="43" t="s">
        <v>81</v>
      </c>
      <c r="AG213" s="45">
        <f>+AG214</f>
        <v>0.28333333333333333</v>
      </c>
      <c r="AH213" s="39" t="str">
        <f>+'BASE DE DATOS '!CU213</f>
        <v>SECRETARIA DE HABITAT - MEDIO AMBIENTE</v>
      </c>
    </row>
    <row r="214" spans="1:34" ht="67.5">
      <c r="A214" s="48" t="s">
        <v>783</v>
      </c>
      <c r="B214" s="49" t="s">
        <v>95</v>
      </c>
      <c r="C214" s="48" t="s">
        <v>784</v>
      </c>
      <c r="D214" s="57">
        <v>1</v>
      </c>
      <c r="E214" s="57">
        <v>2</v>
      </c>
      <c r="F214" s="48" t="s">
        <v>97</v>
      </c>
      <c r="G214" s="48" t="s">
        <v>785</v>
      </c>
      <c r="H214" s="48" t="s">
        <v>786</v>
      </c>
      <c r="I214" s="51">
        <v>0</v>
      </c>
      <c r="J214" s="50">
        <v>0</v>
      </c>
      <c r="K214" s="50">
        <v>0</v>
      </c>
      <c r="L214" s="50">
        <v>1</v>
      </c>
      <c r="M214" s="51">
        <v>1</v>
      </c>
      <c r="N214" s="50">
        <v>0</v>
      </c>
      <c r="O214" s="51">
        <v>0</v>
      </c>
      <c r="P214" s="96">
        <v>1</v>
      </c>
      <c r="Q214" s="96">
        <f>+'BASE DE DATOS '!CD214</f>
        <v>0</v>
      </c>
      <c r="R214" s="51">
        <f>+'BASE DE DATOS '!CE214</f>
        <v>1017500</v>
      </c>
      <c r="S214" s="51">
        <f>+'BASE DE DATOS '!CF214</f>
        <v>0</v>
      </c>
      <c r="T214" s="51">
        <f>+'BASE DE DATOS '!CG214</f>
        <v>0</v>
      </c>
      <c r="U214" s="51">
        <f>+'BASE DE DATOS '!CH214</f>
        <v>0</v>
      </c>
      <c r="V214" s="51">
        <f>+'BASE DE DATOS '!CI214</f>
        <v>0</v>
      </c>
      <c r="W214" s="51">
        <f>+'BASE DE DATOS '!CJ214</f>
        <v>0</v>
      </c>
      <c r="X214" s="51">
        <f>+'BASE DE DATOS '!CK214</f>
        <v>0</v>
      </c>
      <c r="Y214" s="51">
        <f>+'BASE DE DATOS '!CL214</f>
        <v>1017500</v>
      </c>
      <c r="Z214" s="51">
        <f>+'BASE DE DATOS '!CM214</f>
        <v>0</v>
      </c>
      <c r="AA214" s="130">
        <f>+'BASE DE DATOS '!CN214</f>
        <v>0</v>
      </c>
      <c r="AB214" s="130" t="s">
        <v>81</v>
      </c>
      <c r="AC214" s="383">
        <f>SUM(AA214:AA223)/P213</f>
        <v>0.2</v>
      </c>
      <c r="AD214" s="54">
        <f>+'BASE DE DATOS '!CQ214</f>
        <v>1</v>
      </c>
      <c r="AE214" s="127">
        <f>+'BASE DE DATOS '!CR214</f>
        <v>0.5</v>
      </c>
      <c r="AF214" s="131">
        <f>+AE214</f>
        <v>0.5</v>
      </c>
      <c r="AG214" s="380">
        <f>SUM(AE214:AE220)/AD213</f>
        <v>0.28333333333333333</v>
      </c>
      <c r="AH214" s="55" t="str">
        <f>+'BASE DE DATOS '!CU214</f>
        <v>SECRETARIA DE HABITAT - MEDIO AMBIENTE</v>
      </c>
    </row>
    <row r="215" spans="1:34" ht="45">
      <c r="A215" s="48" t="s">
        <v>788</v>
      </c>
      <c r="B215" s="49" t="s">
        <v>95</v>
      </c>
      <c r="C215" s="48" t="s">
        <v>789</v>
      </c>
      <c r="D215" s="50">
        <v>1</v>
      </c>
      <c r="E215" s="50" t="s">
        <v>81</v>
      </c>
      <c r="F215" s="48" t="s">
        <v>97</v>
      </c>
      <c r="G215" s="48" t="s">
        <v>790</v>
      </c>
      <c r="H215" s="48" t="s">
        <v>790</v>
      </c>
      <c r="I215" s="51">
        <v>0</v>
      </c>
      <c r="J215" s="50">
        <v>1</v>
      </c>
      <c r="K215" s="50">
        <v>3</v>
      </c>
      <c r="L215" s="51">
        <v>1</v>
      </c>
      <c r="M215" s="51">
        <v>1</v>
      </c>
      <c r="N215" s="51">
        <v>0</v>
      </c>
      <c r="O215" s="51">
        <v>0</v>
      </c>
      <c r="P215" s="96" t="s">
        <v>81</v>
      </c>
      <c r="Q215" s="96" t="str">
        <f>+'BASE DE DATOS '!CD215</f>
        <v>NA</v>
      </c>
      <c r="R215" s="51">
        <f>+'BASE DE DATOS '!CE215</f>
        <v>0</v>
      </c>
      <c r="S215" s="51">
        <f>+'BASE DE DATOS '!CF215</f>
        <v>0</v>
      </c>
      <c r="T215" s="51">
        <f>+'BASE DE DATOS '!CG215</f>
        <v>0</v>
      </c>
      <c r="U215" s="51">
        <f>+'BASE DE DATOS '!CH215</f>
        <v>0</v>
      </c>
      <c r="V215" s="51">
        <f>+'BASE DE DATOS '!CI215</f>
        <v>0</v>
      </c>
      <c r="W215" s="51">
        <f>+'BASE DE DATOS '!CJ215</f>
        <v>0</v>
      </c>
      <c r="X215" s="51">
        <f>+'BASE DE DATOS '!CK215</f>
        <v>0</v>
      </c>
      <c r="Y215" s="51">
        <f>+'BASE DE DATOS '!CL215</f>
        <v>0</v>
      </c>
      <c r="Z215" s="51">
        <f>+'BASE DE DATOS '!CM215</f>
        <v>0</v>
      </c>
      <c r="AA215" s="130" t="str">
        <f>+'BASE DE DATOS '!CN215</f>
        <v>NA</v>
      </c>
      <c r="AB215" s="377">
        <f>SUM(AA215:AA218)/1</f>
        <v>0</v>
      </c>
      <c r="AC215" s="384"/>
      <c r="AD215" s="54" t="str">
        <f>+'BASE DE DATOS '!CQ215</f>
        <v>NA</v>
      </c>
      <c r="AE215" s="127" t="str">
        <f>+'BASE DE DATOS '!CR215</f>
        <v>NA</v>
      </c>
      <c r="AF215" s="376">
        <f>SUM(AE215:AE217)/1</f>
        <v>0.2</v>
      </c>
      <c r="AG215" s="381"/>
      <c r="AH215" s="55" t="str">
        <f>+'BASE DE DATOS '!CU215</f>
        <v>SECRETARIA DE HABITAT - MEDIO AMBIENTE</v>
      </c>
    </row>
    <row r="216" spans="1:34" ht="45">
      <c r="A216" s="48" t="s">
        <v>788</v>
      </c>
      <c r="B216" s="49" t="s">
        <v>95</v>
      </c>
      <c r="C216" s="48" t="s">
        <v>789</v>
      </c>
      <c r="D216" s="50">
        <v>1</v>
      </c>
      <c r="E216" s="50">
        <v>1</v>
      </c>
      <c r="F216" s="48" t="s">
        <v>97</v>
      </c>
      <c r="G216" s="48" t="s">
        <v>792</v>
      </c>
      <c r="H216" s="56" t="s">
        <v>793</v>
      </c>
      <c r="I216" s="51">
        <v>0</v>
      </c>
      <c r="J216" s="50">
        <v>0</v>
      </c>
      <c r="K216" s="50">
        <v>0</v>
      </c>
      <c r="L216" s="51">
        <v>0</v>
      </c>
      <c r="M216" s="51">
        <v>0</v>
      </c>
      <c r="N216" s="51">
        <v>0</v>
      </c>
      <c r="O216" s="51">
        <v>0.2</v>
      </c>
      <c r="P216" s="96">
        <v>1</v>
      </c>
      <c r="Q216" s="102">
        <f>+'BASE DE DATOS '!CD216</f>
        <v>0</v>
      </c>
      <c r="R216" s="51">
        <f>+'BASE DE DATOS '!CE216</f>
        <v>0</v>
      </c>
      <c r="S216" s="51">
        <f>+'BASE DE DATOS '!CF216</f>
        <v>0</v>
      </c>
      <c r="T216" s="51">
        <f>+'BASE DE DATOS '!CG216</f>
        <v>0</v>
      </c>
      <c r="U216" s="51">
        <f>+'BASE DE DATOS '!CH216</f>
        <v>0</v>
      </c>
      <c r="V216" s="51">
        <f>+'BASE DE DATOS '!CI216</f>
        <v>0</v>
      </c>
      <c r="W216" s="51">
        <f>+'BASE DE DATOS '!CJ216</f>
        <v>0</v>
      </c>
      <c r="X216" s="51">
        <f>+'BASE DE DATOS '!CK216</f>
        <v>0</v>
      </c>
      <c r="Y216" s="51">
        <f>+'BASE DE DATOS '!CL216</f>
        <v>0</v>
      </c>
      <c r="Z216" s="51">
        <f>+'BASE DE DATOS '!CM216</f>
        <v>0</v>
      </c>
      <c r="AA216" s="130">
        <f>+'BASE DE DATOS '!CN216</f>
        <v>0</v>
      </c>
      <c r="AB216" s="377"/>
      <c r="AC216" s="384"/>
      <c r="AD216" s="54">
        <f>+'BASE DE DATOS '!CQ216</f>
        <v>0.2</v>
      </c>
      <c r="AE216" s="127">
        <f>+'BASE DE DATOS '!CR216</f>
        <v>0.2</v>
      </c>
      <c r="AF216" s="376"/>
      <c r="AG216" s="381"/>
      <c r="AH216" s="55" t="str">
        <f>+'BASE DE DATOS '!CU216</f>
        <v>SECRETARIA DE HABITAT - MEDIO AMBIENTE</v>
      </c>
    </row>
    <row r="217" spans="1:34" ht="45">
      <c r="A217" s="48" t="s">
        <v>788</v>
      </c>
      <c r="B217" s="49" t="s">
        <v>95</v>
      </c>
      <c r="C217" s="48" t="s">
        <v>789</v>
      </c>
      <c r="D217" s="50">
        <v>3</v>
      </c>
      <c r="E217" s="50" t="s">
        <v>81</v>
      </c>
      <c r="F217" s="48" t="s">
        <v>97</v>
      </c>
      <c r="G217" s="48" t="s">
        <v>795</v>
      </c>
      <c r="H217" s="48" t="s">
        <v>795</v>
      </c>
      <c r="I217" s="51">
        <v>0</v>
      </c>
      <c r="J217" s="50">
        <v>0</v>
      </c>
      <c r="K217" s="50">
        <v>0</v>
      </c>
      <c r="L217" s="51">
        <v>1</v>
      </c>
      <c r="M217" s="51">
        <v>1</v>
      </c>
      <c r="N217" s="51">
        <v>1</v>
      </c>
      <c r="O217" s="51">
        <v>0</v>
      </c>
      <c r="P217" s="96" t="s">
        <v>81</v>
      </c>
      <c r="Q217" s="96" t="str">
        <f>+'BASE DE DATOS '!CD217</f>
        <v>NA</v>
      </c>
      <c r="R217" s="51">
        <f>+'BASE DE DATOS '!CE217</f>
        <v>0</v>
      </c>
      <c r="S217" s="51">
        <f>+'BASE DE DATOS '!CF217</f>
        <v>0</v>
      </c>
      <c r="T217" s="51">
        <f>+'BASE DE DATOS '!CG217</f>
        <v>0</v>
      </c>
      <c r="U217" s="51">
        <f>+'BASE DE DATOS '!CH217</f>
        <v>0</v>
      </c>
      <c r="V217" s="51">
        <f>+'BASE DE DATOS '!CI217</f>
        <v>0</v>
      </c>
      <c r="W217" s="51">
        <f>+'BASE DE DATOS '!CJ217</f>
        <v>0</v>
      </c>
      <c r="X217" s="51">
        <f>+'BASE DE DATOS '!CK217</f>
        <v>0</v>
      </c>
      <c r="Y217" s="51">
        <f>+'BASE DE DATOS '!CL217</f>
        <v>0</v>
      </c>
      <c r="Z217" s="51">
        <f>+'BASE DE DATOS '!CM217</f>
        <v>0</v>
      </c>
      <c r="AA217" s="130" t="str">
        <f>+'BASE DE DATOS '!CN217</f>
        <v>NA</v>
      </c>
      <c r="AB217" s="377"/>
      <c r="AC217" s="384"/>
      <c r="AD217" s="54" t="str">
        <f>+'BASE DE DATOS '!CQ217</f>
        <v>NA</v>
      </c>
      <c r="AE217" s="127" t="str">
        <f>+'BASE DE DATOS '!CR217</f>
        <v>NA</v>
      </c>
      <c r="AF217" s="376"/>
      <c r="AG217" s="381"/>
      <c r="AH217" s="55" t="str">
        <f>+'BASE DE DATOS '!CU217</f>
        <v>SECRETARIA DE HABITAT - MEDIO AMBIENTE</v>
      </c>
    </row>
    <row r="218" spans="1:34" ht="56.25">
      <c r="A218" s="48" t="s">
        <v>788</v>
      </c>
      <c r="B218" s="49" t="s">
        <v>95</v>
      </c>
      <c r="C218" s="48" t="s">
        <v>789</v>
      </c>
      <c r="D218" s="51">
        <v>1</v>
      </c>
      <c r="E218" s="51">
        <v>1</v>
      </c>
      <c r="F218" s="48" t="s">
        <v>97</v>
      </c>
      <c r="G218" s="48" t="s">
        <v>797</v>
      </c>
      <c r="H218" s="56" t="s">
        <v>798</v>
      </c>
      <c r="I218" s="51" t="s">
        <v>107</v>
      </c>
      <c r="J218" s="50">
        <v>0</v>
      </c>
      <c r="K218" s="50">
        <v>0</v>
      </c>
      <c r="L218" s="51">
        <v>0</v>
      </c>
      <c r="M218" s="51">
        <v>0</v>
      </c>
      <c r="N218" s="52">
        <v>0.8</v>
      </c>
      <c r="O218" s="52">
        <v>0.8</v>
      </c>
      <c r="P218" s="102">
        <v>1</v>
      </c>
      <c r="Q218" s="102">
        <f>+'BASE DE DATOS '!CD218</f>
        <v>1</v>
      </c>
      <c r="R218" s="51">
        <f>+'BASE DE DATOS '!CE218</f>
        <v>603000</v>
      </c>
      <c r="S218" s="51">
        <f>+'BASE DE DATOS '!CF218</f>
        <v>0</v>
      </c>
      <c r="T218" s="51">
        <f>+'BASE DE DATOS '!CG218</f>
        <v>0</v>
      </c>
      <c r="U218" s="51">
        <f>+'BASE DE DATOS '!CH218</f>
        <v>0</v>
      </c>
      <c r="V218" s="51">
        <f>+'BASE DE DATOS '!CI218</f>
        <v>0</v>
      </c>
      <c r="W218" s="51">
        <f>+'BASE DE DATOS '!CJ218</f>
        <v>0</v>
      </c>
      <c r="X218" s="51">
        <f>+'BASE DE DATOS '!CK218</f>
        <v>0</v>
      </c>
      <c r="Y218" s="51">
        <f>+'BASE DE DATOS '!CL218</f>
        <v>603000</v>
      </c>
      <c r="Z218" s="51">
        <f>+'BASE DE DATOS '!CM218</f>
        <v>0</v>
      </c>
      <c r="AA218" s="130" t="str">
        <f>+'BASE DE DATOS '!CN218</f>
        <v>NA</v>
      </c>
      <c r="AB218" s="377"/>
      <c r="AC218" s="384"/>
      <c r="AD218" s="54">
        <f>+'BASE DE DATOS '!CQ218</f>
        <v>1.8</v>
      </c>
      <c r="AE218" s="127">
        <f>+'BASE DE DATOS '!CR218</f>
        <v>1</v>
      </c>
      <c r="AF218" s="131">
        <f>+AE218</f>
        <v>1</v>
      </c>
      <c r="AG218" s="381"/>
      <c r="AH218" s="55" t="str">
        <f>+'BASE DE DATOS '!CU218</f>
        <v>SECRETARIA DE HABITAT - MEDIO AMBIENTE</v>
      </c>
    </row>
    <row r="219" spans="1:34" ht="90">
      <c r="A219" s="48" t="s">
        <v>800</v>
      </c>
      <c r="B219" s="49" t="s">
        <v>95</v>
      </c>
      <c r="C219" s="48" t="s">
        <v>801</v>
      </c>
      <c r="D219" s="50">
        <v>3</v>
      </c>
      <c r="E219" s="50" t="s">
        <v>81</v>
      </c>
      <c r="F219" s="48" t="s">
        <v>97</v>
      </c>
      <c r="G219" s="48" t="s">
        <v>802</v>
      </c>
      <c r="H219" s="48" t="s">
        <v>802</v>
      </c>
      <c r="I219" s="51">
        <v>2</v>
      </c>
      <c r="J219" s="50">
        <v>0</v>
      </c>
      <c r="K219" s="50">
        <v>0</v>
      </c>
      <c r="L219" s="51">
        <v>0</v>
      </c>
      <c r="M219" s="51">
        <v>0</v>
      </c>
      <c r="N219" s="51">
        <v>2</v>
      </c>
      <c r="O219" s="51">
        <v>2</v>
      </c>
      <c r="P219" s="96" t="s">
        <v>81</v>
      </c>
      <c r="Q219" s="96" t="str">
        <f>+'BASE DE DATOS '!CD219</f>
        <v>NA</v>
      </c>
      <c r="R219" s="51">
        <f>+'BASE DE DATOS '!CE219</f>
        <v>0</v>
      </c>
      <c r="S219" s="51">
        <f>+'BASE DE DATOS '!CF219</f>
        <v>0</v>
      </c>
      <c r="T219" s="51">
        <f>+'BASE DE DATOS '!CG219</f>
        <v>0</v>
      </c>
      <c r="U219" s="51">
        <f>+'BASE DE DATOS '!CH219</f>
        <v>0</v>
      </c>
      <c r="V219" s="51">
        <f>+'BASE DE DATOS '!CI219</f>
        <v>0</v>
      </c>
      <c r="W219" s="51">
        <f>+'BASE DE DATOS '!CJ219</f>
        <v>0</v>
      </c>
      <c r="X219" s="51">
        <f>+'BASE DE DATOS '!CK219</f>
        <v>0</v>
      </c>
      <c r="Y219" s="51">
        <f>+'BASE DE DATOS '!CL219</f>
        <v>0</v>
      </c>
      <c r="Z219" s="51">
        <f>+'BASE DE DATOS '!CM219</f>
        <v>0</v>
      </c>
      <c r="AA219" s="130" t="str">
        <f>+'BASE DE DATOS '!CN219</f>
        <v>NA</v>
      </c>
      <c r="AB219" s="130" t="s">
        <v>81</v>
      </c>
      <c r="AC219" s="384"/>
      <c r="AD219" s="54" t="str">
        <f>+'BASE DE DATOS '!CQ219</f>
        <v>NA</v>
      </c>
      <c r="AE219" s="127" t="str">
        <f>+'BASE DE DATOS '!CR219</f>
        <v>NA</v>
      </c>
      <c r="AF219" s="131" t="str">
        <f>+AE219</f>
        <v>NA</v>
      </c>
      <c r="AG219" s="381"/>
      <c r="AH219" s="55" t="str">
        <f>+'BASE DE DATOS '!CU219</f>
        <v>SECRETARIA DE HABITAT - MEDIO AMBIENTE</v>
      </c>
    </row>
    <row r="220" spans="1:34" ht="56.25">
      <c r="A220" s="48" t="s">
        <v>803</v>
      </c>
      <c r="B220" s="49" t="s">
        <v>95</v>
      </c>
      <c r="C220" s="48" t="s">
        <v>804</v>
      </c>
      <c r="D220" s="50">
        <v>15</v>
      </c>
      <c r="E220" s="50" t="s">
        <v>81</v>
      </c>
      <c r="F220" s="48" t="s">
        <v>97</v>
      </c>
      <c r="G220" s="48" t="s">
        <v>805</v>
      </c>
      <c r="H220" s="48" t="s">
        <v>805</v>
      </c>
      <c r="I220" s="51">
        <v>0</v>
      </c>
      <c r="J220" s="50">
        <v>4</v>
      </c>
      <c r="K220" s="50">
        <v>0</v>
      </c>
      <c r="L220" s="51">
        <v>5</v>
      </c>
      <c r="M220" s="51">
        <v>0</v>
      </c>
      <c r="N220" s="51">
        <v>0</v>
      </c>
      <c r="O220" s="51">
        <v>0</v>
      </c>
      <c r="P220" s="96" t="s">
        <v>81</v>
      </c>
      <c r="Q220" s="96" t="str">
        <f>+'BASE DE DATOS '!CD220</f>
        <v>NA</v>
      </c>
      <c r="R220" s="51">
        <f>+'BASE DE DATOS '!CE220</f>
        <v>0</v>
      </c>
      <c r="S220" s="51">
        <f>+'BASE DE DATOS '!CF220</f>
        <v>0</v>
      </c>
      <c r="T220" s="51">
        <f>+'BASE DE DATOS '!CG220</f>
        <v>0</v>
      </c>
      <c r="U220" s="51">
        <f>+'BASE DE DATOS '!CH220</f>
        <v>0</v>
      </c>
      <c r="V220" s="51">
        <f>+'BASE DE DATOS '!CI220</f>
        <v>0</v>
      </c>
      <c r="W220" s="51">
        <f>+'BASE DE DATOS '!CJ220</f>
        <v>0</v>
      </c>
      <c r="X220" s="51">
        <f>+'BASE DE DATOS '!CK220</f>
        <v>0</v>
      </c>
      <c r="Y220" s="51">
        <f>+'BASE DE DATOS '!CL220</f>
        <v>0</v>
      </c>
      <c r="Z220" s="51">
        <f>+'BASE DE DATOS '!CM220</f>
        <v>0</v>
      </c>
      <c r="AA220" s="130" t="str">
        <f>+'BASE DE DATOS '!CN220</f>
        <v>NA</v>
      </c>
      <c r="AB220" s="130" t="s">
        <v>81</v>
      </c>
      <c r="AC220" s="384"/>
      <c r="AD220" s="54" t="str">
        <f>+'BASE DE DATOS '!CQ220</f>
        <v>NA</v>
      </c>
      <c r="AE220" s="127" t="str">
        <f>+'BASE DE DATOS '!CR220</f>
        <v>NA</v>
      </c>
      <c r="AF220" s="131" t="s">
        <v>81</v>
      </c>
      <c r="AG220" s="381"/>
      <c r="AH220" s="55" t="str">
        <f>+'BASE DE DATOS '!CU220</f>
        <v>SECRETARIA DE HABITAT - MEDIO AMBIENTE</v>
      </c>
    </row>
    <row r="221" spans="1:34" ht="56.25">
      <c r="A221" s="48" t="s">
        <v>807</v>
      </c>
      <c r="B221" s="49" t="s">
        <v>95</v>
      </c>
      <c r="C221" s="48" t="s">
        <v>808</v>
      </c>
      <c r="D221" s="57" t="s">
        <v>79</v>
      </c>
      <c r="E221" s="57">
        <v>1</v>
      </c>
      <c r="F221" s="48" t="s">
        <v>97</v>
      </c>
      <c r="G221" s="63" t="s">
        <v>81</v>
      </c>
      <c r="H221" s="56" t="s">
        <v>809</v>
      </c>
      <c r="I221" s="51" t="s">
        <v>107</v>
      </c>
      <c r="J221" s="50" t="s">
        <v>81</v>
      </c>
      <c r="K221" s="50" t="s">
        <v>81</v>
      </c>
      <c r="L221" s="50" t="s">
        <v>81</v>
      </c>
      <c r="M221" s="50" t="s">
        <v>81</v>
      </c>
      <c r="N221" s="50" t="s">
        <v>81</v>
      </c>
      <c r="O221" s="50" t="s">
        <v>81</v>
      </c>
      <c r="P221" s="96">
        <v>1</v>
      </c>
      <c r="Q221" s="119">
        <f>+'BASE DE DATOS '!CD221</f>
        <v>0</v>
      </c>
      <c r="R221" s="51">
        <f>+'BASE DE DATOS '!CE221</f>
        <v>0</v>
      </c>
      <c r="S221" s="51">
        <f>+'BASE DE DATOS '!CF221</f>
        <v>0</v>
      </c>
      <c r="T221" s="51">
        <f>+'BASE DE DATOS '!CG221</f>
        <v>0</v>
      </c>
      <c r="U221" s="51">
        <f>+'BASE DE DATOS '!CH221</f>
        <v>0</v>
      </c>
      <c r="V221" s="51">
        <f>+'BASE DE DATOS '!CI221</f>
        <v>0</v>
      </c>
      <c r="W221" s="51">
        <f>+'BASE DE DATOS '!CJ221</f>
        <v>0</v>
      </c>
      <c r="X221" s="51">
        <f>+'BASE DE DATOS '!CK221</f>
        <v>0</v>
      </c>
      <c r="Y221" s="51">
        <f>+'BASE DE DATOS '!CL221</f>
        <v>0</v>
      </c>
      <c r="Z221" s="51">
        <f>+'BASE DE DATOS '!CM221</f>
        <v>0</v>
      </c>
      <c r="AA221" s="130">
        <f>+'BASE DE DATOS '!CN221</f>
        <v>0</v>
      </c>
      <c r="AB221" s="130">
        <f>+AA221</f>
        <v>0</v>
      </c>
      <c r="AC221" s="384"/>
      <c r="AD221" s="54">
        <f>+'BASE DE DATOS '!CQ221</f>
        <v>0</v>
      </c>
      <c r="AE221" s="127">
        <f>+'BASE DE DATOS '!CR221</f>
        <v>0</v>
      </c>
      <c r="AF221" s="383">
        <f>SUM(AE221:AE223)/3</f>
        <v>0.33333333333333331</v>
      </c>
      <c r="AG221" s="381"/>
      <c r="AH221" s="55" t="str">
        <f>+'BASE DE DATOS '!CU221</f>
        <v>SECRETARIA DE HABITAT - MEDIO AMBIENTE</v>
      </c>
    </row>
    <row r="222" spans="1:34" ht="45">
      <c r="A222" s="48" t="s">
        <v>807</v>
      </c>
      <c r="B222" s="49" t="s">
        <v>95</v>
      </c>
      <c r="C222" s="48" t="s">
        <v>808</v>
      </c>
      <c r="D222" s="57" t="s">
        <v>79</v>
      </c>
      <c r="E222" s="57">
        <v>7</v>
      </c>
      <c r="F222" s="48" t="s">
        <v>97</v>
      </c>
      <c r="G222" s="63" t="s">
        <v>81</v>
      </c>
      <c r="H222" s="56" t="s">
        <v>812</v>
      </c>
      <c r="I222" s="51" t="s">
        <v>107</v>
      </c>
      <c r="J222" s="50" t="s">
        <v>81</v>
      </c>
      <c r="K222" s="50" t="s">
        <v>81</v>
      </c>
      <c r="L222" s="50" t="s">
        <v>81</v>
      </c>
      <c r="M222" s="50" t="s">
        <v>81</v>
      </c>
      <c r="N222" s="50" t="s">
        <v>81</v>
      </c>
      <c r="O222" s="50" t="s">
        <v>81</v>
      </c>
      <c r="P222" s="96">
        <v>7</v>
      </c>
      <c r="Q222" s="119">
        <f>+'BASE DE DATOS '!CD222</f>
        <v>0</v>
      </c>
      <c r="R222" s="51">
        <f>+'BASE DE DATOS '!CE222</f>
        <v>0</v>
      </c>
      <c r="S222" s="51">
        <f>+'BASE DE DATOS '!CF222</f>
        <v>0</v>
      </c>
      <c r="T222" s="51">
        <f>+'BASE DE DATOS '!CG222</f>
        <v>0</v>
      </c>
      <c r="U222" s="51">
        <f>+'BASE DE DATOS '!CH222</f>
        <v>0</v>
      </c>
      <c r="V222" s="51">
        <f>+'BASE DE DATOS '!CI222</f>
        <v>0</v>
      </c>
      <c r="W222" s="51">
        <f>+'BASE DE DATOS '!CJ222</f>
        <v>0</v>
      </c>
      <c r="X222" s="51">
        <f>+'BASE DE DATOS '!CK222</f>
        <v>0</v>
      </c>
      <c r="Y222" s="51">
        <f>+'BASE DE DATOS '!CL222</f>
        <v>0</v>
      </c>
      <c r="Z222" s="51">
        <f>+'BASE DE DATOS '!CM222</f>
        <v>0</v>
      </c>
      <c r="AA222" s="130">
        <f>+'BASE DE DATOS '!CN222</f>
        <v>0</v>
      </c>
      <c r="AB222" s="130">
        <f>+AA222</f>
        <v>0</v>
      </c>
      <c r="AC222" s="384"/>
      <c r="AD222" s="54">
        <f>+'BASE DE DATOS '!CQ222</f>
        <v>0</v>
      </c>
      <c r="AE222" s="127">
        <f>+'BASE DE DATOS '!CR222</f>
        <v>0</v>
      </c>
      <c r="AF222" s="384"/>
      <c r="AG222" s="381"/>
      <c r="AH222" s="55" t="str">
        <f>+'BASE DE DATOS '!CU222</f>
        <v>SECRETARIA DE HABITAT - MEDIO AMBIENTE</v>
      </c>
    </row>
    <row r="223" spans="1:34" ht="45">
      <c r="A223" s="48" t="s">
        <v>807</v>
      </c>
      <c r="B223" s="49" t="s">
        <v>95</v>
      </c>
      <c r="C223" s="48" t="s">
        <v>808</v>
      </c>
      <c r="D223" s="57" t="s">
        <v>79</v>
      </c>
      <c r="E223" s="57">
        <v>1</v>
      </c>
      <c r="F223" s="48" t="s">
        <v>97</v>
      </c>
      <c r="G223" s="63" t="s">
        <v>81</v>
      </c>
      <c r="H223" s="56" t="s">
        <v>814</v>
      </c>
      <c r="I223" s="51" t="s">
        <v>107</v>
      </c>
      <c r="J223" s="50" t="s">
        <v>81</v>
      </c>
      <c r="K223" s="50" t="s">
        <v>81</v>
      </c>
      <c r="L223" s="50" t="s">
        <v>81</v>
      </c>
      <c r="M223" s="50" t="s">
        <v>81</v>
      </c>
      <c r="N223" s="50" t="s">
        <v>81</v>
      </c>
      <c r="O223" s="50" t="s">
        <v>81</v>
      </c>
      <c r="P223" s="96">
        <v>1</v>
      </c>
      <c r="Q223" s="119">
        <f>+'BASE DE DATOS '!CD223</f>
        <v>1</v>
      </c>
      <c r="R223" s="51">
        <f>+'BASE DE DATOS '!CE223</f>
        <v>1326600</v>
      </c>
      <c r="S223" s="51">
        <f>+'BASE DE DATOS '!CF223</f>
        <v>0</v>
      </c>
      <c r="T223" s="51">
        <f>+'BASE DE DATOS '!CG223</f>
        <v>0</v>
      </c>
      <c r="U223" s="51">
        <f>+'BASE DE DATOS '!CH223</f>
        <v>0</v>
      </c>
      <c r="V223" s="51">
        <f>+'BASE DE DATOS '!CI223</f>
        <v>0</v>
      </c>
      <c r="W223" s="51">
        <f>+'BASE DE DATOS '!CJ223</f>
        <v>0</v>
      </c>
      <c r="X223" s="51">
        <f>+'BASE DE DATOS '!CK223</f>
        <v>0</v>
      </c>
      <c r="Y223" s="51">
        <f>+'BASE DE DATOS '!CL223</f>
        <v>1326600</v>
      </c>
      <c r="Z223" s="51">
        <f>+'BASE DE DATOS '!CM223</f>
        <v>0</v>
      </c>
      <c r="AA223" s="130">
        <f>+'BASE DE DATOS '!CN223</f>
        <v>1</v>
      </c>
      <c r="AB223" s="130">
        <f>+AA223</f>
        <v>1</v>
      </c>
      <c r="AC223" s="385"/>
      <c r="AD223" s="54">
        <f>+'BASE DE DATOS '!CQ223</f>
        <v>1</v>
      </c>
      <c r="AE223" s="127">
        <f>+'BASE DE DATOS '!CR223</f>
        <v>1</v>
      </c>
      <c r="AF223" s="385"/>
      <c r="AG223" s="382"/>
      <c r="AH223" s="55" t="str">
        <f>+'BASE DE DATOS '!CU223</f>
        <v>SECRETARIA DE HABITAT - MEDIO AMBIENTE</v>
      </c>
    </row>
    <row r="224" spans="1:34" ht="22.5">
      <c r="A224" s="39" t="s">
        <v>816</v>
      </c>
      <c r="B224" s="40" t="s">
        <v>91</v>
      </c>
      <c r="C224" s="39" t="s">
        <v>817</v>
      </c>
      <c r="D224" s="41" t="s">
        <v>79</v>
      </c>
      <c r="E224" s="41" t="s">
        <v>79</v>
      </c>
      <c r="F224" s="41" t="s">
        <v>79</v>
      </c>
      <c r="G224" s="39" t="s">
        <v>80</v>
      </c>
      <c r="H224" s="39" t="s">
        <v>80</v>
      </c>
      <c r="I224" s="42" t="s">
        <v>81</v>
      </c>
      <c r="J224" s="42">
        <v>3</v>
      </c>
      <c r="K224" s="42" t="s">
        <v>81</v>
      </c>
      <c r="L224" s="42">
        <v>4</v>
      </c>
      <c r="M224" s="93"/>
      <c r="N224" s="42">
        <v>7</v>
      </c>
      <c r="O224" s="42" t="s">
        <v>81</v>
      </c>
      <c r="P224" s="39">
        <v>7</v>
      </c>
      <c r="Q224" s="109" t="str">
        <f>+'BASE DE DATOS '!CD224</f>
        <v>NA</v>
      </c>
      <c r="R224" s="42">
        <f>+'BASE DE DATOS '!CE224</f>
        <v>10397390594</v>
      </c>
      <c r="S224" s="42">
        <f>+'BASE DE DATOS '!CF224</f>
        <v>10397390594</v>
      </c>
      <c r="T224" s="42">
        <f>+'BASE DE DATOS '!CG224</f>
        <v>0</v>
      </c>
      <c r="U224" s="42">
        <f>+'BASE DE DATOS '!CH224</f>
        <v>0</v>
      </c>
      <c r="V224" s="42">
        <f>+'BASE DE DATOS '!CI224</f>
        <v>0</v>
      </c>
      <c r="W224" s="42">
        <f>+'BASE DE DATOS '!CJ224</f>
        <v>0</v>
      </c>
      <c r="X224" s="42">
        <f>+'BASE DE DATOS '!CK224</f>
        <v>0</v>
      </c>
      <c r="Y224" s="42">
        <f>+'BASE DE DATOS '!CL224</f>
        <v>0</v>
      </c>
      <c r="Z224" s="42">
        <f>+'BASE DE DATOS '!CM224</f>
        <v>0</v>
      </c>
      <c r="AA224" s="42" t="str">
        <f>+'BASE DE DATOS '!CN224</f>
        <v>NA</v>
      </c>
      <c r="AB224" s="42" t="s">
        <v>81</v>
      </c>
      <c r="AC224" s="43">
        <f>+AC225</f>
        <v>0.88721804511278191</v>
      </c>
      <c r="AD224" s="39">
        <f>+'BASE DE DATOS '!CQ224</f>
        <v>9</v>
      </c>
      <c r="AE224" s="42" t="str">
        <f>+'BASE DE DATOS '!CR224</f>
        <v>NA</v>
      </c>
      <c r="AF224" s="42" t="s">
        <v>81</v>
      </c>
      <c r="AG224" s="45">
        <f>+AG225</f>
        <v>0.96296296296296291</v>
      </c>
      <c r="AH224" s="39" t="str">
        <f>+'BASE DE DATOS '!CU224</f>
        <v>SECRETARIA DEL INTERIOR</v>
      </c>
    </row>
    <row r="225" spans="1:34" ht="22.5">
      <c r="A225" s="48" t="s">
        <v>818</v>
      </c>
      <c r="B225" s="49" t="s">
        <v>95</v>
      </c>
      <c r="C225" s="48" t="s">
        <v>287</v>
      </c>
      <c r="D225" s="57">
        <v>30</v>
      </c>
      <c r="E225" s="57">
        <v>45</v>
      </c>
      <c r="F225" s="48" t="s">
        <v>97</v>
      </c>
      <c r="G225" s="48" t="s">
        <v>819</v>
      </c>
      <c r="H225" s="56" t="s">
        <v>820</v>
      </c>
      <c r="I225" s="51">
        <v>0</v>
      </c>
      <c r="J225" s="50">
        <v>0</v>
      </c>
      <c r="K225" s="51">
        <v>0</v>
      </c>
      <c r="L225" s="51">
        <v>30</v>
      </c>
      <c r="M225" s="51">
        <v>22</v>
      </c>
      <c r="N225" s="51">
        <v>4</v>
      </c>
      <c r="O225" s="51">
        <v>4</v>
      </c>
      <c r="P225" s="51">
        <v>19</v>
      </c>
      <c r="Q225" s="53">
        <f>+'BASE DE DATOS '!CD225</f>
        <v>4</v>
      </c>
      <c r="R225" s="51">
        <f>+'BASE DE DATOS '!CE225</f>
        <v>0</v>
      </c>
      <c r="S225" s="51">
        <f>+'BASE DE DATOS '!CF225</f>
        <v>0</v>
      </c>
      <c r="T225" s="51">
        <f>+'BASE DE DATOS '!CG225</f>
        <v>0</v>
      </c>
      <c r="U225" s="51">
        <f>+'BASE DE DATOS '!CH225</f>
        <v>0</v>
      </c>
      <c r="V225" s="51">
        <f>+'BASE DE DATOS '!CI225</f>
        <v>0</v>
      </c>
      <c r="W225" s="51">
        <f>+'BASE DE DATOS '!CJ225</f>
        <v>0</v>
      </c>
      <c r="X225" s="51">
        <f>+'BASE DE DATOS '!CK225</f>
        <v>0</v>
      </c>
      <c r="Y225" s="51">
        <f>+'BASE DE DATOS '!CL225</f>
        <v>0</v>
      </c>
      <c r="Z225" s="51">
        <f>+'BASE DE DATOS '!CM225</f>
        <v>0</v>
      </c>
      <c r="AA225" s="131">
        <f>+'BASE DE DATOS '!CN225</f>
        <v>0.21052631578947367</v>
      </c>
      <c r="AB225" s="377">
        <f>SUM(AA225:AA227)/3</f>
        <v>0.73684210526315785</v>
      </c>
      <c r="AC225" s="377">
        <f>SUM(AA225:AA235)/P224</f>
        <v>0.88721804511278191</v>
      </c>
      <c r="AD225" s="54">
        <f>+'BASE DE DATOS '!CQ225</f>
        <v>30</v>
      </c>
      <c r="AE225" s="127">
        <f>+'BASE DE DATOS '!CR225</f>
        <v>0.66666666666666663</v>
      </c>
      <c r="AF225" s="376">
        <f>SUM(AE225:AE227)/3</f>
        <v>0.88888888888888884</v>
      </c>
      <c r="AG225" s="376">
        <f>SUM(AE225:AE235)/AD224</f>
        <v>0.96296296296296291</v>
      </c>
      <c r="AH225" s="66" t="str">
        <f>+'BASE DE DATOS '!CU225</f>
        <v>SECRETARIA DEL INTERIOR - ERIK</v>
      </c>
    </row>
    <row r="226" spans="1:34" ht="22.5">
      <c r="A226" s="48" t="s">
        <v>818</v>
      </c>
      <c r="B226" s="49" t="s">
        <v>95</v>
      </c>
      <c r="C226" s="48" t="s">
        <v>287</v>
      </c>
      <c r="D226" s="57">
        <v>4</v>
      </c>
      <c r="E226" s="57">
        <v>1</v>
      </c>
      <c r="F226" s="48" t="s">
        <v>97</v>
      </c>
      <c r="G226" s="48" t="s">
        <v>823</v>
      </c>
      <c r="H226" s="48" t="s">
        <v>823</v>
      </c>
      <c r="I226" s="51">
        <v>0</v>
      </c>
      <c r="J226" s="50">
        <v>1</v>
      </c>
      <c r="K226" s="50">
        <v>0</v>
      </c>
      <c r="L226" s="51">
        <v>0</v>
      </c>
      <c r="M226" s="50">
        <v>0</v>
      </c>
      <c r="N226" s="51">
        <v>1</v>
      </c>
      <c r="O226" s="51">
        <v>0</v>
      </c>
      <c r="P226" s="51">
        <v>1</v>
      </c>
      <c r="Q226" s="53">
        <f>+'BASE DE DATOS '!CD226</f>
        <v>1</v>
      </c>
      <c r="R226" s="51">
        <f>+'BASE DE DATOS '!CE226</f>
        <v>50000000</v>
      </c>
      <c r="S226" s="51">
        <f>+'BASE DE DATOS '!CF226</f>
        <v>50000000</v>
      </c>
      <c r="T226" s="51">
        <f>+'BASE DE DATOS '!CG226</f>
        <v>0</v>
      </c>
      <c r="U226" s="51">
        <f>+'BASE DE DATOS '!CH226</f>
        <v>0</v>
      </c>
      <c r="V226" s="51">
        <f>+'BASE DE DATOS '!CI226</f>
        <v>0</v>
      </c>
      <c r="W226" s="51">
        <f>+'BASE DE DATOS '!CJ226</f>
        <v>0</v>
      </c>
      <c r="X226" s="51">
        <f>+'BASE DE DATOS '!CK226</f>
        <v>0</v>
      </c>
      <c r="Y226" s="51">
        <f>+'BASE DE DATOS '!CL226</f>
        <v>0</v>
      </c>
      <c r="Z226" s="51">
        <f>+'BASE DE DATOS '!CM226</f>
        <v>0</v>
      </c>
      <c r="AA226" s="131">
        <f>+'BASE DE DATOS '!CN226</f>
        <v>1</v>
      </c>
      <c r="AB226" s="377"/>
      <c r="AC226" s="377"/>
      <c r="AD226" s="54">
        <f>+'BASE DE DATOS '!CQ226</f>
        <v>1</v>
      </c>
      <c r="AE226" s="127">
        <f>+'BASE DE DATOS '!CR226</f>
        <v>1</v>
      </c>
      <c r="AF226" s="376"/>
      <c r="AG226" s="376"/>
      <c r="AH226" s="66" t="str">
        <f>+'BASE DE DATOS '!CU226</f>
        <v>SECRETARIA DEL INTERIOR - ERIK</v>
      </c>
    </row>
    <row r="227" spans="1:34" ht="45">
      <c r="A227" s="48" t="s">
        <v>818</v>
      </c>
      <c r="B227" s="49" t="s">
        <v>95</v>
      </c>
      <c r="C227" s="48" t="s">
        <v>287</v>
      </c>
      <c r="D227" s="50">
        <v>200</v>
      </c>
      <c r="E227" s="50">
        <v>200</v>
      </c>
      <c r="F227" s="48" t="s">
        <v>97</v>
      </c>
      <c r="G227" s="48" t="s">
        <v>828</v>
      </c>
      <c r="H227" s="48" t="s">
        <v>829</v>
      </c>
      <c r="I227" s="51">
        <v>0</v>
      </c>
      <c r="J227" s="50">
        <v>50</v>
      </c>
      <c r="K227" s="50">
        <v>0</v>
      </c>
      <c r="L227" s="51">
        <v>0</v>
      </c>
      <c r="M227" s="50">
        <v>0</v>
      </c>
      <c r="N227" s="51">
        <v>100</v>
      </c>
      <c r="O227" s="51">
        <v>100</v>
      </c>
      <c r="P227" s="51">
        <v>100</v>
      </c>
      <c r="Q227" s="53">
        <f>+'BASE DE DATOS '!CD227</f>
        <v>100</v>
      </c>
      <c r="R227" s="51">
        <f>+'BASE DE DATOS '!CE227</f>
        <v>0</v>
      </c>
      <c r="S227" s="51">
        <f>+'BASE DE DATOS '!CF227</f>
        <v>0</v>
      </c>
      <c r="T227" s="51">
        <f>+'BASE DE DATOS '!CG227</f>
        <v>0</v>
      </c>
      <c r="U227" s="51">
        <f>+'BASE DE DATOS '!CH227</f>
        <v>0</v>
      </c>
      <c r="V227" s="51">
        <f>+'BASE DE DATOS '!CI227</f>
        <v>0</v>
      </c>
      <c r="W227" s="51">
        <f>+'BASE DE DATOS '!CJ227</f>
        <v>0</v>
      </c>
      <c r="X227" s="51">
        <f>+'BASE DE DATOS '!CK227</f>
        <v>0</v>
      </c>
      <c r="Y227" s="51">
        <f>+'BASE DE DATOS '!CL227</f>
        <v>0</v>
      </c>
      <c r="Z227" s="51">
        <f>+'BASE DE DATOS '!CM227</f>
        <v>0</v>
      </c>
      <c r="AA227" s="131">
        <f>+'BASE DE DATOS '!CN227</f>
        <v>1</v>
      </c>
      <c r="AB227" s="377"/>
      <c r="AC227" s="377"/>
      <c r="AD227" s="54">
        <f>+'BASE DE DATOS '!CQ227</f>
        <v>200</v>
      </c>
      <c r="AE227" s="127">
        <f>+'BASE DE DATOS '!CR227</f>
        <v>1</v>
      </c>
      <c r="AF227" s="376"/>
      <c r="AG227" s="376"/>
      <c r="AH227" s="66" t="str">
        <f>+'BASE DE DATOS '!CU227</f>
        <v>SECRETARIA DEL INTERIOR - ERIK</v>
      </c>
    </row>
    <row r="228" spans="1:34" ht="33.75">
      <c r="A228" s="48" t="s">
        <v>830</v>
      </c>
      <c r="B228" s="49" t="s">
        <v>95</v>
      </c>
      <c r="C228" s="48" t="s">
        <v>831</v>
      </c>
      <c r="D228" s="50">
        <v>1</v>
      </c>
      <c r="E228" s="50">
        <v>1</v>
      </c>
      <c r="F228" s="48" t="s">
        <v>97</v>
      </c>
      <c r="G228" s="48" t="s">
        <v>832</v>
      </c>
      <c r="H228" s="48" t="s">
        <v>832</v>
      </c>
      <c r="I228" s="51">
        <v>0</v>
      </c>
      <c r="J228" s="50">
        <v>0</v>
      </c>
      <c r="K228" s="50">
        <v>0</v>
      </c>
      <c r="L228" s="51">
        <v>1</v>
      </c>
      <c r="M228" s="51">
        <v>1</v>
      </c>
      <c r="N228" s="51">
        <v>1</v>
      </c>
      <c r="O228" s="51">
        <v>1</v>
      </c>
      <c r="P228" s="51">
        <v>0</v>
      </c>
      <c r="Q228" s="53">
        <f>+'BASE DE DATOS '!CD228</f>
        <v>0</v>
      </c>
      <c r="R228" s="51">
        <f>+'BASE DE DATOS '!CE228</f>
        <v>0</v>
      </c>
      <c r="S228" s="51">
        <f>+'BASE DE DATOS '!CF228</f>
        <v>0</v>
      </c>
      <c r="T228" s="51">
        <f>+'BASE DE DATOS '!CG228</f>
        <v>0</v>
      </c>
      <c r="U228" s="51">
        <f>+'BASE DE DATOS '!CH228</f>
        <v>0</v>
      </c>
      <c r="V228" s="51">
        <f>+'BASE DE DATOS '!CI228</f>
        <v>0</v>
      </c>
      <c r="W228" s="51">
        <f>+'BASE DE DATOS '!CJ228</f>
        <v>0</v>
      </c>
      <c r="X228" s="51">
        <f>+'BASE DE DATOS '!CK228</f>
        <v>0</v>
      </c>
      <c r="Y228" s="51">
        <f>+'BASE DE DATOS '!CL228</f>
        <v>0</v>
      </c>
      <c r="Z228" s="51">
        <f>+'BASE DE DATOS '!CM228</f>
        <v>0</v>
      </c>
      <c r="AA228" s="131" t="str">
        <f>+'BASE DE DATOS '!CN228</f>
        <v>NA</v>
      </c>
      <c r="AB228" s="377">
        <f>SUM(AA228:AA230)/2</f>
        <v>1</v>
      </c>
      <c r="AC228" s="377" t="s">
        <v>81</v>
      </c>
      <c r="AD228" s="54">
        <f>+'BASE DE DATOS '!CQ228</f>
        <v>2</v>
      </c>
      <c r="AE228" s="127">
        <f>+'BASE DE DATOS '!CR228</f>
        <v>1</v>
      </c>
      <c r="AF228" s="376">
        <f>SUM(AE228:AE230)/3</f>
        <v>1</v>
      </c>
      <c r="AG228" s="376"/>
      <c r="AH228" s="66" t="str">
        <f>+'BASE DE DATOS '!CU228</f>
        <v>SECRETARIA DEL INTERIOR - ERIK</v>
      </c>
    </row>
    <row r="229" spans="1:34" ht="33.75">
      <c r="A229" s="48" t="s">
        <v>830</v>
      </c>
      <c r="B229" s="49" t="s">
        <v>95</v>
      </c>
      <c r="C229" s="48" t="s">
        <v>831</v>
      </c>
      <c r="D229" s="50">
        <v>1</v>
      </c>
      <c r="E229" s="50">
        <v>1</v>
      </c>
      <c r="F229" s="48" t="s">
        <v>97</v>
      </c>
      <c r="G229" s="48" t="s">
        <v>837</v>
      </c>
      <c r="H229" s="48" t="s">
        <v>837</v>
      </c>
      <c r="I229" s="51">
        <v>0</v>
      </c>
      <c r="J229" s="50">
        <v>0</v>
      </c>
      <c r="K229" s="50">
        <v>0</v>
      </c>
      <c r="L229" s="51">
        <v>0</v>
      </c>
      <c r="M229" s="51">
        <v>0</v>
      </c>
      <c r="N229" s="51">
        <v>0</v>
      </c>
      <c r="O229" s="51">
        <v>0</v>
      </c>
      <c r="P229" s="51">
        <v>1</v>
      </c>
      <c r="Q229" s="53">
        <f>+'BASE DE DATOS '!CD229</f>
        <v>1</v>
      </c>
      <c r="R229" s="51">
        <f>+'BASE DE DATOS '!CE229</f>
        <v>4000000000</v>
      </c>
      <c r="S229" s="51">
        <f>+'BASE DE DATOS '!CF229</f>
        <v>4000000000</v>
      </c>
      <c r="T229" s="51">
        <f>+'BASE DE DATOS '!CG229</f>
        <v>0</v>
      </c>
      <c r="U229" s="51">
        <f>+'BASE DE DATOS '!CH229</f>
        <v>0</v>
      </c>
      <c r="V229" s="51">
        <f>+'BASE DE DATOS '!CI229</f>
        <v>0</v>
      </c>
      <c r="W229" s="51">
        <f>+'BASE DE DATOS '!CJ229</f>
        <v>0</v>
      </c>
      <c r="X229" s="51">
        <f>+'BASE DE DATOS '!CK229</f>
        <v>0</v>
      </c>
      <c r="Y229" s="51">
        <f>+'BASE DE DATOS '!CL229</f>
        <v>0</v>
      </c>
      <c r="Z229" s="51">
        <f>+'BASE DE DATOS '!CM229</f>
        <v>0</v>
      </c>
      <c r="AA229" s="131">
        <f>+'BASE DE DATOS '!CN229</f>
        <v>1</v>
      </c>
      <c r="AB229" s="377"/>
      <c r="AC229" s="377"/>
      <c r="AD229" s="54">
        <f>+'BASE DE DATOS '!CQ229</f>
        <v>1</v>
      </c>
      <c r="AE229" s="127">
        <f>+'BASE DE DATOS '!CR229</f>
        <v>1</v>
      </c>
      <c r="AF229" s="376"/>
      <c r="AG229" s="376"/>
      <c r="AH229" s="66" t="str">
        <f>+'BASE DE DATOS '!CU229</f>
        <v>SECRETARIA DEL INTERIOR - ERIK</v>
      </c>
    </row>
    <row r="230" spans="1:34" ht="67.5">
      <c r="A230" s="48" t="s">
        <v>830</v>
      </c>
      <c r="B230" s="49" t="s">
        <v>95</v>
      </c>
      <c r="C230" s="48" t="s">
        <v>831</v>
      </c>
      <c r="D230" s="50">
        <v>6</v>
      </c>
      <c r="E230" s="50">
        <v>6</v>
      </c>
      <c r="F230" s="48" t="s">
        <v>97</v>
      </c>
      <c r="G230" s="48" t="s">
        <v>840</v>
      </c>
      <c r="H230" s="48" t="s">
        <v>840</v>
      </c>
      <c r="I230" s="51">
        <v>0</v>
      </c>
      <c r="J230" s="50">
        <v>0</v>
      </c>
      <c r="K230" s="51">
        <v>0</v>
      </c>
      <c r="L230" s="51">
        <v>2</v>
      </c>
      <c r="M230" s="51">
        <v>2</v>
      </c>
      <c r="N230" s="51">
        <v>2</v>
      </c>
      <c r="O230" s="51">
        <v>2</v>
      </c>
      <c r="P230" s="51">
        <v>2</v>
      </c>
      <c r="Q230" s="53">
        <f>+'BASE DE DATOS '!CD230</f>
        <v>2</v>
      </c>
      <c r="R230" s="51">
        <f>+'BASE DE DATOS '!CE230</f>
        <v>0</v>
      </c>
      <c r="S230" s="51">
        <f>+'BASE DE DATOS '!CF230</f>
        <v>0</v>
      </c>
      <c r="T230" s="51">
        <f>+'BASE DE DATOS '!CG230</f>
        <v>0</v>
      </c>
      <c r="U230" s="51">
        <f>+'BASE DE DATOS '!CH230</f>
        <v>0</v>
      </c>
      <c r="V230" s="51">
        <f>+'BASE DE DATOS '!CI230</f>
        <v>0</v>
      </c>
      <c r="W230" s="51">
        <f>+'BASE DE DATOS '!CJ230</f>
        <v>0</v>
      </c>
      <c r="X230" s="51">
        <f>+'BASE DE DATOS '!CK230</f>
        <v>0</v>
      </c>
      <c r="Y230" s="51">
        <f>+'BASE DE DATOS '!CL230</f>
        <v>0</v>
      </c>
      <c r="Z230" s="51">
        <f>+'BASE DE DATOS '!CM230</f>
        <v>0</v>
      </c>
      <c r="AA230" s="131">
        <f>+'BASE DE DATOS '!CN230</f>
        <v>1</v>
      </c>
      <c r="AB230" s="377"/>
      <c r="AC230" s="377"/>
      <c r="AD230" s="54">
        <f>+'BASE DE DATOS '!CQ230</f>
        <v>6</v>
      </c>
      <c r="AE230" s="127">
        <f>+'BASE DE DATOS '!CR230</f>
        <v>1</v>
      </c>
      <c r="AF230" s="376"/>
      <c r="AG230" s="376"/>
      <c r="AH230" s="66" t="str">
        <f>+'BASE DE DATOS '!CU230</f>
        <v>SECRETARIA DEL INTERIOR - ERIK</v>
      </c>
    </row>
    <row r="231" spans="1:34" ht="78.75">
      <c r="A231" s="48" t="s">
        <v>842</v>
      </c>
      <c r="B231" s="49" t="s">
        <v>95</v>
      </c>
      <c r="C231" s="48" t="s">
        <v>843</v>
      </c>
      <c r="D231" s="50">
        <v>1</v>
      </c>
      <c r="E231" s="50">
        <v>1</v>
      </c>
      <c r="F231" s="48" t="s">
        <v>97</v>
      </c>
      <c r="G231" s="48" t="s">
        <v>844</v>
      </c>
      <c r="H231" s="48" t="s">
        <v>845</v>
      </c>
      <c r="I231" s="51">
        <v>0</v>
      </c>
      <c r="J231" s="50">
        <v>0</v>
      </c>
      <c r="K231" s="50">
        <v>0</v>
      </c>
      <c r="L231" s="51">
        <v>0</v>
      </c>
      <c r="M231" s="51">
        <v>0</v>
      </c>
      <c r="N231" s="51">
        <v>1</v>
      </c>
      <c r="O231" s="51">
        <v>0</v>
      </c>
      <c r="P231" s="55">
        <v>1</v>
      </c>
      <c r="Q231" s="53">
        <f>+'BASE DE DATOS '!CD231</f>
        <v>1</v>
      </c>
      <c r="R231" s="51">
        <f>+'BASE DE DATOS '!CE231</f>
        <v>5578390594</v>
      </c>
      <c r="S231" s="51">
        <f>+'BASE DE DATOS '!CF231</f>
        <v>5578390594</v>
      </c>
      <c r="T231" s="51">
        <f>+'BASE DE DATOS '!CG231</f>
        <v>0</v>
      </c>
      <c r="U231" s="51">
        <f>+'BASE DE DATOS '!CH231</f>
        <v>0</v>
      </c>
      <c r="V231" s="51">
        <f>+'BASE DE DATOS '!CI231</f>
        <v>0</v>
      </c>
      <c r="W231" s="51">
        <f>+'BASE DE DATOS '!CJ231</f>
        <v>0</v>
      </c>
      <c r="X231" s="51">
        <f>+'BASE DE DATOS '!CK231</f>
        <v>0</v>
      </c>
      <c r="Y231" s="51">
        <f>+'BASE DE DATOS '!CL231</f>
        <v>0</v>
      </c>
      <c r="Z231" s="51">
        <f>+'BASE DE DATOS '!CM231</f>
        <v>0</v>
      </c>
      <c r="AA231" s="131">
        <f>+'BASE DE DATOS '!CN231</f>
        <v>1</v>
      </c>
      <c r="AB231" s="377">
        <f>SUM(Z231:Z232)/1</f>
        <v>0</v>
      </c>
      <c r="AC231" s="377" t="s">
        <v>81</v>
      </c>
      <c r="AD231" s="54">
        <f>+'BASE DE DATOS '!CQ231</f>
        <v>1</v>
      </c>
      <c r="AE231" s="127">
        <f>+'BASE DE DATOS '!CR231</f>
        <v>1</v>
      </c>
      <c r="AF231" s="376">
        <f>SUM(AE231:AE232)/1</f>
        <v>1</v>
      </c>
      <c r="AG231" s="376"/>
      <c r="AH231" s="66" t="str">
        <f>+'BASE DE DATOS '!CU231</f>
        <v>SECRETARIA DEL INTERIOR - ERIK</v>
      </c>
    </row>
    <row r="232" spans="1:34" ht="90">
      <c r="A232" s="48" t="s">
        <v>842</v>
      </c>
      <c r="B232" s="49" t="s">
        <v>95</v>
      </c>
      <c r="C232" s="48" t="s">
        <v>843</v>
      </c>
      <c r="D232" s="50">
        <v>1</v>
      </c>
      <c r="E232" s="50" t="s">
        <v>81</v>
      </c>
      <c r="F232" s="48" t="s">
        <v>97</v>
      </c>
      <c r="G232" s="48" t="s">
        <v>851</v>
      </c>
      <c r="H232" s="48" t="s">
        <v>851</v>
      </c>
      <c r="I232" s="51">
        <v>0</v>
      </c>
      <c r="J232" s="50">
        <v>0</v>
      </c>
      <c r="K232" s="50">
        <v>0</v>
      </c>
      <c r="L232" s="51">
        <v>0</v>
      </c>
      <c r="M232" s="51">
        <v>0</v>
      </c>
      <c r="N232" s="51">
        <v>0</v>
      </c>
      <c r="O232" s="51">
        <v>0</v>
      </c>
      <c r="P232" s="51" t="s">
        <v>81</v>
      </c>
      <c r="Q232" s="53">
        <f>+'BASE DE DATOS '!CD232</f>
        <v>1</v>
      </c>
      <c r="R232" s="51">
        <f>+'BASE DE DATOS '!CE232</f>
        <v>500000000</v>
      </c>
      <c r="S232" s="51">
        <f>+'BASE DE DATOS '!CF232</f>
        <v>500000000</v>
      </c>
      <c r="T232" s="51">
        <f>+'BASE DE DATOS '!CG232</f>
        <v>0</v>
      </c>
      <c r="U232" s="51">
        <f>+'BASE DE DATOS '!CH232</f>
        <v>0</v>
      </c>
      <c r="V232" s="51">
        <f>+'BASE DE DATOS '!CI232</f>
        <v>0</v>
      </c>
      <c r="W232" s="51">
        <f>+'BASE DE DATOS '!CJ232</f>
        <v>0</v>
      </c>
      <c r="X232" s="51">
        <f>+'BASE DE DATOS '!CK232</f>
        <v>0</v>
      </c>
      <c r="Y232" s="51">
        <f>+'BASE DE DATOS '!CL232</f>
        <v>0</v>
      </c>
      <c r="Z232" s="51">
        <f>+'BASE DE DATOS '!CM232</f>
        <v>0</v>
      </c>
      <c r="AA232" s="131" t="str">
        <f>+'BASE DE DATOS '!CN232</f>
        <v>NA</v>
      </c>
      <c r="AB232" s="377"/>
      <c r="AC232" s="377"/>
      <c r="AD232" s="54" t="str">
        <f>+'BASE DE DATOS '!CQ232</f>
        <v>NA</v>
      </c>
      <c r="AE232" s="127" t="str">
        <f>+'BASE DE DATOS '!CR232</f>
        <v>NA</v>
      </c>
      <c r="AF232" s="376"/>
      <c r="AG232" s="376"/>
      <c r="AH232" s="66" t="str">
        <f>+'BASE DE DATOS '!CU232</f>
        <v>SECRETARIA DEL INTERIOR - ERIK</v>
      </c>
    </row>
    <row r="233" spans="1:34" ht="67.5">
      <c r="A233" s="48" t="s">
        <v>852</v>
      </c>
      <c r="B233" s="49" t="s">
        <v>95</v>
      </c>
      <c r="C233" s="48" t="s">
        <v>853</v>
      </c>
      <c r="D233" s="50">
        <v>1</v>
      </c>
      <c r="E233" s="50" t="s">
        <v>81</v>
      </c>
      <c r="F233" s="48" t="s">
        <v>97</v>
      </c>
      <c r="G233" s="48" t="s">
        <v>854</v>
      </c>
      <c r="H233" s="48" t="s">
        <v>854</v>
      </c>
      <c r="I233" s="51">
        <v>0</v>
      </c>
      <c r="J233" s="50">
        <v>0</v>
      </c>
      <c r="K233" s="50">
        <v>0</v>
      </c>
      <c r="L233" s="51">
        <v>0</v>
      </c>
      <c r="M233" s="51">
        <v>0</v>
      </c>
      <c r="N233" s="51">
        <v>0</v>
      </c>
      <c r="O233" s="51">
        <v>0</v>
      </c>
      <c r="P233" s="51" t="s">
        <v>81</v>
      </c>
      <c r="Q233" s="53" t="str">
        <f>+'BASE DE DATOS '!CD233</f>
        <v>NA</v>
      </c>
      <c r="R233" s="51">
        <f>+'BASE DE DATOS '!CE233</f>
        <v>0</v>
      </c>
      <c r="S233" s="51">
        <f>+'BASE DE DATOS '!CF233</f>
        <v>0</v>
      </c>
      <c r="T233" s="51">
        <f>+'BASE DE DATOS '!CG233</f>
        <v>0</v>
      </c>
      <c r="U233" s="51">
        <f>+'BASE DE DATOS '!CH233</f>
        <v>0</v>
      </c>
      <c r="V233" s="51">
        <f>+'BASE DE DATOS '!CI233</f>
        <v>0</v>
      </c>
      <c r="W233" s="51">
        <f>+'BASE DE DATOS '!CJ233</f>
        <v>0</v>
      </c>
      <c r="X233" s="51">
        <f>+'BASE DE DATOS '!CK233</f>
        <v>0</v>
      </c>
      <c r="Y233" s="51">
        <f>+'BASE DE DATOS '!CL233</f>
        <v>0</v>
      </c>
      <c r="Z233" s="51">
        <f>+'BASE DE DATOS '!CM233</f>
        <v>0</v>
      </c>
      <c r="AA233" s="131" t="str">
        <f>+'BASE DE DATOS '!CN233</f>
        <v>NA</v>
      </c>
      <c r="AB233" s="377">
        <f>SUM(AA233:AA235)/2</f>
        <v>0.5</v>
      </c>
      <c r="AC233" s="377" t="s">
        <v>81</v>
      </c>
      <c r="AD233" s="54" t="str">
        <f>+'BASE DE DATOS '!CQ233</f>
        <v>NA</v>
      </c>
      <c r="AE233" s="127" t="str">
        <f>+'BASE DE DATOS '!CR233</f>
        <v>NA</v>
      </c>
      <c r="AF233" s="376">
        <f>SUM(AE233:AE235)/2</f>
        <v>1</v>
      </c>
      <c r="AG233" s="376"/>
      <c r="AH233" s="66" t="str">
        <f>+'BASE DE DATOS '!CU233</f>
        <v>SECRETARIA DEL INTERIOR - ERIK</v>
      </c>
    </row>
    <row r="234" spans="1:34" ht="33.75">
      <c r="A234" s="48" t="s">
        <v>852</v>
      </c>
      <c r="B234" s="49" t="s">
        <v>95</v>
      </c>
      <c r="C234" s="48" t="s">
        <v>853</v>
      </c>
      <c r="D234" s="57">
        <v>100</v>
      </c>
      <c r="E234" s="57">
        <v>12</v>
      </c>
      <c r="F234" s="48" t="s">
        <v>97</v>
      </c>
      <c r="G234" s="48" t="s">
        <v>855</v>
      </c>
      <c r="H234" s="56" t="s">
        <v>856</v>
      </c>
      <c r="I234" s="51">
        <v>0</v>
      </c>
      <c r="J234" s="50">
        <v>0</v>
      </c>
      <c r="K234" s="51">
        <v>1</v>
      </c>
      <c r="L234" s="51">
        <v>0</v>
      </c>
      <c r="M234" s="51">
        <v>0</v>
      </c>
      <c r="N234" s="51">
        <v>0</v>
      </c>
      <c r="O234" s="51">
        <v>0</v>
      </c>
      <c r="P234" s="54">
        <v>11</v>
      </c>
      <c r="Q234" s="53">
        <f>+'BASE DE DATOS '!CD234</f>
        <v>0</v>
      </c>
      <c r="R234" s="51">
        <f>+'BASE DE DATOS '!CE234</f>
        <v>0</v>
      </c>
      <c r="S234" s="51">
        <f>+'BASE DE DATOS '!CF234</f>
        <v>0</v>
      </c>
      <c r="T234" s="51">
        <f>+'BASE DE DATOS '!CG234</f>
        <v>0</v>
      </c>
      <c r="U234" s="51">
        <f>+'BASE DE DATOS '!CH234</f>
        <v>0</v>
      </c>
      <c r="V234" s="51">
        <f>+'BASE DE DATOS '!CI234</f>
        <v>0</v>
      </c>
      <c r="W234" s="51">
        <f>+'BASE DE DATOS '!CJ234</f>
        <v>0</v>
      </c>
      <c r="X234" s="51">
        <f>+'BASE DE DATOS '!CK234</f>
        <v>0</v>
      </c>
      <c r="Y234" s="51">
        <f>+'BASE DE DATOS '!CL234</f>
        <v>0</v>
      </c>
      <c r="Z234" s="51">
        <f>+'BASE DE DATOS '!CM234</f>
        <v>0</v>
      </c>
      <c r="AA234" s="131">
        <f>+'BASE DE DATOS '!CN234</f>
        <v>0</v>
      </c>
      <c r="AB234" s="377"/>
      <c r="AC234" s="377"/>
      <c r="AD234" s="54">
        <f>+'BASE DE DATOS '!CQ234</f>
        <v>1</v>
      </c>
      <c r="AE234" s="127">
        <f>+'BASE DE DATOS '!CR234</f>
        <v>1</v>
      </c>
      <c r="AF234" s="376"/>
      <c r="AG234" s="376"/>
      <c r="AH234" s="66" t="str">
        <f>+'BASE DE DATOS '!CU234</f>
        <v>SECRETARIA DEL INTERIOR - ERIK</v>
      </c>
    </row>
    <row r="235" spans="1:34" ht="78.75">
      <c r="A235" s="48" t="s">
        <v>852</v>
      </c>
      <c r="B235" s="49" t="s">
        <v>95</v>
      </c>
      <c r="C235" s="48" t="s">
        <v>853</v>
      </c>
      <c r="D235" s="50">
        <v>1</v>
      </c>
      <c r="E235" s="50">
        <v>1</v>
      </c>
      <c r="F235" s="48" t="s">
        <v>97</v>
      </c>
      <c r="G235" s="48" t="s">
        <v>860</v>
      </c>
      <c r="H235" s="56" t="s">
        <v>861</v>
      </c>
      <c r="I235" s="51">
        <v>0</v>
      </c>
      <c r="J235" s="50">
        <v>0</v>
      </c>
      <c r="K235" s="51">
        <v>0</v>
      </c>
      <c r="L235" s="51">
        <v>1</v>
      </c>
      <c r="M235" s="51">
        <v>1</v>
      </c>
      <c r="N235" s="51">
        <v>1</v>
      </c>
      <c r="O235" s="51">
        <v>1</v>
      </c>
      <c r="P235" s="54">
        <v>1</v>
      </c>
      <c r="Q235" s="53">
        <f>+'BASE DE DATOS '!CD235</f>
        <v>1</v>
      </c>
      <c r="R235" s="51">
        <f>+'BASE DE DATOS '!CE235</f>
        <v>269000000</v>
      </c>
      <c r="S235" s="51">
        <f>+'BASE DE DATOS '!CF235</f>
        <v>269000000</v>
      </c>
      <c r="T235" s="51">
        <f>+'BASE DE DATOS '!CG235</f>
        <v>0</v>
      </c>
      <c r="U235" s="51">
        <f>+'BASE DE DATOS '!CH235</f>
        <v>0</v>
      </c>
      <c r="V235" s="51">
        <f>+'BASE DE DATOS '!CI235</f>
        <v>0</v>
      </c>
      <c r="W235" s="51">
        <f>+'BASE DE DATOS '!CJ235</f>
        <v>0</v>
      </c>
      <c r="X235" s="51">
        <f>+'BASE DE DATOS '!CK235</f>
        <v>0</v>
      </c>
      <c r="Y235" s="51">
        <f>+'BASE DE DATOS '!CL235</f>
        <v>0</v>
      </c>
      <c r="Z235" s="51">
        <f>+'BASE DE DATOS '!CM235</f>
        <v>0</v>
      </c>
      <c r="AA235" s="131">
        <f>+'BASE DE DATOS '!CN235</f>
        <v>1</v>
      </c>
      <c r="AB235" s="377"/>
      <c r="AC235" s="377"/>
      <c r="AD235" s="54">
        <f>+'BASE DE DATOS '!CQ235</f>
        <v>3</v>
      </c>
      <c r="AE235" s="127">
        <f>+'BASE DE DATOS '!CR235</f>
        <v>1</v>
      </c>
      <c r="AF235" s="376"/>
      <c r="AG235" s="376"/>
      <c r="AH235" s="66" t="str">
        <f>+'BASE DE DATOS '!CU235</f>
        <v>SECRETARIA DEL INTERIOR - ERIK</v>
      </c>
    </row>
    <row r="236" spans="1:34" ht="45">
      <c r="A236" s="30" t="s">
        <v>866</v>
      </c>
      <c r="B236" s="31" t="s">
        <v>87</v>
      </c>
      <c r="C236" s="30" t="s">
        <v>867</v>
      </c>
      <c r="D236" s="32" t="s">
        <v>79</v>
      </c>
      <c r="E236" s="32" t="s">
        <v>79</v>
      </c>
      <c r="F236" s="30" t="s">
        <v>79</v>
      </c>
      <c r="G236" s="30" t="s">
        <v>80</v>
      </c>
      <c r="H236" s="30" t="s">
        <v>80</v>
      </c>
      <c r="I236" s="32" t="s">
        <v>81</v>
      </c>
      <c r="J236" s="32">
        <f>+J237+J242</f>
        <v>0</v>
      </c>
      <c r="K236" s="32" t="s">
        <v>81</v>
      </c>
      <c r="L236" s="32">
        <f>+L237+L242</f>
        <v>0</v>
      </c>
      <c r="M236" s="36" t="s">
        <v>81</v>
      </c>
      <c r="N236" s="32">
        <f>+N237+N242</f>
        <v>3</v>
      </c>
      <c r="O236" s="36" t="s">
        <v>81</v>
      </c>
      <c r="P236" s="32">
        <f>+P237+P242</f>
        <v>6</v>
      </c>
      <c r="Q236" s="110" t="str">
        <f>+'BASE DE DATOS '!CD236</f>
        <v>NA</v>
      </c>
      <c r="R236" s="32">
        <f>+'BASE DE DATOS '!CE236</f>
        <v>0</v>
      </c>
      <c r="S236" s="32">
        <f>+'BASE DE DATOS '!CF236</f>
        <v>0</v>
      </c>
      <c r="T236" s="32">
        <f>+'BASE DE DATOS '!CG236</f>
        <v>0</v>
      </c>
      <c r="U236" s="32">
        <f>+'BASE DE DATOS '!CH236</f>
        <v>0</v>
      </c>
      <c r="V236" s="32">
        <f>+'BASE DE DATOS '!CI236</f>
        <v>0</v>
      </c>
      <c r="W236" s="32">
        <f>+'BASE DE DATOS '!CJ236</f>
        <v>0</v>
      </c>
      <c r="X236" s="32">
        <f>+'BASE DE DATOS '!CK236</f>
        <v>0</v>
      </c>
      <c r="Y236" s="32">
        <f>+'BASE DE DATOS '!CL236</f>
        <v>0</v>
      </c>
      <c r="Z236" s="32">
        <f>+'BASE DE DATOS '!CM236</f>
        <v>0</v>
      </c>
      <c r="AA236" s="36" t="str">
        <f>+'BASE DE DATOS '!CN236</f>
        <v>NA</v>
      </c>
      <c r="AB236" s="36" t="s">
        <v>81</v>
      </c>
      <c r="AC236" s="36">
        <f>SUM(AA238:AA245)/P236</f>
        <v>0</v>
      </c>
      <c r="AD236" s="32">
        <f>+'BASE DE DATOS '!CQ236</f>
        <v>6</v>
      </c>
      <c r="AE236" s="36" t="str">
        <f>+'BASE DE DATOS '!CR236</f>
        <v>NA</v>
      </c>
      <c r="AF236" s="36" t="s">
        <v>81</v>
      </c>
      <c r="AG236" s="36">
        <f>SUM(AE238:AE245)/AD236</f>
        <v>4.3478260869565216E-2</v>
      </c>
      <c r="AH236" s="30" t="str">
        <f>+'BASE DE DATOS '!CU236</f>
        <v>SECRETARIA DE PLANEACION  - ORDENAMIENTO TERRITORIAL</v>
      </c>
    </row>
    <row r="237" spans="1:34" ht="45">
      <c r="A237" s="39" t="s">
        <v>869</v>
      </c>
      <c r="B237" s="40" t="s">
        <v>91</v>
      </c>
      <c r="C237" s="39" t="s">
        <v>870</v>
      </c>
      <c r="D237" s="41" t="s">
        <v>79</v>
      </c>
      <c r="E237" s="41" t="s">
        <v>79</v>
      </c>
      <c r="F237" s="41" t="s">
        <v>79</v>
      </c>
      <c r="G237" s="39" t="s">
        <v>80</v>
      </c>
      <c r="H237" s="39" t="s">
        <v>80</v>
      </c>
      <c r="I237" s="42" t="s">
        <v>81</v>
      </c>
      <c r="J237" s="41">
        <v>0</v>
      </c>
      <c r="K237" s="42" t="s">
        <v>81</v>
      </c>
      <c r="L237" s="41">
        <v>0</v>
      </c>
      <c r="M237" s="42" t="s">
        <v>81</v>
      </c>
      <c r="N237" s="42">
        <v>3</v>
      </c>
      <c r="O237" s="42" t="s">
        <v>81</v>
      </c>
      <c r="P237" s="39">
        <v>3</v>
      </c>
      <c r="Q237" s="109" t="str">
        <f>+'BASE DE DATOS '!CD237</f>
        <v>NA</v>
      </c>
      <c r="R237" s="41">
        <f>+'BASE DE DATOS '!CE237</f>
        <v>0</v>
      </c>
      <c r="S237" s="41">
        <f>+'BASE DE DATOS '!CF237</f>
        <v>0</v>
      </c>
      <c r="T237" s="41">
        <f>+'BASE DE DATOS '!CG237</f>
        <v>0</v>
      </c>
      <c r="U237" s="41">
        <f>+'BASE DE DATOS '!CH237</f>
        <v>0</v>
      </c>
      <c r="V237" s="41">
        <f>+'BASE DE DATOS '!CI237</f>
        <v>0</v>
      </c>
      <c r="W237" s="41">
        <f>+'BASE DE DATOS '!CJ237</f>
        <v>0</v>
      </c>
      <c r="X237" s="41">
        <f>+'BASE DE DATOS '!CK237</f>
        <v>0</v>
      </c>
      <c r="Y237" s="41">
        <f>+'BASE DE DATOS '!CL237</f>
        <v>0</v>
      </c>
      <c r="Z237" s="41">
        <f>+'BASE DE DATOS '!CM237</f>
        <v>0</v>
      </c>
      <c r="AA237" s="42" t="str">
        <f>+'BASE DE DATOS '!CN237</f>
        <v>NA</v>
      </c>
      <c r="AB237" s="42" t="s">
        <v>81</v>
      </c>
      <c r="AC237" s="45">
        <f>+AC238</f>
        <v>0</v>
      </c>
      <c r="AD237" s="39">
        <f>+'BASE DE DATOS '!CQ237</f>
        <v>3</v>
      </c>
      <c r="AE237" s="42" t="str">
        <f>+'BASE DE DATOS '!CR237</f>
        <v>NA</v>
      </c>
      <c r="AF237" s="42" t="s">
        <v>81</v>
      </c>
      <c r="AG237" s="45">
        <f>+AG238</f>
        <v>8.6956521739130432E-2</v>
      </c>
      <c r="AH237" s="39" t="str">
        <f>+'BASE DE DATOS '!CU237</f>
        <v>SECRETARIA DE PLANEACION  - ORDENAMIENTO TERRITORIAL</v>
      </c>
    </row>
    <row r="238" spans="1:34" ht="45">
      <c r="A238" s="48" t="s">
        <v>871</v>
      </c>
      <c r="B238" s="49" t="s">
        <v>95</v>
      </c>
      <c r="C238" s="48" t="s">
        <v>872</v>
      </c>
      <c r="D238" s="50">
        <v>1</v>
      </c>
      <c r="E238" s="50">
        <v>1</v>
      </c>
      <c r="F238" s="48" t="s">
        <v>97</v>
      </c>
      <c r="G238" s="48" t="s">
        <v>873</v>
      </c>
      <c r="H238" s="56" t="s">
        <v>874</v>
      </c>
      <c r="I238" s="51">
        <v>0</v>
      </c>
      <c r="J238" s="50">
        <v>0</v>
      </c>
      <c r="K238" s="50">
        <v>0</v>
      </c>
      <c r="L238" s="51">
        <v>0</v>
      </c>
      <c r="M238" s="51">
        <v>0</v>
      </c>
      <c r="N238" s="51">
        <v>1</v>
      </c>
      <c r="O238" s="51">
        <v>0</v>
      </c>
      <c r="P238" s="51">
        <v>1</v>
      </c>
      <c r="Q238" s="53">
        <f>+'BASE DE DATOS '!CD238</f>
        <v>0</v>
      </c>
      <c r="R238" s="51">
        <f>+'BASE DE DATOS '!CE238</f>
        <v>0</v>
      </c>
      <c r="S238" s="51">
        <f>+'BASE DE DATOS '!CF238</f>
        <v>0</v>
      </c>
      <c r="T238" s="51">
        <f>+'BASE DE DATOS '!CG238</f>
        <v>0</v>
      </c>
      <c r="U238" s="51">
        <f>+'BASE DE DATOS '!CH238</f>
        <v>0</v>
      </c>
      <c r="V238" s="51">
        <f>+'BASE DE DATOS '!CI238</f>
        <v>0</v>
      </c>
      <c r="W238" s="51">
        <f>+'BASE DE DATOS '!CJ238</f>
        <v>0</v>
      </c>
      <c r="X238" s="51">
        <f>+'BASE DE DATOS '!CK238</f>
        <v>0</v>
      </c>
      <c r="Y238" s="51">
        <f>+'BASE DE DATOS '!CL238</f>
        <v>0</v>
      </c>
      <c r="Z238" s="51">
        <f>+'BASE DE DATOS '!CM238</f>
        <v>0</v>
      </c>
      <c r="AA238" s="131">
        <f>+'BASE DE DATOS '!CN238</f>
        <v>0</v>
      </c>
      <c r="AB238" s="130">
        <f>+AA238</f>
        <v>0</v>
      </c>
      <c r="AC238" s="376">
        <f>SUM(AA238:AA241)/P237</f>
        <v>0</v>
      </c>
      <c r="AD238" s="54">
        <f>+'BASE DE DATOS '!CQ238</f>
        <v>0</v>
      </c>
      <c r="AE238" s="127">
        <f>+'BASE DE DATOS '!CR238</f>
        <v>0</v>
      </c>
      <c r="AF238" s="131">
        <v>0</v>
      </c>
      <c r="AG238" s="376">
        <f>SUM(AE238:AE241)/AD237</f>
        <v>8.6956521739130432E-2</v>
      </c>
      <c r="AH238" s="66" t="str">
        <f>+'BASE DE DATOS '!CU238</f>
        <v>SECRETARIA DE PLANEACION  - ORDENAMIENTO TERRITORIAL</v>
      </c>
    </row>
    <row r="239" spans="1:34" ht="67.5">
      <c r="A239" s="48" t="s">
        <v>875</v>
      </c>
      <c r="B239" s="49" t="s">
        <v>95</v>
      </c>
      <c r="C239" s="48" t="s">
        <v>876</v>
      </c>
      <c r="D239" s="57">
        <v>45</v>
      </c>
      <c r="E239" s="57">
        <v>46</v>
      </c>
      <c r="F239" s="48" t="s">
        <v>97</v>
      </c>
      <c r="G239" s="48" t="s">
        <v>877</v>
      </c>
      <c r="H239" s="56" t="s">
        <v>878</v>
      </c>
      <c r="I239" s="51">
        <v>0</v>
      </c>
      <c r="J239" s="50">
        <v>0</v>
      </c>
      <c r="K239" s="50">
        <v>0</v>
      </c>
      <c r="L239" s="51">
        <v>0</v>
      </c>
      <c r="M239" s="51">
        <v>0</v>
      </c>
      <c r="N239" s="51">
        <v>12</v>
      </c>
      <c r="O239" s="51">
        <v>12</v>
      </c>
      <c r="P239" s="51">
        <v>34</v>
      </c>
      <c r="Q239" s="53">
        <f>+'BASE DE DATOS '!CD239</f>
        <v>0</v>
      </c>
      <c r="R239" s="51">
        <f>+'BASE DE DATOS '!CE239</f>
        <v>0</v>
      </c>
      <c r="S239" s="50">
        <f>+'BASE DE DATOS '!CF239</f>
        <v>0</v>
      </c>
      <c r="T239" s="51">
        <f>+'BASE DE DATOS '!CG239</f>
        <v>0</v>
      </c>
      <c r="U239" s="51">
        <f>+'BASE DE DATOS '!CH239</f>
        <v>0</v>
      </c>
      <c r="V239" s="51">
        <f>+'BASE DE DATOS '!CI239</f>
        <v>0</v>
      </c>
      <c r="W239" s="51">
        <f>+'BASE DE DATOS '!CJ239</f>
        <v>0</v>
      </c>
      <c r="X239" s="51">
        <f>+'BASE DE DATOS '!CK239</f>
        <v>0</v>
      </c>
      <c r="Y239" s="51">
        <f>+'BASE DE DATOS '!CL239</f>
        <v>0</v>
      </c>
      <c r="Z239" s="51">
        <f>+'BASE DE DATOS '!CM239</f>
        <v>0</v>
      </c>
      <c r="AA239" s="131">
        <f>+'BASE DE DATOS '!CN239</f>
        <v>0</v>
      </c>
      <c r="AB239" s="377">
        <f>SUM(AA239:AA240)/1</f>
        <v>0</v>
      </c>
      <c r="AC239" s="376" t="s">
        <v>81</v>
      </c>
      <c r="AD239" s="54">
        <f>+'BASE DE DATOS '!CQ239</f>
        <v>12</v>
      </c>
      <c r="AE239" s="127">
        <f>+'BASE DE DATOS '!CR239</f>
        <v>0.2608695652173913</v>
      </c>
      <c r="AF239" s="376">
        <f>SUM(AE239:AE240)</f>
        <v>0.2608695652173913</v>
      </c>
      <c r="AG239" s="376"/>
      <c r="AH239" s="66" t="str">
        <f>+'BASE DE DATOS '!CU239</f>
        <v>SECRETARIA DE PLANEACION  - ORDENAMIENTO TERRITORIAL</v>
      </c>
    </row>
    <row r="240" spans="1:34" ht="67.5">
      <c r="A240" s="48" t="s">
        <v>875</v>
      </c>
      <c r="B240" s="49" t="s">
        <v>95</v>
      </c>
      <c r="C240" s="48" t="s">
        <v>876</v>
      </c>
      <c r="D240" s="50">
        <v>45</v>
      </c>
      <c r="E240" s="50" t="s">
        <v>81</v>
      </c>
      <c r="F240" s="48" t="s">
        <v>97</v>
      </c>
      <c r="G240" s="48" t="s">
        <v>879</v>
      </c>
      <c r="H240" s="48" t="s">
        <v>879</v>
      </c>
      <c r="I240" s="51">
        <v>0</v>
      </c>
      <c r="J240" s="50">
        <v>0</v>
      </c>
      <c r="K240" s="50">
        <v>0</v>
      </c>
      <c r="L240" s="51">
        <v>0</v>
      </c>
      <c r="M240" s="51">
        <v>0</v>
      </c>
      <c r="N240" s="51">
        <v>3</v>
      </c>
      <c r="O240" s="51">
        <v>3</v>
      </c>
      <c r="P240" s="51" t="s">
        <v>81</v>
      </c>
      <c r="Q240" s="53" t="str">
        <f>+'BASE DE DATOS '!CD240</f>
        <v>NA</v>
      </c>
      <c r="R240" s="51">
        <f>+'BASE DE DATOS '!CE240</f>
        <v>0</v>
      </c>
      <c r="S240" s="51">
        <f>+'BASE DE DATOS '!CF240</f>
        <v>0</v>
      </c>
      <c r="T240" s="51">
        <f>+'BASE DE DATOS '!CG240</f>
        <v>0</v>
      </c>
      <c r="U240" s="51">
        <f>+'BASE DE DATOS '!CH240</f>
        <v>0</v>
      </c>
      <c r="V240" s="51">
        <f>+'BASE DE DATOS '!CI240</f>
        <v>0</v>
      </c>
      <c r="W240" s="51">
        <f>+'BASE DE DATOS '!CJ240</f>
        <v>0</v>
      </c>
      <c r="X240" s="51">
        <f>+'BASE DE DATOS '!CK240</f>
        <v>0</v>
      </c>
      <c r="Y240" s="51">
        <f>+'BASE DE DATOS '!CL240</f>
        <v>0</v>
      </c>
      <c r="Z240" s="51">
        <f>+'BASE DE DATOS '!CM240</f>
        <v>0</v>
      </c>
      <c r="AA240" s="131" t="str">
        <f>+'BASE DE DATOS '!CN240</f>
        <v>NA</v>
      </c>
      <c r="AB240" s="377"/>
      <c r="AC240" s="376"/>
      <c r="AD240" s="54" t="str">
        <f>+'BASE DE DATOS '!CQ240</f>
        <v>NA</v>
      </c>
      <c r="AE240" s="127" t="str">
        <f>+'BASE DE DATOS '!CR240</f>
        <v>NA</v>
      </c>
      <c r="AF240" s="376"/>
      <c r="AG240" s="376"/>
      <c r="AH240" s="66" t="str">
        <f>+'BASE DE DATOS '!CU240</f>
        <v>SECRETARIA DE PLANEACION  - ORDENAMIENTO TERRITORIAL</v>
      </c>
    </row>
    <row r="241" spans="1:34" ht="45">
      <c r="A241" s="48" t="s">
        <v>880</v>
      </c>
      <c r="B241" s="49" t="s">
        <v>95</v>
      </c>
      <c r="C241" s="48" t="s">
        <v>881</v>
      </c>
      <c r="D241" s="50">
        <v>1</v>
      </c>
      <c r="E241" s="50">
        <v>1</v>
      </c>
      <c r="F241" s="48" t="s">
        <v>97</v>
      </c>
      <c r="G241" s="48" t="s">
        <v>882</v>
      </c>
      <c r="H241" s="48" t="s">
        <v>882</v>
      </c>
      <c r="I241" s="51">
        <v>0</v>
      </c>
      <c r="J241" s="50">
        <v>0</v>
      </c>
      <c r="K241" s="50">
        <v>0</v>
      </c>
      <c r="L241" s="51">
        <v>0</v>
      </c>
      <c r="M241" s="51">
        <v>0</v>
      </c>
      <c r="N241" s="51">
        <v>0</v>
      </c>
      <c r="O241" s="51">
        <v>0</v>
      </c>
      <c r="P241" s="51">
        <v>1</v>
      </c>
      <c r="Q241" s="53">
        <f>+'BASE DE DATOS '!CD241</f>
        <v>0</v>
      </c>
      <c r="R241" s="51">
        <f>+'BASE DE DATOS '!CE241</f>
        <v>0</v>
      </c>
      <c r="S241" s="51">
        <f>+'BASE DE DATOS '!CF241</f>
        <v>0</v>
      </c>
      <c r="T241" s="51">
        <f>+'BASE DE DATOS '!CG241</f>
        <v>0</v>
      </c>
      <c r="U241" s="51">
        <f>+'BASE DE DATOS '!CH241</f>
        <v>0</v>
      </c>
      <c r="V241" s="51">
        <f>+'BASE DE DATOS '!CI241</f>
        <v>0</v>
      </c>
      <c r="W241" s="51">
        <f>+'BASE DE DATOS '!CJ241</f>
        <v>0</v>
      </c>
      <c r="X241" s="51">
        <f>+'BASE DE DATOS '!CK241</f>
        <v>0</v>
      </c>
      <c r="Y241" s="51">
        <f>+'BASE DE DATOS '!CL241</f>
        <v>0</v>
      </c>
      <c r="Z241" s="51">
        <f>+'BASE DE DATOS '!CM241</f>
        <v>0</v>
      </c>
      <c r="AA241" s="131">
        <f>+'BASE DE DATOS '!CN241</f>
        <v>0</v>
      </c>
      <c r="AB241" s="132">
        <f>+AA241</f>
        <v>0</v>
      </c>
      <c r="AC241" s="376" t="s">
        <v>81</v>
      </c>
      <c r="AD241" s="54">
        <f>+'BASE DE DATOS '!CQ241</f>
        <v>0</v>
      </c>
      <c r="AE241" s="127">
        <f>+'BASE DE DATOS '!CR241</f>
        <v>0</v>
      </c>
      <c r="AF241" s="131">
        <v>0</v>
      </c>
      <c r="AG241" s="376"/>
      <c r="AH241" s="66" t="str">
        <f>+'BASE DE DATOS '!CU241</f>
        <v>SECRETARIA DE PLANEACION  - ORDENAMIENTO TERRITORIAL</v>
      </c>
    </row>
    <row r="242" spans="1:34" ht="45">
      <c r="A242" s="39" t="s">
        <v>883</v>
      </c>
      <c r="B242" s="40" t="s">
        <v>91</v>
      </c>
      <c r="C242" s="39" t="s">
        <v>884</v>
      </c>
      <c r="D242" s="41" t="s">
        <v>79</v>
      </c>
      <c r="E242" s="41" t="s">
        <v>79</v>
      </c>
      <c r="F242" s="41" t="s">
        <v>79</v>
      </c>
      <c r="G242" s="39" t="s">
        <v>80</v>
      </c>
      <c r="H242" s="39" t="s">
        <v>80</v>
      </c>
      <c r="I242" s="42">
        <f t="shared" ref="I242:K242" si="2">SUM(I243:I245)</f>
        <v>0</v>
      </c>
      <c r="J242" s="42">
        <f t="shared" si="2"/>
        <v>0</v>
      </c>
      <c r="K242" s="42">
        <f t="shared" si="2"/>
        <v>0</v>
      </c>
      <c r="L242" s="44">
        <v>0</v>
      </c>
      <c r="M242" s="44" t="s">
        <v>81</v>
      </c>
      <c r="N242" s="44">
        <v>0</v>
      </c>
      <c r="O242" s="44" t="s">
        <v>81</v>
      </c>
      <c r="P242" s="39">
        <v>3</v>
      </c>
      <c r="Q242" s="106" t="str">
        <f>+'BASE DE DATOS '!CD242</f>
        <v>NA</v>
      </c>
      <c r="R242" s="42">
        <f>+'BASE DE DATOS '!CE242</f>
        <v>0</v>
      </c>
      <c r="S242" s="42">
        <f>+'BASE DE DATOS '!CF242</f>
        <v>0</v>
      </c>
      <c r="T242" s="42">
        <f>+'BASE DE DATOS '!CG242</f>
        <v>0</v>
      </c>
      <c r="U242" s="42">
        <f>+'BASE DE DATOS '!CH242</f>
        <v>0</v>
      </c>
      <c r="V242" s="42">
        <f>+'BASE DE DATOS '!CI242</f>
        <v>0</v>
      </c>
      <c r="W242" s="42">
        <f>+'BASE DE DATOS '!CJ242</f>
        <v>0</v>
      </c>
      <c r="X242" s="42">
        <f>+'BASE DE DATOS '!CK242</f>
        <v>0</v>
      </c>
      <c r="Y242" s="42">
        <f>+'BASE DE DATOS '!CL242</f>
        <v>0</v>
      </c>
      <c r="Z242" s="42">
        <f>+'BASE DE DATOS '!CM242</f>
        <v>0</v>
      </c>
      <c r="AA242" s="44" t="str">
        <f>+'BASE DE DATOS '!CN242</f>
        <v>NA</v>
      </c>
      <c r="AB242" s="44" t="s">
        <v>81</v>
      </c>
      <c r="AC242" s="43" t="str">
        <f>+AC243</f>
        <v>NA</v>
      </c>
      <c r="AD242" s="41">
        <f>+'BASE DE DATOS '!CQ242</f>
        <v>3</v>
      </c>
      <c r="AE242" s="44" t="str">
        <f>+'BASE DE DATOS '!CR242</f>
        <v>NA</v>
      </c>
      <c r="AF242" s="44" t="s">
        <v>81</v>
      </c>
      <c r="AG242" s="45">
        <f>+AG243</f>
        <v>0</v>
      </c>
      <c r="AH242" s="39" t="str">
        <f>+'BASE DE DATOS '!CU242</f>
        <v>SECRETARIA DE PLANEACION  - ORDENAMIENTO TERRITORIAL</v>
      </c>
    </row>
    <row r="243" spans="1:34" ht="45">
      <c r="A243" s="48" t="s">
        <v>885</v>
      </c>
      <c r="B243" s="49" t="s">
        <v>95</v>
      </c>
      <c r="C243" s="48" t="s">
        <v>886</v>
      </c>
      <c r="D243" s="50">
        <v>1</v>
      </c>
      <c r="E243" s="50">
        <v>1</v>
      </c>
      <c r="F243" s="48" t="s">
        <v>97</v>
      </c>
      <c r="G243" s="48" t="s">
        <v>887</v>
      </c>
      <c r="H243" s="48" t="s">
        <v>887</v>
      </c>
      <c r="I243" s="51">
        <v>0</v>
      </c>
      <c r="J243" s="50">
        <v>0</v>
      </c>
      <c r="K243" s="50">
        <v>0</v>
      </c>
      <c r="L243" s="51">
        <v>0</v>
      </c>
      <c r="M243" s="51">
        <v>0</v>
      </c>
      <c r="N243" s="51">
        <v>0</v>
      </c>
      <c r="O243" s="51">
        <v>0</v>
      </c>
      <c r="P243" s="51">
        <v>1</v>
      </c>
      <c r="Q243" s="53">
        <f>+'BASE DE DATOS '!CD243</f>
        <v>0</v>
      </c>
      <c r="R243" s="51">
        <f>+'BASE DE DATOS '!CE243</f>
        <v>0</v>
      </c>
      <c r="S243" s="51">
        <f>+'BASE DE DATOS '!CF243</f>
        <v>0</v>
      </c>
      <c r="T243" s="51">
        <f>+'BASE DE DATOS '!CG243</f>
        <v>0</v>
      </c>
      <c r="U243" s="51">
        <f>+'BASE DE DATOS '!CH243</f>
        <v>0</v>
      </c>
      <c r="V243" s="51">
        <f>+'BASE DE DATOS '!CI243</f>
        <v>0</v>
      </c>
      <c r="W243" s="51">
        <f>+'BASE DE DATOS '!CJ243</f>
        <v>0</v>
      </c>
      <c r="X243" s="51">
        <f>+'BASE DE DATOS '!CK243</f>
        <v>0</v>
      </c>
      <c r="Y243" s="51">
        <f>+'BASE DE DATOS '!CL243</f>
        <v>0</v>
      </c>
      <c r="Z243" s="51">
        <f>+'BASE DE DATOS '!CM243</f>
        <v>0</v>
      </c>
      <c r="AA243" s="131">
        <f>+'BASE DE DATOS '!CN243</f>
        <v>0</v>
      </c>
      <c r="AB243" s="130">
        <f>+AA243</f>
        <v>0</v>
      </c>
      <c r="AC243" s="377" t="s">
        <v>81</v>
      </c>
      <c r="AD243" s="54">
        <f>+'BASE DE DATOS '!CQ243</f>
        <v>0</v>
      </c>
      <c r="AE243" s="127">
        <f>+'BASE DE DATOS '!CR243</f>
        <v>0</v>
      </c>
      <c r="AF243" s="131">
        <v>0</v>
      </c>
      <c r="AG243" s="376">
        <f>SUM(AE243:AE245)/4</f>
        <v>0</v>
      </c>
      <c r="AH243" s="66" t="str">
        <f>+'BASE DE DATOS '!CU243</f>
        <v>SECRETARIA DE PLANEACION  - ORDENAMIENTO TERRITORIAL</v>
      </c>
    </row>
    <row r="244" spans="1:34" ht="45">
      <c r="A244" s="48" t="s">
        <v>888</v>
      </c>
      <c r="B244" s="49" t="s">
        <v>95</v>
      </c>
      <c r="C244" s="48" t="s">
        <v>889</v>
      </c>
      <c r="D244" s="50">
        <v>1</v>
      </c>
      <c r="E244" s="50">
        <v>1</v>
      </c>
      <c r="F244" s="48" t="s">
        <v>97</v>
      </c>
      <c r="G244" s="48" t="s">
        <v>890</v>
      </c>
      <c r="H244" s="48" t="s">
        <v>890</v>
      </c>
      <c r="I244" s="51">
        <v>0</v>
      </c>
      <c r="J244" s="50">
        <v>0</v>
      </c>
      <c r="K244" s="50">
        <v>0</v>
      </c>
      <c r="L244" s="51">
        <v>0</v>
      </c>
      <c r="M244" s="51">
        <v>0</v>
      </c>
      <c r="N244" s="51">
        <v>0</v>
      </c>
      <c r="O244" s="51">
        <v>0</v>
      </c>
      <c r="P244" s="51">
        <v>1</v>
      </c>
      <c r="Q244" s="53">
        <f>+'BASE DE DATOS '!CD244</f>
        <v>0</v>
      </c>
      <c r="R244" s="51">
        <f>+'BASE DE DATOS '!CE244</f>
        <v>0</v>
      </c>
      <c r="S244" s="51">
        <f>+'BASE DE DATOS '!CF244</f>
        <v>0</v>
      </c>
      <c r="T244" s="51">
        <f>+'BASE DE DATOS '!CG244</f>
        <v>0</v>
      </c>
      <c r="U244" s="51">
        <f>+'BASE DE DATOS '!CH244</f>
        <v>0</v>
      </c>
      <c r="V244" s="51">
        <f>+'BASE DE DATOS '!CI244</f>
        <v>0</v>
      </c>
      <c r="W244" s="51">
        <f>+'BASE DE DATOS '!CJ244</f>
        <v>0</v>
      </c>
      <c r="X244" s="51">
        <f>+'BASE DE DATOS '!CK244</f>
        <v>0</v>
      </c>
      <c r="Y244" s="51">
        <f>+'BASE DE DATOS '!CL244</f>
        <v>0</v>
      </c>
      <c r="Z244" s="51">
        <f>+'BASE DE DATOS '!CM244</f>
        <v>0</v>
      </c>
      <c r="AA244" s="131">
        <f>+'BASE DE DATOS '!CN244</f>
        <v>0</v>
      </c>
      <c r="AB244" s="130">
        <f t="shared" ref="AB244:AB245" si="3">+AA244</f>
        <v>0</v>
      </c>
      <c r="AC244" s="377" t="s">
        <v>81</v>
      </c>
      <c r="AD244" s="54">
        <f>+'BASE DE DATOS '!CQ244</f>
        <v>0</v>
      </c>
      <c r="AE244" s="127">
        <f>+'BASE DE DATOS '!CR244</f>
        <v>0</v>
      </c>
      <c r="AF244" s="131">
        <v>0</v>
      </c>
      <c r="AG244" s="376"/>
      <c r="AH244" s="66" t="str">
        <f>+'BASE DE DATOS '!CU244</f>
        <v>SECRETARIA DE PLANEACION  - ORDENAMIENTO TERRITORIAL</v>
      </c>
    </row>
    <row r="245" spans="1:34" ht="45">
      <c r="A245" s="48" t="s">
        <v>891</v>
      </c>
      <c r="B245" s="49" t="s">
        <v>95</v>
      </c>
      <c r="C245" s="48" t="s">
        <v>892</v>
      </c>
      <c r="D245" s="50">
        <v>1</v>
      </c>
      <c r="E245" s="50">
        <v>1</v>
      </c>
      <c r="F245" s="48" t="s">
        <v>97</v>
      </c>
      <c r="G245" s="48" t="s">
        <v>893</v>
      </c>
      <c r="H245" s="48" t="s">
        <v>893</v>
      </c>
      <c r="I245" s="51">
        <v>0</v>
      </c>
      <c r="J245" s="50">
        <v>0</v>
      </c>
      <c r="K245" s="50">
        <v>0</v>
      </c>
      <c r="L245" s="51">
        <v>0</v>
      </c>
      <c r="M245" s="51">
        <v>0</v>
      </c>
      <c r="N245" s="51">
        <v>0</v>
      </c>
      <c r="O245" s="51">
        <v>0</v>
      </c>
      <c r="P245" s="51">
        <v>1</v>
      </c>
      <c r="Q245" s="53">
        <f>+'BASE DE DATOS '!CD245</f>
        <v>0</v>
      </c>
      <c r="R245" s="51">
        <f>+'BASE DE DATOS '!CE245</f>
        <v>0</v>
      </c>
      <c r="S245" s="51">
        <f>+'BASE DE DATOS '!CF245</f>
        <v>0</v>
      </c>
      <c r="T245" s="51">
        <f>+'BASE DE DATOS '!CG245</f>
        <v>0</v>
      </c>
      <c r="U245" s="51">
        <f>+'BASE DE DATOS '!CH245</f>
        <v>0</v>
      </c>
      <c r="V245" s="51">
        <f>+'BASE DE DATOS '!CI245</f>
        <v>0</v>
      </c>
      <c r="W245" s="51">
        <f>+'BASE DE DATOS '!CJ245</f>
        <v>0</v>
      </c>
      <c r="X245" s="51">
        <f>+'BASE DE DATOS '!CK245</f>
        <v>0</v>
      </c>
      <c r="Y245" s="51">
        <f>+'BASE DE DATOS '!CL245</f>
        <v>0</v>
      </c>
      <c r="Z245" s="51">
        <f>+'BASE DE DATOS '!CM245</f>
        <v>0</v>
      </c>
      <c r="AA245" s="131">
        <f>+'BASE DE DATOS '!CN245</f>
        <v>0</v>
      </c>
      <c r="AB245" s="130">
        <f t="shared" si="3"/>
        <v>0</v>
      </c>
      <c r="AC245" s="377" t="s">
        <v>81</v>
      </c>
      <c r="AD245" s="54">
        <f>+'BASE DE DATOS '!CQ245</f>
        <v>0</v>
      </c>
      <c r="AE245" s="127">
        <f>+'BASE DE DATOS '!CR245</f>
        <v>0</v>
      </c>
      <c r="AF245" s="131">
        <v>0</v>
      </c>
      <c r="AG245" s="376"/>
      <c r="AH245" s="66" t="str">
        <f>+'BASE DE DATOS '!CU245</f>
        <v>SECRETARIA DE PLANEACION  - ORDENAMIENTO TERRITORIAL</v>
      </c>
    </row>
    <row r="246" spans="1:34" ht="45">
      <c r="A246" s="9" t="s">
        <v>894</v>
      </c>
      <c r="B246" s="22" t="s">
        <v>83</v>
      </c>
      <c r="C246" s="9" t="s">
        <v>895</v>
      </c>
      <c r="D246" s="23" t="s">
        <v>79</v>
      </c>
      <c r="E246" s="23" t="s">
        <v>79</v>
      </c>
      <c r="F246" s="9" t="s">
        <v>79</v>
      </c>
      <c r="G246" s="9" t="s">
        <v>80</v>
      </c>
      <c r="H246" s="9" t="s">
        <v>80</v>
      </c>
      <c r="I246" s="23" t="s">
        <v>79</v>
      </c>
      <c r="J246" s="23">
        <f>+J247</f>
        <v>37</v>
      </c>
      <c r="K246" s="23" t="s">
        <v>79</v>
      </c>
      <c r="L246" s="23">
        <f>+L247</f>
        <v>35</v>
      </c>
      <c r="M246" s="94" t="s">
        <v>81</v>
      </c>
      <c r="N246" s="9">
        <f>+N247</f>
        <v>24</v>
      </c>
      <c r="O246" s="94" t="s">
        <v>81</v>
      </c>
      <c r="P246" s="9">
        <f>+P247</f>
        <v>13</v>
      </c>
      <c r="Q246" s="111" t="str">
        <f>+'BASE DE DATOS '!CD246</f>
        <v>NA</v>
      </c>
      <c r="R246" s="23">
        <f>+'BASE DE DATOS '!CE246</f>
        <v>0</v>
      </c>
      <c r="S246" s="23">
        <f>+'BASE DE DATOS '!CF246</f>
        <v>0</v>
      </c>
      <c r="T246" s="23">
        <f>+'BASE DE DATOS '!CG246</f>
        <v>0</v>
      </c>
      <c r="U246" s="23">
        <f>+'BASE DE DATOS '!CH246</f>
        <v>3000000</v>
      </c>
      <c r="V246" s="23">
        <f>+'BASE DE DATOS '!CI246</f>
        <v>0</v>
      </c>
      <c r="W246" s="23">
        <f>+'BASE DE DATOS '!CJ246</f>
        <v>2225181231</v>
      </c>
      <c r="X246" s="23">
        <f>+'BASE DE DATOS '!CK246</f>
        <v>0</v>
      </c>
      <c r="Y246" s="23">
        <f>+'BASE DE DATOS '!CL246</f>
        <v>652008875</v>
      </c>
      <c r="Z246" s="23">
        <f>+'BASE DE DATOS '!CM246</f>
        <v>0</v>
      </c>
      <c r="AA246" s="94" t="str">
        <f>+'BASE DE DATOS '!CN246</f>
        <v>NA</v>
      </c>
      <c r="AB246" s="94" t="s">
        <v>81</v>
      </c>
      <c r="AC246" s="10">
        <f>+AC247</f>
        <v>1.2263736263736265</v>
      </c>
      <c r="AD246" s="9">
        <f>+'BASE DE DATOS '!CQ246</f>
        <v>31</v>
      </c>
      <c r="AE246" s="94" t="str">
        <f>+'BASE DE DATOS '!CR246</f>
        <v>NA</v>
      </c>
      <c r="AF246" s="94" t="s">
        <v>81</v>
      </c>
      <c r="AG246" s="10">
        <f>+AG247</f>
        <v>0.74596774193548387</v>
      </c>
      <c r="AH246" s="9" t="str">
        <f>+'BASE DE DATOS '!CU246</f>
        <v>SECRETARIA DE PLANEACION  - ORDENAMIENTO TERRITORIAL</v>
      </c>
    </row>
    <row r="247" spans="1:34" ht="33.75">
      <c r="A247" s="30" t="s">
        <v>896</v>
      </c>
      <c r="B247" s="31" t="s">
        <v>87</v>
      </c>
      <c r="C247" s="30" t="s">
        <v>897</v>
      </c>
      <c r="D247" s="32" t="s">
        <v>79</v>
      </c>
      <c r="E247" s="32" t="s">
        <v>79</v>
      </c>
      <c r="F247" s="30" t="s">
        <v>79</v>
      </c>
      <c r="G247" s="30" t="s">
        <v>80</v>
      </c>
      <c r="H247" s="30" t="s">
        <v>80</v>
      </c>
      <c r="I247" s="32" t="s">
        <v>79</v>
      </c>
      <c r="J247" s="32">
        <f>+J248</f>
        <v>37</v>
      </c>
      <c r="K247" s="32" t="s">
        <v>79</v>
      </c>
      <c r="L247" s="32">
        <f>+L248</f>
        <v>35</v>
      </c>
      <c r="M247" s="68" t="s">
        <v>81</v>
      </c>
      <c r="N247" s="30">
        <f>+N248</f>
        <v>24</v>
      </c>
      <c r="O247" s="68" t="s">
        <v>81</v>
      </c>
      <c r="P247" s="30">
        <f>+P248</f>
        <v>13</v>
      </c>
      <c r="Q247" s="107" t="str">
        <f>+'BASE DE DATOS '!CD247</f>
        <v>NA</v>
      </c>
      <c r="R247" s="32">
        <f>+'BASE DE DATOS '!CE247</f>
        <v>0</v>
      </c>
      <c r="S247" s="32">
        <f>+'BASE DE DATOS '!CF247</f>
        <v>0</v>
      </c>
      <c r="T247" s="32">
        <f>+'BASE DE DATOS '!CG247</f>
        <v>0</v>
      </c>
      <c r="U247" s="32">
        <f>+'BASE DE DATOS '!CH247</f>
        <v>3000000</v>
      </c>
      <c r="V247" s="32">
        <f>+'BASE DE DATOS '!CI247</f>
        <v>0</v>
      </c>
      <c r="W247" s="32">
        <f>+'BASE DE DATOS '!CJ247</f>
        <v>2225181231</v>
      </c>
      <c r="X247" s="32">
        <f>+'BASE DE DATOS '!CK247</f>
        <v>0</v>
      </c>
      <c r="Y247" s="32">
        <f>+'BASE DE DATOS '!CL247</f>
        <v>652008875</v>
      </c>
      <c r="Z247" s="32">
        <f>+'BASE DE DATOS '!CM247</f>
        <v>0</v>
      </c>
      <c r="AA247" s="68" t="str">
        <f>+'BASE DE DATOS '!CN247</f>
        <v>NA</v>
      </c>
      <c r="AB247" s="68" t="s">
        <v>81</v>
      </c>
      <c r="AC247" s="36">
        <f>+AC248</f>
        <v>1.2263736263736265</v>
      </c>
      <c r="AD247" s="30">
        <f>+'BASE DE DATOS '!CQ247</f>
        <v>31</v>
      </c>
      <c r="AE247" s="68" t="str">
        <f>+'BASE DE DATOS '!CR247</f>
        <v>NA</v>
      </c>
      <c r="AF247" s="68" t="s">
        <v>81</v>
      </c>
      <c r="AG247" s="36">
        <f>+AG248</f>
        <v>0.74596774193548387</v>
      </c>
      <c r="AH247" s="30" t="str">
        <f>+'BASE DE DATOS '!CU247</f>
        <v xml:space="preserve"> INSTITUTO DE CULTURA Y TURISMO </v>
      </c>
    </row>
    <row r="248" spans="1:34" ht="67.5">
      <c r="A248" s="39" t="s">
        <v>899</v>
      </c>
      <c r="B248" s="40" t="s">
        <v>91</v>
      </c>
      <c r="C248" s="39" t="s">
        <v>900</v>
      </c>
      <c r="D248" s="41" t="s">
        <v>79</v>
      </c>
      <c r="E248" s="41" t="s">
        <v>79</v>
      </c>
      <c r="F248" s="41" t="s">
        <v>79</v>
      </c>
      <c r="G248" s="39" t="s">
        <v>80</v>
      </c>
      <c r="H248" s="39" t="s">
        <v>80</v>
      </c>
      <c r="I248" s="41" t="s">
        <v>79</v>
      </c>
      <c r="J248" s="41">
        <v>37</v>
      </c>
      <c r="K248" s="41" t="s">
        <v>79</v>
      </c>
      <c r="L248" s="41">
        <v>35</v>
      </c>
      <c r="M248" s="59" t="s">
        <v>81</v>
      </c>
      <c r="N248" s="41">
        <v>24</v>
      </c>
      <c r="O248" s="59" t="s">
        <v>81</v>
      </c>
      <c r="P248" s="95">
        <v>13</v>
      </c>
      <c r="Q248" s="108" t="str">
        <f>+'BASE DE DATOS '!CD248</f>
        <v>NA</v>
      </c>
      <c r="R248" s="41">
        <f>+'BASE DE DATOS '!CE248</f>
        <v>0</v>
      </c>
      <c r="S248" s="41">
        <f>+'BASE DE DATOS '!CF248</f>
        <v>0</v>
      </c>
      <c r="T248" s="41">
        <f>+'BASE DE DATOS '!CG248</f>
        <v>0</v>
      </c>
      <c r="U248" s="41">
        <f>+'BASE DE DATOS '!CH248</f>
        <v>3000000</v>
      </c>
      <c r="V248" s="41">
        <f>+'BASE DE DATOS '!CI248</f>
        <v>0</v>
      </c>
      <c r="W248" s="41">
        <f>+'BASE DE DATOS '!CJ248</f>
        <v>2225181231</v>
      </c>
      <c r="X248" s="41">
        <f>+'BASE DE DATOS '!CK248</f>
        <v>0</v>
      </c>
      <c r="Y248" s="41">
        <f>+'BASE DE DATOS '!CL248</f>
        <v>652008875</v>
      </c>
      <c r="Z248" s="41">
        <f>+'BASE DE DATOS '!CM248</f>
        <v>0</v>
      </c>
      <c r="AA248" s="59" t="str">
        <f>+'BASE DE DATOS '!CN248</f>
        <v>NA</v>
      </c>
      <c r="AB248" s="59" t="s">
        <v>81</v>
      </c>
      <c r="AC248" s="45">
        <f>+AC249</f>
        <v>1.2263736263736265</v>
      </c>
      <c r="AD248" s="39">
        <f>+'BASE DE DATOS '!CQ248</f>
        <v>31</v>
      </c>
      <c r="AE248" s="59" t="str">
        <f>+'BASE DE DATOS '!CR248</f>
        <v>NA</v>
      </c>
      <c r="AF248" s="59" t="s">
        <v>81</v>
      </c>
      <c r="AG248" s="45">
        <f>+AG249</f>
        <v>0.74596774193548387</v>
      </c>
      <c r="AH248" s="39" t="str">
        <f>+'BASE DE DATOS '!CU248</f>
        <v xml:space="preserve"> INSTITUTO DE CULTURA Y TURISMO </v>
      </c>
    </row>
    <row r="249" spans="1:34" ht="45">
      <c r="A249" s="48" t="s">
        <v>901</v>
      </c>
      <c r="B249" s="49" t="s">
        <v>95</v>
      </c>
      <c r="C249" s="48" t="s">
        <v>902</v>
      </c>
      <c r="D249" s="50">
        <v>1</v>
      </c>
      <c r="E249" s="50">
        <v>1</v>
      </c>
      <c r="F249" s="48" t="s">
        <v>486</v>
      </c>
      <c r="G249" s="48" t="s">
        <v>903</v>
      </c>
      <c r="H249" s="48" t="s">
        <v>903</v>
      </c>
      <c r="I249" s="51">
        <v>0</v>
      </c>
      <c r="J249" s="50">
        <v>1</v>
      </c>
      <c r="K249" s="50">
        <v>0</v>
      </c>
      <c r="L249" s="51">
        <v>1</v>
      </c>
      <c r="M249" s="51">
        <v>1</v>
      </c>
      <c r="N249" s="51">
        <v>0</v>
      </c>
      <c r="O249" s="51">
        <v>0</v>
      </c>
      <c r="P249" s="51">
        <v>0</v>
      </c>
      <c r="Q249" s="53">
        <f>+'BASE DE DATOS '!CD249</f>
        <v>0</v>
      </c>
      <c r="R249" s="51">
        <f>+'BASE DE DATOS '!CE249</f>
        <v>0</v>
      </c>
      <c r="S249" s="51">
        <f>+'BASE DE DATOS '!CF249</f>
        <v>0</v>
      </c>
      <c r="T249" s="51">
        <f>+'BASE DE DATOS '!CG249</f>
        <v>0</v>
      </c>
      <c r="U249" s="51">
        <f>+'BASE DE DATOS '!CH249</f>
        <v>0</v>
      </c>
      <c r="V249" s="51">
        <f>+'BASE DE DATOS '!CI249</f>
        <v>0</v>
      </c>
      <c r="W249" s="51">
        <f>+'BASE DE DATOS '!CJ249</f>
        <v>0</v>
      </c>
      <c r="X249" s="51">
        <f>+'BASE DE DATOS '!CK249</f>
        <v>0</v>
      </c>
      <c r="Y249" s="51">
        <f>+'BASE DE DATOS '!CL249</f>
        <v>0</v>
      </c>
      <c r="Z249" s="51">
        <f>+'BASE DE DATOS '!CM249</f>
        <v>0</v>
      </c>
      <c r="AA249" s="131" t="str">
        <f>+'BASE DE DATOS '!CN249</f>
        <v>NA</v>
      </c>
      <c r="AB249" s="377">
        <f>SUM(AA249:AA273)/5</f>
        <v>1.5285714285714285</v>
      </c>
      <c r="AC249" s="377">
        <f>SUM(AA249:AA306)/P248</f>
        <v>1.2263736263736265</v>
      </c>
      <c r="AD249" s="54">
        <f>+'BASE DE DATOS '!CQ249</f>
        <v>1</v>
      </c>
      <c r="AE249" s="127">
        <f>+'BASE DE DATOS '!CR249</f>
        <v>1</v>
      </c>
      <c r="AF249" s="376">
        <f>SUM(AE249:AE273)/12</f>
        <v>0.84375</v>
      </c>
      <c r="AG249" s="376">
        <f>SUM(AE249:AE306)/AD248</f>
        <v>0.74596774193548387</v>
      </c>
      <c r="AH249" s="66" t="str">
        <f>+'BASE DE DATOS '!CU249</f>
        <v xml:space="preserve"> INSTITUTO DE CULTURA Y TURISMO </v>
      </c>
    </row>
    <row r="250" spans="1:34" ht="45">
      <c r="A250" s="48" t="s">
        <v>901</v>
      </c>
      <c r="B250" s="49" t="s">
        <v>95</v>
      </c>
      <c r="C250" s="48" t="s">
        <v>902</v>
      </c>
      <c r="D250" s="57">
        <v>24</v>
      </c>
      <c r="E250" s="57">
        <v>8</v>
      </c>
      <c r="F250" s="48" t="s">
        <v>97</v>
      </c>
      <c r="G250" s="48" t="s">
        <v>904</v>
      </c>
      <c r="H250" s="56" t="s">
        <v>905</v>
      </c>
      <c r="I250" s="51">
        <v>3</v>
      </c>
      <c r="J250" s="50">
        <v>6</v>
      </c>
      <c r="K250" s="50">
        <v>0</v>
      </c>
      <c r="L250" s="51">
        <v>6</v>
      </c>
      <c r="M250" s="51">
        <v>4</v>
      </c>
      <c r="N250" s="51">
        <v>10</v>
      </c>
      <c r="O250" s="51">
        <v>7</v>
      </c>
      <c r="P250" s="51">
        <v>4</v>
      </c>
      <c r="Q250" s="53">
        <f>+'BASE DE DATOS '!CD250</f>
        <v>2</v>
      </c>
      <c r="R250" s="51">
        <f>+'BASE DE DATOS '!CE250</f>
        <v>0</v>
      </c>
      <c r="S250" s="51">
        <f>+'BASE DE DATOS '!CF250</f>
        <v>0</v>
      </c>
      <c r="T250" s="51">
        <f>+'BASE DE DATOS '!CG250</f>
        <v>0</v>
      </c>
      <c r="U250" s="51">
        <f>+'BASE DE DATOS '!CH250</f>
        <v>0</v>
      </c>
      <c r="V250" s="51">
        <f>+'BASE DE DATOS '!CI250</f>
        <v>0</v>
      </c>
      <c r="W250" s="51">
        <f>+'BASE DE DATOS '!CJ250</f>
        <v>0</v>
      </c>
      <c r="X250" s="51">
        <f>+'BASE DE DATOS '!CK250</f>
        <v>0</v>
      </c>
      <c r="Y250" s="51">
        <f>+'BASE DE DATOS '!CL250</f>
        <v>12168355</v>
      </c>
      <c r="Z250" s="51">
        <f>+'BASE DE DATOS '!CM250</f>
        <v>0</v>
      </c>
      <c r="AA250" s="131">
        <f>+'BASE DE DATOS '!CN250</f>
        <v>0.5</v>
      </c>
      <c r="AB250" s="377"/>
      <c r="AC250" s="377"/>
      <c r="AD250" s="54">
        <f>+'BASE DE DATOS '!CQ250</f>
        <v>13</v>
      </c>
      <c r="AE250" s="127">
        <f>+'BASE DE DATOS '!CR250</f>
        <v>1</v>
      </c>
      <c r="AF250" s="376"/>
      <c r="AG250" s="376"/>
      <c r="AH250" s="66" t="str">
        <f>+'BASE DE DATOS '!CU250</f>
        <v xml:space="preserve"> INSTITUTO DE CULTURA Y TURISMO </v>
      </c>
    </row>
    <row r="251" spans="1:34" ht="45">
      <c r="A251" s="48" t="s">
        <v>901</v>
      </c>
      <c r="B251" s="49" t="s">
        <v>95</v>
      </c>
      <c r="C251" s="48" t="s">
        <v>902</v>
      </c>
      <c r="D251" s="50">
        <v>40</v>
      </c>
      <c r="E251" s="50">
        <v>40</v>
      </c>
      <c r="F251" s="48" t="s">
        <v>97</v>
      </c>
      <c r="G251" s="48" t="s">
        <v>906</v>
      </c>
      <c r="H251" s="48" t="s">
        <v>906</v>
      </c>
      <c r="I251" s="51">
        <v>25</v>
      </c>
      <c r="J251" s="50">
        <v>10</v>
      </c>
      <c r="K251" s="50">
        <v>10</v>
      </c>
      <c r="L251" s="51">
        <v>5</v>
      </c>
      <c r="M251" s="51">
        <v>0</v>
      </c>
      <c r="N251" s="51">
        <v>16</v>
      </c>
      <c r="O251" s="51">
        <v>16</v>
      </c>
      <c r="P251" s="51">
        <v>14</v>
      </c>
      <c r="Q251" s="53">
        <f>+'BASE DE DATOS '!CD251</f>
        <v>2</v>
      </c>
      <c r="R251" s="51">
        <f>+'BASE DE DATOS '!CE251</f>
        <v>0</v>
      </c>
      <c r="S251" s="51">
        <f>+'BASE DE DATOS '!CF251</f>
        <v>0</v>
      </c>
      <c r="T251" s="51">
        <f>+'BASE DE DATOS '!CG251</f>
        <v>0</v>
      </c>
      <c r="U251" s="51">
        <f>+'BASE DE DATOS '!CH251</f>
        <v>0</v>
      </c>
      <c r="V251" s="51">
        <f>+'BASE DE DATOS '!CI251</f>
        <v>0</v>
      </c>
      <c r="W251" s="51">
        <f>+'BASE DE DATOS '!CJ251</f>
        <v>0</v>
      </c>
      <c r="X251" s="51">
        <f>+'BASE DE DATOS '!CK251</f>
        <v>0</v>
      </c>
      <c r="Y251" s="51">
        <f>+'BASE DE DATOS '!CL251</f>
        <v>0</v>
      </c>
      <c r="Z251" s="51">
        <f>+'BASE DE DATOS '!CM251</f>
        <v>0</v>
      </c>
      <c r="AA251" s="131">
        <f>+'BASE DE DATOS '!CN251</f>
        <v>0.14285714285714285</v>
      </c>
      <c r="AB251" s="377"/>
      <c r="AC251" s="377"/>
      <c r="AD251" s="54">
        <f>+'BASE DE DATOS '!CQ251</f>
        <v>28</v>
      </c>
      <c r="AE251" s="127">
        <f>+'BASE DE DATOS '!CR251</f>
        <v>1</v>
      </c>
      <c r="AF251" s="376"/>
      <c r="AG251" s="376"/>
      <c r="AH251" s="66" t="str">
        <f>+'BASE DE DATOS '!CU251</f>
        <v xml:space="preserve"> INSTITUTO DE CULTURA Y TURISMO </v>
      </c>
    </row>
    <row r="252" spans="1:34" ht="45">
      <c r="A252" s="48" t="s">
        <v>901</v>
      </c>
      <c r="B252" s="49" t="s">
        <v>95</v>
      </c>
      <c r="C252" s="48" t="s">
        <v>902</v>
      </c>
      <c r="D252" s="50">
        <v>45</v>
      </c>
      <c r="E252" s="50">
        <v>45</v>
      </c>
      <c r="F252" s="48" t="s">
        <v>97</v>
      </c>
      <c r="G252" s="48" t="s">
        <v>907</v>
      </c>
      <c r="H252" s="48" t="s">
        <v>907</v>
      </c>
      <c r="I252" s="51">
        <v>10</v>
      </c>
      <c r="J252" s="50">
        <v>10</v>
      </c>
      <c r="K252" s="50">
        <v>10</v>
      </c>
      <c r="L252" s="51">
        <v>12</v>
      </c>
      <c r="M252" s="51">
        <v>2</v>
      </c>
      <c r="N252" s="51">
        <v>20</v>
      </c>
      <c r="O252" s="51">
        <v>3</v>
      </c>
      <c r="P252" s="51">
        <v>30</v>
      </c>
      <c r="Q252" s="53">
        <f>+'BASE DE DATOS '!CD252</f>
        <v>46</v>
      </c>
      <c r="R252" s="51">
        <f>+'BASE DE DATOS '!CE252</f>
        <v>0</v>
      </c>
      <c r="S252" s="51">
        <f>+'BASE DE DATOS '!CF252</f>
        <v>0</v>
      </c>
      <c r="T252" s="51">
        <f>+'BASE DE DATOS '!CG252</f>
        <v>0</v>
      </c>
      <c r="U252" s="51">
        <f>+'BASE DE DATOS '!CH252</f>
        <v>0</v>
      </c>
      <c r="V252" s="51">
        <f>+'BASE DE DATOS '!CI252</f>
        <v>0</v>
      </c>
      <c r="W252" s="51">
        <f>+'BASE DE DATOS '!CJ252</f>
        <v>0</v>
      </c>
      <c r="X252" s="51">
        <f>+'BASE DE DATOS '!CK252</f>
        <v>0</v>
      </c>
      <c r="Y252" s="51">
        <f>+'BASE DE DATOS '!CL252</f>
        <v>0</v>
      </c>
      <c r="Z252" s="51">
        <f>+'BASE DE DATOS '!CM252</f>
        <v>0</v>
      </c>
      <c r="AA252" s="131">
        <f>+'BASE DE DATOS '!CN252</f>
        <v>1</v>
      </c>
      <c r="AB252" s="377"/>
      <c r="AC252" s="377"/>
      <c r="AD252" s="54">
        <f>+'BASE DE DATOS '!CQ252</f>
        <v>61</v>
      </c>
      <c r="AE252" s="127">
        <f>+'BASE DE DATOS '!CR252</f>
        <v>1</v>
      </c>
      <c r="AF252" s="376"/>
      <c r="AG252" s="376"/>
      <c r="AH252" s="66" t="str">
        <f>+'BASE DE DATOS '!CU252</f>
        <v xml:space="preserve"> INSTITUTO DE CULTURA Y TURISMO </v>
      </c>
    </row>
    <row r="253" spans="1:34" ht="45">
      <c r="A253" s="48" t="s">
        <v>901</v>
      </c>
      <c r="B253" s="49" t="s">
        <v>95</v>
      </c>
      <c r="C253" s="48" t="s">
        <v>902</v>
      </c>
      <c r="D253" s="57">
        <v>4</v>
      </c>
      <c r="E253" s="57">
        <v>2</v>
      </c>
      <c r="F253" s="48" t="s">
        <v>97</v>
      </c>
      <c r="G253" s="48" t="s">
        <v>908</v>
      </c>
      <c r="H253" s="48" t="s">
        <v>908</v>
      </c>
      <c r="I253" s="51">
        <v>1</v>
      </c>
      <c r="J253" s="50">
        <v>1</v>
      </c>
      <c r="K253" s="50">
        <v>0</v>
      </c>
      <c r="L253" s="51">
        <v>1</v>
      </c>
      <c r="M253" s="51">
        <v>0</v>
      </c>
      <c r="N253" s="51">
        <v>0</v>
      </c>
      <c r="O253" s="51">
        <v>0</v>
      </c>
      <c r="P253" s="51">
        <v>2</v>
      </c>
      <c r="Q253" s="53">
        <f>+'BASE DE DATOS '!CD253</f>
        <v>2</v>
      </c>
      <c r="R253" s="51">
        <f>+'BASE DE DATOS '!CE253</f>
        <v>0</v>
      </c>
      <c r="S253" s="51">
        <f>+'BASE DE DATOS '!CF253</f>
        <v>0</v>
      </c>
      <c r="T253" s="51">
        <f>+'BASE DE DATOS '!CG253</f>
        <v>0</v>
      </c>
      <c r="U253" s="51">
        <f>+'BASE DE DATOS '!CH253</f>
        <v>0</v>
      </c>
      <c r="V253" s="51">
        <f>+'BASE DE DATOS '!CI253</f>
        <v>0</v>
      </c>
      <c r="W253" s="51">
        <f>+'BASE DE DATOS '!CJ253</f>
        <v>0</v>
      </c>
      <c r="X253" s="51">
        <f>+'BASE DE DATOS '!CK253</f>
        <v>0</v>
      </c>
      <c r="Y253" s="51">
        <f>+'BASE DE DATOS '!CL253</f>
        <v>0</v>
      </c>
      <c r="Z253" s="51">
        <f>+'BASE DE DATOS '!CM253</f>
        <v>0</v>
      </c>
      <c r="AA253" s="131">
        <f>+'BASE DE DATOS '!CN253</f>
        <v>1</v>
      </c>
      <c r="AB253" s="377"/>
      <c r="AC253" s="377"/>
      <c r="AD253" s="54">
        <f>+'BASE DE DATOS '!CQ253</f>
        <v>2</v>
      </c>
      <c r="AE253" s="127">
        <f>+'BASE DE DATOS '!CR253</f>
        <v>1</v>
      </c>
      <c r="AF253" s="376"/>
      <c r="AG253" s="376"/>
      <c r="AH253" s="66" t="str">
        <f>+'BASE DE DATOS '!CU253</f>
        <v xml:space="preserve"> INSTITUTO DE CULTURA Y TURISMO </v>
      </c>
    </row>
    <row r="254" spans="1:34" ht="45">
      <c r="A254" s="48" t="s">
        <v>901</v>
      </c>
      <c r="B254" s="49" t="s">
        <v>95</v>
      </c>
      <c r="C254" s="48" t="s">
        <v>902</v>
      </c>
      <c r="D254" s="57">
        <v>45</v>
      </c>
      <c r="E254" s="57">
        <v>8</v>
      </c>
      <c r="F254" s="48" t="s">
        <v>97</v>
      </c>
      <c r="G254" s="48" t="s">
        <v>909</v>
      </c>
      <c r="H254" s="48" t="s">
        <v>909</v>
      </c>
      <c r="I254" s="51">
        <v>45</v>
      </c>
      <c r="J254" s="50">
        <v>10</v>
      </c>
      <c r="K254" s="50">
        <v>0</v>
      </c>
      <c r="L254" s="51">
        <v>15</v>
      </c>
      <c r="M254" s="51">
        <v>0</v>
      </c>
      <c r="N254" s="51">
        <v>4</v>
      </c>
      <c r="O254" s="51">
        <v>1</v>
      </c>
      <c r="P254" s="51">
        <v>8</v>
      </c>
      <c r="Q254" s="53">
        <f>+'BASE DE DATOS '!CD254</f>
        <v>0</v>
      </c>
      <c r="R254" s="51">
        <f>+'BASE DE DATOS '!CE254</f>
        <v>0</v>
      </c>
      <c r="S254" s="51">
        <f>+'BASE DE DATOS '!CF254</f>
        <v>0</v>
      </c>
      <c r="T254" s="51">
        <f>+'BASE DE DATOS '!CG254</f>
        <v>0</v>
      </c>
      <c r="U254" s="51">
        <f>+'BASE DE DATOS '!CH254</f>
        <v>0</v>
      </c>
      <c r="V254" s="51">
        <f>+'BASE DE DATOS '!CI254</f>
        <v>0</v>
      </c>
      <c r="W254" s="51">
        <f>+'BASE DE DATOS '!CJ254</f>
        <v>0</v>
      </c>
      <c r="X254" s="51">
        <f>+'BASE DE DATOS '!CK254</f>
        <v>0</v>
      </c>
      <c r="Y254" s="51">
        <f>+'BASE DE DATOS '!CL254</f>
        <v>37200000</v>
      </c>
      <c r="Z254" s="51">
        <f>+'BASE DE DATOS '!CM254</f>
        <v>0</v>
      </c>
      <c r="AA254" s="131">
        <f>+'BASE DE DATOS '!CN254</f>
        <v>0</v>
      </c>
      <c r="AB254" s="377"/>
      <c r="AC254" s="377"/>
      <c r="AD254" s="54">
        <f>+'BASE DE DATOS '!CQ254</f>
        <v>1</v>
      </c>
      <c r="AE254" s="127">
        <f>+'BASE DE DATOS '!CR254</f>
        <v>0.125</v>
      </c>
      <c r="AF254" s="376"/>
      <c r="AG254" s="376"/>
      <c r="AH254" s="66" t="str">
        <f>+'BASE DE DATOS '!CU254</f>
        <v xml:space="preserve"> INSTITUTO DE CULTURA Y TURISMO </v>
      </c>
    </row>
    <row r="255" spans="1:34" ht="45">
      <c r="A255" s="48" t="s">
        <v>901</v>
      </c>
      <c r="B255" s="49" t="s">
        <v>95</v>
      </c>
      <c r="C255" s="48" t="s">
        <v>902</v>
      </c>
      <c r="D255" s="57">
        <v>4</v>
      </c>
      <c r="E255" s="57">
        <v>2</v>
      </c>
      <c r="F255" s="48" t="s">
        <v>97</v>
      </c>
      <c r="G255" s="48" t="s">
        <v>910</v>
      </c>
      <c r="H255" s="48" t="s">
        <v>910</v>
      </c>
      <c r="I255" s="51">
        <v>0</v>
      </c>
      <c r="J255" s="50">
        <v>1</v>
      </c>
      <c r="K255" s="50">
        <v>1</v>
      </c>
      <c r="L255" s="51">
        <v>1</v>
      </c>
      <c r="M255" s="51">
        <v>0</v>
      </c>
      <c r="N255" s="51">
        <v>1</v>
      </c>
      <c r="O255" s="51">
        <v>1</v>
      </c>
      <c r="P255" s="51">
        <v>1</v>
      </c>
      <c r="Q255" s="53">
        <f>+'BASE DE DATOS '!CD255</f>
        <v>1</v>
      </c>
      <c r="R255" s="51">
        <f>+'BASE DE DATOS '!CE255</f>
        <v>0</v>
      </c>
      <c r="S255" s="51">
        <f>+'BASE DE DATOS '!CF255</f>
        <v>0</v>
      </c>
      <c r="T255" s="51">
        <f>+'BASE DE DATOS '!CG255</f>
        <v>0</v>
      </c>
      <c r="U255" s="51">
        <f>+'BASE DE DATOS '!CH255</f>
        <v>0</v>
      </c>
      <c r="V255" s="51">
        <f>+'BASE DE DATOS '!CI255</f>
        <v>0</v>
      </c>
      <c r="W255" s="126">
        <f>+'BASE DE DATOS '!CJ255</f>
        <v>1003917881</v>
      </c>
      <c r="X255" s="51">
        <f>+'BASE DE DATOS '!CK255</f>
        <v>0</v>
      </c>
      <c r="Y255" s="51">
        <f>+'BASE DE DATOS '!CL255</f>
        <v>0</v>
      </c>
      <c r="Z255" s="51">
        <f>+'BASE DE DATOS '!CM255</f>
        <v>0</v>
      </c>
      <c r="AA255" s="131">
        <f>+'BASE DE DATOS '!CN255</f>
        <v>1</v>
      </c>
      <c r="AB255" s="377"/>
      <c r="AC255" s="377"/>
      <c r="AD255" s="54">
        <f>+'BASE DE DATOS '!CQ255</f>
        <v>3</v>
      </c>
      <c r="AE255" s="127">
        <f>+'BASE DE DATOS '!CR255</f>
        <v>1</v>
      </c>
      <c r="AF255" s="376"/>
      <c r="AG255" s="376"/>
      <c r="AH255" s="66" t="str">
        <f>+'BASE DE DATOS '!CU255</f>
        <v xml:space="preserve"> INSTITUTO DE CULTURA Y TURISMO </v>
      </c>
    </row>
    <row r="256" spans="1:34" ht="45">
      <c r="A256" s="48" t="s">
        <v>901</v>
      </c>
      <c r="B256" s="49" t="s">
        <v>95</v>
      </c>
      <c r="C256" s="48" t="s">
        <v>902</v>
      </c>
      <c r="D256" s="57">
        <v>100</v>
      </c>
      <c r="E256" s="57">
        <v>30</v>
      </c>
      <c r="F256" s="48" t="s">
        <v>97</v>
      </c>
      <c r="G256" s="48" t="s">
        <v>911</v>
      </c>
      <c r="H256" s="48" t="s">
        <v>911</v>
      </c>
      <c r="I256" s="51">
        <v>0</v>
      </c>
      <c r="J256" s="50">
        <v>5</v>
      </c>
      <c r="K256" s="50">
        <v>3</v>
      </c>
      <c r="L256" s="51">
        <v>5</v>
      </c>
      <c r="M256" s="51">
        <v>5</v>
      </c>
      <c r="N256" s="51">
        <v>54</v>
      </c>
      <c r="O256" s="51">
        <v>54</v>
      </c>
      <c r="P256" s="51">
        <v>0</v>
      </c>
      <c r="Q256" s="53">
        <f>+'BASE DE DATOS '!CD256</f>
        <v>14</v>
      </c>
      <c r="R256" s="51">
        <f>+'BASE DE DATOS '!CE256</f>
        <v>0</v>
      </c>
      <c r="S256" s="51">
        <f>+'BASE DE DATOS '!CF256</f>
        <v>0</v>
      </c>
      <c r="T256" s="51">
        <f>+'BASE DE DATOS '!CG256</f>
        <v>0</v>
      </c>
      <c r="U256" s="51">
        <f>+'BASE DE DATOS '!CH256</f>
        <v>0</v>
      </c>
      <c r="V256" s="51">
        <f>+'BASE DE DATOS '!CI256</f>
        <v>0</v>
      </c>
      <c r="W256" s="51">
        <f>+'BASE DE DATOS '!CJ256</f>
        <v>0</v>
      </c>
      <c r="X256" s="51">
        <f>+'BASE DE DATOS '!CK256</f>
        <v>0</v>
      </c>
      <c r="Y256" s="51">
        <f>+'BASE DE DATOS '!CL256</f>
        <v>0</v>
      </c>
      <c r="Z256" s="51">
        <f>+'BASE DE DATOS '!CM256</f>
        <v>0</v>
      </c>
      <c r="AA256" s="131">
        <f>+'BASE DE DATOS '!CN256</f>
        <v>1</v>
      </c>
      <c r="AB256" s="377"/>
      <c r="AC256" s="377"/>
      <c r="AD256" s="54">
        <f>+'BASE DE DATOS '!CQ256</f>
        <v>76</v>
      </c>
      <c r="AE256" s="127">
        <f>+'BASE DE DATOS '!CR256</f>
        <v>1</v>
      </c>
      <c r="AF256" s="376"/>
      <c r="AG256" s="376"/>
      <c r="AH256" s="66" t="str">
        <f>+'BASE DE DATOS '!CU256</f>
        <v xml:space="preserve"> INSTITUTO DE CULTURA Y TURISMO </v>
      </c>
    </row>
    <row r="257" spans="1:34" ht="45">
      <c r="A257" s="48" t="s">
        <v>901</v>
      </c>
      <c r="B257" s="49" t="s">
        <v>95</v>
      </c>
      <c r="C257" s="48" t="s">
        <v>902</v>
      </c>
      <c r="D257" s="57">
        <v>30</v>
      </c>
      <c r="E257" s="57">
        <v>8</v>
      </c>
      <c r="F257" s="48" t="s">
        <v>97</v>
      </c>
      <c r="G257" s="48" t="s">
        <v>912</v>
      </c>
      <c r="H257" s="48" t="s">
        <v>912</v>
      </c>
      <c r="I257" s="51">
        <v>0</v>
      </c>
      <c r="J257" s="50">
        <v>5</v>
      </c>
      <c r="K257" s="50">
        <v>0</v>
      </c>
      <c r="L257" s="51">
        <v>5</v>
      </c>
      <c r="M257" s="51">
        <v>5</v>
      </c>
      <c r="N257" s="51">
        <v>36</v>
      </c>
      <c r="O257" s="51">
        <v>36</v>
      </c>
      <c r="P257" s="51">
        <v>43</v>
      </c>
      <c r="Q257" s="53">
        <f>+'BASE DE DATOS '!CD257</f>
        <v>52</v>
      </c>
      <c r="R257" s="126">
        <f>+'BASE DE DATOS '!CE257</f>
        <v>0</v>
      </c>
      <c r="S257" s="51">
        <f>+'BASE DE DATOS '!CF257</f>
        <v>0</v>
      </c>
      <c r="T257" s="51">
        <f>+'BASE DE DATOS '!CG257</f>
        <v>0</v>
      </c>
      <c r="U257" s="51">
        <f>+'BASE DE DATOS '!CH257</f>
        <v>0</v>
      </c>
      <c r="V257" s="51">
        <f>+'BASE DE DATOS '!CI257</f>
        <v>0</v>
      </c>
      <c r="W257" s="126">
        <f>+'BASE DE DATOS '!CJ257</f>
        <v>845000000</v>
      </c>
      <c r="X257" s="51">
        <f>+'BASE DE DATOS '!CK257</f>
        <v>0</v>
      </c>
      <c r="Y257" s="51">
        <f>+'BASE DE DATOS '!CL257</f>
        <v>0</v>
      </c>
      <c r="Z257" s="51">
        <f>+'BASE DE DATOS '!CM257</f>
        <v>0</v>
      </c>
      <c r="AA257" s="131">
        <f>+'BASE DE DATOS '!CN257</f>
        <v>1</v>
      </c>
      <c r="AB257" s="377"/>
      <c r="AC257" s="377"/>
      <c r="AD257" s="54">
        <f>+'BASE DE DATOS '!CQ257</f>
        <v>93</v>
      </c>
      <c r="AE257" s="127">
        <f>+'BASE DE DATOS '!CR257</f>
        <v>1</v>
      </c>
      <c r="AF257" s="376"/>
      <c r="AG257" s="376"/>
      <c r="AH257" s="66" t="str">
        <f>+'BASE DE DATOS '!CU257</f>
        <v xml:space="preserve"> INSTITUTO DE CULTURA Y TURISMO </v>
      </c>
    </row>
    <row r="258" spans="1:34" ht="45">
      <c r="A258" s="48" t="s">
        <v>901</v>
      </c>
      <c r="B258" s="49" t="s">
        <v>95</v>
      </c>
      <c r="C258" s="48" t="s">
        <v>902</v>
      </c>
      <c r="D258" s="50">
        <v>1</v>
      </c>
      <c r="E258" s="50">
        <v>1</v>
      </c>
      <c r="F258" s="48" t="s">
        <v>97</v>
      </c>
      <c r="G258" s="48" t="s">
        <v>913</v>
      </c>
      <c r="H258" s="48" t="s">
        <v>913</v>
      </c>
      <c r="I258" s="51">
        <v>0</v>
      </c>
      <c r="J258" s="50">
        <v>0</v>
      </c>
      <c r="K258" s="50">
        <v>0</v>
      </c>
      <c r="L258" s="51">
        <v>1</v>
      </c>
      <c r="M258" s="51">
        <v>0</v>
      </c>
      <c r="N258" s="51">
        <v>0</v>
      </c>
      <c r="O258" s="51">
        <v>0</v>
      </c>
      <c r="P258" s="51">
        <v>1</v>
      </c>
      <c r="Q258" s="53">
        <f>+'BASE DE DATOS '!CD258</f>
        <v>0</v>
      </c>
      <c r="R258" s="126">
        <f>+'BASE DE DATOS '!CE258</f>
        <v>0</v>
      </c>
      <c r="S258" s="126">
        <f>+'BASE DE DATOS '!CF258</f>
        <v>0</v>
      </c>
      <c r="T258" s="51">
        <f>+'BASE DE DATOS '!CG258</f>
        <v>0</v>
      </c>
      <c r="U258" s="51">
        <f>+'BASE DE DATOS '!CH258</f>
        <v>0</v>
      </c>
      <c r="V258" s="51">
        <f>+'BASE DE DATOS '!CI258</f>
        <v>0</v>
      </c>
      <c r="W258" s="51">
        <f>+'BASE DE DATOS '!CJ258</f>
        <v>0</v>
      </c>
      <c r="X258" s="51">
        <f>+'BASE DE DATOS '!CK258</f>
        <v>0</v>
      </c>
      <c r="Y258" s="51">
        <f>+'BASE DE DATOS '!CL258</f>
        <v>0</v>
      </c>
      <c r="Z258" s="51">
        <f>+'BASE DE DATOS '!CM258</f>
        <v>0</v>
      </c>
      <c r="AA258" s="131">
        <f>+'BASE DE DATOS '!CN258</f>
        <v>0</v>
      </c>
      <c r="AB258" s="377"/>
      <c r="AC258" s="377"/>
      <c r="AD258" s="54">
        <f>+'BASE DE DATOS '!CQ258</f>
        <v>0</v>
      </c>
      <c r="AE258" s="127">
        <f>+'BASE DE DATOS '!CR258</f>
        <v>0</v>
      </c>
      <c r="AF258" s="376"/>
      <c r="AG258" s="376"/>
      <c r="AH258" s="66" t="str">
        <f>+'BASE DE DATOS '!CU258</f>
        <v xml:space="preserve"> INSTITUTO DE CULTURA Y TURISMO </v>
      </c>
    </row>
    <row r="259" spans="1:34" ht="56.25">
      <c r="A259" s="48" t="s">
        <v>901</v>
      </c>
      <c r="B259" s="49" t="s">
        <v>95</v>
      </c>
      <c r="C259" s="48" t="s">
        <v>902</v>
      </c>
      <c r="D259" s="57">
        <v>12</v>
      </c>
      <c r="E259" s="57">
        <v>6</v>
      </c>
      <c r="F259" s="48" t="s">
        <v>97</v>
      </c>
      <c r="G259" s="48" t="s">
        <v>914</v>
      </c>
      <c r="H259" s="48" t="s">
        <v>914</v>
      </c>
      <c r="I259" s="51">
        <v>6</v>
      </c>
      <c r="J259" s="50">
        <v>3</v>
      </c>
      <c r="K259" s="50">
        <v>0</v>
      </c>
      <c r="L259" s="51">
        <v>3</v>
      </c>
      <c r="M259" s="51">
        <v>2</v>
      </c>
      <c r="N259" s="51">
        <v>8</v>
      </c>
      <c r="O259" s="51">
        <v>8</v>
      </c>
      <c r="P259" s="51">
        <v>0</v>
      </c>
      <c r="Q259" s="53">
        <f>+'BASE DE DATOS '!CD259</f>
        <v>4</v>
      </c>
      <c r="R259" s="51">
        <f>+'BASE DE DATOS '!CE259</f>
        <v>0</v>
      </c>
      <c r="S259" s="50">
        <f>+'BASE DE DATOS '!CF259</f>
        <v>0</v>
      </c>
      <c r="T259" s="51">
        <f>+'BASE DE DATOS '!CG259</f>
        <v>0</v>
      </c>
      <c r="U259" s="51">
        <f>+'BASE DE DATOS '!CH259</f>
        <v>0</v>
      </c>
      <c r="V259" s="51">
        <f>+'BASE DE DATOS '!CI259</f>
        <v>0</v>
      </c>
      <c r="W259" s="51">
        <f>+'BASE DE DATOS '!CJ259</f>
        <v>0</v>
      </c>
      <c r="X259" s="51">
        <f>+'BASE DE DATOS '!CK259</f>
        <v>0</v>
      </c>
      <c r="Y259" s="126">
        <f>+'BASE DE DATOS '!CL259</f>
        <v>10000000</v>
      </c>
      <c r="Z259" s="51">
        <f>+'BASE DE DATOS '!CM259</f>
        <v>0</v>
      </c>
      <c r="AA259" s="131">
        <f>+'BASE DE DATOS '!CN259</f>
        <v>1</v>
      </c>
      <c r="AB259" s="377"/>
      <c r="AC259" s="377"/>
      <c r="AD259" s="54">
        <f>+'BASE DE DATOS '!CQ259</f>
        <v>14</v>
      </c>
      <c r="AE259" s="127">
        <f>+'BASE DE DATOS '!CR259</f>
        <v>1</v>
      </c>
      <c r="AF259" s="376"/>
      <c r="AG259" s="376"/>
      <c r="AH259" s="66" t="str">
        <f>+'BASE DE DATOS '!CU259</f>
        <v xml:space="preserve"> INSTITUTO DE CULTURA Y TURISMO </v>
      </c>
    </row>
    <row r="260" spans="1:34" ht="90">
      <c r="A260" s="48" t="s">
        <v>901</v>
      </c>
      <c r="B260" s="49" t="s">
        <v>95</v>
      </c>
      <c r="C260" s="48" t="s">
        <v>902</v>
      </c>
      <c r="D260" s="50">
        <v>200</v>
      </c>
      <c r="E260" s="50" t="s">
        <v>81</v>
      </c>
      <c r="F260" s="48" t="s">
        <v>97</v>
      </c>
      <c r="G260" s="48" t="s">
        <v>915</v>
      </c>
      <c r="H260" s="48" t="s">
        <v>915</v>
      </c>
      <c r="I260" s="51">
        <v>187</v>
      </c>
      <c r="J260" s="50">
        <v>50</v>
      </c>
      <c r="K260" s="50">
        <v>0</v>
      </c>
      <c r="L260" s="51">
        <v>50</v>
      </c>
      <c r="M260" s="51">
        <v>17</v>
      </c>
      <c r="N260" s="51">
        <v>3</v>
      </c>
      <c r="O260" s="51">
        <v>3</v>
      </c>
      <c r="P260" s="51" t="s">
        <v>81</v>
      </c>
      <c r="Q260" s="53" t="str">
        <f>+'BASE DE DATOS '!CD260</f>
        <v>NA</v>
      </c>
      <c r="R260" s="51">
        <f>+'BASE DE DATOS '!CE260</f>
        <v>0</v>
      </c>
      <c r="S260" s="126">
        <f>+'BASE DE DATOS '!CF260</f>
        <v>0</v>
      </c>
      <c r="T260" s="51">
        <f>+'BASE DE DATOS '!CG260</f>
        <v>0</v>
      </c>
      <c r="U260" s="51">
        <f>+'BASE DE DATOS '!CH260</f>
        <v>0</v>
      </c>
      <c r="V260" s="51">
        <f>+'BASE DE DATOS '!CI260</f>
        <v>0</v>
      </c>
      <c r="W260" s="51">
        <f>+'BASE DE DATOS '!CJ260</f>
        <v>0</v>
      </c>
      <c r="X260" s="51">
        <f>+'BASE DE DATOS '!CK260</f>
        <v>0</v>
      </c>
      <c r="Y260" s="51">
        <f>+'BASE DE DATOS '!CL260</f>
        <v>0</v>
      </c>
      <c r="Z260" s="51">
        <f>+'BASE DE DATOS '!CM260</f>
        <v>0</v>
      </c>
      <c r="AA260" s="131" t="str">
        <f>+'BASE DE DATOS '!CN260</f>
        <v>NA</v>
      </c>
      <c r="AB260" s="377"/>
      <c r="AC260" s="377"/>
      <c r="AD260" s="54" t="str">
        <f>+'BASE DE DATOS '!CQ260</f>
        <v>NA</v>
      </c>
      <c r="AE260" s="127" t="str">
        <f>+'BASE DE DATOS '!CR260</f>
        <v>NA</v>
      </c>
      <c r="AF260" s="376"/>
      <c r="AG260" s="376"/>
      <c r="AH260" s="66" t="str">
        <f>+'BASE DE DATOS '!CU260</f>
        <v xml:space="preserve"> INSTITUTO DE CULTURA Y TURISMO </v>
      </c>
    </row>
    <row r="261" spans="1:34" ht="78.75">
      <c r="A261" s="48" t="s">
        <v>901</v>
      </c>
      <c r="B261" s="49" t="s">
        <v>95</v>
      </c>
      <c r="C261" s="48" t="s">
        <v>902</v>
      </c>
      <c r="D261" s="50">
        <v>130</v>
      </c>
      <c r="E261" s="50" t="s">
        <v>81</v>
      </c>
      <c r="F261" s="48" t="s">
        <v>97</v>
      </c>
      <c r="G261" s="48" t="s">
        <v>916</v>
      </c>
      <c r="H261" s="48" t="s">
        <v>916</v>
      </c>
      <c r="I261" s="51">
        <v>121</v>
      </c>
      <c r="J261" s="50">
        <v>30</v>
      </c>
      <c r="K261" s="50">
        <v>0</v>
      </c>
      <c r="L261" s="51">
        <v>30</v>
      </c>
      <c r="M261" s="51">
        <v>17</v>
      </c>
      <c r="N261" s="51">
        <v>0</v>
      </c>
      <c r="O261" s="51">
        <v>0</v>
      </c>
      <c r="P261" s="51" t="s">
        <v>81</v>
      </c>
      <c r="Q261" s="53" t="str">
        <f>+'BASE DE DATOS '!CD261</f>
        <v>NA</v>
      </c>
      <c r="R261" s="51">
        <f>+'BASE DE DATOS '!CE261</f>
        <v>0</v>
      </c>
      <c r="S261" s="51">
        <f>+'BASE DE DATOS '!CF261</f>
        <v>0</v>
      </c>
      <c r="T261" s="51">
        <f>+'BASE DE DATOS '!CG261</f>
        <v>0</v>
      </c>
      <c r="U261" s="51">
        <f>+'BASE DE DATOS '!CH261</f>
        <v>0</v>
      </c>
      <c r="V261" s="51">
        <f>+'BASE DE DATOS '!CI261</f>
        <v>0</v>
      </c>
      <c r="W261" s="51">
        <f>+'BASE DE DATOS '!CJ261</f>
        <v>0</v>
      </c>
      <c r="X261" s="51">
        <f>+'BASE DE DATOS '!CK261</f>
        <v>0</v>
      </c>
      <c r="Y261" s="51">
        <f>+'BASE DE DATOS '!CL261</f>
        <v>0</v>
      </c>
      <c r="Z261" s="51">
        <f>+'BASE DE DATOS '!CM261</f>
        <v>0</v>
      </c>
      <c r="AA261" s="131" t="str">
        <f>+'BASE DE DATOS '!CN261</f>
        <v>NA</v>
      </c>
      <c r="AB261" s="377"/>
      <c r="AC261" s="377"/>
      <c r="AD261" s="54" t="str">
        <f>+'BASE DE DATOS '!CQ261</f>
        <v>NA</v>
      </c>
      <c r="AE261" s="127" t="str">
        <f>+'BASE DE DATOS '!CR261</f>
        <v>NA</v>
      </c>
      <c r="AF261" s="376"/>
      <c r="AG261" s="376"/>
      <c r="AH261" s="66" t="str">
        <f>+'BASE DE DATOS '!CU261</f>
        <v xml:space="preserve"> INSTITUTO DE CULTURA Y TURISMO </v>
      </c>
    </row>
    <row r="262" spans="1:34" ht="67.5">
      <c r="A262" s="48" t="s">
        <v>901</v>
      </c>
      <c r="B262" s="49" t="s">
        <v>95</v>
      </c>
      <c r="C262" s="48" t="s">
        <v>902</v>
      </c>
      <c r="D262" s="57">
        <v>18</v>
      </c>
      <c r="E262" s="57">
        <v>4</v>
      </c>
      <c r="F262" s="48" t="s">
        <v>97</v>
      </c>
      <c r="G262" s="48" t="s">
        <v>917</v>
      </c>
      <c r="H262" s="48" t="s">
        <v>917</v>
      </c>
      <c r="I262" s="51">
        <v>7</v>
      </c>
      <c r="J262" s="50">
        <v>3</v>
      </c>
      <c r="K262" s="50">
        <v>1</v>
      </c>
      <c r="L262" s="51">
        <v>3</v>
      </c>
      <c r="M262" s="51">
        <v>3</v>
      </c>
      <c r="N262" s="51">
        <v>6</v>
      </c>
      <c r="O262" s="51">
        <v>3</v>
      </c>
      <c r="P262" s="51">
        <v>0</v>
      </c>
      <c r="Q262" s="53">
        <f>+'BASE DE DATOS '!CD262</f>
        <v>7</v>
      </c>
      <c r="R262" s="51">
        <f>+'BASE DE DATOS '!CE262</f>
        <v>0</v>
      </c>
      <c r="S262" s="51">
        <f>+'BASE DE DATOS '!CF262</f>
        <v>0</v>
      </c>
      <c r="T262" s="51">
        <f>+'BASE DE DATOS '!CG262</f>
        <v>0</v>
      </c>
      <c r="U262" s="51">
        <f>+'BASE DE DATOS '!CH262</f>
        <v>0</v>
      </c>
      <c r="V262" s="51">
        <f>+'BASE DE DATOS '!CI262</f>
        <v>0</v>
      </c>
      <c r="W262" s="51">
        <f>+'BASE DE DATOS '!CJ262</f>
        <v>0</v>
      </c>
      <c r="X262" s="51">
        <f>+'BASE DE DATOS '!CK262</f>
        <v>0</v>
      </c>
      <c r="Y262" s="51">
        <f>+'BASE DE DATOS '!CL262</f>
        <v>0</v>
      </c>
      <c r="Z262" s="51">
        <f>+'BASE DE DATOS '!CM262</f>
        <v>0</v>
      </c>
      <c r="AA262" s="131">
        <f>+'BASE DE DATOS '!CN262</f>
        <v>1</v>
      </c>
      <c r="AB262" s="377"/>
      <c r="AC262" s="377"/>
      <c r="AD262" s="54">
        <f>+'BASE DE DATOS '!CQ262</f>
        <v>14</v>
      </c>
      <c r="AE262" s="127">
        <f>+'BASE DE DATOS '!CR262</f>
        <v>1</v>
      </c>
      <c r="AF262" s="376"/>
      <c r="AG262" s="376"/>
      <c r="AH262" s="66" t="str">
        <f>+'BASE DE DATOS '!CU262</f>
        <v xml:space="preserve"> INSTITUTO DE CULTURA Y TURISMO </v>
      </c>
    </row>
    <row r="263" spans="1:34" ht="45">
      <c r="A263" s="48" t="s">
        <v>901</v>
      </c>
      <c r="B263" s="49" t="s">
        <v>95</v>
      </c>
      <c r="C263" s="48" t="s">
        <v>902</v>
      </c>
      <c r="D263" s="50">
        <v>40</v>
      </c>
      <c r="E263" s="50" t="s">
        <v>81</v>
      </c>
      <c r="F263" s="48" t="s">
        <v>97</v>
      </c>
      <c r="G263" s="48" t="s">
        <v>918</v>
      </c>
      <c r="H263" s="48" t="s">
        <v>918</v>
      </c>
      <c r="I263" s="51">
        <v>0</v>
      </c>
      <c r="J263" s="50">
        <v>10</v>
      </c>
      <c r="K263" s="50">
        <v>1</v>
      </c>
      <c r="L263" s="51">
        <v>10</v>
      </c>
      <c r="M263" s="51">
        <v>20</v>
      </c>
      <c r="N263" s="51">
        <v>10</v>
      </c>
      <c r="O263" s="51">
        <v>10</v>
      </c>
      <c r="P263" s="51" t="s">
        <v>81</v>
      </c>
      <c r="Q263" s="53" t="str">
        <f>+'BASE DE DATOS '!CD263</f>
        <v>NA</v>
      </c>
      <c r="R263" s="51">
        <f>+'BASE DE DATOS '!CE263</f>
        <v>0</v>
      </c>
      <c r="S263" s="51">
        <f>+'BASE DE DATOS '!CF263</f>
        <v>0</v>
      </c>
      <c r="T263" s="51">
        <f>+'BASE DE DATOS '!CG263</f>
        <v>0</v>
      </c>
      <c r="U263" s="51">
        <f>+'BASE DE DATOS '!CH263</f>
        <v>0</v>
      </c>
      <c r="V263" s="51">
        <f>+'BASE DE DATOS '!CI263</f>
        <v>0</v>
      </c>
      <c r="W263" s="51">
        <f>+'BASE DE DATOS '!CJ263</f>
        <v>0</v>
      </c>
      <c r="X263" s="51">
        <f>+'BASE DE DATOS '!CK263</f>
        <v>0</v>
      </c>
      <c r="Y263" s="51">
        <f>+'BASE DE DATOS '!CL263</f>
        <v>0</v>
      </c>
      <c r="Z263" s="51">
        <f>+'BASE DE DATOS '!CM263</f>
        <v>0</v>
      </c>
      <c r="AA263" s="131" t="str">
        <f>+'BASE DE DATOS '!CN263</f>
        <v>NA</v>
      </c>
      <c r="AB263" s="377"/>
      <c r="AC263" s="377"/>
      <c r="AD263" s="54" t="str">
        <f>+'BASE DE DATOS '!CQ263</f>
        <v>NA</v>
      </c>
      <c r="AE263" s="127" t="str">
        <f>+'BASE DE DATOS '!CR263</f>
        <v>NA</v>
      </c>
      <c r="AF263" s="376"/>
      <c r="AG263" s="376"/>
      <c r="AH263" s="66" t="str">
        <f>+'BASE DE DATOS '!CU263</f>
        <v xml:space="preserve"> INSTITUTO DE CULTURA Y TURISMO </v>
      </c>
    </row>
    <row r="264" spans="1:34" ht="45">
      <c r="A264" s="48" t="s">
        <v>901</v>
      </c>
      <c r="B264" s="49" t="s">
        <v>95</v>
      </c>
      <c r="C264" s="48" t="s">
        <v>902</v>
      </c>
      <c r="D264" s="50">
        <v>50</v>
      </c>
      <c r="E264" s="50" t="s">
        <v>81</v>
      </c>
      <c r="F264" s="48" t="s">
        <v>97</v>
      </c>
      <c r="G264" s="48" t="s">
        <v>920</v>
      </c>
      <c r="H264" s="48" t="s">
        <v>920</v>
      </c>
      <c r="I264" s="51">
        <v>5</v>
      </c>
      <c r="J264" s="50">
        <v>5</v>
      </c>
      <c r="K264" s="50">
        <v>0</v>
      </c>
      <c r="L264" s="51">
        <v>5</v>
      </c>
      <c r="M264" s="51">
        <v>0</v>
      </c>
      <c r="N264" s="51">
        <v>16</v>
      </c>
      <c r="O264" s="51">
        <v>16</v>
      </c>
      <c r="P264" s="51" t="s">
        <v>81</v>
      </c>
      <c r="Q264" s="53" t="str">
        <f>+'BASE DE DATOS '!CD264</f>
        <v>NA</v>
      </c>
      <c r="R264" s="51">
        <f>+'BASE DE DATOS '!CE264</f>
        <v>0</v>
      </c>
      <c r="S264" s="51">
        <f>+'BASE DE DATOS '!CF264</f>
        <v>0</v>
      </c>
      <c r="T264" s="51">
        <f>+'BASE DE DATOS '!CG264</f>
        <v>0</v>
      </c>
      <c r="U264" s="51">
        <f>+'BASE DE DATOS '!CH264</f>
        <v>0</v>
      </c>
      <c r="V264" s="51">
        <f>+'BASE DE DATOS '!CI264</f>
        <v>0</v>
      </c>
      <c r="W264" s="51">
        <f>+'BASE DE DATOS '!CJ264</f>
        <v>180595350</v>
      </c>
      <c r="X264" s="51">
        <f>+'BASE DE DATOS '!CK264</f>
        <v>0</v>
      </c>
      <c r="Y264" s="51">
        <f>+'BASE DE DATOS '!CL264</f>
        <v>115000000</v>
      </c>
      <c r="Z264" s="51">
        <f>+'BASE DE DATOS '!CM264</f>
        <v>0</v>
      </c>
      <c r="AA264" s="131" t="str">
        <f>+'BASE DE DATOS '!CN264</f>
        <v>NA</v>
      </c>
      <c r="AB264" s="377"/>
      <c r="AC264" s="377"/>
      <c r="AD264" s="54" t="str">
        <f>+'BASE DE DATOS '!CQ264</f>
        <v>NA</v>
      </c>
      <c r="AE264" s="127" t="str">
        <f>+'BASE DE DATOS '!CR264</f>
        <v>NA</v>
      </c>
      <c r="AF264" s="376"/>
      <c r="AG264" s="376"/>
      <c r="AH264" s="66" t="str">
        <f>+'BASE DE DATOS '!CU264</f>
        <v xml:space="preserve"> INSTITUTO DE CULTURA Y TURISMO </v>
      </c>
    </row>
    <row r="265" spans="1:34" ht="45">
      <c r="A265" s="48" t="s">
        <v>901</v>
      </c>
      <c r="B265" s="49" t="s">
        <v>95</v>
      </c>
      <c r="C265" s="48" t="s">
        <v>902</v>
      </c>
      <c r="D265" s="50">
        <v>45</v>
      </c>
      <c r="E265" s="50" t="s">
        <v>81</v>
      </c>
      <c r="F265" s="48" t="s">
        <v>97</v>
      </c>
      <c r="G265" s="48" t="s">
        <v>921</v>
      </c>
      <c r="H265" s="48" t="s">
        <v>921</v>
      </c>
      <c r="I265" s="51">
        <v>33</v>
      </c>
      <c r="J265" s="50">
        <v>5</v>
      </c>
      <c r="K265" s="50">
        <v>0</v>
      </c>
      <c r="L265" s="51">
        <v>5</v>
      </c>
      <c r="M265" s="51">
        <v>0</v>
      </c>
      <c r="N265" s="51">
        <v>0</v>
      </c>
      <c r="O265" s="51">
        <v>0</v>
      </c>
      <c r="P265" s="51" t="s">
        <v>81</v>
      </c>
      <c r="Q265" s="53" t="str">
        <f>+'BASE DE DATOS '!CD265</f>
        <v>NA</v>
      </c>
      <c r="R265" s="51">
        <f>+'BASE DE DATOS '!CE265</f>
        <v>0</v>
      </c>
      <c r="S265" s="51">
        <f>+'BASE DE DATOS '!CF265</f>
        <v>0</v>
      </c>
      <c r="T265" s="51">
        <f>+'BASE DE DATOS '!CG265</f>
        <v>0</v>
      </c>
      <c r="U265" s="51">
        <f>+'BASE DE DATOS '!CH265</f>
        <v>0</v>
      </c>
      <c r="V265" s="51">
        <f>+'BASE DE DATOS '!CI265</f>
        <v>0</v>
      </c>
      <c r="W265" s="51">
        <f>+'BASE DE DATOS '!CJ265</f>
        <v>0</v>
      </c>
      <c r="X265" s="51">
        <f>+'BASE DE DATOS '!CK265</f>
        <v>0</v>
      </c>
      <c r="Y265" s="51">
        <f>+'BASE DE DATOS '!CL265</f>
        <v>0</v>
      </c>
      <c r="Z265" s="51">
        <f>+'BASE DE DATOS '!CM265</f>
        <v>0</v>
      </c>
      <c r="AA265" s="131" t="str">
        <f>+'BASE DE DATOS '!CN265</f>
        <v>NA</v>
      </c>
      <c r="AB265" s="377"/>
      <c r="AC265" s="377"/>
      <c r="AD265" s="54" t="str">
        <f>+'BASE DE DATOS '!CQ265</f>
        <v>NA</v>
      </c>
      <c r="AE265" s="127" t="str">
        <f>+'BASE DE DATOS '!CR265</f>
        <v>NA</v>
      </c>
      <c r="AF265" s="376"/>
      <c r="AG265" s="376"/>
      <c r="AH265" s="66" t="str">
        <f>+'BASE DE DATOS '!CU265</f>
        <v xml:space="preserve"> INSTITUTO DE CULTURA Y TURISMO </v>
      </c>
    </row>
    <row r="266" spans="1:34" ht="45">
      <c r="A266" s="48" t="s">
        <v>901</v>
      </c>
      <c r="B266" s="49" t="s">
        <v>95</v>
      </c>
      <c r="C266" s="48" t="s">
        <v>902</v>
      </c>
      <c r="D266" s="50">
        <v>45</v>
      </c>
      <c r="E266" s="50" t="s">
        <v>81</v>
      </c>
      <c r="F266" s="48" t="s">
        <v>97</v>
      </c>
      <c r="G266" s="48" t="s">
        <v>922</v>
      </c>
      <c r="H266" s="48" t="s">
        <v>922</v>
      </c>
      <c r="I266" s="51">
        <v>33</v>
      </c>
      <c r="J266" s="50">
        <v>5</v>
      </c>
      <c r="K266" s="50">
        <v>0</v>
      </c>
      <c r="L266" s="51">
        <v>5</v>
      </c>
      <c r="M266" s="51">
        <v>0</v>
      </c>
      <c r="N266" s="51">
        <v>0</v>
      </c>
      <c r="O266" s="51">
        <v>0</v>
      </c>
      <c r="P266" s="51" t="s">
        <v>81</v>
      </c>
      <c r="Q266" s="53" t="str">
        <f>+'BASE DE DATOS '!CD266</f>
        <v>NA</v>
      </c>
      <c r="R266" s="51">
        <f>+'BASE DE DATOS '!CE266</f>
        <v>0</v>
      </c>
      <c r="S266" s="51">
        <f>+'BASE DE DATOS '!CF266</f>
        <v>0</v>
      </c>
      <c r="T266" s="51">
        <f>+'BASE DE DATOS '!CG266</f>
        <v>0</v>
      </c>
      <c r="U266" s="51">
        <f>+'BASE DE DATOS '!CH266</f>
        <v>0</v>
      </c>
      <c r="V266" s="51">
        <f>+'BASE DE DATOS '!CI266</f>
        <v>0</v>
      </c>
      <c r="W266" s="51">
        <f>+'BASE DE DATOS '!CJ266</f>
        <v>0</v>
      </c>
      <c r="X266" s="51">
        <f>+'BASE DE DATOS '!CK266</f>
        <v>0</v>
      </c>
      <c r="Y266" s="51">
        <f>+'BASE DE DATOS '!CL266</f>
        <v>0</v>
      </c>
      <c r="Z266" s="51">
        <f>+'BASE DE DATOS '!CM266</f>
        <v>0</v>
      </c>
      <c r="AA266" s="131" t="str">
        <f>+'BASE DE DATOS '!CN266</f>
        <v>NA</v>
      </c>
      <c r="AB266" s="377"/>
      <c r="AC266" s="377"/>
      <c r="AD266" s="54" t="str">
        <f>+'BASE DE DATOS '!CQ266</f>
        <v>NA</v>
      </c>
      <c r="AE266" s="127" t="str">
        <f>+'BASE DE DATOS '!CR266</f>
        <v>NA</v>
      </c>
      <c r="AF266" s="376"/>
      <c r="AG266" s="376"/>
      <c r="AH266" s="66" t="str">
        <f>+'BASE DE DATOS '!CU266</f>
        <v xml:space="preserve"> INSTITUTO DE CULTURA Y TURISMO </v>
      </c>
    </row>
    <row r="267" spans="1:34" ht="45">
      <c r="A267" s="48" t="s">
        <v>901</v>
      </c>
      <c r="B267" s="49" t="s">
        <v>95</v>
      </c>
      <c r="C267" s="48" t="s">
        <v>902</v>
      </c>
      <c r="D267" s="50">
        <v>6</v>
      </c>
      <c r="E267" s="50" t="s">
        <v>81</v>
      </c>
      <c r="F267" s="48" t="s">
        <v>97</v>
      </c>
      <c r="G267" s="48" t="s">
        <v>923</v>
      </c>
      <c r="H267" s="48" t="s">
        <v>923</v>
      </c>
      <c r="I267" s="51">
        <v>0</v>
      </c>
      <c r="J267" s="50">
        <v>1</v>
      </c>
      <c r="K267" s="50">
        <v>0</v>
      </c>
      <c r="L267" s="51">
        <v>1</v>
      </c>
      <c r="M267" s="51">
        <v>0</v>
      </c>
      <c r="N267" s="51">
        <v>0</v>
      </c>
      <c r="O267" s="51">
        <v>0</v>
      </c>
      <c r="P267" s="51" t="s">
        <v>81</v>
      </c>
      <c r="Q267" s="53" t="str">
        <f>+'BASE DE DATOS '!CD267</f>
        <v>NA</v>
      </c>
      <c r="R267" s="51">
        <f>+'BASE DE DATOS '!CE267</f>
        <v>0</v>
      </c>
      <c r="S267" s="51">
        <f>+'BASE DE DATOS '!CF267</f>
        <v>0</v>
      </c>
      <c r="T267" s="51">
        <f>+'BASE DE DATOS '!CG267</f>
        <v>0</v>
      </c>
      <c r="U267" s="51">
        <f>+'BASE DE DATOS '!CH267</f>
        <v>0</v>
      </c>
      <c r="V267" s="51">
        <f>+'BASE DE DATOS '!CI267</f>
        <v>0</v>
      </c>
      <c r="W267" s="51">
        <f>+'BASE DE DATOS '!CJ267</f>
        <v>0</v>
      </c>
      <c r="X267" s="51">
        <f>+'BASE DE DATOS '!CK267</f>
        <v>0</v>
      </c>
      <c r="Y267" s="51">
        <f>+'BASE DE DATOS '!CL267</f>
        <v>0</v>
      </c>
      <c r="Z267" s="51">
        <f>+'BASE DE DATOS '!CM267</f>
        <v>0</v>
      </c>
      <c r="AA267" s="131" t="str">
        <f>+'BASE DE DATOS '!CN267</f>
        <v>NA</v>
      </c>
      <c r="AB267" s="377"/>
      <c r="AC267" s="377"/>
      <c r="AD267" s="54" t="str">
        <f>+'BASE DE DATOS '!CQ267</f>
        <v>NA</v>
      </c>
      <c r="AE267" s="127" t="str">
        <f>+'BASE DE DATOS '!CR267</f>
        <v>NA</v>
      </c>
      <c r="AF267" s="376"/>
      <c r="AG267" s="376"/>
      <c r="AH267" s="66" t="str">
        <f>+'BASE DE DATOS '!CU267</f>
        <v xml:space="preserve"> INSTITUTO DE CULTURA Y TURISMO </v>
      </c>
    </row>
    <row r="268" spans="1:34" ht="45">
      <c r="A268" s="48" t="s">
        <v>901</v>
      </c>
      <c r="B268" s="49" t="s">
        <v>95</v>
      </c>
      <c r="C268" s="48" t="s">
        <v>902</v>
      </c>
      <c r="D268" s="50">
        <v>33</v>
      </c>
      <c r="E268" s="50" t="s">
        <v>81</v>
      </c>
      <c r="F268" s="48" t="s">
        <v>97</v>
      </c>
      <c r="G268" s="48" t="s">
        <v>924</v>
      </c>
      <c r="H268" s="48" t="s">
        <v>924</v>
      </c>
      <c r="I268" s="51">
        <v>5</v>
      </c>
      <c r="J268" s="50">
        <v>5</v>
      </c>
      <c r="K268" s="50">
        <v>0</v>
      </c>
      <c r="L268" s="51">
        <v>5</v>
      </c>
      <c r="M268" s="51">
        <v>0</v>
      </c>
      <c r="N268" s="51">
        <v>0</v>
      </c>
      <c r="O268" s="51">
        <v>0</v>
      </c>
      <c r="P268" s="51" t="s">
        <v>81</v>
      </c>
      <c r="Q268" s="53" t="str">
        <f>+'BASE DE DATOS '!CD268</f>
        <v>NA</v>
      </c>
      <c r="R268" s="51">
        <f>+'BASE DE DATOS '!CE268</f>
        <v>0</v>
      </c>
      <c r="S268" s="51">
        <f>+'BASE DE DATOS '!CF268</f>
        <v>0</v>
      </c>
      <c r="T268" s="51">
        <f>+'BASE DE DATOS '!CG268</f>
        <v>0</v>
      </c>
      <c r="U268" s="51">
        <f>+'BASE DE DATOS '!CH268</f>
        <v>0</v>
      </c>
      <c r="V268" s="51">
        <f>+'BASE DE DATOS '!CI268</f>
        <v>0</v>
      </c>
      <c r="W268" s="126">
        <f>+'BASE DE DATOS '!CJ268</f>
        <v>0</v>
      </c>
      <c r="X268" s="51">
        <f>+'BASE DE DATOS '!CK268</f>
        <v>0</v>
      </c>
      <c r="Y268" s="51">
        <f>+'BASE DE DATOS '!CL268</f>
        <v>0</v>
      </c>
      <c r="Z268" s="51">
        <f>+'BASE DE DATOS '!CM268</f>
        <v>0</v>
      </c>
      <c r="AA268" s="131" t="str">
        <f>+'BASE DE DATOS '!CN268</f>
        <v>NA</v>
      </c>
      <c r="AB268" s="377"/>
      <c r="AC268" s="377"/>
      <c r="AD268" s="54" t="str">
        <f>+'BASE DE DATOS '!CQ268</f>
        <v>NA</v>
      </c>
      <c r="AE268" s="127" t="str">
        <f>+'BASE DE DATOS '!CR268</f>
        <v>NA</v>
      </c>
      <c r="AF268" s="376"/>
      <c r="AG268" s="376"/>
      <c r="AH268" s="66" t="str">
        <f>+'BASE DE DATOS '!CU268</f>
        <v xml:space="preserve"> INSTITUTO DE CULTURA Y TURISMO </v>
      </c>
    </row>
    <row r="269" spans="1:34" ht="45">
      <c r="A269" s="48" t="s">
        <v>901</v>
      </c>
      <c r="B269" s="49" t="s">
        <v>95</v>
      </c>
      <c r="C269" s="48" t="s">
        <v>902</v>
      </c>
      <c r="D269" s="50">
        <v>80</v>
      </c>
      <c r="E269" s="50" t="s">
        <v>81</v>
      </c>
      <c r="F269" s="48" t="s">
        <v>97</v>
      </c>
      <c r="G269" s="48" t="s">
        <v>925</v>
      </c>
      <c r="H269" s="48" t="s">
        <v>925</v>
      </c>
      <c r="I269" s="51">
        <v>50</v>
      </c>
      <c r="J269" s="50">
        <v>10</v>
      </c>
      <c r="K269" s="50">
        <v>3</v>
      </c>
      <c r="L269" s="51">
        <v>10</v>
      </c>
      <c r="M269" s="51">
        <v>0</v>
      </c>
      <c r="N269" s="51">
        <v>286</v>
      </c>
      <c r="O269" s="51">
        <v>286</v>
      </c>
      <c r="P269" s="51" t="s">
        <v>81</v>
      </c>
      <c r="Q269" s="53" t="str">
        <f>+'BASE DE DATOS '!CD269</f>
        <v>NA</v>
      </c>
      <c r="R269" s="51">
        <f>+'BASE DE DATOS '!CE269</f>
        <v>0</v>
      </c>
      <c r="S269" s="51">
        <f>+'BASE DE DATOS '!CF269</f>
        <v>0</v>
      </c>
      <c r="T269" s="51">
        <f>+'BASE DE DATOS '!CG269</f>
        <v>0</v>
      </c>
      <c r="U269" s="51">
        <f>+'BASE DE DATOS '!CH269</f>
        <v>0</v>
      </c>
      <c r="V269" s="51">
        <f>+'BASE DE DATOS '!CI269</f>
        <v>0</v>
      </c>
      <c r="W269" s="51">
        <f>+'BASE DE DATOS '!CJ269</f>
        <v>97834000</v>
      </c>
      <c r="X269" s="51">
        <f>+'BASE DE DATOS '!CK269</f>
        <v>0</v>
      </c>
      <c r="Y269" s="126">
        <f>+'BASE DE DATOS '!CL269</f>
        <v>0</v>
      </c>
      <c r="Z269" s="51">
        <f>+'BASE DE DATOS '!CM269</f>
        <v>0</v>
      </c>
      <c r="AA269" s="131" t="str">
        <f>+'BASE DE DATOS '!CN269</f>
        <v>NA</v>
      </c>
      <c r="AB269" s="377"/>
      <c r="AC269" s="377"/>
      <c r="AD269" s="54" t="str">
        <f>+'BASE DE DATOS '!CQ269</f>
        <v>NA</v>
      </c>
      <c r="AE269" s="127" t="str">
        <f>+'BASE DE DATOS '!CR269</f>
        <v>NA</v>
      </c>
      <c r="AF269" s="376"/>
      <c r="AG269" s="376"/>
      <c r="AH269" s="66" t="str">
        <f>+'BASE DE DATOS '!CU269</f>
        <v xml:space="preserve"> INSTITUTO DE CULTURA Y TURISMO </v>
      </c>
    </row>
    <row r="270" spans="1:34" ht="45">
      <c r="A270" s="48" t="s">
        <v>901</v>
      </c>
      <c r="B270" s="49" t="s">
        <v>95</v>
      </c>
      <c r="C270" s="48" t="s">
        <v>902</v>
      </c>
      <c r="D270" s="50">
        <v>10</v>
      </c>
      <c r="E270" s="50" t="s">
        <v>81</v>
      </c>
      <c r="F270" s="48" t="s">
        <v>97</v>
      </c>
      <c r="G270" s="48" t="s">
        <v>926</v>
      </c>
      <c r="H270" s="48" t="s">
        <v>926</v>
      </c>
      <c r="I270" s="51">
        <v>2</v>
      </c>
      <c r="J270" s="50">
        <v>2</v>
      </c>
      <c r="K270" s="50">
        <v>0</v>
      </c>
      <c r="L270" s="51">
        <v>2</v>
      </c>
      <c r="M270" s="51">
        <v>10</v>
      </c>
      <c r="N270" s="51">
        <v>43</v>
      </c>
      <c r="O270" s="51">
        <v>43</v>
      </c>
      <c r="P270" s="51" t="s">
        <v>81</v>
      </c>
      <c r="Q270" s="53" t="str">
        <f>+'BASE DE DATOS '!CD270</f>
        <v>NA</v>
      </c>
      <c r="R270" s="51">
        <f>+'BASE DE DATOS '!CE270</f>
        <v>0</v>
      </c>
      <c r="S270" s="51">
        <f>+'BASE DE DATOS '!CF270</f>
        <v>0</v>
      </c>
      <c r="T270" s="51">
        <f>+'BASE DE DATOS '!CG270</f>
        <v>0</v>
      </c>
      <c r="U270" s="51">
        <f>+'BASE DE DATOS '!CH270</f>
        <v>0</v>
      </c>
      <c r="V270" s="51">
        <f>+'BASE DE DATOS '!CI270</f>
        <v>0</v>
      </c>
      <c r="W270" s="51">
        <f>+'BASE DE DATOS '!CJ270</f>
        <v>0</v>
      </c>
      <c r="X270" s="51">
        <f>+'BASE DE DATOS '!CK270</f>
        <v>0</v>
      </c>
      <c r="Y270" s="51">
        <f>+'BASE DE DATOS '!CL270</f>
        <v>98020260</v>
      </c>
      <c r="Z270" s="51">
        <f>+'BASE DE DATOS '!CM270</f>
        <v>0</v>
      </c>
      <c r="AA270" s="131" t="str">
        <f>+'BASE DE DATOS '!CN270</f>
        <v>NA</v>
      </c>
      <c r="AB270" s="377"/>
      <c r="AC270" s="377"/>
      <c r="AD270" s="54" t="str">
        <f>+'BASE DE DATOS '!CQ270</f>
        <v>NA</v>
      </c>
      <c r="AE270" s="127" t="str">
        <f>+'BASE DE DATOS '!CR270</f>
        <v>NA</v>
      </c>
      <c r="AF270" s="376"/>
      <c r="AG270" s="376"/>
      <c r="AH270" s="66" t="str">
        <f>+'BASE DE DATOS '!CU270</f>
        <v xml:space="preserve"> INSTITUTO DE CULTURA Y TURISMO </v>
      </c>
    </row>
    <row r="271" spans="1:34" ht="45">
      <c r="A271" s="48" t="s">
        <v>901</v>
      </c>
      <c r="B271" s="49" t="s">
        <v>95</v>
      </c>
      <c r="C271" s="48" t="s">
        <v>902</v>
      </c>
      <c r="D271" s="50">
        <v>4</v>
      </c>
      <c r="E271" s="50" t="s">
        <v>81</v>
      </c>
      <c r="F271" s="48" t="s">
        <v>97</v>
      </c>
      <c r="G271" s="48" t="s">
        <v>927</v>
      </c>
      <c r="H271" s="48" t="s">
        <v>927</v>
      </c>
      <c r="I271" s="51">
        <v>0</v>
      </c>
      <c r="J271" s="50">
        <v>1</v>
      </c>
      <c r="K271" s="50">
        <v>0</v>
      </c>
      <c r="L271" s="51">
        <v>1</v>
      </c>
      <c r="M271" s="51">
        <v>7</v>
      </c>
      <c r="N271" s="51">
        <v>0</v>
      </c>
      <c r="O271" s="51">
        <v>0</v>
      </c>
      <c r="P271" s="51" t="s">
        <v>81</v>
      </c>
      <c r="Q271" s="53" t="str">
        <f>+'BASE DE DATOS '!CD271</f>
        <v>NA</v>
      </c>
      <c r="R271" s="51">
        <f>+'BASE DE DATOS '!CE271</f>
        <v>0</v>
      </c>
      <c r="S271" s="51">
        <f>+'BASE DE DATOS '!CF271</f>
        <v>0</v>
      </c>
      <c r="T271" s="51">
        <f>+'BASE DE DATOS '!CG271</f>
        <v>0</v>
      </c>
      <c r="U271" s="51">
        <f>+'BASE DE DATOS '!CH271</f>
        <v>0</v>
      </c>
      <c r="V271" s="51">
        <f>+'BASE DE DATOS '!CI271</f>
        <v>0</v>
      </c>
      <c r="W271" s="51">
        <f>+'BASE DE DATOS '!CJ271</f>
        <v>0</v>
      </c>
      <c r="X271" s="51">
        <f>+'BASE DE DATOS '!CK271</f>
        <v>0</v>
      </c>
      <c r="Y271" s="51">
        <f>+'BASE DE DATOS '!CL271</f>
        <v>0</v>
      </c>
      <c r="Z271" s="51">
        <f>+'BASE DE DATOS '!CM271</f>
        <v>0</v>
      </c>
      <c r="AA271" s="131" t="str">
        <f>+'BASE DE DATOS '!CN271</f>
        <v>NA</v>
      </c>
      <c r="AB271" s="377"/>
      <c r="AC271" s="377"/>
      <c r="AD271" s="54" t="str">
        <f>+'BASE DE DATOS '!CQ271</f>
        <v>NA</v>
      </c>
      <c r="AE271" s="127" t="str">
        <f>+'BASE DE DATOS '!CR271</f>
        <v>NA</v>
      </c>
      <c r="AF271" s="376"/>
      <c r="AG271" s="376"/>
      <c r="AH271" s="66" t="str">
        <f>+'BASE DE DATOS '!CU271</f>
        <v xml:space="preserve"> INSTITUTO DE CULTURA Y TURISMO </v>
      </c>
    </row>
    <row r="272" spans="1:34" ht="45">
      <c r="A272" s="48" t="s">
        <v>901</v>
      </c>
      <c r="B272" s="49" t="s">
        <v>95</v>
      </c>
      <c r="C272" s="48" t="s">
        <v>902</v>
      </c>
      <c r="D272" s="50">
        <v>6</v>
      </c>
      <c r="E272" s="50" t="s">
        <v>81</v>
      </c>
      <c r="F272" s="48" t="s">
        <v>97</v>
      </c>
      <c r="G272" s="48" t="s">
        <v>928</v>
      </c>
      <c r="H272" s="48" t="s">
        <v>928</v>
      </c>
      <c r="I272" s="51">
        <v>0</v>
      </c>
      <c r="J272" s="50">
        <v>1</v>
      </c>
      <c r="K272" s="50">
        <v>0</v>
      </c>
      <c r="L272" s="51">
        <v>1</v>
      </c>
      <c r="M272" s="51">
        <v>10</v>
      </c>
      <c r="N272" s="51">
        <v>90</v>
      </c>
      <c r="O272" s="51">
        <v>90</v>
      </c>
      <c r="P272" s="51" t="s">
        <v>81</v>
      </c>
      <c r="Q272" s="53" t="str">
        <f>+'BASE DE DATOS '!CD272</f>
        <v>NA</v>
      </c>
      <c r="R272" s="51">
        <f>+'BASE DE DATOS '!CE272</f>
        <v>0</v>
      </c>
      <c r="S272" s="51">
        <f>+'BASE DE DATOS '!CF272</f>
        <v>0</v>
      </c>
      <c r="T272" s="51">
        <f>+'BASE DE DATOS '!CG272</f>
        <v>0</v>
      </c>
      <c r="U272" s="51">
        <f>+'BASE DE DATOS '!CH272</f>
        <v>0</v>
      </c>
      <c r="V272" s="51">
        <f>+'BASE DE DATOS '!CI272</f>
        <v>0</v>
      </c>
      <c r="W272" s="51">
        <f>+'BASE DE DATOS '!CJ272</f>
        <v>0</v>
      </c>
      <c r="X272" s="51">
        <f>+'BASE DE DATOS '!CK272</f>
        <v>0</v>
      </c>
      <c r="Y272" s="51">
        <f>+'BASE DE DATOS '!CL272</f>
        <v>0</v>
      </c>
      <c r="Z272" s="51">
        <f>+'BASE DE DATOS '!CM272</f>
        <v>0</v>
      </c>
      <c r="AA272" s="131" t="str">
        <f>+'BASE DE DATOS '!CN272</f>
        <v>NA</v>
      </c>
      <c r="AB272" s="377"/>
      <c r="AC272" s="377"/>
      <c r="AD272" s="54" t="str">
        <f>+'BASE DE DATOS '!CQ272</f>
        <v>NA</v>
      </c>
      <c r="AE272" s="127" t="str">
        <f>+'BASE DE DATOS '!CR272</f>
        <v>NA</v>
      </c>
      <c r="AF272" s="376"/>
      <c r="AG272" s="376"/>
      <c r="AH272" s="66" t="str">
        <f>+'BASE DE DATOS '!CU272</f>
        <v xml:space="preserve"> INSTITUTO DE CULTURA Y TURISMO </v>
      </c>
    </row>
    <row r="273" spans="1:34" ht="45">
      <c r="A273" s="48" t="s">
        <v>901</v>
      </c>
      <c r="B273" s="49" t="s">
        <v>95</v>
      </c>
      <c r="C273" s="48" t="s">
        <v>902</v>
      </c>
      <c r="D273" s="50">
        <v>25</v>
      </c>
      <c r="E273" s="50" t="s">
        <v>81</v>
      </c>
      <c r="F273" s="48" t="s">
        <v>97</v>
      </c>
      <c r="G273" s="48" t="s">
        <v>929</v>
      </c>
      <c r="H273" s="48" t="s">
        <v>929</v>
      </c>
      <c r="I273" s="51">
        <v>3</v>
      </c>
      <c r="J273" s="50">
        <v>4</v>
      </c>
      <c r="K273" s="50">
        <v>0</v>
      </c>
      <c r="L273" s="51">
        <v>4</v>
      </c>
      <c r="M273" s="51">
        <v>0</v>
      </c>
      <c r="N273" s="51">
        <v>10</v>
      </c>
      <c r="O273" s="51">
        <v>0</v>
      </c>
      <c r="P273" s="51" t="s">
        <v>81</v>
      </c>
      <c r="Q273" s="53" t="str">
        <f>+'BASE DE DATOS '!CD273</f>
        <v>NA</v>
      </c>
      <c r="R273" s="51">
        <f>+'BASE DE DATOS '!CE273</f>
        <v>0</v>
      </c>
      <c r="S273" s="51">
        <f>+'BASE DE DATOS '!CF273</f>
        <v>0</v>
      </c>
      <c r="T273" s="51">
        <f>+'BASE DE DATOS '!CG273</f>
        <v>0</v>
      </c>
      <c r="U273" s="51">
        <f>+'BASE DE DATOS '!CH273</f>
        <v>0</v>
      </c>
      <c r="V273" s="51">
        <f>+'BASE DE DATOS '!CI273</f>
        <v>0</v>
      </c>
      <c r="W273" s="51">
        <f>+'BASE DE DATOS '!CJ273</f>
        <v>0</v>
      </c>
      <c r="X273" s="51">
        <f>+'BASE DE DATOS '!CK273</f>
        <v>0</v>
      </c>
      <c r="Y273" s="51">
        <f>+'BASE DE DATOS '!CL273</f>
        <v>0</v>
      </c>
      <c r="Z273" s="51">
        <f>+'BASE DE DATOS '!CM273</f>
        <v>0</v>
      </c>
      <c r="AA273" s="131" t="str">
        <f>+'BASE DE DATOS '!CN273</f>
        <v>NA</v>
      </c>
      <c r="AB273" s="377"/>
      <c r="AC273" s="377"/>
      <c r="AD273" s="54" t="str">
        <f>+'BASE DE DATOS '!CQ273</f>
        <v>NA</v>
      </c>
      <c r="AE273" s="127" t="str">
        <f>+'BASE DE DATOS '!CR273</f>
        <v>NA</v>
      </c>
      <c r="AF273" s="376"/>
      <c r="AG273" s="376"/>
      <c r="AH273" s="66" t="str">
        <f>+'BASE DE DATOS '!CU273</f>
        <v xml:space="preserve"> INSTITUTO DE CULTURA Y TURISMO </v>
      </c>
    </row>
    <row r="274" spans="1:34" ht="56.25">
      <c r="A274" s="48" t="s">
        <v>930</v>
      </c>
      <c r="B274" s="49" t="s">
        <v>95</v>
      </c>
      <c r="C274" s="48" t="s">
        <v>931</v>
      </c>
      <c r="D274" s="50">
        <v>12</v>
      </c>
      <c r="E274" s="50" t="s">
        <v>81</v>
      </c>
      <c r="F274" s="48" t="s">
        <v>97</v>
      </c>
      <c r="G274" s="48" t="s">
        <v>914</v>
      </c>
      <c r="H274" s="48" t="s">
        <v>914</v>
      </c>
      <c r="I274" s="51">
        <v>6</v>
      </c>
      <c r="J274" s="50">
        <v>0</v>
      </c>
      <c r="K274" s="50">
        <v>0</v>
      </c>
      <c r="L274" s="51">
        <v>0</v>
      </c>
      <c r="M274" s="51">
        <v>0</v>
      </c>
      <c r="N274" s="51">
        <v>0</v>
      </c>
      <c r="O274" s="51">
        <v>0</v>
      </c>
      <c r="P274" s="51" t="s">
        <v>81</v>
      </c>
      <c r="Q274" s="53" t="str">
        <f>+'BASE DE DATOS '!CD274</f>
        <v>NA</v>
      </c>
      <c r="R274" s="51">
        <f>+'BASE DE DATOS '!CE274</f>
        <v>0</v>
      </c>
      <c r="S274" s="51">
        <f>+'BASE DE DATOS '!CF274</f>
        <v>0</v>
      </c>
      <c r="T274" s="51">
        <f>+'BASE DE DATOS '!CG274</f>
        <v>0</v>
      </c>
      <c r="U274" s="51">
        <f>+'BASE DE DATOS '!CH274</f>
        <v>0</v>
      </c>
      <c r="V274" s="51">
        <f>+'BASE DE DATOS '!CI274</f>
        <v>0</v>
      </c>
      <c r="W274" s="51">
        <f>+'BASE DE DATOS '!CJ274</f>
        <v>0</v>
      </c>
      <c r="X274" s="51">
        <f>+'BASE DE DATOS '!CK274</f>
        <v>0</v>
      </c>
      <c r="Y274" s="51">
        <f>+'BASE DE DATOS '!CL274</f>
        <v>0</v>
      </c>
      <c r="Z274" s="51">
        <f>+'BASE DE DATOS '!CM274</f>
        <v>0</v>
      </c>
      <c r="AA274" s="131" t="str">
        <f>+'BASE DE DATOS '!CN274</f>
        <v>NA</v>
      </c>
      <c r="AB274" s="377">
        <f>SUM(AA274:AA288)/6</f>
        <v>0.8833333333333333</v>
      </c>
      <c r="AC274" s="377"/>
      <c r="AD274" s="54" t="str">
        <f>+'BASE DE DATOS '!CQ274</f>
        <v>NA</v>
      </c>
      <c r="AE274" s="127" t="str">
        <f>+'BASE DE DATOS '!CR274</f>
        <v>NA</v>
      </c>
      <c r="AF274" s="376">
        <f>SUM(AE274:AE288)/10</f>
        <v>0.6</v>
      </c>
      <c r="AG274" s="376"/>
      <c r="AH274" s="66" t="str">
        <f>+'BASE DE DATOS '!CU274</f>
        <v xml:space="preserve"> INSTITUTO DE CULTURA Y TURISMO </v>
      </c>
    </row>
    <row r="275" spans="1:34" ht="90">
      <c r="A275" s="48" t="s">
        <v>932</v>
      </c>
      <c r="B275" s="49" t="s">
        <v>95</v>
      </c>
      <c r="C275" s="48" t="s">
        <v>931</v>
      </c>
      <c r="D275" s="50">
        <v>200</v>
      </c>
      <c r="E275" s="50" t="s">
        <v>81</v>
      </c>
      <c r="F275" s="48" t="s">
        <v>97</v>
      </c>
      <c r="G275" s="48" t="s">
        <v>915</v>
      </c>
      <c r="H275" s="48" t="s">
        <v>915</v>
      </c>
      <c r="I275" s="51">
        <v>187</v>
      </c>
      <c r="J275" s="50">
        <v>0</v>
      </c>
      <c r="K275" s="50">
        <v>0</v>
      </c>
      <c r="L275" s="51">
        <v>0</v>
      </c>
      <c r="M275" s="51">
        <v>0</v>
      </c>
      <c r="N275" s="51">
        <v>0</v>
      </c>
      <c r="O275" s="51">
        <v>0</v>
      </c>
      <c r="P275" s="51" t="s">
        <v>81</v>
      </c>
      <c r="Q275" s="53" t="str">
        <f>+'BASE DE DATOS '!CD275</f>
        <v>NA</v>
      </c>
      <c r="R275" s="51">
        <f>+'BASE DE DATOS '!CE275</f>
        <v>0</v>
      </c>
      <c r="S275" s="51">
        <f>+'BASE DE DATOS '!CF275</f>
        <v>0</v>
      </c>
      <c r="T275" s="51">
        <f>+'BASE DE DATOS '!CG275</f>
        <v>0</v>
      </c>
      <c r="U275" s="51">
        <f>+'BASE DE DATOS '!CH275</f>
        <v>0</v>
      </c>
      <c r="V275" s="51">
        <f>+'BASE DE DATOS '!CI275</f>
        <v>0</v>
      </c>
      <c r="W275" s="51">
        <f>+'BASE DE DATOS '!CJ275</f>
        <v>0</v>
      </c>
      <c r="X275" s="51">
        <f>+'BASE DE DATOS '!CK275</f>
        <v>0</v>
      </c>
      <c r="Y275" s="51">
        <f>+'BASE DE DATOS '!CL275</f>
        <v>0</v>
      </c>
      <c r="Z275" s="51">
        <f>+'BASE DE DATOS '!CM275</f>
        <v>0</v>
      </c>
      <c r="AA275" s="131" t="str">
        <f>+'BASE DE DATOS '!CN275</f>
        <v>NA</v>
      </c>
      <c r="AB275" s="377"/>
      <c r="AC275" s="377"/>
      <c r="AD275" s="54" t="str">
        <f>+'BASE DE DATOS '!CQ275</f>
        <v>NA</v>
      </c>
      <c r="AE275" s="127" t="str">
        <f>+'BASE DE DATOS '!CR275</f>
        <v>NA</v>
      </c>
      <c r="AF275" s="376"/>
      <c r="AG275" s="376"/>
      <c r="AH275" s="66" t="str">
        <f>+'BASE DE DATOS '!CU275</f>
        <v xml:space="preserve"> INSTITUTO DE CULTURA Y TURISMO </v>
      </c>
    </row>
    <row r="276" spans="1:34" ht="78.75">
      <c r="A276" s="48" t="s">
        <v>930</v>
      </c>
      <c r="B276" s="49" t="s">
        <v>95</v>
      </c>
      <c r="C276" s="48" t="s">
        <v>931</v>
      </c>
      <c r="D276" s="50">
        <v>130</v>
      </c>
      <c r="E276" s="50" t="s">
        <v>81</v>
      </c>
      <c r="F276" s="48" t="s">
        <v>97</v>
      </c>
      <c r="G276" s="48" t="s">
        <v>916</v>
      </c>
      <c r="H276" s="48" t="s">
        <v>916</v>
      </c>
      <c r="I276" s="51">
        <v>121</v>
      </c>
      <c r="J276" s="50">
        <v>0</v>
      </c>
      <c r="K276" s="50">
        <v>0</v>
      </c>
      <c r="L276" s="51">
        <v>0</v>
      </c>
      <c r="M276" s="51">
        <v>0</v>
      </c>
      <c r="N276" s="51">
        <v>0</v>
      </c>
      <c r="O276" s="51">
        <v>0</v>
      </c>
      <c r="P276" s="51" t="s">
        <v>81</v>
      </c>
      <c r="Q276" s="53" t="str">
        <f>+'BASE DE DATOS '!CD276</f>
        <v>NA</v>
      </c>
      <c r="R276" s="51">
        <f>+'BASE DE DATOS '!CE276</f>
        <v>0</v>
      </c>
      <c r="S276" s="51">
        <f>+'BASE DE DATOS '!CF276</f>
        <v>0</v>
      </c>
      <c r="T276" s="51">
        <f>+'BASE DE DATOS '!CG276</f>
        <v>0</v>
      </c>
      <c r="U276" s="51">
        <f>+'BASE DE DATOS '!CH276</f>
        <v>0</v>
      </c>
      <c r="V276" s="51">
        <f>+'BASE DE DATOS '!CI276</f>
        <v>0</v>
      </c>
      <c r="W276" s="51">
        <f>+'BASE DE DATOS '!CJ276</f>
        <v>0</v>
      </c>
      <c r="X276" s="51">
        <f>+'BASE DE DATOS '!CK276</f>
        <v>0</v>
      </c>
      <c r="Y276" s="126">
        <f>+'BASE DE DATOS '!CL276</f>
        <v>0</v>
      </c>
      <c r="Z276" s="51">
        <f>+'BASE DE DATOS '!CM276</f>
        <v>0</v>
      </c>
      <c r="AA276" s="131" t="str">
        <f>+'BASE DE DATOS '!CN276</f>
        <v>NA</v>
      </c>
      <c r="AB276" s="377"/>
      <c r="AC276" s="377"/>
      <c r="AD276" s="54" t="str">
        <f>+'BASE DE DATOS '!CQ276</f>
        <v>NA</v>
      </c>
      <c r="AE276" s="127" t="str">
        <f>+'BASE DE DATOS '!CR276</f>
        <v>NA</v>
      </c>
      <c r="AF276" s="376"/>
      <c r="AG276" s="376"/>
      <c r="AH276" s="66" t="str">
        <f>+'BASE DE DATOS '!CU276</f>
        <v xml:space="preserve"> INSTITUTO DE CULTURA Y TURISMO </v>
      </c>
    </row>
    <row r="277" spans="1:34" ht="67.5">
      <c r="A277" s="48" t="s">
        <v>930</v>
      </c>
      <c r="B277" s="49" t="s">
        <v>95</v>
      </c>
      <c r="C277" s="48" t="s">
        <v>931</v>
      </c>
      <c r="D277" s="50">
        <v>18</v>
      </c>
      <c r="E277" s="50" t="s">
        <v>81</v>
      </c>
      <c r="F277" s="48" t="s">
        <v>97</v>
      </c>
      <c r="G277" s="48" t="s">
        <v>917</v>
      </c>
      <c r="H277" s="48" t="s">
        <v>917</v>
      </c>
      <c r="I277" s="51">
        <v>7</v>
      </c>
      <c r="J277" s="50">
        <v>0</v>
      </c>
      <c r="K277" s="50">
        <v>0</v>
      </c>
      <c r="L277" s="51">
        <v>0</v>
      </c>
      <c r="M277" s="51">
        <v>0</v>
      </c>
      <c r="N277" s="51">
        <v>0</v>
      </c>
      <c r="O277" s="51">
        <v>0</v>
      </c>
      <c r="P277" s="51" t="s">
        <v>81</v>
      </c>
      <c r="Q277" s="53" t="str">
        <f>+'BASE DE DATOS '!CD277</f>
        <v>NA</v>
      </c>
      <c r="R277" s="51">
        <f>+'BASE DE DATOS '!CE277</f>
        <v>0</v>
      </c>
      <c r="S277" s="51">
        <f>+'BASE DE DATOS '!CF277</f>
        <v>0</v>
      </c>
      <c r="T277" s="51">
        <f>+'BASE DE DATOS '!CG277</f>
        <v>0</v>
      </c>
      <c r="U277" s="51">
        <f>+'BASE DE DATOS '!CH277</f>
        <v>0</v>
      </c>
      <c r="V277" s="51">
        <f>+'BASE DE DATOS '!CI277</f>
        <v>0</v>
      </c>
      <c r="W277" s="51">
        <f>+'BASE DE DATOS '!CJ277</f>
        <v>0</v>
      </c>
      <c r="X277" s="51">
        <f>+'BASE DE DATOS '!CK277</f>
        <v>0</v>
      </c>
      <c r="Y277" s="51">
        <f>+'BASE DE DATOS '!CL277</f>
        <v>0</v>
      </c>
      <c r="Z277" s="51">
        <f>+'BASE DE DATOS '!CM277</f>
        <v>0</v>
      </c>
      <c r="AA277" s="131" t="str">
        <f>+'BASE DE DATOS '!CN277</f>
        <v>NA</v>
      </c>
      <c r="AB277" s="377"/>
      <c r="AC277" s="377"/>
      <c r="AD277" s="54" t="str">
        <f>+'BASE DE DATOS '!CQ277</f>
        <v>NA</v>
      </c>
      <c r="AE277" s="127" t="str">
        <f>+'BASE DE DATOS '!CR277</f>
        <v>NA</v>
      </c>
      <c r="AF277" s="376"/>
      <c r="AG277" s="376"/>
      <c r="AH277" s="66" t="str">
        <f>+'BASE DE DATOS '!CU277</f>
        <v xml:space="preserve"> INSTITUTO DE CULTURA Y TURISMO </v>
      </c>
    </row>
    <row r="278" spans="1:34" ht="45">
      <c r="A278" s="48" t="s">
        <v>930</v>
      </c>
      <c r="B278" s="49" t="s">
        <v>95</v>
      </c>
      <c r="C278" s="48" t="s">
        <v>931</v>
      </c>
      <c r="D278" s="57">
        <v>40</v>
      </c>
      <c r="E278" s="57">
        <v>10</v>
      </c>
      <c r="F278" s="48" t="s">
        <v>97</v>
      </c>
      <c r="G278" s="48" t="s">
        <v>918</v>
      </c>
      <c r="H278" s="48" t="s">
        <v>918</v>
      </c>
      <c r="I278" s="51">
        <v>0</v>
      </c>
      <c r="J278" s="50">
        <v>0</v>
      </c>
      <c r="K278" s="50">
        <v>0</v>
      </c>
      <c r="L278" s="51">
        <v>0</v>
      </c>
      <c r="M278" s="51">
        <v>0</v>
      </c>
      <c r="N278" s="51">
        <v>0</v>
      </c>
      <c r="O278" s="51">
        <v>0</v>
      </c>
      <c r="P278" s="51">
        <v>10</v>
      </c>
      <c r="Q278" s="53">
        <f>+'BASE DE DATOS '!CD278</f>
        <v>5</v>
      </c>
      <c r="R278" s="51">
        <f>+'BASE DE DATOS '!CE278</f>
        <v>0</v>
      </c>
      <c r="S278" s="51">
        <f>+'BASE DE DATOS '!CF278</f>
        <v>0</v>
      </c>
      <c r="T278" s="51">
        <f>+'BASE DE DATOS '!CG278</f>
        <v>0</v>
      </c>
      <c r="U278" s="51">
        <f>+'BASE DE DATOS '!CH278</f>
        <v>0</v>
      </c>
      <c r="V278" s="51">
        <f>+'BASE DE DATOS '!CI278</f>
        <v>0</v>
      </c>
      <c r="W278" s="51">
        <f>+'BASE DE DATOS '!CJ278</f>
        <v>0</v>
      </c>
      <c r="X278" s="51">
        <f>+'BASE DE DATOS '!CK278</f>
        <v>0</v>
      </c>
      <c r="Y278" s="51">
        <f>+'BASE DE DATOS '!CL278</f>
        <v>0</v>
      </c>
      <c r="Z278" s="51">
        <f>+'BASE DE DATOS '!CM278</f>
        <v>0</v>
      </c>
      <c r="AA278" s="131">
        <f>+'BASE DE DATOS '!CN278</f>
        <v>0.5</v>
      </c>
      <c r="AB278" s="377"/>
      <c r="AC278" s="377"/>
      <c r="AD278" s="54">
        <f>+'BASE DE DATOS '!CQ278</f>
        <v>5</v>
      </c>
      <c r="AE278" s="127">
        <f>+'BASE DE DATOS '!CR278</f>
        <v>0.5</v>
      </c>
      <c r="AF278" s="376"/>
      <c r="AG278" s="376"/>
      <c r="AH278" s="66" t="str">
        <f>+'BASE DE DATOS '!CU278</f>
        <v xml:space="preserve"> INSTITUTO DE CULTURA Y TURISMO </v>
      </c>
    </row>
    <row r="279" spans="1:34" ht="45">
      <c r="A279" s="48" t="s">
        <v>930</v>
      </c>
      <c r="B279" s="49" t="s">
        <v>95</v>
      </c>
      <c r="C279" s="48" t="s">
        <v>931</v>
      </c>
      <c r="D279" s="57">
        <v>50</v>
      </c>
      <c r="E279" s="57">
        <v>4</v>
      </c>
      <c r="F279" s="48" t="s">
        <v>97</v>
      </c>
      <c r="G279" s="48" t="s">
        <v>920</v>
      </c>
      <c r="H279" s="48" t="s">
        <v>920</v>
      </c>
      <c r="I279" s="51">
        <v>5</v>
      </c>
      <c r="J279" s="50">
        <v>0</v>
      </c>
      <c r="K279" s="50">
        <v>0</v>
      </c>
      <c r="L279" s="51">
        <v>0</v>
      </c>
      <c r="M279" s="51">
        <v>0</v>
      </c>
      <c r="N279" s="51">
        <v>0</v>
      </c>
      <c r="O279" s="51">
        <v>0</v>
      </c>
      <c r="P279" s="51">
        <v>4</v>
      </c>
      <c r="Q279" s="53">
        <f>+'BASE DE DATOS '!CD279</f>
        <v>2</v>
      </c>
      <c r="R279" s="51">
        <f>+'BASE DE DATOS '!CE279</f>
        <v>0</v>
      </c>
      <c r="S279" s="51">
        <f>+'BASE DE DATOS '!CF279</f>
        <v>0</v>
      </c>
      <c r="T279" s="51">
        <f>+'BASE DE DATOS '!CG279</f>
        <v>0</v>
      </c>
      <c r="U279" s="51">
        <f>+'BASE DE DATOS '!CH279</f>
        <v>0</v>
      </c>
      <c r="V279" s="51">
        <f>+'BASE DE DATOS '!CI279</f>
        <v>0</v>
      </c>
      <c r="W279" s="126">
        <f>+'BASE DE DATOS '!CJ279</f>
        <v>0</v>
      </c>
      <c r="X279" s="51">
        <f>+'BASE DE DATOS '!CK279</f>
        <v>0</v>
      </c>
      <c r="Y279" s="126">
        <f>+'BASE DE DATOS '!CL279</f>
        <v>0</v>
      </c>
      <c r="Z279" s="51">
        <f>+'BASE DE DATOS '!CM279</f>
        <v>0</v>
      </c>
      <c r="AA279" s="131">
        <f>+'BASE DE DATOS '!CN279</f>
        <v>0.5</v>
      </c>
      <c r="AB279" s="377"/>
      <c r="AC279" s="377"/>
      <c r="AD279" s="54">
        <f>+'BASE DE DATOS '!CQ279</f>
        <v>2</v>
      </c>
      <c r="AE279" s="127">
        <f>+'BASE DE DATOS '!CR279</f>
        <v>0.5</v>
      </c>
      <c r="AF279" s="376"/>
      <c r="AG279" s="376"/>
      <c r="AH279" s="66" t="str">
        <f>+'BASE DE DATOS '!CU279</f>
        <v xml:space="preserve"> INSTITUTO DE CULTURA Y TURISMO </v>
      </c>
    </row>
    <row r="280" spans="1:34" ht="33.75">
      <c r="A280" s="48" t="s">
        <v>930</v>
      </c>
      <c r="B280" s="49" t="s">
        <v>95</v>
      </c>
      <c r="C280" s="48" t="s">
        <v>931</v>
      </c>
      <c r="D280" s="57">
        <v>45</v>
      </c>
      <c r="E280" s="57">
        <v>10</v>
      </c>
      <c r="F280" s="48" t="s">
        <v>97</v>
      </c>
      <c r="G280" s="48" t="s">
        <v>921</v>
      </c>
      <c r="H280" s="48" t="s">
        <v>921</v>
      </c>
      <c r="I280" s="51">
        <v>33</v>
      </c>
      <c r="J280" s="50">
        <v>0</v>
      </c>
      <c r="K280" s="50">
        <v>0</v>
      </c>
      <c r="L280" s="51">
        <v>0</v>
      </c>
      <c r="M280" s="51">
        <v>0</v>
      </c>
      <c r="N280" s="51">
        <v>0</v>
      </c>
      <c r="O280" s="51">
        <v>0</v>
      </c>
      <c r="P280" s="51">
        <v>10</v>
      </c>
      <c r="Q280" s="53">
        <f>+'BASE DE DATOS '!CD280</f>
        <v>0</v>
      </c>
      <c r="R280" s="51">
        <f>+'BASE DE DATOS '!CE280</f>
        <v>0</v>
      </c>
      <c r="S280" s="51">
        <f>+'BASE DE DATOS '!CF280</f>
        <v>0</v>
      </c>
      <c r="T280" s="51">
        <f>+'BASE DE DATOS '!CG280</f>
        <v>0</v>
      </c>
      <c r="U280" s="51">
        <f>+'BASE DE DATOS '!CH280</f>
        <v>0</v>
      </c>
      <c r="V280" s="51">
        <f>+'BASE DE DATOS '!CI280</f>
        <v>0</v>
      </c>
      <c r="W280" s="51">
        <f>+'BASE DE DATOS '!CJ280</f>
        <v>0</v>
      </c>
      <c r="X280" s="51">
        <f>+'BASE DE DATOS '!CK280</f>
        <v>0</v>
      </c>
      <c r="Y280" s="51">
        <f>+'BASE DE DATOS '!CL280</f>
        <v>0</v>
      </c>
      <c r="Z280" s="51">
        <f>+'BASE DE DATOS '!CM280</f>
        <v>0</v>
      </c>
      <c r="AA280" s="131">
        <f>+'BASE DE DATOS '!CN280</f>
        <v>0</v>
      </c>
      <c r="AB280" s="377"/>
      <c r="AC280" s="377"/>
      <c r="AD280" s="54">
        <f>+'BASE DE DATOS '!CQ280</f>
        <v>0</v>
      </c>
      <c r="AE280" s="127">
        <f>+'BASE DE DATOS '!CR280</f>
        <v>0</v>
      </c>
      <c r="AF280" s="376"/>
      <c r="AG280" s="376"/>
      <c r="AH280" s="66" t="str">
        <f>+'BASE DE DATOS '!CU280</f>
        <v xml:space="preserve"> INSTITUTO DE CULTURA Y TURISMO </v>
      </c>
    </row>
    <row r="281" spans="1:34" ht="33.75">
      <c r="A281" s="48" t="s">
        <v>930</v>
      </c>
      <c r="B281" s="49" t="s">
        <v>95</v>
      </c>
      <c r="C281" s="48" t="s">
        <v>931</v>
      </c>
      <c r="D281" s="57">
        <v>45</v>
      </c>
      <c r="E281" s="57">
        <v>10</v>
      </c>
      <c r="F281" s="48" t="s">
        <v>97</v>
      </c>
      <c r="G281" s="48" t="s">
        <v>922</v>
      </c>
      <c r="H281" s="48" t="s">
        <v>922</v>
      </c>
      <c r="I281" s="51">
        <v>33</v>
      </c>
      <c r="J281" s="50">
        <v>0</v>
      </c>
      <c r="K281" s="50">
        <v>0</v>
      </c>
      <c r="L281" s="51">
        <v>0</v>
      </c>
      <c r="M281" s="51">
        <v>0</v>
      </c>
      <c r="N281" s="51">
        <v>0</v>
      </c>
      <c r="O281" s="51">
        <v>0</v>
      </c>
      <c r="P281" s="51">
        <v>10</v>
      </c>
      <c r="Q281" s="53">
        <f>+'BASE DE DATOS '!CD281</f>
        <v>0</v>
      </c>
      <c r="R281" s="51">
        <f>+'BASE DE DATOS '!CE281</f>
        <v>0</v>
      </c>
      <c r="S281" s="51">
        <f>+'BASE DE DATOS '!CF281</f>
        <v>0</v>
      </c>
      <c r="T281" s="51">
        <f>+'BASE DE DATOS '!CG281</f>
        <v>0</v>
      </c>
      <c r="U281" s="51">
        <f>+'BASE DE DATOS '!CH281</f>
        <v>0</v>
      </c>
      <c r="V281" s="51">
        <f>+'BASE DE DATOS '!CI281</f>
        <v>0</v>
      </c>
      <c r="W281" s="51">
        <f>+'BASE DE DATOS '!CJ281</f>
        <v>0</v>
      </c>
      <c r="X281" s="51">
        <f>+'BASE DE DATOS '!CK281</f>
        <v>0</v>
      </c>
      <c r="Y281" s="51">
        <f>+'BASE DE DATOS '!CL281</f>
        <v>0</v>
      </c>
      <c r="Z281" s="51">
        <f>+'BASE DE DATOS '!CM281</f>
        <v>0</v>
      </c>
      <c r="AA281" s="131">
        <f>+'BASE DE DATOS '!CN281</f>
        <v>0</v>
      </c>
      <c r="AB281" s="377"/>
      <c r="AC281" s="377"/>
      <c r="AD281" s="54">
        <f>+'BASE DE DATOS '!CQ281</f>
        <v>0</v>
      </c>
      <c r="AE281" s="127">
        <f>+'BASE DE DATOS '!CR281</f>
        <v>0</v>
      </c>
      <c r="AF281" s="376"/>
      <c r="AG281" s="376"/>
      <c r="AH281" s="66" t="str">
        <f>+'BASE DE DATOS '!CU281</f>
        <v xml:space="preserve"> INSTITUTO DE CULTURA Y TURISMO </v>
      </c>
    </row>
    <row r="282" spans="1:34" ht="33.75">
      <c r="A282" s="48" t="s">
        <v>930</v>
      </c>
      <c r="B282" s="49" t="s">
        <v>95</v>
      </c>
      <c r="C282" s="48" t="s">
        <v>931</v>
      </c>
      <c r="D282" s="57">
        <v>6</v>
      </c>
      <c r="E282" s="57">
        <v>3</v>
      </c>
      <c r="F282" s="48" t="s">
        <v>97</v>
      </c>
      <c r="G282" s="48" t="s">
        <v>923</v>
      </c>
      <c r="H282" s="48" t="s">
        <v>923</v>
      </c>
      <c r="I282" s="51">
        <v>0</v>
      </c>
      <c r="J282" s="50">
        <v>0</v>
      </c>
      <c r="K282" s="50">
        <v>0</v>
      </c>
      <c r="L282" s="51">
        <v>0</v>
      </c>
      <c r="M282" s="51">
        <v>0</v>
      </c>
      <c r="N282" s="51">
        <v>0</v>
      </c>
      <c r="O282" s="51">
        <v>0</v>
      </c>
      <c r="P282" s="51">
        <v>3</v>
      </c>
      <c r="Q282" s="53">
        <f>+'BASE DE DATOS '!CD282</f>
        <v>0</v>
      </c>
      <c r="R282" s="51">
        <f>+'BASE DE DATOS '!CE282</f>
        <v>0</v>
      </c>
      <c r="S282" s="51">
        <f>+'BASE DE DATOS '!CF282</f>
        <v>0</v>
      </c>
      <c r="T282" s="51">
        <f>+'BASE DE DATOS '!CG282</f>
        <v>0</v>
      </c>
      <c r="U282" s="51">
        <f>+'BASE DE DATOS '!CH282</f>
        <v>0</v>
      </c>
      <c r="V282" s="51">
        <f>+'BASE DE DATOS '!CI282</f>
        <v>0</v>
      </c>
      <c r="W282" s="51">
        <f>+'BASE DE DATOS '!CJ282</f>
        <v>0</v>
      </c>
      <c r="X282" s="51">
        <f>+'BASE DE DATOS '!CK282</f>
        <v>0</v>
      </c>
      <c r="Y282" s="51">
        <f>+'BASE DE DATOS '!CL282</f>
        <v>0</v>
      </c>
      <c r="Z282" s="51">
        <f>+'BASE DE DATOS '!CM282</f>
        <v>0</v>
      </c>
      <c r="AA282" s="131">
        <f>+'BASE DE DATOS '!CN282</f>
        <v>0</v>
      </c>
      <c r="AB282" s="377"/>
      <c r="AC282" s="377"/>
      <c r="AD282" s="54">
        <f>+'BASE DE DATOS '!CQ282</f>
        <v>0</v>
      </c>
      <c r="AE282" s="127">
        <f>+'BASE DE DATOS '!CR282</f>
        <v>0</v>
      </c>
      <c r="AF282" s="376"/>
      <c r="AG282" s="376"/>
      <c r="AH282" s="66" t="str">
        <f>+'BASE DE DATOS '!CU282</f>
        <v xml:space="preserve"> INSTITUTO DE CULTURA Y TURISMO </v>
      </c>
    </row>
    <row r="283" spans="1:34" ht="33.75">
      <c r="A283" s="48" t="s">
        <v>930</v>
      </c>
      <c r="B283" s="49" t="s">
        <v>95</v>
      </c>
      <c r="C283" s="48" t="s">
        <v>931</v>
      </c>
      <c r="D283" s="50">
        <v>33</v>
      </c>
      <c r="E283" s="50" t="s">
        <v>81</v>
      </c>
      <c r="F283" s="48" t="s">
        <v>97</v>
      </c>
      <c r="G283" s="48" t="s">
        <v>924</v>
      </c>
      <c r="H283" s="48" t="s">
        <v>924</v>
      </c>
      <c r="I283" s="51">
        <v>5</v>
      </c>
      <c r="J283" s="50">
        <v>0</v>
      </c>
      <c r="K283" s="50">
        <v>0</v>
      </c>
      <c r="L283" s="51">
        <v>0</v>
      </c>
      <c r="M283" s="51">
        <v>0</v>
      </c>
      <c r="N283" s="51">
        <v>0</v>
      </c>
      <c r="O283" s="51">
        <v>0</v>
      </c>
      <c r="P283" s="51" t="s">
        <v>81</v>
      </c>
      <c r="Q283" s="53" t="str">
        <f>+'BASE DE DATOS '!CD283</f>
        <v>NA</v>
      </c>
      <c r="R283" s="51">
        <f>+'BASE DE DATOS '!CE283</f>
        <v>0</v>
      </c>
      <c r="S283" s="51">
        <f>+'BASE DE DATOS '!CF283</f>
        <v>0</v>
      </c>
      <c r="T283" s="51">
        <f>+'BASE DE DATOS '!CG283</f>
        <v>0</v>
      </c>
      <c r="U283" s="51">
        <f>+'BASE DE DATOS '!CH283</f>
        <v>0</v>
      </c>
      <c r="V283" s="51">
        <f>+'BASE DE DATOS '!CI283</f>
        <v>0</v>
      </c>
      <c r="W283" s="51">
        <f>+'BASE DE DATOS '!CJ283</f>
        <v>0</v>
      </c>
      <c r="X283" s="51">
        <f>+'BASE DE DATOS '!CK283</f>
        <v>0</v>
      </c>
      <c r="Y283" s="51">
        <f>+'BASE DE DATOS '!CL283</f>
        <v>0</v>
      </c>
      <c r="Z283" s="51">
        <f>+'BASE DE DATOS '!CM283</f>
        <v>0</v>
      </c>
      <c r="AA283" s="131" t="str">
        <f>+'BASE DE DATOS '!CN283</f>
        <v>NA</v>
      </c>
      <c r="AB283" s="377"/>
      <c r="AC283" s="377"/>
      <c r="AD283" s="54" t="str">
        <f>+'BASE DE DATOS '!CQ283</f>
        <v>NA</v>
      </c>
      <c r="AE283" s="127" t="str">
        <f>+'BASE DE DATOS '!CR283</f>
        <v>NA</v>
      </c>
      <c r="AF283" s="376"/>
      <c r="AG283" s="376"/>
      <c r="AH283" s="66" t="str">
        <f>+'BASE DE DATOS '!CU283</f>
        <v xml:space="preserve"> INSTITUTO DE CULTURA Y TURISMO </v>
      </c>
    </row>
    <row r="284" spans="1:34" ht="33.75">
      <c r="A284" s="48" t="s">
        <v>930</v>
      </c>
      <c r="B284" s="49" t="s">
        <v>95</v>
      </c>
      <c r="C284" s="48" t="s">
        <v>931</v>
      </c>
      <c r="D284" s="57">
        <v>80</v>
      </c>
      <c r="E284" s="57">
        <v>40</v>
      </c>
      <c r="F284" s="48" t="s">
        <v>97</v>
      </c>
      <c r="G284" s="48" t="s">
        <v>925</v>
      </c>
      <c r="H284" s="48" t="s">
        <v>925</v>
      </c>
      <c r="I284" s="51">
        <v>50</v>
      </c>
      <c r="J284" s="50">
        <v>0</v>
      </c>
      <c r="K284" s="50">
        <v>0</v>
      </c>
      <c r="L284" s="51">
        <v>0</v>
      </c>
      <c r="M284" s="51">
        <v>0</v>
      </c>
      <c r="N284" s="51">
        <v>286</v>
      </c>
      <c r="O284" s="51">
        <v>286</v>
      </c>
      <c r="P284" s="51">
        <v>45</v>
      </c>
      <c r="Q284" s="53">
        <f>+'BASE DE DATOS '!CD284</f>
        <v>80</v>
      </c>
      <c r="R284" s="51">
        <f>+'BASE DE DATOS '!CE284</f>
        <v>0</v>
      </c>
      <c r="S284" s="51">
        <f>+'BASE DE DATOS '!CF284</f>
        <v>0</v>
      </c>
      <c r="T284" s="51">
        <f>+'BASE DE DATOS '!CG284</f>
        <v>0</v>
      </c>
      <c r="U284" s="51">
        <f>+'BASE DE DATOS '!CH284</f>
        <v>0</v>
      </c>
      <c r="V284" s="51">
        <f>+'BASE DE DATOS '!CI284</f>
        <v>0</v>
      </c>
      <c r="W284" s="126">
        <f>+'BASE DE DATOS '!CJ284</f>
        <v>97834000</v>
      </c>
      <c r="X284" s="51">
        <f>+'BASE DE DATOS '!CK284</f>
        <v>0</v>
      </c>
      <c r="Y284" s="51">
        <f>+'BASE DE DATOS '!CL284</f>
        <v>0</v>
      </c>
      <c r="Z284" s="51">
        <f>+'BASE DE DATOS '!CM284</f>
        <v>0</v>
      </c>
      <c r="AA284" s="131">
        <f>+'BASE DE DATOS '!CN284</f>
        <v>1</v>
      </c>
      <c r="AB284" s="377"/>
      <c r="AC284" s="377"/>
      <c r="AD284" s="54">
        <f>+'BASE DE DATOS '!CQ284</f>
        <v>366</v>
      </c>
      <c r="AE284" s="127">
        <f>+'BASE DE DATOS '!CR284</f>
        <v>1</v>
      </c>
      <c r="AF284" s="376"/>
      <c r="AG284" s="376"/>
      <c r="AH284" s="66" t="str">
        <f>+'BASE DE DATOS '!CU284</f>
        <v xml:space="preserve"> INSTITUTO DE CULTURA Y TURISMO </v>
      </c>
    </row>
    <row r="285" spans="1:34" ht="22.5">
      <c r="A285" s="48" t="s">
        <v>930</v>
      </c>
      <c r="B285" s="49" t="s">
        <v>95</v>
      </c>
      <c r="C285" s="48" t="s">
        <v>931</v>
      </c>
      <c r="D285" s="57">
        <v>10</v>
      </c>
      <c r="E285" s="57">
        <v>4</v>
      </c>
      <c r="F285" s="48" t="s">
        <v>97</v>
      </c>
      <c r="G285" s="48" t="s">
        <v>926</v>
      </c>
      <c r="H285" s="48" t="s">
        <v>926</v>
      </c>
      <c r="I285" s="51">
        <v>2</v>
      </c>
      <c r="J285" s="50">
        <v>0</v>
      </c>
      <c r="K285" s="50">
        <v>0</v>
      </c>
      <c r="L285" s="51">
        <v>0</v>
      </c>
      <c r="M285" s="51">
        <v>0</v>
      </c>
      <c r="N285" s="51">
        <v>43</v>
      </c>
      <c r="O285" s="51">
        <v>43</v>
      </c>
      <c r="P285" s="51">
        <v>0</v>
      </c>
      <c r="Q285" s="53">
        <f>+'BASE DE DATOS '!CD285</f>
        <v>52</v>
      </c>
      <c r="R285" s="51">
        <f>+'BASE DE DATOS '!CE285</f>
        <v>0</v>
      </c>
      <c r="S285" s="51">
        <f>+'BASE DE DATOS '!CF285</f>
        <v>0</v>
      </c>
      <c r="T285" s="51">
        <f>+'BASE DE DATOS '!CG285</f>
        <v>0</v>
      </c>
      <c r="U285" s="51">
        <f>+'BASE DE DATOS '!CH285</f>
        <v>0</v>
      </c>
      <c r="V285" s="51">
        <f>+'BASE DE DATOS '!CI285</f>
        <v>0</v>
      </c>
      <c r="W285" s="51">
        <f>+'BASE DE DATOS '!CJ285</f>
        <v>0</v>
      </c>
      <c r="X285" s="51">
        <f>+'BASE DE DATOS '!CK285</f>
        <v>0</v>
      </c>
      <c r="Y285" s="126">
        <f>+'BASE DE DATOS '!CL285</f>
        <v>98020260</v>
      </c>
      <c r="Z285" s="51">
        <f>+'BASE DE DATOS '!CM285</f>
        <v>0</v>
      </c>
      <c r="AA285" s="131">
        <f>+'BASE DE DATOS '!CN285</f>
        <v>1</v>
      </c>
      <c r="AB285" s="377"/>
      <c r="AC285" s="377"/>
      <c r="AD285" s="54">
        <f>+'BASE DE DATOS '!CQ285</f>
        <v>95</v>
      </c>
      <c r="AE285" s="127">
        <f>+'BASE DE DATOS '!CR285</f>
        <v>1</v>
      </c>
      <c r="AF285" s="376"/>
      <c r="AG285" s="376"/>
      <c r="AH285" s="66" t="str">
        <f>+'BASE DE DATOS '!CU285</f>
        <v xml:space="preserve"> INSTITUTO DE CULTURA Y TURISMO </v>
      </c>
    </row>
    <row r="286" spans="1:34" ht="33.75">
      <c r="A286" s="48" t="s">
        <v>930</v>
      </c>
      <c r="B286" s="49" t="s">
        <v>95</v>
      </c>
      <c r="C286" s="48" t="s">
        <v>931</v>
      </c>
      <c r="D286" s="57">
        <v>4</v>
      </c>
      <c r="E286" s="57">
        <v>2</v>
      </c>
      <c r="F286" s="48" t="s">
        <v>97</v>
      </c>
      <c r="G286" s="48" t="s">
        <v>927</v>
      </c>
      <c r="H286" s="48" t="s">
        <v>933</v>
      </c>
      <c r="I286" s="51">
        <v>0</v>
      </c>
      <c r="J286" s="50">
        <v>0</v>
      </c>
      <c r="K286" s="50">
        <v>0</v>
      </c>
      <c r="L286" s="51">
        <v>0</v>
      </c>
      <c r="M286" s="51">
        <v>0</v>
      </c>
      <c r="N286" s="51">
        <v>3</v>
      </c>
      <c r="O286" s="51">
        <v>3</v>
      </c>
      <c r="P286" s="51">
        <v>10</v>
      </c>
      <c r="Q286" s="53">
        <f>+'BASE DE DATOS '!CD286</f>
        <v>3</v>
      </c>
      <c r="R286" s="51">
        <f>+'BASE DE DATOS '!CE286</f>
        <v>0</v>
      </c>
      <c r="S286" s="51">
        <f>+'BASE DE DATOS '!CF286</f>
        <v>0</v>
      </c>
      <c r="T286" s="51">
        <f>+'BASE DE DATOS '!CG286</f>
        <v>0</v>
      </c>
      <c r="U286" s="51">
        <f>+'BASE DE DATOS '!CH286</f>
        <v>0</v>
      </c>
      <c r="V286" s="51">
        <f>+'BASE DE DATOS '!CI286</f>
        <v>0</v>
      </c>
      <c r="W286" s="51">
        <f>+'BASE DE DATOS '!CJ286</f>
        <v>0</v>
      </c>
      <c r="X286" s="51">
        <f>+'BASE DE DATOS '!CK286</f>
        <v>0</v>
      </c>
      <c r="Y286" s="51">
        <f>+'BASE DE DATOS '!CL286</f>
        <v>0</v>
      </c>
      <c r="Z286" s="51">
        <f>+'BASE DE DATOS '!CM286</f>
        <v>0</v>
      </c>
      <c r="AA286" s="131">
        <f>+'BASE DE DATOS '!CN286</f>
        <v>0.3</v>
      </c>
      <c r="AB286" s="377"/>
      <c r="AC286" s="377"/>
      <c r="AD286" s="54">
        <f>+'BASE DE DATOS '!CQ286</f>
        <v>6</v>
      </c>
      <c r="AE286" s="127">
        <f>+'BASE DE DATOS '!CR286</f>
        <v>1</v>
      </c>
      <c r="AF286" s="376"/>
      <c r="AG286" s="376"/>
      <c r="AH286" s="66" t="str">
        <f>+'BASE DE DATOS '!CU286</f>
        <v xml:space="preserve"> INSTITUTO DE CULTURA Y TURISMO </v>
      </c>
    </row>
    <row r="287" spans="1:34" ht="33.75">
      <c r="A287" s="48" t="s">
        <v>930</v>
      </c>
      <c r="B287" s="49" t="s">
        <v>95</v>
      </c>
      <c r="C287" s="48" t="s">
        <v>931</v>
      </c>
      <c r="D287" s="50">
        <v>6</v>
      </c>
      <c r="E287" s="50">
        <v>6</v>
      </c>
      <c r="F287" s="48" t="s">
        <v>97</v>
      </c>
      <c r="G287" s="48" t="s">
        <v>928</v>
      </c>
      <c r="H287" s="48" t="s">
        <v>928</v>
      </c>
      <c r="I287" s="51">
        <v>0</v>
      </c>
      <c r="J287" s="50">
        <v>0</v>
      </c>
      <c r="K287" s="50">
        <v>0</v>
      </c>
      <c r="L287" s="51">
        <v>0</v>
      </c>
      <c r="M287" s="51">
        <v>0</v>
      </c>
      <c r="N287" s="51">
        <v>90</v>
      </c>
      <c r="O287" s="51">
        <v>90</v>
      </c>
      <c r="P287" s="51">
        <v>0</v>
      </c>
      <c r="Q287" s="53">
        <f>+'BASE DE DATOS '!CD287</f>
        <v>6</v>
      </c>
      <c r="R287" s="51">
        <f>+'BASE DE DATOS '!CE287</f>
        <v>0</v>
      </c>
      <c r="S287" s="51">
        <f>+'BASE DE DATOS '!CF287</f>
        <v>0</v>
      </c>
      <c r="T287" s="51">
        <f>+'BASE DE DATOS '!CG287</f>
        <v>0</v>
      </c>
      <c r="U287" s="51">
        <f>+'BASE DE DATOS '!CH287</f>
        <v>0</v>
      </c>
      <c r="V287" s="51">
        <f>+'BASE DE DATOS '!CI287</f>
        <v>0</v>
      </c>
      <c r="W287" s="51">
        <f>+'BASE DE DATOS '!CJ287</f>
        <v>0</v>
      </c>
      <c r="X287" s="51">
        <f>+'BASE DE DATOS '!CK287</f>
        <v>0</v>
      </c>
      <c r="Y287" s="51">
        <f>+'BASE DE DATOS '!CL287</f>
        <v>0</v>
      </c>
      <c r="Z287" s="51">
        <f>+'BASE DE DATOS '!CM287</f>
        <v>0</v>
      </c>
      <c r="AA287" s="131">
        <f>+'BASE DE DATOS '!CN287</f>
        <v>1</v>
      </c>
      <c r="AB287" s="377"/>
      <c r="AC287" s="377"/>
      <c r="AD287" s="54">
        <f>+'BASE DE DATOS '!CQ287</f>
        <v>96</v>
      </c>
      <c r="AE287" s="127">
        <f>+'BASE DE DATOS '!CR287</f>
        <v>1</v>
      </c>
      <c r="AF287" s="376"/>
      <c r="AG287" s="376"/>
      <c r="AH287" s="66" t="str">
        <f>+'BASE DE DATOS '!CU287</f>
        <v xml:space="preserve"> INSTITUTO DE CULTURA Y TURISMO </v>
      </c>
    </row>
    <row r="288" spans="1:34" ht="33.75">
      <c r="A288" s="48" t="s">
        <v>930</v>
      </c>
      <c r="B288" s="49" t="s">
        <v>95</v>
      </c>
      <c r="C288" s="48" t="s">
        <v>931</v>
      </c>
      <c r="D288" s="57">
        <v>25</v>
      </c>
      <c r="E288" s="57">
        <v>30</v>
      </c>
      <c r="F288" s="48" t="s">
        <v>97</v>
      </c>
      <c r="G288" s="48" t="s">
        <v>929</v>
      </c>
      <c r="H288" s="48" t="s">
        <v>929</v>
      </c>
      <c r="I288" s="51">
        <v>3</v>
      </c>
      <c r="J288" s="50">
        <v>0</v>
      </c>
      <c r="K288" s="50">
        <v>0</v>
      </c>
      <c r="L288" s="51">
        <v>0</v>
      </c>
      <c r="M288" s="51">
        <v>0</v>
      </c>
      <c r="N288" s="51">
        <v>0</v>
      </c>
      <c r="O288" s="51">
        <v>0</v>
      </c>
      <c r="P288" s="51">
        <v>30</v>
      </c>
      <c r="Q288" s="53">
        <f>+'BASE DE DATOS '!CD288</f>
        <v>46</v>
      </c>
      <c r="R288" s="51">
        <f>+'BASE DE DATOS '!CE288</f>
        <v>0</v>
      </c>
      <c r="S288" s="51">
        <f>+'BASE DE DATOS '!CF288</f>
        <v>0</v>
      </c>
      <c r="T288" s="51">
        <f>+'BASE DE DATOS '!CG288</f>
        <v>0</v>
      </c>
      <c r="U288" s="51">
        <f>+'BASE DE DATOS '!CH288</f>
        <v>0</v>
      </c>
      <c r="V288" s="51">
        <f>+'BASE DE DATOS '!CI288</f>
        <v>0</v>
      </c>
      <c r="W288" s="51">
        <f>+'BASE DE DATOS '!CJ288</f>
        <v>0</v>
      </c>
      <c r="X288" s="51">
        <f>+'BASE DE DATOS '!CK288</f>
        <v>0</v>
      </c>
      <c r="Y288" s="51">
        <f>+'BASE DE DATOS '!CL288</f>
        <v>0</v>
      </c>
      <c r="Z288" s="51">
        <f>+'BASE DE DATOS '!CM288</f>
        <v>0</v>
      </c>
      <c r="AA288" s="131">
        <f>+'BASE DE DATOS '!CN288</f>
        <v>1</v>
      </c>
      <c r="AB288" s="377"/>
      <c r="AC288" s="377"/>
      <c r="AD288" s="54">
        <f>+'BASE DE DATOS '!CQ288</f>
        <v>46</v>
      </c>
      <c r="AE288" s="127">
        <f>+'BASE DE DATOS '!CR288</f>
        <v>1</v>
      </c>
      <c r="AF288" s="376"/>
      <c r="AG288" s="376"/>
      <c r="AH288" s="66" t="str">
        <f>+'BASE DE DATOS '!CU288</f>
        <v xml:space="preserve"> INSTITUTO DE CULTURA Y TURISMO </v>
      </c>
    </row>
    <row r="289" spans="1:34" ht="33.75">
      <c r="A289" s="48" t="s">
        <v>935</v>
      </c>
      <c r="B289" s="49" t="s">
        <v>95</v>
      </c>
      <c r="C289" s="48" t="s">
        <v>936</v>
      </c>
      <c r="D289" s="50">
        <v>12</v>
      </c>
      <c r="E289" s="50" t="s">
        <v>81</v>
      </c>
      <c r="F289" s="48" t="s">
        <v>97</v>
      </c>
      <c r="G289" s="48" t="s">
        <v>937</v>
      </c>
      <c r="H289" s="48" t="s">
        <v>937</v>
      </c>
      <c r="I289" s="51">
        <v>4</v>
      </c>
      <c r="J289" s="50">
        <v>3</v>
      </c>
      <c r="K289" s="50">
        <v>0</v>
      </c>
      <c r="L289" s="51">
        <v>0</v>
      </c>
      <c r="M289" s="51">
        <v>0</v>
      </c>
      <c r="N289" s="51">
        <v>0</v>
      </c>
      <c r="O289" s="51">
        <v>0</v>
      </c>
      <c r="P289" s="51" t="s">
        <v>81</v>
      </c>
      <c r="Q289" s="53">
        <f>+'BASE DE DATOS '!CD289</f>
        <v>0</v>
      </c>
      <c r="R289" s="51">
        <f>+'BASE DE DATOS '!CE289</f>
        <v>0</v>
      </c>
      <c r="S289" s="51">
        <f>+'BASE DE DATOS '!CF289</f>
        <v>0</v>
      </c>
      <c r="T289" s="51">
        <f>+'BASE DE DATOS '!CG289</f>
        <v>0</v>
      </c>
      <c r="U289" s="51">
        <f>+'BASE DE DATOS '!CH289</f>
        <v>0</v>
      </c>
      <c r="V289" s="51">
        <f>+'BASE DE DATOS '!CI289</f>
        <v>0</v>
      </c>
      <c r="W289" s="51">
        <f>+'BASE DE DATOS '!CJ289</f>
        <v>0</v>
      </c>
      <c r="X289" s="51">
        <f>+'BASE DE DATOS '!CK289</f>
        <v>0</v>
      </c>
      <c r="Y289" s="51">
        <f>+'BASE DE DATOS '!CL289</f>
        <v>0</v>
      </c>
      <c r="Z289" s="51">
        <f>+'BASE DE DATOS '!CM289</f>
        <v>0</v>
      </c>
      <c r="AA289" s="131" t="str">
        <f>+'BASE DE DATOS '!CN289</f>
        <v>NA</v>
      </c>
      <c r="AB289" s="377">
        <f>SUM(AA289:AA296)/2</f>
        <v>0.5</v>
      </c>
      <c r="AC289" s="377"/>
      <c r="AD289" s="54" t="str">
        <f>+'BASE DE DATOS '!CQ289</f>
        <v>NA</v>
      </c>
      <c r="AE289" s="127" t="str">
        <f>+'BASE DE DATOS '!CR289</f>
        <v>NA</v>
      </c>
      <c r="AF289" s="376">
        <f>SUM(AE289:AE296)/3</f>
        <v>0.33333333333333331</v>
      </c>
      <c r="AG289" s="376"/>
      <c r="AH289" s="66" t="str">
        <f>+'BASE DE DATOS '!CU289</f>
        <v xml:space="preserve"> INSTITUTO DE CULTURA Y TURISMO </v>
      </c>
    </row>
    <row r="290" spans="1:34" ht="45">
      <c r="A290" s="48" t="s">
        <v>935</v>
      </c>
      <c r="B290" s="49" t="s">
        <v>95</v>
      </c>
      <c r="C290" s="48" t="s">
        <v>936</v>
      </c>
      <c r="D290" s="50">
        <v>6</v>
      </c>
      <c r="E290" s="50" t="s">
        <v>81</v>
      </c>
      <c r="F290" s="48" t="s">
        <v>97</v>
      </c>
      <c r="G290" s="48" t="s">
        <v>938</v>
      </c>
      <c r="H290" s="48" t="s">
        <v>938</v>
      </c>
      <c r="I290" s="51">
        <v>1</v>
      </c>
      <c r="J290" s="50">
        <v>1</v>
      </c>
      <c r="K290" s="50">
        <v>0</v>
      </c>
      <c r="L290" s="51">
        <v>0</v>
      </c>
      <c r="M290" s="51">
        <v>0</v>
      </c>
      <c r="N290" s="51">
        <v>0</v>
      </c>
      <c r="O290" s="51">
        <v>0</v>
      </c>
      <c r="P290" s="51" t="s">
        <v>81</v>
      </c>
      <c r="Q290" s="53">
        <f>+'BASE DE DATOS '!CD290</f>
        <v>0</v>
      </c>
      <c r="R290" s="51">
        <f>+'BASE DE DATOS '!CE290</f>
        <v>0</v>
      </c>
      <c r="S290" s="51">
        <f>+'BASE DE DATOS '!CF290</f>
        <v>0</v>
      </c>
      <c r="T290" s="51">
        <f>+'BASE DE DATOS '!CG290</f>
        <v>0</v>
      </c>
      <c r="U290" s="51">
        <f>+'BASE DE DATOS '!CH290</f>
        <v>0</v>
      </c>
      <c r="V290" s="51">
        <f>+'BASE DE DATOS '!CI290</f>
        <v>0</v>
      </c>
      <c r="W290" s="51">
        <f>+'BASE DE DATOS '!CJ290</f>
        <v>0</v>
      </c>
      <c r="X290" s="51">
        <f>+'BASE DE DATOS '!CK290</f>
        <v>0</v>
      </c>
      <c r="Y290" s="51">
        <f>+'BASE DE DATOS '!CL290</f>
        <v>0</v>
      </c>
      <c r="Z290" s="51">
        <f>+'BASE DE DATOS '!CM290</f>
        <v>0</v>
      </c>
      <c r="AA290" s="131" t="str">
        <f>+'BASE DE DATOS '!CN290</f>
        <v>NA</v>
      </c>
      <c r="AB290" s="377"/>
      <c r="AC290" s="377"/>
      <c r="AD290" s="54" t="str">
        <f>+'BASE DE DATOS '!CQ290</f>
        <v>NA</v>
      </c>
      <c r="AE290" s="127" t="str">
        <f>+'BASE DE DATOS '!CR290</f>
        <v>NA</v>
      </c>
      <c r="AF290" s="376"/>
      <c r="AG290" s="376"/>
      <c r="AH290" s="66" t="str">
        <f>+'BASE DE DATOS '!CU290</f>
        <v xml:space="preserve"> INSTITUTO DE CULTURA Y TURISMO </v>
      </c>
    </row>
    <row r="291" spans="1:34" ht="67.5">
      <c r="A291" s="48" t="s">
        <v>935</v>
      </c>
      <c r="B291" s="49" t="s">
        <v>95</v>
      </c>
      <c r="C291" s="48" t="s">
        <v>936</v>
      </c>
      <c r="D291" s="50">
        <v>24</v>
      </c>
      <c r="E291" s="50" t="s">
        <v>81</v>
      </c>
      <c r="F291" s="48" t="s">
        <v>97</v>
      </c>
      <c r="G291" s="48" t="s">
        <v>939</v>
      </c>
      <c r="H291" s="48" t="s">
        <v>939</v>
      </c>
      <c r="I291" s="51">
        <v>1</v>
      </c>
      <c r="J291" s="50">
        <v>4</v>
      </c>
      <c r="K291" s="50">
        <v>0</v>
      </c>
      <c r="L291" s="51">
        <v>0</v>
      </c>
      <c r="M291" s="51">
        <v>0</v>
      </c>
      <c r="N291" s="51">
        <v>0</v>
      </c>
      <c r="O291" s="51">
        <v>0</v>
      </c>
      <c r="P291" s="51" t="s">
        <v>81</v>
      </c>
      <c r="Q291" s="53">
        <f>+'BASE DE DATOS '!CD291</f>
        <v>0</v>
      </c>
      <c r="R291" s="51">
        <f>+'BASE DE DATOS '!CE291</f>
        <v>0</v>
      </c>
      <c r="S291" s="51">
        <f>+'BASE DE DATOS '!CF291</f>
        <v>0</v>
      </c>
      <c r="T291" s="51">
        <f>+'BASE DE DATOS '!CG291</f>
        <v>0</v>
      </c>
      <c r="U291" s="51">
        <f>+'BASE DE DATOS '!CH291</f>
        <v>0</v>
      </c>
      <c r="V291" s="51">
        <f>+'BASE DE DATOS '!CI291</f>
        <v>0</v>
      </c>
      <c r="W291" s="51">
        <f>+'BASE DE DATOS '!CJ291</f>
        <v>0</v>
      </c>
      <c r="X291" s="51">
        <f>+'BASE DE DATOS '!CK291</f>
        <v>0</v>
      </c>
      <c r="Y291" s="51">
        <f>+'BASE DE DATOS '!CL291</f>
        <v>0</v>
      </c>
      <c r="Z291" s="51">
        <f>+'BASE DE DATOS '!CM291</f>
        <v>0</v>
      </c>
      <c r="AA291" s="131" t="str">
        <f>+'BASE DE DATOS '!CN291</f>
        <v>NA</v>
      </c>
      <c r="AB291" s="377"/>
      <c r="AC291" s="377"/>
      <c r="AD291" s="54" t="str">
        <f>+'BASE DE DATOS '!CQ291</f>
        <v>NA</v>
      </c>
      <c r="AE291" s="127" t="str">
        <f>+'BASE DE DATOS '!CR291</f>
        <v>NA</v>
      </c>
      <c r="AF291" s="376"/>
      <c r="AG291" s="376"/>
      <c r="AH291" s="66" t="str">
        <f>+'BASE DE DATOS '!CU291</f>
        <v xml:space="preserve"> INSTITUTO DE CULTURA Y TURISMO </v>
      </c>
    </row>
    <row r="292" spans="1:34" ht="33.75">
      <c r="A292" s="48" t="s">
        <v>935</v>
      </c>
      <c r="B292" s="49" t="s">
        <v>95</v>
      </c>
      <c r="C292" s="48" t="s">
        <v>936</v>
      </c>
      <c r="D292" s="57">
        <v>6</v>
      </c>
      <c r="E292" s="57">
        <v>1</v>
      </c>
      <c r="F292" s="48" t="s">
        <v>97</v>
      </c>
      <c r="G292" s="48" t="s">
        <v>940</v>
      </c>
      <c r="H292" s="48" t="s">
        <v>940</v>
      </c>
      <c r="I292" s="51">
        <v>2</v>
      </c>
      <c r="J292" s="50">
        <v>1</v>
      </c>
      <c r="K292" s="50">
        <v>0</v>
      </c>
      <c r="L292" s="51">
        <v>0</v>
      </c>
      <c r="M292" s="51">
        <v>0</v>
      </c>
      <c r="N292" s="51">
        <v>0</v>
      </c>
      <c r="O292" s="51">
        <v>0</v>
      </c>
      <c r="P292" s="51">
        <v>1</v>
      </c>
      <c r="Q292" s="53">
        <f>+'BASE DE DATOS '!CD292</f>
        <v>0</v>
      </c>
      <c r="R292" s="51">
        <f>+'BASE DE DATOS '!CE292</f>
        <v>0</v>
      </c>
      <c r="S292" s="51">
        <f>+'BASE DE DATOS '!CF292</f>
        <v>0</v>
      </c>
      <c r="T292" s="51">
        <f>+'BASE DE DATOS '!CG292</f>
        <v>0</v>
      </c>
      <c r="U292" s="51">
        <f>+'BASE DE DATOS '!CH292</f>
        <v>0</v>
      </c>
      <c r="V292" s="51">
        <f>+'BASE DE DATOS '!CI292</f>
        <v>0</v>
      </c>
      <c r="W292" s="51">
        <f>+'BASE DE DATOS '!CJ292</f>
        <v>0</v>
      </c>
      <c r="X292" s="51">
        <f>+'BASE DE DATOS '!CK292</f>
        <v>0</v>
      </c>
      <c r="Y292" s="51">
        <f>+'BASE DE DATOS '!CL292</f>
        <v>0</v>
      </c>
      <c r="Z292" s="51">
        <f>+'BASE DE DATOS '!CM292</f>
        <v>0</v>
      </c>
      <c r="AA292" s="131">
        <f>+'BASE DE DATOS '!CN292</f>
        <v>0</v>
      </c>
      <c r="AB292" s="377"/>
      <c r="AC292" s="377"/>
      <c r="AD292" s="54">
        <f>+'BASE DE DATOS '!CQ292</f>
        <v>0</v>
      </c>
      <c r="AE292" s="127">
        <f>+'BASE DE DATOS '!CR292</f>
        <v>0</v>
      </c>
      <c r="AF292" s="376"/>
      <c r="AG292" s="376"/>
      <c r="AH292" s="66" t="str">
        <f>+'BASE DE DATOS '!CU292</f>
        <v xml:space="preserve"> INSTITUTO DE CULTURA Y TURISMO </v>
      </c>
    </row>
    <row r="293" spans="1:34" ht="45">
      <c r="A293" s="48" t="s">
        <v>935</v>
      </c>
      <c r="B293" s="49" t="s">
        <v>95</v>
      </c>
      <c r="C293" s="48" t="s">
        <v>936</v>
      </c>
      <c r="D293" s="57">
        <v>3</v>
      </c>
      <c r="E293" s="57">
        <v>2</v>
      </c>
      <c r="F293" s="48" t="s">
        <v>97</v>
      </c>
      <c r="G293" s="48" t="s">
        <v>941</v>
      </c>
      <c r="H293" s="48" t="s">
        <v>941</v>
      </c>
      <c r="I293" s="51">
        <v>1</v>
      </c>
      <c r="J293" s="50">
        <v>0</v>
      </c>
      <c r="K293" s="50">
        <v>1</v>
      </c>
      <c r="L293" s="51">
        <v>0</v>
      </c>
      <c r="M293" s="51">
        <v>0</v>
      </c>
      <c r="N293" s="51">
        <v>1</v>
      </c>
      <c r="O293" s="51">
        <v>1</v>
      </c>
      <c r="P293" s="51">
        <v>0</v>
      </c>
      <c r="Q293" s="53">
        <f>+'BASE DE DATOS '!CD293</f>
        <v>1</v>
      </c>
      <c r="R293" s="51">
        <f>+'BASE DE DATOS '!CE293</f>
        <v>0</v>
      </c>
      <c r="S293" s="51">
        <f>+'BASE DE DATOS '!CF293</f>
        <v>0</v>
      </c>
      <c r="T293" s="51">
        <f>+'BASE DE DATOS '!CG293</f>
        <v>0</v>
      </c>
      <c r="U293" s="51">
        <f>+'BASE DE DATOS '!CH293</f>
        <v>0</v>
      </c>
      <c r="V293" s="51">
        <f>+'BASE DE DATOS '!CI293</f>
        <v>0</v>
      </c>
      <c r="W293" s="51">
        <f>+'BASE DE DATOS '!CJ293</f>
        <v>0</v>
      </c>
      <c r="X293" s="51">
        <f>+'BASE DE DATOS '!CK293</f>
        <v>0</v>
      </c>
      <c r="Y293" s="126">
        <f>+'BASE DE DATOS '!CL293</f>
        <v>281600000</v>
      </c>
      <c r="Z293" s="51">
        <f>+'BASE DE DATOS '!CM293</f>
        <v>0</v>
      </c>
      <c r="AA293" s="131">
        <f>+'BASE DE DATOS '!CN293</f>
        <v>1</v>
      </c>
      <c r="AB293" s="377"/>
      <c r="AC293" s="377"/>
      <c r="AD293" s="54">
        <f>+'BASE DE DATOS '!CQ293</f>
        <v>3</v>
      </c>
      <c r="AE293" s="127">
        <f>+'BASE DE DATOS '!CR293</f>
        <v>1</v>
      </c>
      <c r="AF293" s="376"/>
      <c r="AG293" s="376"/>
      <c r="AH293" s="66" t="str">
        <f>+'BASE DE DATOS '!CU293</f>
        <v xml:space="preserve"> INSTITUTO DE CULTURA Y TURISMO </v>
      </c>
    </row>
    <row r="294" spans="1:34" ht="56.25">
      <c r="A294" s="48" t="s">
        <v>935</v>
      </c>
      <c r="B294" s="49" t="s">
        <v>95</v>
      </c>
      <c r="C294" s="48" t="s">
        <v>936</v>
      </c>
      <c r="D294" s="50">
        <v>1</v>
      </c>
      <c r="E294" s="50" t="s">
        <v>81</v>
      </c>
      <c r="F294" s="48" t="s">
        <v>97</v>
      </c>
      <c r="G294" s="48" t="s">
        <v>942</v>
      </c>
      <c r="H294" s="48" t="s">
        <v>942</v>
      </c>
      <c r="I294" s="51">
        <v>0</v>
      </c>
      <c r="J294" s="50">
        <v>0</v>
      </c>
      <c r="K294" s="50">
        <v>0</v>
      </c>
      <c r="L294" s="51">
        <v>0</v>
      </c>
      <c r="M294" s="51">
        <v>0</v>
      </c>
      <c r="N294" s="51">
        <v>0</v>
      </c>
      <c r="O294" s="51">
        <v>0</v>
      </c>
      <c r="P294" s="51" t="s">
        <v>81</v>
      </c>
      <c r="Q294" s="53" t="str">
        <f>+'BASE DE DATOS '!CD294</f>
        <v>NA</v>
      </c>
      <c r="R294" s="51">
        <f>+'BASE DE DATOS '!CE294</f>
        <v>0</v>
      </c>
      <c r="S294" s="51">
        <f>+'BASE DE DATOS '!CF294</f>
        <v>0</v>
      </c>
      <c r="T294" s="51">
        <f>+'BASE DE DATOS '!CG294</f>
        <v>0</v>
      </c>
      <c r="U294" s="51">
        <f>+'BASE DE DATOS '!CH294</f>
        <v>0</v>
      </c>
      <c r="V294" s="51">
        <f>+'BASE DE DATOS '!CI294</f>
        <v>0</v>
      </c>
      <c r="W294" s="51">
        <f>+'BASE DE DATOS '!CJ294</f>
        <v>0</v>
      </c>
      <c r="X294" s="51">
        <f>+'BASE DE DATOS '!CK294</f>
        <v>0</v>
      </c>
      <c r="Y294" s="51">
        <f>+'BASE DE DATOS '!CL294</f>
        <v>0</v>
      </c>
      <c r="Z294" s="51">
        <f>+'BASE DE DATOS '!CM294</f>
        <v>0</v>
      </c>
      <c r="AA294" s="131" t="str">
        <f>+'BASE DE DATOS '!CN294</f>
        <v>NA</v>
      </c>
      <c r="AB294" s="377"/>
      <c r="AC294" s="377"/>
      <c r="AD294" s="54" t="str">
        <f>+'BASE DE DATOS '!CQ294</f>
        <v>NA</v>
      </c>
      <c r="AE294" s="127" t="str">
        <f>+'BASE DE DATOS '!CR294</f>
        <v>NA</v>
      </c>
      <c r="AF294" s="376"/>
      <c r="AG294" s="376"/>
      <c r="AH294" s="66" t="str">
        <f>+'BASE DE DATOS '!CU294</f>
        <v xml:space="preserve"> INSTITUTO DE CULTURA Y TURISMO </v>
      </c>
    </row>
    <row r="295" spans="1:34" ht="22.5">
      <c r="A295" s="48" t="s">
        <v>935</v>
      </c>
      <c r="B295" s="49" t="s">
        <v>95</v>
      </c>
      <c r="C295" s="48" t="s">
        <v>936</v>
      </c>
      <c r="D295" s="57">
        <v>2</v>
      </c>
      <c r="E295" s="57">
        <v>1</v>
      </c>
      <c r="F295" s="48" t="s">
        <v>97</v>
      </c>
      <c r="G295" s="48" t="s">
        <v>943</v>
      </c>
      <c r="H295" s="48" t="s">
        <v>943</v>
      </c>
      <c r="I295" s="51">
        <v>3</v>
      </c>
      <c r="J295" s="50">
        <v>0</v>
      </c>
      <c r="K295" s="50">
        <v>0</v>
      </c>
      <c r="L295" s="51">
        <v>0</v>
      </c>
      <c r="M295" s="51">
        <v>0</v>
      </c>
      <c r="N295" s="51">
        <v>0</v>
      </c>
      <c r="O295" s="51">
        <v>0</v>
      </c>
      <c r="P295" s="51">
        <v>1</v>
      </c>
      <c r="Q295" s="53">
        <f>+'BASE DE DATOS '!CD295</f>
        <v>0</v>
      </c>
      <c r="R295" s="51">
        <f>+'BASE DE DATOS '!CE295</f>
        <v>0</v>
      </c>
      <c r="S295" s="51">
        <f>+'BASE DE DATOS '!CF295</f>
        <v>0</v>
      </c>
      <c r="T295" s="51">
        <f>+'BASE DE DATOS '!CG295</f>
        <v>0</v>
      </c>
      <c r="U295" s="51">
        <f>+'BASE DE DATOS '!CH295</f>
        <v>0</v>
      </c>
      <c r="V295" s="51">
        <f>+'BASE DE DATOS '!CI295</f>
        <v>0</v>
      </c>
      <c r="W295" s="51">
        <f>+'BASE DE DATOS '!CJ295</f>
        <v>0</v>
      </c>
      <c r="X295" s="51">
        <f>+'BASE DE DATOS '!CK295</f>
        <v>0</v>
      </c>
      <c r="Y295" s="51">
        <f>+'BASE DE DATOS '!CL295</f>
        <v>0</v>
      </c>
      <c r="Z295" s="51">
        <f>+'BASE DE DATOS '!CM295</f>
        <v>0</v>
      </c>
      <c r="AA295" s="131">
        <f>+'BASE DE DATOS '!CN295</f>
        <v>0</v>
      </c>
      <c r="AB295" s="377"/>
      <c r="AC295" s="377"/>
      <c r="AD295" s="54">
        <f>+'BASE DE DATOS '!CQ295</f>
        <v>0</v>
      </c>
      <c r="AE295" s="127">
        <f>+'BASE DE DATOS '!CR295</f>
        <v>0</v>
      </c>
      <c r="AF295" s="376"/>
      <c r="AG295" s="376"/>
      <c r="AH295" s="66" t="str">
        <f>+'BASE DE DATOS '!CU295</f>
        <v xml:space="preserve"> INSTITUTO DE CULTURA Y TURISMO </v>
      </c>
    </row>
    <row r="296" spans="1:34" ht="22.5">
      <c r="A296" s="48" t="s">
        <v>935</v>
      </c>
      <c r="B296" s="49" t="s">
        <v>95</v>
      </c>
      <c r="C296" s="48" t="s">
        <v>936</v>
      </c>
      <c r="D296" s="50">
        <v>3</v>
      </c>
      <c r="E296" s="50" t="s">
        <v>81</v>
      </c>
      <c r="F296" s="48" t="s">
        <v>97</v>
      </c>
      <c r="G296" s="48" t="s">
        <v>944</v>
      </c>
      <c r="H296" s="48" t="s">
        <v>944</v>
      </c>
      <c r="I296" s="51">
        <v>3</v>
      </c>
      <c r="J296" s="50">
        <v>0</v>
      </c>
      <c r="K296" s="50">
        <v>0</v>
      </c>
      <c r="L296" s="51">
        <v>0</v>
      </c>
      <c r="M296" s="51">
        <v>0</v>
      </c>
      <c r="N296" s="51">
        <v>0</v>
      </c>
      <c r="O296" s="51">
        <v>0</v>
      </c>
      <c r="P296" s="51" t="s">
        <v>81</v>
      </c>
      <c r="Q296" s="53" t="str">
        <f>+'BASE DE DATOS '!CD296</f>
        <v>NA</v>
      </c>
      <c r="R296" s="51">
        <f>+'BASE DE DATOS '!CE296</f>
        <v>0</v>
      </c>
      <c r="S296" s="51">
        <f>+'BASE DE DATOS '!CF296</f>
        <v>0</v>
      </c>
      <c r="T296" s="51">
        <f>+'BASE DE DATOS '!CG296</f>
        <v>0</v>
      </c>
      <c r="U296" s="51">
        <f>+'BASE DE DATOS '!CH296</f>
        <v>0</v>
      </c>
      <c r="V296" s="51">
        <f>+'BASE DE DATOS '!CI296</f>
        <v>0</v>
      </c>
      <c r="W296" s="51">
        <f>+'BASE DE DATOS '!CJ296</f>
        <v>0</v>
      </c>
      <c r="X296" s="51">
        <f>+'BASE DE DATOS '!CK296</f>
        <v>0</v>
      </c>
      <c r="Y296" s="51">
        <f>+'BASE DE DATOS '!CL296</f>
        <v>0</v>
      </c>
      <c r="Z296" s="51">
        <f>+'BASE DE DATOS '!CM296</f>
        <v>0</v>
      </c>
      <c r="AA296" s="131" t="str">
        <f>+'BASE DE DATOS '!CN296</f>
        <v>NA</v>
      </c>
      <c r="AB296" s="377"/>
      <c r="AC296" s="377"/>
      <c r="AD296" s="54" t="str">
        <f>+'BASE DE DATOS '!CQ296</f>
        <v>NA</v>
      </c>
      <c r="AE296" s="127" t="str">
        <f>+'BASE DE DATOS '!CR296</f>
        <v>NA</v>
      </c>
      <c r="AF296" s="376"/>
      <c r="AG296" s="376"/>
      <c r="AH296" s="66" t="str">
        <f>+'BASE DE DATOS '!CU296</f>
        <v xml:space="preserve"> INSTITUTO DE CULTURA Y TURISMO </v>
      </c>
    </row>
    <row r="297" spans="1:34" ht="56.25">
      <c r="A297" s="48" t="s">
        <v>945</v>
      </c>
      <c r="B297" s="49" t="s">
        <v>95</v>
      </c>
      <c r="C297" s="48" t="s">
        <v>946</v>
      </c>
      <c r="D297" s="50">
        <v>1</v>
      </c>
      <c r="E297" s="50">
        <v>1</v>
      </c>
      <c r="F297" s="48" t="s">
        <v>97</v>
      </c>
      <c r="G297" s="48" t="s">
        <v>947</v>
      </c>
      <c r="H297" s="48" t="s">
        <v>947</v>
      </c>
      <c r="I297" s="51">
        <v>0</v>
      </c>
      <c r="J297" s="50">
        <v>0</v>
      </c>
      <c r="K297" s="50">
        <v>0</v>
      </c>
      <c r="L297" s="51">
        <v>1</v>
      </c>
      <c r="M297" s="51">
        <v>1</v>
      </c>
      <c r="N297" s="51">
        <v>0</v>
      </c>
      <c r="O297" s="51">
        <v>0</v>
      </c>
      <c r="P297" s="51">
        <v>1</v>
      </c>
      <c r="Q297" s="53">
        <f>+'BASE DE DATOS '!CD297</f>
        <v>1</v>
      </c>
      <c r="R297" s="51">
        <f>+'BASE DE DATOS '!CE297</f>
        <v>0</v>
      </c>
      <c r="S297" s="51">
        <f>+'BASE DE DATOS '!CF297</f>
        <v>0</v>
      </c>
      <c r="T297" s="51">
        <f>+'BASE DE DATOS '!CG297</f>
        <v>0</v>
      </c>
      <c r="U297" s="51">
        <f>+'BASE DE DATOS '!CH297</f>
        <v>0</v>
      </c>
      <c r="V297" s="51">
        <f>+'BASE DE DATOS '!CI297</f>
        <v>0</v>
      </c>
      <c r="W297" s="51">
        <f>+'BASE DE DATOS '!CJ297</f>
        <v>0</v>
      </c>
      <c r="X297" s="51">
        <f>+'BASE DE DATOS '!CK297</f>
        <v>0</v>
      </c>
      <c r="Y297" s="51">
        <f>+'BASE DE DATOS '!CL297</f>
        <v>0</v>
      </c>
      <c r="Z297" s="51">
        <f>+'BASE DE DATOS '!CM297</f>
        <v>0</v>
      </c>
      <c r="AA297" s="131">
        <f>+'BASE DE DATOS '!CN297</f>
        <v>1</v>
      </c>
      <c r="AB297" s="377" t="s">
        <v>81</v>
      </c>
      <c r="AC297" s="377"/>
      <c r="AD297" s="54">
        <f>+'BASE DE DATOS '!CQ297</f>
        <v>2</v>
      </c>
      <c r="AE297" s="127">
        <f>+'BASE DE DATOS '!CR297</f>
        <v>1</v>
      </c>
      <c r="AF297" s="376">
        <f>SUM(AE297:AE299)/2</f>
        <v>1</v>
      </c>
      <c r="AG297" s="376"/>
      <c r="AH297" s="66" t="str">
        <f>+'BASE DE DATOS '!CU297</f>
        <v xml:space="preserve"> INSTITUTO DE CULTURA Y TURISMO </v>
      </c>
    </row>
    <row r="298" spans="1:34" ht="56.25">
      <c r="A298" s="48" t="s">
        <v>945</v>
      </c>
      <c r="B298" s="49" t="s">
        <v>95</v>
      </c>
      <c r="C298" s="48" t="s">
        <v>946</v>
      </c>
      <c r="D298" s="50">
        <v>45</v>
      </c>
      <c r="E298" s="50" t="s">
        <v>81</v>
      </c>
      <c r="F298" s="48" t="s">
        <v>97</v>
      </c>
      <c r="G298" s="48" t="s">
        <v>948</v>
      </c>
      <c r="H298" s="48" t="s">
        <v>948</v>
      </c>
      <c r="I298" s="51">
        <v>34</v>
      </c>
      <c r="J298" s="50">
        <v>5</v>
      </c>
      <c r="K298" s="50">
        <v>2</v>
      </c>
      <c r="L298" s="51">
        <v>5</v>
      </c>
      <c r="M298" s="51">
        <v>0</v>
      </c>
      <c r="N298" s="51">
        <v>0</v>
      </c>
      <c r="O298" s="51">
        <v>0</v>
      </c>
      <c r="P298" s="51" t="s">
        <v>81</v>
      </c>
      <c r="Q298" s="53" t="str">
        <f>+'BASE DE DATOS '!CD298</f>
        <v>NA</v>
      </c>
      <c r="R298" s="51">
        <f>+'BASE DE DATOS '!CE298</f>
        <v>0</v>
      </c>
      <c r="S298" s="51">
        <f>+'BASE DE DATOS '!CF298</f>
        <v>0</v>
      </c>
      <c r="T298" s="51">
        <f>+'BASE DE DATOS '!CG298</f>
        <v>0</v>
      </c>
      <c r="U298" s="51">
        <f>+'BASE DE DATOS '!CH298</f>
        <v>0</v>
      </c>
      <c r="V298" s="51">
        <f>+'BASE DE DATOS '!CI298</f>
        <v>0</v>
      </c>
      <c r="W298" s="51">
        <f>+'BASE DE DATOS '!CJ298</f>
        <v>0</v>
      </c>
      <c r="X298" s="51">
        <f>+'BASE DE DATOS '!CK298</f>
        <v>0</v>
      </c>
      <c r="Y298" s="51">
        <f>+'BASE DE DATOS '!CL298</f>
        <v>0</v>
      </c>
      <c r="Z298" s="51">
        <f>+'BASE DE DATOS '!CM298</f>
        <v>0</v>
      </c>
      <c r="AA298" s="131" t="str">
        <f>+'BASE DE DATOS '!CN298</f>
        <v>NA</v>
      </c>
      <c r="AB298" s="377"/>
      <c r="AC298" s="377"/>
      <c r="AD298" s="54" t="str">
        <f>+'BASE DE DATOS '!CQ298</f>
        <v>NA</v>
      </c>
      <c r="AE298" s="127" t="str">
        <f>+'BASE DE DATOS '!CR298</f>
        <v>NA</v>
      </c>
      <c r="AF298" s="376"/>
      <c r="AG298" s="376"/>
      <c r="AH298" s="66" t="str">
        <f>+'BASE DE DATOS '!CU298</f>
        <v xml:space="preserve"> INSTITUTO DE CULTURA Y TURISMO </v>
      </c>
    </row>
    <row r="299" spans="1:34" ht="56.25">
      <c r="A299" s="48" t="s">
        <v>945</v>
      </c>
      <c r="B299" s="49" t="s">
        <v>95</v>
      </c>
      <c r="C299" s="48" t="s">
        <v>946</v>
      </c>
      <c r="D299" s="50">
        <v>1</v>
      </c>
      <c r="E299" s="50">
        <v>1</v>
      </c>
      <c r="F299" s="48" t="s">
        <v>97</v>
      </c>
      <c r="G299" s="48" t="s">
        <v>949</v>
      </c>
      <c r="H299" s="48" t="s">
        <v>949</v>
      </c>
      <c r="I299" s="51">
        <v>0</v>
      </c>
      <c r="J299" s="50">
        <v>0</v>
      </c>
      <c r="K299" s="50">
        <v>1</v>
      </c>
      <c r="L299" s="51">
        <v>1</v>
      </c>
      <c r="M299" s="51">
        <v>1</v>
      </c>
      <c r="N299" s="51">
        <v>0</v>
      </c>
      <c r="O299" s="51">
        <v>0</v>
      </c>
      <c r="P299" s="51">
        <v>0</v>
      </c>
      <c r="Q299" s="53">
        <f>+'BASE DE DATOS '!CD299</f>
        <v>0</v>
      </c>
      <c r="R299" s="51">
        <f>+'BASE DE DATOS '!CE299</f>
        <v>0</v>
      </c>
      <c r="S299" s="51">
        <f>+'BASE DE DATOS '!CF299</f>
        <v>0</v>
      </c>
      <c r="T299" s="51">
        <f>+'BASE DE DATOS '!CG299</f>
        <v>0</v>
      </c>
      <c r="U299" s="51">
        <f>+'BASE DE DATOS '!CH299</f>
        <v>0</v>
      </c>
      <c r="V299" s="51">
        <f>+'BASE DE DATOS '!CI299</f>
        <v>0</v>
      </c>
      <c r="W299" s="51">
        <f>+'BASE DE DATOS '!CJ299</f>
        <v>0</v>
      </c>
      <c r="X299" s="51">
        <f>+'BASE DE DATOS '!CK299</f>
        <v>0</v>
      </c>
      <c r="Y299" s="51">
        <f>+'BASE DE DATOS '!CL299</f>
        <v>0</v>
      </c>
      <c r="Z299" s="51">
        <f>+'BASE DE DATOS '!CM299</f>
        <v>0</v>
      </c>
      <c r="AA299" s="131" t="str">
        <f>+'BASE DE DATOS '!CN299</f>
        <v>NA</v>
      </c>
      <c r="AB299" s="377"/>
      <c r="AC299" s="377"/>
      <c r="AD299" s="54">
        <f>+'BASE DE DATOS '!CQ299</f>
        <v>2</v>
      </c>
      <c r="AE299" s="127">
        <f>+'BASE DE DATOS '!CR299</f>
        <v>1</v>
      </c>
      <c r="AF299" s="376"/>
      <c r="AG299" s="376"/>
      <c r="AH299" s="66" t="str">
        <f>+'BASE DE DATOS '!CU299</f>
        <v xml:space="preserve"> INSTITUTO DE CULTURA Y TURISMO </v>
      </c>
    </row>
    <row r="300" spans="1:34" ht="22.5">
      <c r="A300" s="48" t="s">
        <v>950</v>
      </c>
      <c r="B300" s="49" t="s">
        <v>95</v>
      </c>
      <c r="C300" s="48" t="s">
        <v>951</v>
      </c>
      <c r="D300" s="50">
        <v>50</v>
      </c>
      <c r="E300" s="50">
        <v>20</v>
      </c>
      <c r="F300" s="48" t="s">
        <v>97</v>
      </c>
      <c r="G300" s="48" t="s">
        <v>952</v>
      </c>
      <c r="H300" s="48" t="s">
        <v>952</v>
      </c>
      <c r="I300" s="51">
        <v>0</v>
      </c>
      <c r="J300" s="50">
        <v>10</v>
      </c>
      <c r="K300" s="50">
        <v>6</v>
      </c>
      <c r="L300" s="51">
        <v>10</v>
      </c>
      <c r="M300" s="51">
        <v>0</v>
      </c>
      <c r="N300" s="51">
        <v>25</v>
      </c>
      <c r="O300" s="51">
        <v>25</v>
      </c>
      <c r="P300" s="51">
        <v>0</v>
      </c>
      <c r="Q300" s="53">
        <f>+'BASE DE DATOS '!CD300</f>
        <v>45</v>
      </c>
      <c r="R300" s="51">
        <f>+'BASE DE DATOS '!CE300</f>
        <v>0</v>
      </c>
      <c r="S300" s="51">
        <f>+'BASE DE DATOS '!CF300</f>
        <v>0</v>
      </c>
      <c r="T300" s="51">
        <f>+'BASE DE DATOS '!CG300</f>
        <v>0</v>
      </c>
      <c r="U300" s="51">
        <f>+'BASE DE DATOS '!CH300</f>
        <v>0</v>
      </c>
      <c r="V300" s="51">
        <f>+'BASE DE DATOS '!CI300</f>
        <v>0</v>
      </c>
      <c r="W300" s="51">
        <f>+'BASE DE DATOS '!CJ300</f>
        <v>0</v>
      </c>
      <c r="X300" s="51">
        <f>+'BASE DE DATOS '!CK300</f>
        <v>0</v>
      </c>
      <c r="Y300" s="51">
        <f>+'BASE DE DATOS '!CL300</f>
        <v>0</v>
      </c>
      <c r="Z300" s="51">
        <f>+'BASE DE DATOS '!CM300</f>
        <v>0</v>
      </c>
      <c r="AA300" s="131">
        <f>+'BASE DE DATOS '!CN300</f>
        <v>1</v>
      </c>
      <c r="AB300" s="377" t="s">
        <v>81</v>
      </c>
      <c r="AC300" s="377"/>
      <c r="AD300" s="54">
        <f>+'BASE DE DATOS '!CQ300</f>
        <v>76</v>
      </c>
      <c r="AE300" s="127">
        <f>+'BASE DE DATOS '!CR300</f>
        <v>1</v>
      </c>
      <c r="AF300" s="376">
        <f>SUM(AE300:AE306)/4</f>
        <v>1</v>
      </c>
      <c r="AG300" s="376"/>
      <c r="AH300" s="66" t="str">
        <f>+'BASE DE DATOS '!CU300</f>
        <v xml:space="preserve"> INSTITUTO DE CULTURA Y TURISMO </v>
      </c>
    </row>
    <row r="301" spans="1:34" ht="22.5">
      <c r="A301" s="48" t="s">
        <v>950</v>
      </c>
      <c r="B301" s="49" t="s">
        <v>95</v>
      </c>
      <c r="C301" s="48" t="s">
        <v>951</v>
      </c>
      <c r="D301" s="50">
        <v>50</v>
      </c>
      <c r="E301" s="50">
        <v>20</v>
      </c>
      <c r="F301" s="48" t="s">
        <v>97</v>
      </c>
      <c r="G301" s="48" t="s">
        <v>953</v>
      </c>
      <c r="H301" s="48" t="s">
        <v>953</v>
      </c>
      <c r="I301" s="51">
        <v>39</v>
      </c>
      <c r="J301" s="50">
        <v>50</v>
      </c>
      <c r="K301" s="50">
        <v>44</v>
      </c>
      <c r="L301" s="51">
        <v>2</v>
      </c>
      <c r="M301" s="51">
        <v>0</v>
      </c>
      <c r="N301" s="51">
        <v>48</v>
      </c>
      <c r="O301" s="51">
        <v>48</v>
      </c>
      <c r="P301" s="51">
        <v>0</v>
      </c>
      <c r="Q301" s="53">
        <f>+'BASE DE DATOS '!CD301</f>
        <v>0</v>
      </c>
      <c r="R301" s="51">
        <f>+'BASE DE DATOS '!CE301</f>
        <v>0</v>
      </c>
      <c r="S301" s="51">
        <f>+'BASE DE DATOS '!CF301</f>
        <v>0</v>
      </c>
      <c r="T301" s="51">
        <f>+'BASE DE DATOS '!CG301</f>
        <v>0</v>
      </c>
      <c r="U301" s="51">
        <f>+'BASE DE DATOS '!CH301</f>
        <v>0</v>
      </c>
      <c r="V301" s="51">
        <f>+'BASE DE DATOS '!CI301</f>
        <v>0</v>
      </c>
      <c r="W301" s="51">
        <f>+'BASE DE DATOS '!CJ301</f>
        <v>0</v>
      </c>
      <c r="X301" s="51">
        <f>+'BASE DE DATOS '!CK301</f>
        <v>0</v>
      </c>
      <c r="Y301" s="51">
        <f>+'BASE DE DATOS '!CL301</f>
        <v>0</v>
      </c>
      <c r="Z301" s="51">
        <f>+'BASE DE DATOS '!CM301</f>
        <v>0</v>
      </c>
      <c r="AA301" s="131" t="str">
        <f>+'BASE DE DATOS '!CN301</f>
        <v>NA</v>
      </c>
      <c r="AB301" s="377"/>
      <c r="AC301" s="377"/>
      <c r="AD301" s="54">
        <f>+'BASE DE DATOS '!CQ301</f>
        <v>92</v>
      </c>
      <c r="AE301" s="127">
        <f>+'BASE DE DATOS '!CR301</f>
        <v>1</v>
      </c>
      <c r="AF301" s="376"/>
      <c r="AG301" s="376"/>
      <c r="AH301" s="66" t="str">
        <f>+'BASE DE DATOS '!CU301</f>
        <v xml:space="preserve"> INSTITUTO DE CULTURA Y TURISMO </v>
      </c>
    </row>
    <row r="302" spans="1:34" ht="33.75">
      <c r="A302" s="48" t="s">
        <v>950</v>
      </c>
      <c r="B302" s="49" t="s">
        <v>95</v>
      </c>
      <c r="C302" s="48" t="s">
        <v>951</v>
      </c>
      <c r="D302" s="50">
        <v>1</v>
      </c>
      <c r="E302" s="50">
        <v>1</v>
      </c>
      <c r="F302" s="48" t="s">
        <v>97</v>
      </c>
      <c r="G302" s="48" t="s">
        <v>954</v>
      </c>
      <c r="H302" s="48" t="s">
        <v>954</v>
      </c>
      <c r="I302" s="51">
        <v>0</v>
      </c>
      <c r="J302" s="50">
        <v>1</v>
      </c>
      <c r="K302" s="50">
        <v>1</v>
      </c>
      <c r="L302" s="51">
        <v>1</v>
      </c>
      <c r="M302" s="51">
        <v>0</v>
      </c>
      <c r="N302" s="51">
        <v>1</v>
      </c>
      <c r="O302" s="51">
        <v>1</v>
      </c>
      <c r="P302" s="51">
        <v>0</v>
      </c>
      <c r="Q302" s="53">
        <f>+'BASE DE DATOS '!CD302</f>
        <v>0</v>
      </c>
      <c r="R302" s="51">
        <f>+'BASE DE DATOS '!CE302</f>
        <v>0</v>
      </c>
      <c r="S302" s="51">
        <f>+'BASE DE DATOS '!CF302</f>
        <v>0</v>
      </c>
      <c r="T302" s="51">
        <f>+'BASE DE DATOS '!CG302</f>
        <v>0</v>
      </c>
      <c r="U302" s="51">
        <f>+'BASE DE DATOS '!CH302</f>
        <v>0</v>
      </c>
      <c r="V302" s="51">
        <f>+'BASE DE DATOS '!CI302</f>
        <v>0</v>
      </c>
      <c r="W302" s="51">
        <f>+'BASE DE DATOS '!CJ302</f>
        <v>0</v>
      </c>
      <c r="X302" s="51">
        <f>+'BASE DE DATOS '!CK302</f>
        <v>0</v>
      </c>
      <c r="Y302" s="51">
        <f>+'BASE DE DATOS '!CL302</f>
        <v>0</v>
      </c>
      <c r="Z302" s="51">
        <f>+'BASE DE DATOS '!CM302</f>
        <v>0</v>
      </c>
      <c r="AA302" s="131" t="str">
        <f>+'BASE DE DATOS '!CN302</f>
        <v>NA</v>
      </c>
      <c r="AB302" s="377"/>
      <c r="AC302" s="377"/>
      <c r="AD302" s="54">
        <f>+'BASE DE DATOS '!CQ302</f>
        <v>2</v>
      </c>
      <c r="AE302" s="127">
        <f>+'BASE DE DATOS '!CR302</f>
        <v>1</v>
      </c>
      <c r="AF302" s="376"/>
      <c r="AG302" s="376"/>
      <c r="AH302" s="66" t="str">
        <f>+'BASE DE DATOS '!CU302</f>
        <v xml:space="preserve"> INSTITUTO DE CULTURA Y TURISMO </v>
      </c>
    </row>
    <row r="303" spans="1:34" ht="56.25">
      <c r="A303" s="48" t="s">
        <v>950</v>
      </c>
      <c r="B303" s="49" t="s">
        <v>95</v>
      </c>
      <c r="C303" s="48" t="s">
        <v>951</v>
      </c>
      <c r="D303" s="50">
        <v>1</v>
      </c>
      <c r="E303" s="50">
        <v>1</v>
      </c>
      <c r="F303" s="48" t="s">
        <v>97</v>
      </c>
      <c r="G303" s="48" t="s">
        <v>955</v>
      </c>
      <c r="H303" s="48" t="s">
        <v>956</v>
      </c>
      <c r="I303" s="51">
        <v>0</v>
      </c>
      <c r="J303" s="50">
        <v>0</v>
      </c>
      <c r="K303" s="50">
        <v>0</v>
      </c>
      <c r="L303" s="51">
        <v>0</v>
      </c>
      <c r="M303" s="51">
        <v>0</v>
      </c>
      <c r="N303" s="51">
        <v>1</v>
      </c>
      <c r="O303" s="51">
        <v>1</v>
      </c>
      <c r="P303" s="51">
        <v>1</v>
      </c>
      <c r="Q303" s="53">
        <f>+'BASE DE DATOS '!CD303</f>
        <v>1</v>
      </c>
      <c r="R303" s="51">
        <f>+'BASE DE DATOS '!CE303</f>
        <v>0</v>
      </c>
      <c r="S303" s="51">
        <f>+'BASE DE DATOS '!CF303</f>
        <v>0</v>
      </c>
      <c r="T303" s="51">
        <f>+'BASE DE DATOS '!CG303</f>
        <v>0</v>
      </c>
      <c r="U303" s="126">
        <f>+'BASE DE DATOS '!CH303</f>
        <v>3000000</v>
      </c>
      <c r="V303" s="51">
        <f>+'BASE DE DATOS '!CI303</f>
        <v>0</v>
      </c>
      <c r="W303" s="51">
        <f>+'BASE DE DATOS '!CJ303</f>
        <v>0</v>
      </c>
      <c r="X303" s="51">
        <f>+'BASE DE DATOS '!CK303</f>
        <v>0</v>
      </c>
      <c r="Y303" s="51">
        <f>+'BASE DE DATOS '!CL303</f>
        <v>0</v>
      </c>
      <c r="Z303" s="51">
        <f>+'BASE DE DATOS '!CM303</f>
        <v>0</v>
      </c>
      <c r="AA303" s="131" t="str">
        <f>+'BASE DE DATOS '!CN303</f>
        <v>NA</v>
      </c>
      <c r="AB303" s="377"/>
      <c r="AC303" s="377"/>
      <c r="AD303" s="54">
        <f>+'BASE DE DATOS '!CQ303</f>
        <v>2</v>
      </c>
      <c r="AE303" s="127">
        <f>+'BASE DE DATOS '!CR303</f>
        <v>1</v>
      </c>
      <c r="AF303" s="376"/>
      <c r="AG303" s="376"/>
      <c r="AH303" s="66" t="str">
        <f>+'BASE DE DATOS '!CU303</f>
        <v xml:space="preserve"> INSTITUTO DE CULTURA Y TURISMO </v>
      </c>
    </row>
    <row r="304" spans="1:34" ht="33.75">
      <c r="A304" s="48" t="s">
        <v>950</v>
      </c>
      <c r="B304" s="49" t="s">
        <v>95</v>
      </c>
      <c r="C304" s="48" t="s">
        <v>951</v>
      </c>
      <c r="D304" s="50">
        <v>5</v>
      </c>
      <c r="E304" s="50" t="s">
        <v>81</v>
      </c>
      <c r="F304" s="48" t="s">
        <v>97</v>
      </c>
      <c r="G304" s="48" t="s">
        <v>957</v>
      </c>
      <c r="H304" s="48" t="s">
        <v>957</v>
      </c>
      <c r="I304" s="51">
        <v>47</v>
      </c>
      <c r="J304" s="50">
        <v>1</v>
      </c>
      <c r="K304" s="50">
        <v>0</v>
      </c>
      <c r="L304" s="51">
        <v>2</v>
      </c>
      <c r="M304" s="51">
        <v>0</v>
      </c>
      <c r="N304" s="51">
        <v>0</v>
      </c>
      <c r="O304" s="51">
        <v>0</v>
      </c>
      <c r="P304" s="51" t="s">
        <v>81</v>
      </c>
      <c r="Q304" s="53" t="str">
        <f>+'BASE DE DATOS '!CD304</f>
        <v>NA</v>
      </c>
      <c r="R304" s="51">
        <f>+'BASE DE DATOS '!CE304</f>
        <v>0</v>
      </c>
      <c r="S304" s="51">
        <f>+'BASE DE DATOS '!CF304</f>
        <v>0</v>
      </c>
      <c r="T304" s="51">
        <f>+'BASE DE DATOS '!CG304</f>
        <v>0</v>
      </c>
      <c r="U304" s="51">
        <f>+'BASE DE DATOS '!CH304</f>
        <v>0</v>
      </c>
      <c r="V304" s="51">
        <f>+'BASE DE DATOS '!CI304</f>
        <v>0</v>
      </c>
      <c r="W304" s="51">
        <f>+'BASE DE DATOS '!CJ304</f>
        <v>0</v>
      </c>
      <c r="X304" s="51">
        <f>+'BASE DE DATOS '!CK304</f>
        <v>0</v>
      </c>
      <c r="Y304" s="51">
        <f>+'BASE DE DATOS '!CL304</f>
        <v>0</v>
      </c>
      <c r="Z304" s="51">
        <f>+'BASE DE DATOS '!CM304</f>
        <v>0</v>
      </c>
      <c r="AA304" s="131" t="str">
        <f>+'BASE DE DATOS '!CN304</f>
        <v>NA</v>
      </c>
      <c r="AB304" s="377"/>
      <c r="AC304" s="377"/>
      <c r="AD304" s="54" t="str">
        <f>+'BASE DE DATOS '!CQ304</f>
        <v>NA</v>
      </c>
      <c r="AE304" s="127" t="str">
        <f>+'BASE DE DATOS '!CR304</f>
        <v>NA</v>
      </c>
      <c r="AF304" s="376"/>
      <c r="AG304" s="376"/>
      <c r="AH304" s="66" t="str">
        <f>+'BASE DE DATOS '!CU304</f>
        <v xml:space="preserve"> INSTITUTO DE CULTURA Y TURISMO </v>
      </c>
    </row>
    <row r="305" spans="1:34" ht="56.25">
      <c r="A305" s="48" t="s">
        <v>950</v>
      </c>
      <c r="B305" s="49" t="s">
        <v>95</v>
      </c>
      <c r="C305" s="48" t="s">
        <v>951</v>
      </c>
      <c r="D305" s="50">
        <v>10</v>
      </c>
      <c r="E305" s="50" t="s">
        <v>81</v>
      </c>
      <c r="F305" s="48" t="s">
        <v>97</v>
      </c>
      <c r="G305" s="48" t="s">
        <v>958</v>
      </c>
      <c r="H305" s="48" t="s">
        <v>958</v>
      </c>
      <c r="I305" s="51">
        <v>0</v>
      </c>
      <c r="J305" s="50">
        <v>1</v>
      </c>
      <c r="K305" s="50">
        <v>0</v>
      </c>
      <c r="L305" s="51">
        <v>1</v>
      </c>
      <c r="M305" s="51">
        <v>0</v>
      </c>
      <c r="N305" s="51">
        <v>0</v>
      </c>
      <c r="O305" s="51">
        <v>0</v>
      </c>
      <c r="P305" s="51" t="s">
        <v>81</v>
      </c>
      <c r="Q305" s="53" t="str">
        <f>+'BASE DE DATOS '!CD305</f>
        <v>NA</v>
      </c>
      <c r="R305" s="51">
        <f>+'BASE DE DATOS '!CE305</f>
        <v>0</v>
      </c>
      <c r="S305" s="51">
        <f>+'BASE DE DATOS '!CF305</f>
        <v>0</v>
      </c>
      <c r="T305" s="51">
        <f>+'BASE DE DATOS '!CG305</f>
        <v>0</v>
      </c>
      <c r="U305" s="51">
        <f>+'BASE DE DATOS '!CH305</f>
        <v>0</v>
      </c>
      <c r="V305" s="51">
        <f>+'BASE DE DATOS '!CI305</f>
        <v>0</v>
      </c>
      <c r="W305" s="51">
        <f>+'BASE DE DATOS '!CJ305</f>
        <v>0</v>
      </c>
      <c r="X305" s="51">
        <f>+'BASE DE DATOS '!CK305</f>
        <v>0</v>
      </c>
      <c r="Y305" s="51">
        <f>+'BASE DE DATOS '!CL305</f>
        <v>0</v>
      </c>
      <c r="Z305" s="51">
        <f>+'BASE DE DATOS '!CM305</f>
        <v>0</v>
      </c>
      <c r="AA305" s="131" t="str">
        <f>+'BASE DE DATOS '!CN305</f>
        <v>NA</v>
      </c>
      <c r="AB305" s="377"/>
      <c r="AC305" s="377"/>
      <c r="AD305" s="54" t="str">
        <f>+'BASE DE DATOS '!CQ305</f>
        <v>NA</v>
      </c>
      <c r="AE305" s="127" t="str">
        <f>+'BASE DE DATOS '!CR305</f>
        <v>NA</v>
      </c>
      <c r="AF305" s="376"/>
      <c r="AG305" s="376"/>
      <c r="AH305" s="66" t="str">
        <f>+'BASE DE DATOS '!CU305</f>
        <v xml:space="preserve"> INSTITUTO DE CULTURA Y TURISMO </v>
      </c>
    </row>
    <row r="306" spans="1:34" ht="45">
      <c r="A306" s="48" t="s">
        <v>950</v>
      </c>
      <c r="B306" s="49" t="s">
        <v>95</v>
      </c>
      <c r="C306" s="48" t="s">
        <v>951</v>
      </c>
      <c r="D306" s="50">
        <v>50</v>
      </c>
      <c r="E306" s="50" t="s">
        <v>81</v>
      </c>
      <c r="F306" s="48" t="s">
        <v>97</v>
      </c>
      <c r="G306" s="48" t="s">
        <v>959</v>
      </c>
      <c r="H306" s="48" t="s">
        <v>959</v>
      </c>
      <c r="I306" s="51">
        <v>47</v>
      </c>
      <c r="J306" s="50">
        <v>15</v>
      </c>
      <c r="K306" s="50">
        <v>44</v>
      </c>
      <c r="L306" s="51">
        <v>15</v>
      </c>
      <c r="M306" s="51">
        <v>0</v>
      </c>
      <c r="N306" s="51">
        <v>0</v>
      </c>
      <c r="O306" s="51">
        <v>0</v>
      </c>
      <c r="P306" s="51" t="s">
        <v>81</v>
      </c>
      <c r="Q306" s="53" t="str">
        <f>+'BASE DE DATOS '!CD306</f>
        <v>NA</v>
      </c>
      <c r="R306" s="51">
        <f>+'BASE DE DATOS '!CE306</f>
        <v>0</v>
      </c>
      <c r="S306" s="51">
        <f>+'BASE DE DATOS '!CF306</f>
        <v>0</v>
      </c>
      <c r="T306" s="51">
        <f>+'BASE DE DATOS '!CG306</f>
        <v>0</v>
      </c>
      <c r="U306" s="51">
        <f>+'BASE DE DATOS '!CH306</f>
        <v>0</v>
      </c>
      <c r="V306" s="51">
        <f>+'BASE DE DATOS '!CI306</f>
        <v>0</v>
      </c>
      <c r="W306" s="51">
        <f>+'BASE DE DATOS '!CJ306</f>
        <v>0</v>
      </c>
      <c r="X306" s="51">
        <f>+'BASE DE DATOS '!CK306</f>
        <v>0</v>
      </c>
      <c r="Y306" s="51">
        <f>+'BASE DE DATOS '!CL306</f>
        <v>0</v>
      </c>
      <c r="Z306" s="51">
        <f>+'BASE DE DATOS '!CM306</f>
        <v>0</v>
      </c>
      <c r="AA306" s="131" t="str">
        <f>+'BASE DE DATOS '!CN306</f>
        <v>NA</v>
      </c>
      <c r="AB306" s="377"/>
      <c r="AC306" s="377"/>
      <c r="AD306" s="54" t="str">
        <f>+'BASE DE DATOS '!CQ306</f>
        <v>NA</v>
      </c>
      <c r="AE306" s="127" t="str">
        <f>+'BASE DE DATOS '!CR306</f>
        <v>NA</v>
      </c>
      <c r="AF306" s="376"/>
      <c r="AG306" s="376"/>
      <c r="AH306" s="66" t="str">
        <f>+'BASE DE DATOS '!CU306</f>
        <v xml:space="preserve"> INSTITUTO DE CULTURA Y TURISMO </v>
      </c>
    </row>
    <row r="307" spans="1:34" ht="45">
      <c r="A307" s="9" t="s">
        <v>960</v>
      </c>
      <c r="B307" s="22" t="s">
        <v>83</v>
      </c>
      <c r="C307" s="9" t="s">
        <v>961</v>
      </c>
      <c r="D307" s="23" t="s">
        <v>79</v>
      </c>
      <c r="E307" s="23" t="s">
        <v>79</v>
      </c>
      <c r="F307" s="9" t="s">
        <v>79</v>
      </c>
      <c r="G307" s="9" t="s">
        <v>80</v>
      </c>
      <c r="H307" s="9" t="s">
        <v>80</v>
      </c>
      <c r="I307" s="23" t="s">
        <v>79</v>
      </c>
      <c r="J307" s="23">
        <f>+J308+J400+J479</f>
        <v>175</v>
      </c>
      <c r="K307" s="23" t="s">
        <v>79</v>
      </c>
      <c r="L307" s="23">
        <f>+L308+L400+L479</f>
        <v>181</v>
      </c>
      <c r="M307" s="94" t="s">
        <v>81</v>
      </c>
      <c r="N307" s="23">
        <f>+N308+N400+N479</f>
        <v>154</v>
      </c>
      <c r="O307" s="94" t="s">
        <v>81</v>
      </c>
      <c r="P307" s="23">
        <f>+P308+P400+P479</f>
        <v>173</v>
      </c>
      <c r="Q307" s="111" t="str">
        <f>+'BASE DE DATOS '!CD307</f>
        <v>NA</v>
      </c>
      <c r="R307" s="23">
        <f>+'BASE DE DATOS '!CE307</f>
        <v>0</v>
      </c>
      <c r="S307" s="23">
        <f>+'BASE DE DATOS '!CF307</f>
        <v>0</v>
      </c>
      <c r="T307" s="23">
        <f>+'BASE DE DATOS '!CG307</f>
        <v>0</v>
      </c>
      <c r="U307" s="23">
        <f>+'BASE DE DATOS '!CH307</f>
        <v>0</v>
      </c>
      <c r="V307" s="23">
        <f>+'BASE DE DATOS '!CI307</f>
        <v>0</v>
      </c>
      <c r="W307" s="23">
        <f>+'BASE DE DATOS '!CJ307</f>
        <v>0</v>
      </c>
      <c r="X307" s="23">
        <f>+'BASE DE DATOS '!CK307</f>
        <v>0</v>
      </c>
      <c r="Y307" s="23">
        <f>+'BASE DE DATOS '!CL307</f>
        <v>0</v>
      </c>
      <c r="Z307" s="23">
        <f>+'BASE DE DATOS '!CM307</f>
        <v>149000000</v>
      </c>
      <c r="AA307" s="94" t="str">
        <f>+'BASE DE DATOS '!CN307</f>
        <v>NA</v>
      </c>
      <c r="AB307" s="94" t="s">
        <v>81</v>
      </c>
      <c r="AC307" s="10">
        <f>SUM(AA310:AA583)/P307</f>
        <v>0.65221881680919258</v>
      </c>
      <c r="AD307" s="23">
        <f>+'BASE DE DATOS '!CQ307</f>
        <v>220</v>
      </c>
      <c r="AE307" s="94" t="str">
        <f>+'BASE DE DATOS '!CR307</f>
        <v>NA</v>
      </c>
      <c r="AF307" s="94" t="s">
        <v>81</v>
      </c>
      <c r="AG307" s="10">
        <f>SUM(AE310:AE583)/AD307</f>
        <v>0.76491565157753882</v>
      </c>
      <c r="AH307" s="9" t="str">
        <f>+'BASE DE DATOS '!CU307</f>
        <v xml:space="preserve">SECRETARIA DE MINAS - SALUD - EDUCACION ICULTUR </v>
      </c>
    </row>
    <row r="308" spans="1:34" ht="45">
      <c r="A308" s="30" t="s">
        <v>962</v>
      </c>
      <c r="B308" s="31" t="s">
        <v>87</v>
      </c>
      <c r="C308" s="30" t="s">
        <v>963</v>
      </c>
      <c r="D308" s="32" t="s">
        <v>79</v>
      </c>
      <c r="E308" s="32" t="s">
        <v>79</v>
      </c>
      <c r="F308" s="30" t="s">
        <v>79</v>
      </c>
      <c r="G308" s="30" t="s">
        <v>80</v>
      </c>
      <c r="H308" s="30" t="s">
        <v>80</v>
      </c>
      <c r="I308" s="32" t="s">
        <v>79</v>
      </c>
      <c r="J308" s="32">
        <f>SUM(J309+J326+J347+J365+J374+J383)</f>
        <v>36</v>
      </c>
      <c r="K308" s="32" t="s">
        <v>79</v>
      </c>
      <c r="L308" s="32">
        <f>SUM(L309+L326+L347+L365+L374+L383)</f>
        <v>49</v>
      </c>
      <c r="M308" s="68" t="s">
        <v>81</v>
      </c>
      <c r="N308" s="32">
        <f>SUM(N309+N326+N347+N365+N374+N383)</f>
        <v>38</v>
      </c>
      <c r="O308" s="68" t="s">
        <v>81</v>
      </c>
      <c r="P308" s="32">
        <f>SUM(P309+P326+P347+P365+P374+P383)</f>
        <v>36</v>
      </c>
      <c r="Q308" s="107" t="str">
        <f>+'BASE DE DATOS '!CD308</f>
        <v>NA</v>
      </c>
      <c r="R308" s="32">
        <f>+'BASE DE DATOS '!CE308</f>
        <v>52886753036</v>
      </c>
      <c r="S308" s="32">
        <f>+'BASE DE DATOS '!CF308</f>
        <v>5047453834</v>
      </c>
      <c r="T308" s="32">
        <f>+'BASE DE DATOS '!CG308</f>
        <v>0</v>
      </c>
      <c r="U308" s="32">
        <f>+'BASE DE DATOS '!CH308</f>
        <v>7275062000</v>
      </c>
      <c r="V308" s="32">
        <f>+'BASE DE DATOS '!CI308</f>
        <v>0</v>
      </c>
      <c r="W308" s="32">
        <f>+'BASE DE DATOS '!CJ308</f>
        <v>40621825028</v>
      </c>
      <c r="X308" s="32">
        <f>+'BASE DE DATOS '!CK308</f>
        <v>0</v>
      </c>
      <c r="Y308" s="32">
        <f>+'BASE DE DATOS '!CL308</f>
        <v>925503314</v>
      </c>
      <c r="Z308" s="32">
        <f>+'BASE DE DATOS '!CM308</f>
        <v>149000000</v>
      </c>
      <c r="AA308" s="68" t="str">
        <f>+'BASE DE DATOS '!CN308</f>
        <v>NA</v>
      </c>
      <c r="AB308" s="68" t="s">
        <v>81</v>
      </c>
      <c r="AC308" s="36">
        <f>SUM(AA310:AA399)/P308</f>
        <v>0.74475140901771342</v>
      </c>
      <c r="AD308" s="32">
        <f>+'BASE DE DATOS '!CQ308</f>
        <v>60</v>
      </c>
      <c r="AE308" s="68" t="str">
        <f>+'BASE DE DATOS '!CR308</f>
        <v>NA</v>
      </c>
      <c r="AF308" s="68" t="s">
        <v>81</v>
      </c>
      <c r="AG308" s="36">
        <f>SUM(AE310:AE399)/AD308</f>
        <v>0.80415740740740749</v>
      </c>
      <c r="AH308" s="30" t="str">
        <f>+'BASE DE DATOS '!CU308</f>
        <v xml:space="preserve">SECRETARIA DE MINAS - SALUD - EDUCACION ICULTUR </v>
      </c>
    </row>
    <row r="309" spans="1:34" ht="33.75">
      <c r="A309" s="39" t="s">
        <v>964</v>
      </c>
      <c r="B309" s="40" t="s">
        <v>91</v>
      </c>
      <c r="C309" s="39" t="s">
        <v>965</v>
      </c>
      <c r="D309" s="41" t="s">
        <v>79</v>
      </c>
      <c r="E309" s="41" t="s">
        <v>79</v>
      </c>
      <c r="F309" s="41" t="s">
        <v>79</v>
      </c>
      <c r="G309" s="39" t="s">
        <v>80</v>
      </c>
      <c r="H309" s="39" t="s">
        <v>80</v>
      </c>
      <c r="I309" s="41" t="s">
        <v>79</v>
      </c>
      <c r="J309" s="41">
        <v>12</v>
      </c>
      <c r="K309" s="41" t="s">
        <v>79</v>
      </c>
      <c r="L309" s="41">
        <v>11</v>
      </c>
      <c r="M309" s="59" t="s">
        <v>81</v>
      </c>
      <c r="N309" s="41">
        <v>8</v>
      </c>
      <c r="O309" s="59" t="s">
        <v>81</v>
      </c>
      <c r="P309" s="41">
        <v>6</v>
      </c>
      <c r="Q309" s="120" t="str">
        <f>+'BASE DE DATOS '!CD309</f>
        <v>NA</v>
      </c>
      <c r="R309" s="41">
        <f>+'BASE DE DATOS '!CE309</f>
        <v>12361084648</v>
      </c>
      <c r="S309" s="41">
        <f>+'BASE DE DATOS '!CF309</f>
        <v>4445453834</v>
      </c>
      <c r="T309" s="41">
        <f>+'BASE DE DATOS '!CG309</f>
        <v>0</v>
      </c>
      <c r="U309" s="41">
        <f>+'BASE DE DATOS '!CH309</f>
        <v>7275062000</v>
      </c>
      <c r="V309" s="41">
        <f>+'BASE DE DATOS '!CI309</f>
        <v>0</v>
      </c>
      <c r="W309" s="41">
        <f>+'BASE DE DATOS '!CJ309</f>
        <v>0</v>
      </c>
      <c r="X309" s="41">
        <f>+'BASE DE DATOS '!CK309</f>
        <v>0</v>
      </c>
      <c r="Y309" s="41">
        <f>+'BASE DE DATOS '!CL309</f>
        <v>640568814</v>
      </c>
      <c r="Z309" s="41">
        <f>+'BASE DE DATOS '!CM309</f>
        <v>0</v>
      </c>
      <c r="AA309" s="59" t="str">
        <f>+'BASE DE DATOS '!CN309</f>
        <v>NA</v>
      </c>
      <c r="AB309" s="59" t="s">
        <v>81</v>
      </c>
      <c r="AC309" s="45">
        <f>+AC310</f>
        <v>1</v>
      </c>
      <c r="AD309" s="39">
        <f>+'BASE DE DATOS '!CQ309</f>
        <v>12</v>
      </c>
      <c r="AE309" s="59" t="str">
        <f>+'BASE DE DATOS '!CR309</f>
        <v>NA</v>
      </c>
      <c r="AF309" s="59" t="s">
        <v>81</v>
      </c>
      <c r="AG309" s="45">
        <f>+AG310</f>
        <v>0.91666666666666663</v>
      </c>
      <c r="AH309" s="39" t="str">
        <f>+'BASE DE DATOS '!CU309</f>
        <v>SECRETARIA DE AGRICULTURA</v>
      </c>
    </row>
    <row r="310" spans="1:34" ht="67.5">
      <c r="A310" s="48" t="s">
        <v>966</v>
      </c>
      <c r="B310" s="49" t="s">
        <v>95</v>
      </c>
      <c r="C310" s="48" t="s">
        <v>967</v>
      </c>
      <c r="D310" s="50">
        <v>46</v>
      </c>
      <c r="E310" s="50">
        <v>46</v>
      </c>
      <c r="F310" s="48" t="s">
        <v>97</v>
      </c>
      <c r="G310" s="48" t="s">
        <v>968</v>
      </c>
      <c r="H310" s="48" t="s">
        <v>968</v>
      </c>
      <c r="I310" s="51">
        <v>36</v>
      </c>
      <c r="J310" s="50">
        <v>6</v>
      </c>
      <c r="K310" s="50">
        <v>6</v>
      </c>
      <c r="L310" s="51">
        <v>5</v>
      </c>
      <c r="M310" s="51">
        <v>5</v>
      </c>
      <c r="N310" s="51">
        <v>15</v>
      </c>
      <c r="O310" s="51">
        <v>15</v>
      </c>
      <c r="P310" s="51">
        <v>20</v>
      </c>
      <c r="Q310" s="96">
        <f>+'BASE DE DATOS '!CD310</f>
        <v>20</v>
      </c>
      <c r="R310" s="51">
        <f>+'BASE DE DATOS '!CE310</f>
        <v>48387672</v>
      </c>
      <c r="S310" s="51">
        <f>+'BASE DE DATOS '!CF310</f>
        <v>0</v>
      </c>
      <c r="T310" s="51">
        <f>+'BASE DE DATOS '!CG310</f>
        <v>0</v>
      </c>
      <c r="U310" s="51">
        <f>+'BASE DE DATOS '!CH310</f>
        <v>0</v>
      </c>
      <c r="V310" s="51">
        <f>+'BASE DE DATOS '!CI310</f>
        <v>0</v>
      </c>
      <c r="W310" s="51">
        <f>+'BASE DE DATOS '!CJ310</f>
        <v>0</v>
      </c>
      <c r="X310" s="51">
        <f>+'BASE DE DATOS '!CK310</f>
        <v>0</v>
      </c>
      <c r="Y310" s="51">
        <f>+'BASE DE DATOS '!CL310</f>
        <v>48387672</v>
      </c>
      <c r="Z310" s="51">
        <f>+'BASE DE DATOS '!CM310</f>
        <v>0</v>
      </c>
      <c r="AA310" s="131">
        <f>+'BASE DE DATOS '!CN310</f>
        <v>1</v>
      </c>
      <c r="AB310" s="377">
        <f>SUM(AA310:AA312)</f>
        <v>1</v>
      </c>
      <c r="AC310" s="377">
        <f>SUM(AA310:AA325)/P309</f>
        <v>1</v>
      </c>
      <c r="AD310" s="54">
        <f>+'BASE DE DATOS '!CQ310</f>
        <v>46</v>
      </c>
      <c r="AE310" s="127">
        <f>+'BASE DE DATOS '!CR310</f>
        <v>1</v>
      </c>
      <c r="AF310" s="376">
        <f>SUM(AE310:AE312)</f>
        <v>1</v>
      </c>
      <c r="AG310" s="376">
        <f>SUM(AE310:AE325)/AD309</f>
        <v>0.91666666666666663</v>
      </c>
      <c r="AH310" s="55" t="str">
        <f>+'BASE DE DATOS '!CU310</f>
        <v>SECRETARIA DE AGRICULTURA</v>
      </c>
    </row>
    <row r="311" spans="1:34" ht="67.5">
      <c r="A311" s="48" t="s">
        <v>966</v>
      </c>
      <c r="B311" s="49" t="s">
        <v>95</v>
      </c>
      <c r="C311" s="48" t="s">
        <v>967</v>
      </c>
      <c r="D311" s="50">
        <v>30</v>
      </c>
      <c r="E311" s="50" t="s">
        <v>81</v>
      </c>
      <c r="F311" s="48" t="s">
        <v>97</v>
      </c>
      <c r="G311" s="48" t="s">
        <v>976</v>
      </c>
      <c r="H311" s="48" t="s">
        <v>976</v>
      </c>
      <c r="I311" s="51">
        <v>0</v>
      </c>
      <c r="J311" s="50">
        <v>5</v>
      </c>
      <c r="K311" s="50">
        <v>5</v>
      </c>
      <c r="L311" s="51">
        <v>0</v>
      </c>
      <c r="M311" s="51">
        <v>0</v>
      </c>
      <c r="N311" s="51">
        <v>0</v>
      </c>
      <c r="O311" s="51">
        <v>0</v>
      </c>
      <c r="P311" s="51" t="s">
        <v>81</v>
      </c>
      <c r="Q311" s="96" t="str">
        <f>+'BASE DE DATOS '!CD311</f>
        <v>NA</v>
      </c>
      <c r="R311" s="51">
        <f>+'BASE DE DATOS '!CE311</f>
        <v>0</v>
      </c>
      <c r="S311" s="51">
        <f>+'BASE DE DATOS '!CF311</f>
        <v>0</v>
      </c>
      <c r="T311" s="51">
        <f>+'BASE DE DATOS '!CG311</f>
        <v>0</v>
      </c>
      <c r="U311" s="51">
        <f>+'BASE DE DATOS '!CH311</f>
        <v>0</v>
      </c>
      <c r="V311" s="51">
        <f>+'BASE DE DATOS '!CI311</f>
        <v>0</v>
      </c>
      <c r="W311" s="51">
        <f>+'BASE DE DATOS '!CJ311</f>
        <v>0</v>
      </c>
      <c r="X311" s="51">
        <f>+'BASE DE DATOS '!CK311</f>
        <v>0</v>
      </c>
      <c r="Y311" s="51">
        <f>+'BASE DE DATOS '!CL311</f>
        <v>0</v>
      </c>
      <c r="Z311" s="51">
        <f>+'BASE DE DATOS '!CM311</f>
        <v>0</v>
      </c>
      <c r="AA311" s="131" t="str">
        <f>+'BASE DE DATOS '!CN311</f>
        <v>NA</v>
      </c>
      <c r="AB311" s="377"/>
      <c r="AC311" s="377"/>
      <c r="AD311" s="54" t="str">
        <f>+'BASE DE DATOS '!CQ311</f>
        <v>NA</v>
      </c>
      <c r="AE311" s="127" t="str">
        <f>+'BASE DE DATOS '!CR311</f>
        <v>NA</v>
      </c>
      <c r="AF311" s="376"/>
      <c r="AG311" s="376"/>
      <c r="AH311" s="55" t="str">
        <f>+'BASE DE DATOS '!CU311</f>
        <v>SECRETARIA DE AGRICULTURA</v>
      </c>
    </row>
    <row r="312" spans="1:34" ht="67.5">
      <c r="A312" s="48" t="s">
        <v>966</v>
      </c>
      <c r="B312" s="49" t="s">
        <v>95</v>
      </c>
      <c r="C312" s="48" t="s">
        <v>967</v>
      </c>
      <c r="D312" s="50">
        <v>20</v>
      </c>
      <c r="E312" s="50" t="s">
        <v>81</v>
      </c>
      <c r="F312" s="48" t="s">
        <v>97</v>
      </c>
      <c r="G312" s="48" t="s">
        <v>977</v>
      </c>
      <c r="H312" s="48" t="s">
        <v>977</v>
      </c>
      <c r="I312" s="51">
        <v>0</v>
      </c>
      <c r="J312" s="50">
        <v>0</v>
      </c>
      <c r="K312" s="50">
        <v>5</v>
      </c>
      <c r="L312" s="51">
        <v>5</v>
      </c>
      <c r="M312" s="51">
        <v>0</v>
      </c>
      <c r="N312" s="51">
        <v>0</v>
      </c>
      <c r="O312" s="51">
        <v>0</v>
      </c>
      <c r="P312" s="51" t="s">
        <v>81</v>
      </c>
      <c r="Q312" s="96" t="str">
        <f>+'BASE DE DATOS '!CD312</f>
        <v>NA</v>
      </c>
      <c r="R312" s="51">
        <f>+'BASE DE DATOS '!CE312</f>
        <v>0</v>
      </c>
      <c r="S312" s="51">
        <f>+'BASE DE DATOS '!CF312</f>
        <v>0</v>
      </c>
      <c r="T312" s="51">
        <f>+'BASE DE DATOS '!CG312</f>
        <v>0</v>
      </c>
      <c r="U312" s="51">
        <f>+'BASE DE DATOS '!CH312</f>
        <v>0</v>
      </c>
      <c r="V312" s="51">
        <f>+'BASE DE DATOS '!CI312</f>
        <v>0</v>
      </c>
      <c r="W312" s="51">
        <f>+'BASE DE DATOS '!CJ312</f>
        <v>0</v>
      </c>
      <c r="X312" s="51">
        <f>+'BASE DE DATOS '!CK312</f>
        <v>0</v>
      </c>
      <c r="Y312" s="51">
        <f>+'BASE DE DATOS '!CL312</f>
        <v>0</v>
      </c>
      <c r="Z312" s="51">
        <f>+'BASE DE DATOS '!CM312</f>
        <v>0</v>
      </c>
      <c r="AA312" s="131" t="str">
        <f>+'BASE DE DATOS '!CN312</f>
        <v>NA</v>
      </c>
      <c r="AB312" s="377"/>
      <c r="AC312" s="377"/>
      <c r="AD312" s="54" t="str">
        <f>+'BASE DE DATOS '!CQ312</f>
        <v>NA</v>
      </c>
      <c r="AE312" s="127" t="str">
        <f>+'BASE DE DATOS '!CR312</f>
        <v>NA</v>
      </c>
      <c r="AF312" s="376"/>
      <c r="AG312" s="376"/>
      <c r="AH312" s="55" t="str">
        <f>+'BASE DE DATOS '!CU312</f>
        <v>SECRETARIA DE AGRICULTURA</v>
      </c>
    </row>
    <row r="313" spans="1:34" ht="78.75">
      <c r="A313" s="48" t="s">
        <v>978</v>
      </c>
      <c r="B313" s="49" t="s">
        <v>95</v>
      </c>
      <c r="C313" s="48" t="s">
        <v>979</v>
      </c>
      <c r="D313" s="50">
        <v>145104</v>
      </c>
      <c r="E313" s="50">
        <v>2000</v>
      </c>
      <c r="F313" s="48" t="s">
        <v>97</v>
      </c>
      <c r="G313" s="48" t="s">
        <v>980</v>
      </c>
      <c r="H313" s="48" t="s">
        <v>981</v>
      </c>
      <c r="I313" s="51">
        <v>967362</v>
      </c>
      <c r="J313" s="50">
        <v>36276</v>
      </c>
      <c r="K313" s="50">
        <v>0</v>
      </c>
      <c r="L313" s="51">
        <v>48368</v>
      </c>
      <c r="M313" s="51">
        <v>0</v>
      </c>
      <c r="N313" s="51">
        <v>5500</v>
      </c>
      <c r="O313" s="51">
        <v>5500</v>
      </c>
      <c r="P313" s="51">
        <v>1000</v>
      </c>
      <c r="Q313" s="96">
        <f>+'BASE DE DATOS '!CD313</f>
        <v>2000</v>
      </c>
      <c r="R313" s="51">
        <f>+'BASE DE DATOS '!CE313</f>
        <v>6265766584</v>
      </c>
      <c r="S313" s="51">
        <f>+'BASE DE DATOS '!CF313</f>
        <v>0</v>
      </c>
      <c r="T313" s="51">
        <f>+'BASE DE DATOS '!CG313</f>
        <v>0</v>
      </c>
      <c r="U313" s="51">
        <f>+'BASE DE DATOS '!CH313</f>
        <v>5775000000</v>
      </c>
      <c r="V313" s="51">
        <f>+'BASE DE DATOS '!CI313</f>
        <v>0</v>
      </c>
      <c r="W313" s="51">
        <f>+'BASE DE DATOS '!CJ313</f>
        <v>0</v>
      </c>
      <c r="X313" s="51">
        <f>+'BASE DE DATOS '!CK313</f>
        <v>0</v>
      </c>
      <c r="Y313" s="51">
        <f>+'BASE DE DATOS '!CL313</f>
        <v>490766584</v>
      </c>
      <c r="Z313" s="51">
        <f>+'BASE DE DATOS '!CM313</f>
        <v>0</v>
      </c>
      <c r="AA313" s="131">
        <f>+'BASE DE DATOS '!CN313</f>
        <v>1</v>
      </c>
      <c r="AB313" s="377">
        <f>SUM(AA313:AA316)/2</f>
        <v>1</v>
      </c>
      <c r="AC313" s="377">
        <v>0.22499999999999998</v>
      </c>
      <c r="AD313" s="54">
        <f>+'BASE DE DATOS '!CQ313</f>
        <v>7500</v>
      </c>
      <c r="AE313" s="127">
        <f>+'BASE DE DATOS '!CR313</f>
        <v>1</v>
      </c>
      <c r="AF313" s="376">
        <f>SUM(AE313:AE316)/3</f>
        <v>1</v>
      </c>
      <c r="AG313" s="376"/>
      <c r="AH313" s="55" t="str">
        <f>+'BASE DE DATOS '!CU313</f>
        <v>SECRETARIA DE AGRICULTURA</v>
      </c>
    </row>
    <row r="314" spans="1:34" ht="78.75">
      <c r="A314" s="48" t="s">
        <v>978</v>
      </c>
      <c r="B314" s="49" t="s">
        <v>95</v>
      </c>
      <c r="C314" s="48" t="s">
        <v>979</v>
      </c>
      <c r="D314" s="50">
        <v>39</v>
      </c>
      <c r="E314" s="50" t="s">
        <v>81</v>
      </c>
      <c r="F314" s="48" t="s">
        <v>97</v>
      </c>
      <c r="G314" s="48" t="s">
        <v>982</v>
      </c>
      <c r="H314" s="48" t="s">
        <v>982</v>
      </c>
      <c r="I314" s="51">
        <v>25852</v>
      </c>
      <c r="J314" s="50">
        <v>0</v>
      </c>
      <c r="K314" s="50">
        <v>3</v>
      </c>
      <c r="L314" s="51">
        <v>0</v>
      </c>
      <c r="M314" s="51">
        <v>0</v>
      </c>
      <c r="N314" s="51">
        <v>10</v>
      </c>
      <c r="O314" s="51">
        <v>0</v>
      </c>
      <c r="P314" s="51" t="s">
        <v>81</v>
      </c>
      <c r="Q314" s="96" t="str">
        <f>+'BASE DE DATOS '!CD314</f>
        <v>NA</v>
      </c>
      <c r="R314" s="51">
        <f>+'BASE DE DATOS '!CE314</f>
        <v>0</v>
      </c>
      <c r="S314" s="51">
        <f>+'BASE DE DATOS '!CF314</f>
        <v>0</v>
      </c>
      <c r="T314" s="51">
        <f>+'BASE DE DATOS '!CG314</f>
        <v>0</v>
      </c>
      <c r="U314" s="51">
        <f>+'BASE DE DATOS '!CH314</f>
        <v>0</v>
      </c>
      <c r="V314" s="51">
        <f>+'BASE DE DATOS '!CI314</f>
        <v>0</v>
      </c>
      <c r="W314" s="51">
        <f>+'BASE DE DATOS '!CJ314</f>
        <v>0</v>
      </c>
      <c r="X314" s="51">
        <f>+'BASE DE DATOS '!CK314</f>
        <v>0</v>
      </c>
      <c r="Y314" s="51">
        <f>+'BASE DE DATOS '!CL314</f>
        <v>0</v>
      </c>
      <c r="Z314" s="51">
        <f>+'BASE DE DATOS '!CM314</f>
        <v>0</v>
      </c>
      <c r="AA314" s="131" t="str">
        <f>+'BASE DE DATOS '!CN314</f>
        <v>NA</v>
      </c>
      <c r="AB314" s="377"/>
      <c r="AC314" s="377"/>
      <c r="AD314" s="54" t="str">
        <f>+'BASE DE DATOS '!CQ314</f>
        <v>NA</v>
      </c>
      <c r="AE314" s="127" t="str">
        <f>+'BASE DE DATOS '!CR314</f>
        <v>NA</v>
      </c>
      <c r="AF314" s="376"/>
      <c r="AG314" s="376"/>
      <c r="AH314" s="55" t="str">
        <f>+'BASE DE DATOS '!CU314</f>
        <v>SECRETARIA DE AGRICULTURA</v>
      </c>
    </row>
    <row r="315" spans="1:34" ht="78.75">
      <c r="A315" s="48" t="s">
        <v>978</v>
      </c>
      <c r="B315" s="49" t="s">
        <v>95</v>
      </c>
      <c r="C315" s="48" t="s">
        <v>979</v>
      </c>
      <c r="D315" s="50">
        <v>20</v>
      </c>
      <c r="E315" s="50">
        <v>1500000</v>
      </c>
      <c r="F315" s="48" t="s">
        <v>97</v>
      </c>
      <c r="G315" s="48" t="s">
        <v>983</v>
      </c>
      <c r="H315" s="48" t="s">
        <v>983</v>
      </c>
      <c r="I315" s="51">
        <v>1290000</v>
      </c>
      <c r="J315" s="50">
        <v>5</v>
      </c>
      <c r="K315" s="50">
        <v>0</v>
      </c>
      <c r="L315" s="51">
        <v>5</v>
      </c>
      <c r="M315" s="51">
        <v>600</v>
      </c>
      <c r="N315" s="51">
        <v>0</v>
      </c>
      <c r="O315" s="51">
        <v>0</v>
      </c>
      <c r="P315" s="51">
        <v>0</v>
      </c>
      <c r="Q315" s="96">
        <f>+'BASE DE DATOS '!CD315</f>
        <v>0</v>
      </c>
      <c r="R315" s="51">
        <f>+'BASE DE DATOS '!CE315</f>
        <v>0</v>
      </c>
      <c r="S315" s="51">
        <f>+'BASE DE DATOS '!CF315</f>
        <v>0</v>
      </c>
      <c r="T315" s="51">
        <f>+'BASE DE DATOS '!CG315</f>
        <v>0</v>
      </c>
      <c r="U315" s="51">
        <f>+'BASE DE DATOS '!CH315</f>
        <v>0</v>
      </c>
      <c r="V315" s="51">
        <f>+'BASE DE DATOS '!CI315</f>
        <v>0</v>
      </c>
      <c r="W315" s="51">
        <f>+'BASE DE DATOS '!CJ315</f>
        <v>0</v>
      </c>
      <c r="X315" s="51">
        <f>+'BASE DE DATOS '!CK315</f>
        <v>0</v>
      </c>
      <c r="Y315" s="51">
        <f>+'BASE DE DATOS '!CL315</f>
        <v>0</v>
      </c>
      <c r="Z315" s="51">
        <f>+'BASE DE DATOS '!CM315</f>
        <v>0</v>
      </c>
      <c r="AA315" s="131" t="str">
        <f>+'BASE DE DATOS '!CN315</f>
        <v>NA</v>
      </c>
      <c r="AB315" s="377"/>
      <c r="AC315" s="377"/>
      <c r="AD315" s="54">
        <f>+'BASE DE DATOS '!CQ315</f>
        <v>600</v>
      </c>
      <c r="AE315" s="127">
        <f>+'BASE DE DATOS '!CR315</f>
        <v>1</v>
      </c>
      <c r="AF315" s="376"/>
      <c r="AG315" s="376"/>
      <c r="AH315" s="55" t="str">
        <f>+'BASE DE DATOS '!CU315</f>
        <v>SECRETARIA DE AGRICULTURA</v>
      </c>
    </row>
    <row r="316" spans="1:34" ht="78.75">
      <c r="A316" s="48" t="s">
        <v>978</v>
      </c>
      <c r="B316" s="49" t="s">
        <v>95</v>
      </c>
      <c r="C316" s="48" t="s">
        <v>979</v>
      </c>
      <c r="D316" s="57">
        <v>11</v>
      </c>
      <c r="E316" s="57">
        <v>6</v>
      </c>
      <c r="F316" s="48" t="s">
        <v>97</v>
      </c>
      <c r="G316" s="48" t="s">
        <v>984</v>
      </c>
      <c r="H316" s="56" t="s">
        <v>985</v>
      </c>
      <c r="I316" s="51">
        <v>275175</v>
      </c>
      <c r="J316" s="50">
        <v>2</v>
      </c>
      <c r="K316" s="50">
        <v>1</v>
      </c>
      <c r="L316" s="51">
        <v>3</v>
      </c>
      <c r="M316" s="51">
        <v>2</v>
      </c>
      <c r="N316" s="51">
        <v>0</v>
      </c>
      <c r="O316" s="51">
        <v>0</v>
      </c>
      <c r="P316" s="51">
        <v>3</v>
      </c>
      <c r="Q316" s="96">
        <f>+'BASE DE DATOS '!CD316</f>
        <v>4</v>
      </c>
      <c r="R316" s="51">
        <f>+'BASE DE DATOS '!CE316</f>
        <v>4445453834</v>
      </c>
      <c r="S316" s="51">
        <f>+'BASE DE DATOS '!CF316</f>
        <v>4445453834</v>
      </c>
      <c r="T316" s="51">
        <f>+'BASE DE DATOS '!CG316</f>
        <v>0</v>
      </c>
      <c r="U316" s="51">
        <f>+'BASE DE DATOS '!CH316</f>
        <v>0</v>
      </c>
      <c r="V316" s="51">
        <f>+'BASE DE DATOS '!CI316</f>
        <v>0</v>
      </c>
      <c r="W316" s="51">
        <f>+'BASE DE DATOS '!CJ316</f>
        <v>0</v>
      </c>
      <c r="X316" s="51">
        <f>+'BASE DE DATOS '!CK316</f>
        <v>0</v>
      </c>
      <c r="Y316" s="51">
        <f>+'BASE DE DATOS '!CL316</f>
        <v>0</v>
      </c>
      <c r="Z316" s="51">
        <f>+'BASE DE DATOS '!CM316</f>
        <v>0</v>
      </c>
      <c r="AA316" s="131">
        <f>+'BASE DE DATOS '!CN316</f>
        <v>1</v>
      </c>
      <c r="AB316" s="377"/>
      <c r="AC316" s="377"/>
      <c r="AD316" s="54">
        <f>+'BASE DE DATOS '!CQ316</f>
        <v>7</v>
      </c>
      <c r="AE316" s="127">
        <f>+'BASE DE DATOS '!CR316</f>
        <v>1</v>
      </c>
      <c r="AF316" s="376"/>
      <c r="AG316" s="376"/>
      <c r="AH316" s="55" t="str">
        <f>+'BASE DE DATOS '!CU316</f>
        <v>SECRETARIA DE AGRICULTURA</v>
      </c>
    </row>
    <row r="317" spans="1:34" ht="45">
      <c r="A317" s="48" t="s">
        <v>986</v>
      </c>
      <c r="B317" s="49" t="s">
        <v>95</v>
      </c>
      <c r="C317" s="48" t="s">
        <v>987</v>
      </c>
      <c r="D317" s="57">
        <v>4</v>
      </c>
      <c r="E317" s="57">
        <v>46</v>
      </c>
      <c r="F317" s="48" t="s">
        <v>97</v>
      </c>
      <c r="G317" s="48" t="s">
        <v>988</v>
      </c>
      <c r="H317" s="56" t="s">
        <v>989</v>
      </c>
      <c r="I317" s="51">
        <v>1</v>
      </c>
      <c r="J317" s="50">
        <v>1</v>
      </c>
      <c r="K317" s="50">
        <v>1</v>
      </c>
      <c r="L317" s="51">
        <v>1</v>
      </c>
      <c r="M317" s="51">
        <v>1</v>
      </c>
      <c r="N317" s="51">
        <v>0</v>
      </c>
      <c r="O317" s="51">
        <v>0</v>
      </c>
      <c r="P317" s="51">
        <v>46</v>
      </c>
      <c r="Q317" s="96">
        <f>+'BASE DE DATOS '!CD317</f>
        <v>46</v>
      </c>
      <c r="R317" s="51">
        <f>+'BASE DE DATOS '!CE317</f>
        <v>14510000</v>
      </c>
      <c r="S317" s="51">
        <f>+'BASE DE DATOS '!CF317</f>
        <v>0</v>
      </c>
      <c r="T317" s="51">
        <f>+'BASE DE DATOS '!CG317</f>
        <v>0</v>
      </c>
      <c r="U317" s="51">
        <f>+'BASE DE DATOS '!CH317</f>
        <v>14510000</v>
      </c>
      <c r="V317" s="51">
        <f>+'BASE DE DATOS '!CI317</f>
        <v>0</v>
      </c>
      <c r="W317" s="51">
        <f>+'BASE DE DATOS '!CJ317</f>
        <v>0</v>
      </c>
      <c r="X317" s="51">
        <f>+'BASE DE DATOS '!CK317</f>
        <v>0</v>
      </c>
      <c r="Y317" s="51">
        <f>+'BASE DE DATOS '!CL317</f>
        <v>0</v>
      </c>
      <c r="Z317" s="51">
        <f>+'BASE DE DATOS '!CM317</f>
        <v>0</v>
      </c>
      <c r="AA317" s="131">
        <f>+'BASE DE DATOS '!CN317</f>
        <v>1</v>
      </c>
      <c r="AB317" s="377">
        <f>SUM(AA317:AA319)/2</f>
        <v>1</v>
      </c>
      <c r="AC317" s="377">
        <v>0.1</v>
      </c>
      <c r="AD317" s="54">
        <f>+'BASE DE DATOS '!CQ317</f>
        <v>48</v>
      </c>
      <c r="AE317" s="127">
        <f>+'BASE DE DATOS '!CR317</f>
        <v>1</v>
      </c>
      <c r="AF317" s="376">
        <f>SUM(AE317:AE319)/3</f>
        <v>1</v>
      </c>
      <c r="AG317" s="376"/>
      <c r="AH317" s="55" t="str">
        <f>+'BASE DE DATOS '!CU317</f>
        <v>SECRETARIA DE AGRICULTURA</v>
      </c>
    </row>
    <row r="318" spans="1:34" ht="45">
      <c r="A318" s="48" t="s">
        <v>986</v>
      </c>
      <c r="B318" s="49" t="s">
        <v>95</v>
      </c>
      <c r="C318" s="48" t="s">
        <v>987</v>
      </c>
      <c r="D318" s="50">
        <v>12</v>
      </c>
      <c r="E318" s="50">
        <v>12</v>
      </c>
      <c r="F318" s="48" t="s">
        <v>97</v>
      </c>
      <c r="G318" s="48" t="s">
        <v>991</v>
      </c>
      <c r="H318" s="48" t="s">
        <v>991</v>
      </c>
      <c r="I318" s="51">
        <v>42</v>
      </c>
      <c r="J318" s="50">
        <v>3</v>
      </c>
      <c r="K318" s="50">
        <v>12</v>
      </c>
      <c r="L318" s="51">
        <v>3</v>
      </c>
      <c r="M318" s="51">
        <v>3</v>
      </c>
      <c r="N318" s="51">
        <v>3</v>
      </c>
      <c r="O318" s="51">
        <v>3</v>
      </c>
      <c r="P318" s="51">
        <v>0</v>
      </c>
      <c r="Q318" s="96">
        <f>+'BASE DE DATOS '!CD318</f>
        <v>0</v>
      </c>
      <c r="R318" s="51">
        <f>+'BASE DE DATOS '!CE318</f>
        <v>0</v>
      </c>
      <c r="S318" s="51">
        <f>+'BASE DE DATOS '!CF318</f>
        <v>0</v>
      </c>
      <c r="T318" s="51">
        <f>+'BASE DE DATOS '!CG318</f>
        <v>0</v>
      </c>
      <c r="U318" s="51">
        <f>+'BASE DE DATOS '!CH318</f>
        <v>0</v>
      </c>
      <c r="V318" s="51">
        <f>+'BASE DE DATOS '!CI318</f>
        <v>0</v>
      </c>
      <c r="W318" s="51">
        <f>+'BASE DE DATOS '!CJ318</f>
        <v>0</v>
      </c>
      <c r="X318" s="51">
        <f>+'BASE DE DATOS '!CK318</f>
        <v>0</v>
      </c>
      <c r="Y318" s="51">
        <f>+'BASE DE DATOS '!CL318</f>
        <v>0</v>
      </c>
      <c r="Z318" s="51">
        <f>+'BASE DE DATOS '!CM318</f>
        <v>0</v>
      </c>
      <c r="AA318" s="131" t="str">
        <f>+'BASE DE DATOS '!CN318</f>
        <v>NA</v>
      </c>
      <c r="AB318" s="377"/>
      <c r="AC318" s="377"/>
      <c r="AD318" s="54">
        <f>+'BASE DE DATOS '!CQ318</f>
        <v>18</v>
      </c>
      <c r="AE318" s="127">
        <f>+'BASE DE DATOS '!CR318</f>
        <v>1</v>
      </c>
      <c r="AF318" s="376"/>
      <c r="AG318" s="376"/>
      <c r="AH318" s="55" t="str">
        <f>+'BASE DE DATOS '!CU318</f>
        <v>SECRETARIA DE AGRICULTURA</v>
      </c>
    </row>
    <row r="319" spans="1:34" ht="45">
      <c r="A319" s="48" t="s">
        <v>986</v>
      </c>
      <c r="B319" s="49" t="s">
        <v>95</v>
      </c>
      <c r="C319" s="48" t="s">
        <v>987</v>
      </c>
      <c r="D319" s="50">
        <v>42</v>
      </c>
      <c r="E319" s="50">
        <v>42</v>
      </c>
      <c r="F319" s="48" t="s">
        <v>97</v>
      </c>
      <c r="G319" s="48" t="s">
        <v>995</v>
      </c>
      <c r="H319" s="48" t="s">
        <v>995</v>
      </c>
      <c r="I319" s="51">
        <v>42</v>
      </c>
      <c r="J319" s="50">
        <v>10</v>
      </c>
      <c r="K319" s="50">
        <v>42</v>
      </c>
      <c r="L319" s="51">
        <v>10</v>
      </c>
      <c r="M319" s="51">
        <v>10</v>
      </c>
      <c r="N319" s="51">
        <v>10</v>
      </c>
      <c r="O319" s="51">
        <v>10</v>
      </c>
      <c r="P319" s="51">
        <v>1</v>
      </c>
      <c r="Q319" s="96">
        <f>+'BASE DE DATOS '!CD319</f>
        <v>1</v>
      </c>
      <c r="R319" s="51">
        <f>+'BASE DE DATOS '!CE319</f>
        <v>0</v>
      </c>
      <c r="S319" s="51">
        <f>+'BASE DE DATOS '!CF319</f>
        <v>0</v>
      </c>
      <c r="T319" s="51">
        <f>+'BASE DE DATOS '!CG319</f>
        <v>0</v>
      </c>
      <c r="U319" s="51">
        <f>+'BASE DE DATOS '!CH319</f>
        <v>0</v>
      </c>
      <c r="V319" s="51">
        <f>+'BASE DE DATOS '!CI319</f>
        <v>0</v>
      </c>
      <c r="W319" s="51">
        <f>+'BASE DE DATOS '!CJ319</f>
        <v>0</v>
      </c>
      <c r="X319" s="51">
        <f>+'BASE DE DATOS '!CK319</f>
        <v>0</v>
      </c>
      <c r="Y319" s="51">
        <f>+'BASE DE DATOS '!CL319</f>
        <v>0</v>
      </c>
      <c r="Z319" s="51">
        <f>+'BASE DE DATOS '!CM319</f>
        <v>0</v>
      </c>
      <c r="AA319" s="131">
        <f>+'BASE DE DATOS '!CN319</f>
        <v>1</v>
      </c>
      <c r="AB319" s="377"/>
      <c r="AC319" s="377"/>
      <c r="AD319" s="54">
        <f>+'BASE DE DATOS '!CQ319</f>
        <v>63</v>
      </c>
      <c r="AE319" s="127">
        <f>+'BASE DE DATOS '!CR319</f>
        <v>1</v>
      </c>
      <c r="AF319" s="376"/>
      <c r="AG319" s="376"/>
      <c r="AH319" s="55" t="str">
        <f>+'BASE DE DATOS '!CU319</f>
        <v>SECRETARIA DE AGRICULTURA</v>
      </c>
    </row>
    <row r="320" spans="1:34" ht="67.5">
      <c r="A320" s="48" t="s">
        <v>998</v>
      </c>
      <c r="B320" s="49" t="s">
        <v>95</v>
      </c>
      <c r="C320" s="48" t="s">
        <v>999</v>
      </c>
      <c r="D320" s="57">
        <v>2000</v>
      </c>
      <c r="E320" s="57">
        <v>500</v>
      </c>
      <c r="F320" s="48" t="s">
        <v>97</v>
      </c>
      <c r="G320" s="48" t="s">
        <v>1000</v>
      </c>
      <c r="H320" s="48" t="s">
        <v>1001</v>
      </c>
      <c r="I320" s="51">
        <v>1000</v>
      </c>
      <c r="J320" s="50">
        <v>500</v>
      </c>
      <c r="K320" s="50">
        <v>230</v>
      </c>
      <c r="L320" s="51">
        <v>235</v>
      </c>
      <c r="M320" s="51">
        <v>235</v>
      </c>
      <c r="N320" s="51">
        <v>400</v>
      </c>
      <c r="O320" s="51">
        <v>400</v>
      </c>
      <c r="P320" s="51">
        <v>0</v>
      </c>
      <c r="Q320" s="96">
        <f>+'BASE DE DATOS '!CD320</f>
        <v>335</v>
      </c>
      <c r="R320" s="51">
        <f>+'BASE DE DATOS '!CE320</f>
        <v>1586966558</v>
      </c>
      <c r="S320" s="51">
        <f>+'BASE DE DATOS '!CF320</f>
        <v>0</v>
      </c>
      <c r="T320" s="51">
        <f>+'BASE DE DATOS '!CG320</f>
        <v>0</v>
      </c>
      <c r="U320" s="51">
        <f>+'BASE DE DATOS '!CH320</f>
        <v>1485552000</v>
      </c>
      <c r="V320" s="51">
        <f>+'BASE DE DATOS '!CI320</f>
        <v>0</v>
      </c>
      <c r="W320" s="51">
        <f>+'BASE DE DATOS '!CJ320</f>
        <v>0</v>
      </c>
      <c r="X320" s="51">
        <f>+'BASE DE DATOS '!CK320</f>
        <v>0</v>
      </c>
      <c r="Y320" s="51">
        <f>+'BASE DE DATOS '!CL320</f>
        <v>101414558</v>
      </c>
      <c r="Z320" s="51">
        <f>+'BASE DE DATOS '!CM320</f>
        <v>0</v>
      </c>
      <c r="AA320" s="131">
        <f>+'BASE DE DATOS '!CN320</f>
        <v>1</v>
      </c>
      <c r="AB320" s="130">
        <f>+AA320</f>
        <v>1</v>
      </c>
      <c r="AC320" s="377">
        <v>4.6000000000000006E-2</v>
      </c>
      <c r="AD320" s="54">
        <f>+'BASE DE DATOS '!CQ320</f>
        <v>1200</v>
      </c>
      <c r="AE320" s="127">
        <f>+'BASE DE DATOS '!CR320</f>
        <v>1</v>
      </c>
      <c r="AF320" s="131">
        <f>+AE320</f>
        <v>1</v>
      </c>
      <c r="AG320" s="376"/>
      <c r="AH320" s="55" t="str">
        <f>+'BASE DE DATOS '!CU320</f>
        <v>SECRETARIA DE AGRICULTURA</v>
      </c>
    </row>
    <row r="321" spans="1:34" ht="101.25">
      <c r="A321" s="48" t="s">
        <v>1006</v>
      </c>
      <c r="B321" s="49" t="s">
        <v>95</v>
      </c>
      <c r="C321" s="48" t="s">
        <v>1007</v>
      </c>
      <c r="D321" s="50">
        <v>1</v>
      </c>
      <c r="E321" s="50">
        <v>1</v>
      </c>
      <c r="F321" s="48" t="s">
        <v>97</v>
      </c>
      <c r="G321" s="48" t="s">
        <v>1008</v>
      </c>
      <c r="H321" s="48" t="s">
        <v>1008</v>
      </c>
      <c r="I321" s="51">
        <v>0</v>
      </c>
      <c r="J321" s="50">
        <v>1</v>
      </c>
      <c r="K321" s="50">
        <v>0</v>
      </c>
      <c r="L321" s="51">
        <v>1</v>
      </c>
      <c r="M321" s="51">
        <v>1</v>
      </c>
      <c r="N321" s="51">
        <v>1</v>
      </c>
      <c r="O321" s="52">
        <v>0</v>
      </c>
      <c r="P321" s="51">
        <v>0</v>
      </c>
      <c r="Q321" s="102">
        <f>+'BASE DE DATOS '!CD321</f>
        <v>0</v>
      </c>
      <c r="R321" s="51">
        <f>+'BASE DE DATOS '!CE321</f>
        <v>0</v>
      </c>
      <c r="S321" s="51">
        <f>+'BASE DE DATOS '!CF321</f>
        <v>0</v>
      </c>
      <c r="T321" s="51">
        <f>+'BASE DE DATOS '!CG321</f>
        <v>0</v>
      </c>
      <c r="U321" s="51">
        <f>+'BASE DE DATOS '!CH321</f>
        <v>0</v>
      </c>
      <c r="V321" s="51">
        <f>+'BASE DE DATOS '!CI321</f>
        <v>0</v>
      </c>
      <c r="W321" s="51">
        <f>+'BASE DE DATOS '!CJ321</f>
        <v>0</v>
      </c>
      <c r="X321" s="51">
        <f>+'BASE DE DATOS '!CK321</f>
        <v>0</v>
      </c>
      <c r="Y321" s="51">
        <f>+'BASE DE DATOS '!CL321</f>
        <v>0</v>
      </c>
      <c r="Z321" s="51">
        <f>+'BASE DE DATOS '!CM321</f>
        <v>0</v>
      </c>
      <c r="AA321" s="131" t="str">
        <f>+'BASE DE DATOS '!CN321</f>
        <v>NA</v>
      </c>
      <c r="AB321" s="377">
        <f>SUM(AA321:AA325)/1</f>
        <v>0</v>
      </c>
      <c r="AC321" s="377">
        <v>0</v>
      </c>
      <c r="AD321" s="54">
        <f>+'BASE DE DATOS '!CQ321</f>
        <v>1</v>
      </c>
      <c r="AE321" s="127">
        <f>+'BASE DE DATOS '!CR321</f>
        <v>1</v>
      </c>
      <c r="AF321" s="376">
        <f>SUM(AE321:AE325)/4</f>
        <v>0.75</v>
      </c>
      <c r="AG321" s="376"/>
      <c r="AH321" s="55" t="str">
        <f>+'BASE DE DATOS '!CU321</f>
        <v>SECRETARIA DE AGRICULTURA</v>
      </c>
    </row>
    <row r="322" spans="1:34" ht="146.25">
      <c r="A322" s="48" t="s">
        <v>1006</v>
      </c>
      <c r="B322" s="49" t="s">
        <v>95</v>
      </c>
      <c r="C322" s="48" t="s">
        <v>1007</v>
      </c>
      <c r="D322" s="57">
        <v>1</v>
      </c>
      <c r="E322" s="57">
        <v>2</v>
      </c>
      <c r="F322" s="48" t="s">
        <v>97</v>
      </c>
      <c r="G322" s="48" t="s">
        <v>1009</v>
      </c>
      <c r="H322" s="56" t="s">
        <v>1010</v>
      </c>
      <c r="I322" s="51">
        <v>0</v>
      </c>
      <c r="J322" s="50">
        <v>0</v>
      </c>
      <c r="K322" s="50">
        <v>0</v>
      </c>
      <c r="L322" s="51">
        <v>0</v>
      </c>
      <c r="M322" s="51">
        <v>0</v>
      </c>
      <c r="N322" s="51">
        <v>0</v>
      </c>
      <c r="O322" s="51">
        <v>0</v>
      </c>
      <c r="P322" s="51">
        <v>2</v>
      </c>
      <c r="Q322" s="96">
        <f>+'BASE DE DATOS '!CD322</f>
        <v>0</v>
      </c>
      <c r="R322" s="51">
        <f>+'BASE DE DATOS '!CE322</f>
        <v>0</v>
      </c>
      <c r="S322" s="51">
        <f>+'BASE DE DATOS '!CF322</f>
        <v>0</v>
      </c>
      <c r="T322" s="51">
        <f>+'BASE DE DATOS '!CG322</f>
        <v>0</v>
      </c>
      <c r="U322" s="51">
        <f>+'BASE DE DATOS '!CH322</f>
        <v>0</v>
      </c>
      <c r="V322" s="51">
        <f>+'BASE DE DATOS '!CI322</f>
        <v>0</v>
      </c>
      <c r="W322" s="51">
        <f>+'BASE DE DATOS '!CJ322</f>
        <v>0</v>
      </c>
      <c r="X322" s="51">
        <f>+'BASE DE DATOS '!CK322</f>
        <v>0</v>
      </c>
      <c r="Y322" s="51">
        <f>+'BASE DE DATOS '!CL322</f>
        <v>0</v>
      </c>
      <c r="Z322" s="51">
        <f>+'BASE DE DATOS '!CM322</f>
        <v>0</v>
      </c>
      <c r="AA322" s="131">
        <f>+'BASE DE DATOS '!CN322</f>
        <v>0</v>
      </c>
      <c r="AB322" s="377"/>
      <c r="AC322" s="377"/>
      <c r="AD322" s="54">
        <f>+'BASE DE DATOS '!CQ322</f>
        <v>0</v>
      </c>
      <c r="AE322" s="127">
        <f>+'BASE DE DATOS '!CR322</f>
        <v>0</v>
      </c>
      <c r="AF322" s="376"/>
      <c r="AG322" s="376"/>
      <c r="AH322" s="55" t="str">
        <f>+'BASE DE DATOS '!CU322</f>
        <v>SECRETARIA DE AGRICULTURA</v>
      </c>
    </row>
    <row r="323" spans="1:34" ht="101.25">
      <c r="A323" s="48" t="s">
        <v>1006</v>
      </c>
      <c r="B323" s="49" t="s">
        <v>95</v>
      </c>
      <c r="C323" s="48" t="s">
        <v>1007</v>
      </c>
      <c r="D323" s="50">
        <v>1</v>
      </c>
      <c r="E323" s="50" t="s">
        <v>81</v>
      </c>
      <c r="F323" s="48" t="s">
        <v>97</v>
      </c>
      <c r="G323" s="48" t="s">
        <v>1011</v>
      </c>
      <c r="H323" s="48" t="s">
        <v>1011</v>
      </c>
      <c r="I323" s="51">
        <v>0</v>
      </c>
      <c r="J323" s="50">
        <v>0</v>
      </c>
      <c r="K323" s="50">
        <v>0</v>
      </c>
      <c r="L323" s="51">
        <v>0</v>
      </c>
      <c r="M323" s="51">
        <v>0</v>
      </c>
      <c r="N323" s="51">
        <v>0</v>
      </c>
      <c r="O323" s="51">
        <v>0</v>
      </c>
      <c r="P323" s="51" t="s">
        <v>81</v>
      </c>
      <c r="Q323" s="96">
        <f>+'BASE DE DATOS '!CD323</f>
        <v>0</v>
      </c>
      <c r="R323" s="51">
        <f>+'BASE DE DATOS '!CE323</f>
        <v>0</v>
      </c>
      <c r="S323" s="51">
        <f>+'BASE DE DATOS '!CF323</f>
        <v>0</v>
      </c>
      <c r="T323" s="51">
        <f>+'BASE DE DATOS '!CG323</f>
        <v>0</v>
      </c>
      <c r="U323" s="51">
        <f>+'BASE DE DATOS '!CH323</f>
        <v>0</v>
      </c>
      <c r="V323" s="51">
        <f>+'BASE DE DATOS '!CI323</f>
        <v>0</v>
      </c>
      <c r="W323" s="51">
        <f>+'BASE DE DATOS '!CJ323</f>
        <v>0</v>
      </c>
      <c r="X323" s="51">
        <f>+'BASE DE DATOS '!CK323</f>
        <v>0</v>
      </c>
      <c r="Y323" s="51">
        <f>+'BASE DE DATOS '!CL323</f>
        <v>0</v>
      </c>
      <c r="Z323" s="51">
        <f>+'BASE DE DATOS '!CM323</f>
        <v>0</v>
      </c>
      <c r="AA323" s="131" t="str">
        <f>+'BASE DE DATOS '!CN323</f>
        <v>NA</v>
      </c>
      <c r="AB323" s="377"/>
      <c r="AC323" s="377"/>
      <c r="AD323" s="54" t="str">
        <f>+'BASE DE DATOS '!CQ323</f>
        <v>NA</v>
      </c>
      <c r="AE323" s="127" t="str">
        <f>+'BASE DE DATOS '!CR323</f>
        <v>NA</v>
      </c>
      <c r="AF323" s="376"/>
      <c r="AG323" s="376"/>
      <c r="AH323" s="55" t="str">
        <f>+'BASE DE DATOS '!CU323</f>
        <v>SECRETARIA DE AGRICULTURA</v>
      </c>
    </row>
    <row r="324" spans="1:34" ht="123.75">
      <c r="A324" s="48" t="s">
        <v>1006</v>
      </c>
      <c r="B324" s="49" t="s">
        <v>95</v>
      </c>
      <c r="C324" s="48" t="s">
        <v>1007</v>
      </c>
      <c r="D324" s="57">
        <v>100</v>
      </c>
      <c r="E324" s="57">
        <v>1</v>
      </c>
      <c r="F324" s="48" t="s">
        <v>97</v>
      </c>
      <c r="G324" s="48" t="s">
        <v>1012</v>
      </c>
      <c r="H324" s="56" t="s">
        <v>1013</v>
      </c>
      <c r="I324" s="51">
        <v>0</v>
      </c>
      <c r="J324" s="50">
        <v>25</v>
      </c>
      <c r="K324" s="50">
        <v>0</v>
      </c>
      <c r="L324" s="51">
        <v>25</v>
      </c>
      <c r="M324" s="51">
        <v>100</v>
      </c>
      <c r="N324" s="51">
        <v>2</v>
      </c>
      <c r="O324" s="51">
        <v>2</v>
      </c>
      <c r="P324" s="51">
        <v>0</v>
      </c>
      <c r="Q324" s="96">
        <f>+'BASE DE DATOS '!CD324</f>
        <v>0</v>
      </c>
      <c r="R324" s="51">
        <f>+'BASE DE DATOS '!CE324</f>
        <v>0</v>
      </c>
      <c r="S324" s="51">
        <f>+'BASE DE DATOS '!CF324</f>
        <v>0</v>
      </c>
      <c r="T324" s="51">
        <f>+'BASE DE DATOS '!CG324</f>
        <v>0</v>
      </c>
      <c r="U324" s="51">
        <f>+'BASE DE DATOS '!CH324</f>
        <v>0</v>
      </c>
      <c r="V324" s="51">
        <f>+'BASE DE DATOS '!CI324</f>
        <v>0</v>
      </c>
      <c r="W324" s="51">
        <f>+'BASE DE DATOS '!CJ324</f>
        <v>0</v>
      </c>
      <c r="X324" s="51">
        <f>+'BASE DE DATOS '!CK324</f>
        <v>0</v>
      </c>
      <c r="Y324" s="51">
        <f>+'BASE DE DATOS '!CL324</f>
        <v>0</v>
      </c>
      <c r="Z324" s="51">
        <f>+'BASE DE DATOS '!CM324</f>
        <v>0</v>
      </c>
      <c r="AA324" s="131" t="str">
        <f>+'BASE DE DATOS '!CN324</f>
        <v>NA</v>
      </c>
      <c r="AB324" s="377"/>
      <c r="AC324" s="377"/>
      <c r="AD324" s="54">
        <f>+'BASE DE DATOS '!CQ324</f>
        <v>2</v>
      </c>
      <c r="AE324" s="127">
        <f>+'BASE DE DATOS '!CR324</f>
        <v>1</v>
      </c>
      <c r="AF324" s="376"/>
      <c r="AG324" s="376"/>
      <c r="AH324" s="55" t="str">
        <f>+'BASE DE DATOS '!CU324</f>
        <v>SECRETARIA DE AGRICULTURA</v>
      </c>
    </row>
    <row r="325" spans="1:34" ht="101.25">
      <c r="A325" s="48" t="s">
        <v>1006</v>
      </c>
      <c r="B325" s="49" t="s">
        <v>95</v>
      </c>
      <c r="C325" s="48" t="s">
        <v>1007</v>
      </c>
      <c r="D325" s="50">
        <v>1</v>
      </c>
      <c r="E325" s="50">
        <v>1</v>
      </c>
      <c r="F325" s="48" t="s">
        <v>97</v>
      </c>
      <c r="G325" s="48" t="s">
        <v>1014</v>
      </c>
      <c r="H325" s="48" t="s">
        <v>1014</v>
      </c>
      <c r="I325" s="51">
        <v>0</v>
      </c>
      <c r="J325" s="50">
        <v>0</v>
      </c>
      <c r="K325" s="50">
        <v>1</v>
      </c>
      <c r="L325" s="51">
        <v>0</v>
      </c>
      <c r="M325" s="51">
        <v>0</v>
      </c>
      <c r="N325" s="51">
        <v>0</v>
      </c>
      <c r="O325" s="51">
        <v>0</v>
      </c>
      <c r="P325" s="51">
        <v>0</v>
      </c>
      <c r="Q325" s="96">
        <f>+'BASE DE DATOS '!CD325</f>
        <v>0</v>
      </c>
      <c r="R325" s="51">
        <f>+'BASE DE DATOS '!CE325</f>
        <v>0</v>
      </c>
      <c r="S325" s="51">
        <f>+'BASE DE DATOS '!CF325</f>
        <v>0</v>
      </c>
      <c r="T325" s="51">
        <f>+'BASE DE DATOS '!CG325</f>
        <v>0</v>
      </c>
      <c r="U325" s="51">
        <f>+'BASE DE DATOS '!CH325</f>
        <v>0</v>
      </c>
      <c r="V325" s="51">
        <f>+'BASE DE DATOS '!CI325</f>
        <v>0</v>
      </c>
      <c r="W325" s="51">
        <f>+'BASE DE DATOS '!CJ325</f>
        <v>0</v>
      </c>
      <c r="X325" s="51">
        <f>+'BASE DE DATOS '!CK325</f>
        <v>0</v>
      </c>
      <c r="Y325" s="51">
        <f>+'BASE DE DATOS '!CL325</f>
        <v>0</v>
      </c>
      <c r="Z325" s="51">
        <f>+'BASE DE DATOS '!CM325</f>
        <v>0</v>
      </c>
      <c r="AA325" s="131" t="str">
        <f>+'BASE DE DATOS '!CN325</f>
        <v>NA</v>
      </c>
      <c r="AB325" s="377"/>
      <c r="AC325" s="377"/>
      <c r="AD325" s="54">
        <f>+'BASE DE DATOS '!CQ325</f>
        <v>1</v>
      </c>
      <c r="AE325" s="127">
        <f>+'BASE DE DATOS '!CR325</f>
        <v>1</v>
      </c>
      <c r="AF325" s="376"/>
      <c r="AG325" s="376"/>
      <c r="AH325" s="55" t="str">
        <f>+'BASE DE DATOS '!CU325</f>
        <v>SECRETARIA DE AGRICULTURA</v>
      </c>
    </row>
    <row r="326" spans="1:34" ht="33.75">
      <c r="A326" s="39" t="s">
        <v>1015</v>
      </c>
      <c r="B326" s="40" t="s">
        <v>91</v>
      </c>
      <c r="C326" s="39" t="s">
        <v>1016</v>
      </c>
      <c r="D326" s="41" t="s">
        <v>79</v>
      </c>
      <c r="E326" s="41" t="s">
        <v>79</v>
      </c>
      <c r="F326" s="41" t="s">
        <v>79</v>
      </c>
      <c r="G326" s="39" t="s">
        <v>80</v>
      </c>
      <c r="H326" s="39" t="s">
        <v>80</v>
      </c>
      <c r="I326" s="41" t="s">
        <v>79</v>
      </c>
      <c r="J326" s="41">
        <v>11</v>
      </c>
      <c r="K326" s="41" t="s">
        <v>79</v>
      </c>
      <c r="L326" s="41">
        <v>11</v>
      </c>
      <c r="M326" s="59" t="s">
        <v>81</v>
      </c>
      <c r="N326" s="41">
        <v>4</v>
      </c>
      <c r="O326" s="59" t="s">
        <v>81</v>
      </c>
      <c r="P326" s="41">
        <v>4</v>
      </c>
      <c r="Q326" s="108" t="str">
        <f>+'BASE DE DATOS '!CD326</f>
        <v>NA</v>
      </c>
      <c r="R326" s="41">
        <f>+'BASE DE DATOS '!CE326</f>
        <v>0</v>
      </c>
      <c r="S326" s="41">
        <f>+'BASE DE DATOS '!CF326</f>
        <v>0</v>
      </c>
      <c r="T326" s="41">
        <f>+'BASE DE DATOS '!CG326</f>
        <v>0</v>
      </c>
      <c r="U326" s="41">
        <f>+'BASE DE DATOS '!CH326</f>
        <v>0</v>
      </c>
      <c r="V326" s="41">
        <f>+'BASE DE DATOS '!CI326</f>
        <v>0</v>
      </c>
      <c r="W326" s="41">
        <f>+'BASE DE DATOS '!CJ326</f>
        <v>0</v>
      </c>
      <c r="X326" s="41">
        <f>+'BASE DE DATOS '!CK326</f>
        <v>0</v>
      </c>
      <c r="Y326" s="41">
        <f>+'BASE DE DATOS '!CL326</f>
        <v>0</v>
      </c>
      <c r="Z326" s="41">
        <f>+'BASE DE DATOS '!CM326</f>
        <v>0</v>
      </c>
      <c r="AA326" s="59" t="str">
        <f>+'BASE DE DATOS '!CN326</f>
        <v>NA</v>
      </c>
      <c r="AB326" s="59" t="s">
        <v>81</v>
      </c>
      <c r="AC326" s="45">
        <f>+AC327</f>
        <v>1.5301932367149758</v>
      </c>
      <c r="AD326" s="39">
        <f>+'BASE DE DATOS '!CQ326</f>
        <v>12</v>
      </c>
      <c r="AE326" s="59" t="str">
        <f>+'BASE DE DATOS '!CR326</f>
        <v>NA</v>
      </c>
      <c r="AF326" s="59" t="s">
        <v>81</v>
      </c>
      <c r="AG326" s="45">
        <f>+AG327</f>
        <v>0.93259259259259253</v>
      </c>
      <c r="AH326" s="39" t="str">
        <f>+'BASE DE DATOS '!CU326</f>
        <v>SECRETARIA DE MINAS Y ENERGIA</v>
      </c>
    </row>
    <row r="327" spans="1:34" ht="112.5">
      <c r="A327" s="48" t="s">
        <v>1018</v>
      </c>
      <c r="B327" s="49" t="s">
        <v>95</v>
      </c>
      <c r="C327" s="48" t="s">
        <v>1019</v>
      </c>
      <c r="D327" s="50">
        <v>424</v>
      </c>
      <c r="E327" s="50" t="s">
        <v>81</v>
      </c>
      <c r="F327" s="48" t="s">
        <v>97</v>
      </c>
      <c r="G327" s="48" t="s">
        <v>1020</v>
      </c>
      <c r="H327" s="48" t="s">
        <v>1020</v>
      </c>
      <c r="I327" s="51">
        <v>393</v>
      </c>
      <c r="J327" s="50">
        <v>424</v>
      </c>
      <c r="K327" s="50">
        <v>271</v>
      </c>
      <c r="L327" s="51">
        <v>0</v>
      </c>
      <c r="M327" s="51">
        <v>0</v>
      </c>
      <c r="N327" s="48">
        <v>0</v>
      </c>
      <c r="O327" s="51">
        <v>0</v>
      </c>
      <c r="P327" s="51" t="s">
        <v>81</v>
      </c>
      <c r="Q327" s="53">
        <f>+'BASE DE DATOS '!CD327</f>
        <v>0</v>
      </c>
      <c r="R327" s="51">
        <f>+'BASE DE DATOS '!CE327</f>
        <v>0</v>
      </c>
      <c r="S327" s="51">
        <f>+'BASE DE DATOS '!CF327</f>
        <v>0</v>
      </c>
      <c r="T327" s="51">
        <f>+'BASE DE DATOS '!CG327</f>
        <v>0</v>
      </c>
      <c r="U327" s="51">
        <f>+'BASE DE DATOS '!CH327</f>
        <v>0</v>
      </c>
      <c r="V327" s="51">
        <f>+'BASE DE DATOS '!CI327</f>
        <v>0</v>
      </c>
      <c r="W327" s="51">
        <f>+'BASE DE DATOS '!CJ327</f>
        <v>0</v>
      </c>
      <c r="X327" s="51">
        <f>+'BASE DE DATOS '!CK327</f>
        <v>0</v>
      </c>
      <c r="Y327" s="51">
        <f>+'BASE DE DATOS '!CL327</f>
        <v>0</v>
      </c>
      <c r="Z327" s="51">
        <f>+'BASE DE DATOS '!CM327</f>
        <v>0</v>
      </c>
      <c r="AA327" s="54" t="str">
        <f>+'BASE DE DATOS '!CN327</f>
        <v>NA</v>
      </c>
      <c r="AB327" s="377" t="s">
        <v>81</v>
      </c>
      <c r="AC327" s="377">
        <f>SUM(AA327:AA346)/P326</f>
        <v>1.5301932367149758</v>
      </c>
      <c r="AD327" s="54" t="str">
        <f>+'BASE DE DATOS '!CQ327</f>
        <v>NA</v>
      </c>
      <c r="AE327" s="127" t="str">
        <f>+'BASE DE DATOS '!CR327</f>
        <v>NA</v>
      </c>
      <c r="AF327" s="376" t="s">
        <v>81</v>
      </c>
      <c r="AG327" s="376">
        <f>SUM(AE327:AE346)/AD326</f>
        <v>0.93259259259259253</v>
      </c>
      <c r="AH327" s="66" t="str">
        <f>+'BASE DE DATOS '!CU327</f>
        <v>SECRETARIA DE MINAS Y ENERGIA</v>
      </c>
    </row>
    <row r="328" spans="1:34" ht="33.75">
      <c r="A328" s="48" t="s">
        <v>1018</v>
      </c>
      <c r="B328" s="49" t="s">
        <v>95</v>
      </c>
      <c r="C328" s="48" t="s">
        <v>1019</v>
      </c>
      <c r="D328" s="50">
        <v>424</v>
      </c>
      <c r="E328" s="50" t="s">
        <v>81</v>
      </c>
      <c r="F328" s="48" t="s">
        <v>97</v>
      </c>
      <c r="G328" s="48" t="s">
        <v>1023</v>
      </c>
      <c r="H328" s="48" t="s">
        <v>1023</v>
      </c>
      <c r="I328" s="51">
        <v>297</v>
      </c>
      <c r="J328" s="50">
        <v>424</v>
      </c>
      <c r="K328" s="50">
        <v>246</v>
      </c>
      <c r="L328" s="51">
        <v>0</v>
      </c>
      <c r="M328" s="51">
        <v>0</v>
      </c>
      <c r="N328" s="48">
        <v>0</v>
      </c>
      <c r="O328" s="51">
        <v>0</v>
      </c>
      <c r="P328" s="51" t="s">
        <v>81</v>
      </c>
      <c r="Q328" s="53">
        <f>+'BASE DE DATOS '!CD328</f>
        <v>0</v>
      </c>
      <c r="R328" s="51">
        <f>+'BASE DE DATOS '!CE328</f>
        <v>0</v>
      </c>
      <c r="S328" s="51">
        <f>+'BASE DE DATOS '!CF328</f>
        <v>0</v>
      </c>
      <c r="T328" s="51">
        <f>+'BASE DE DATOS '!CG328</f>
        <v>0</v>
      </c>
      <c r="U328" s="51">
        <f>+'BASE DE DATOS '!CH328</f>
        <v>0</v>
      </c>
      <c r="V328" s="51">
        <f>+'BASE DE DATOS '!CI328</f>
        <v>0</v>
      </c>
      <c r="W328" s="51">
        <f>+'BASE DE DATOS '!CJ328</f>
        <v>0</v>
      </c>
      <c r="X328" s="51">
        <f>+'BASE DE DATOS '!CK328</f>
        <v>0</v>
      </c>
      <c r="Y328" s="51">
        <f>+'BASE DE DATOS '!CL328</f>
        <v>0</v>
      </c>
      <c r="Z328" s="51">
        <f>+'BASE DE DATOS '!CM328</f>
        <v>0</v>
      </c>
      <c r="AA328" s="54" t="str">
        <f>+'BASE DE DATOS '!CN328</f>
        <v>NA</v>
      </c>
      <c r="AB328" s="377"/>
      <c r="AC328" s="377"/>
      <c r="AD328" s="54" t="str">
        <f>+'BASE DE DATOS '!CQ328</f>
        <v>NA</v>
      </c>
      <c r="AE328" s="127" t="str">
        <f>+'BASE DE DATOS '!CR328</f>
        <v>NA</v>
      </c>
      <c r="AF328" s="376"/>
      <c r="AG328" s="376"/>
      <c r="AH328" s="66" t="str">
        <f>+'BASE DE DATOS '!CU328</f>
        <v>SECRETARIA DE MINAS Y ENERGIA</v>
      </c>
    </row>
    <row r="329" spans="1:34" ht="33.75">
      <c r="A329" s="48" t="s">
        <v>1018</v>
      </c>
      <c r="B329" s="49" t="s">
        <v>95</v>
      </c>
      <c r="C329" s="48" t="s">
        <v>1019</v>
      </c>
      <c r="D329" s="50">
        <v>1</v>
      </c>
      <c r="E329" s="50" t="s">
        <v>81</v>
      </c>
      <c r="F329" s="48" t="s">
        <v>97</v>
      </c>
      <c r="G329" s="48" t="s">
        <v>1026</v>
      </c>
      <c r="H329" s="48" t="s">
        <v>1026</v>
      </c>
      <c r="I329" s="51">
        <v>0.5</v>
      </c>
      <c r="J329" s="50">
        <v>0</v>
      </c>
      <c r="K329" s="50">
        <v>0</v>
      </c>
      <c r="L329" s="51">
        <v>1</v>
      </c>
      <c r="M329" s="51">
        <v>0</v>
      </c>
      <c r="N329" s="48">
        <v>0</v>
      </c>
      <c r="O329" s="51">
        <v>0</v>
      </c>
      <c r="P329" s="51" t="s">
        <v>81</v>
      </c>
      <c r="Q329" s="53">
        <f>+'BASE DE DATOS '!CD329</f>
        <v>0</v>
      </c>
      <c r="R329" s="51">
        <f>+'BASE DE DATOS '!CE329</f>
        <v>0</v>
      </c>
      <c r="S329" s="51">
        <f>+'BASE DE DATOS '!CF329</f>
        <v>0</v>
      </c>
      <c r="T329" s="51">
        <f>+'BASE DE DATOS '!CG329</f>
        <v>0</v>
      </c>
      <c r="U329" s="51">
        <f>+'BASE DE DATOS '!CH329</f>
        <v>0</v>
      </c>
      <c r="V329" s="51">
        <f>+'BASE DE DATOS '!CI329</f>
        <v>0</v>
      </c>
      <c r="W329" s="51">
        <f>+'BASE DE DATOS '!CJ329</f>
        <v>0</v>
      </c>
      <c r="X329" s="51">
        <f>+'BASE DE DATOS '!CK329</f>
        <v>0</v>
      </c>
      <c r="Y329" s="51">
        <f>+'BASE DE DATOS '!CL329</f>
        <v>0</v>
      </c>
      <c r="Z329" s="51">
        <f>+'BASE DE DATOS '!CM329</f>
        <v>0</v>
      </c>
      <c r="AA329" s="54" t="str">
        <f>+'BASE DE DATOS '!CN329</f>
        <v>NA</v>
      </c>
      <c r="AB329" s="377"/>
      <c r="AC329" s="377"/>
      <c r="AD329" s="54" t="str">
        <f>+'BASE DE DATOS '!CQ329</f>
        <v>NA</v>
      </c>
      <c r="AE329" s="127" t="str">
        <f>+'BASE DE DATOS '!CR329</f>
        <v>NA</v>
      </c>
      <c r="AF329" s="376"/>
      <c r="AG329" s="376"/>
      <c r="AH329" s="66" t="str">
        <f>+'BASE DE DATOS '!CU329</f>
        <v>SECRETARIA DE MINAS Y ENERGIA</v>
      </c>
    </row>
    <row r="330" spans="1:34" ht="45">
      <c r="A330" s="48" t="s">
        <v>1018</v>
      </c>
      <c r="B330" s="49" t="s">
        <v>95</v>
      </c>
      <c r="C330" s="48" t="s">
        <v>1019</v>
      </c>
      <c r="D330" s="50">
        <v>1500</v>
      </c>
      <c r="E330" s="50" t="s">
        <v>81</v>
      </c>
      <c r="F330" s="48" t="s">
        <v>486</v>
      </c>
      <c r="G330" s="48" t="s">
        <v>1029</v>
      </c>
      <c r="H330" s="48" t="s">
        <v>1029</v>
      </c>
      <c r="I330" s="51">
        <v>100</v>
      </c>
      <c r="J330" s="50">
        <v>1500</v>
      </c>
      <c r="K330" s="50">
        <v>0</v>
      </c>
      <c r="L330" s="51">
        <v>0</v>
      </c>
      <c r="M330" s="51">
        <v>0</v>
      </c>
      <c r="N330" s="48">
        <v>0</v>
      </c>
      <c r="O330" s="51">
        <v>0</v>
      </c>
      <c r="P330" s="51" t="s">
        <v>81</v>
      </c>
      <c r="Q330" s="53">
        <f>+'BASE DE DATOS '!CD330</f>
        <v>0</v>
      </c>
      <c r="R330" s="51">
        <f>+'BASE DE DATOS '!CE330</f>
        <v>0</v>
      </c>
      <c r="S330" s="51">
        <f>+'BASE DE DATOS '!CF330</f>
        <v>0</v>
      </c>
      <c r="T330" s="51">
        <f>+'BASE DE DATOS '!CG330</f>
        <v>0</v>
      </c>
      <c r="U330" s="51">
        <f>+'BASE DE DATOS '!CH330</f>
        <v>0</v>
      </c>
      <c r="V330" s="51">
        <f>+'BASE DE DATOS '!CI330</f>
        <v>0</v>
      </c>
      <c r="W330" s="51">
        <f>+'BASE DE DATOS '!CJ330</f>
        <v>0</v>
      </c>
      <c r="X330" s="51">
        <f>+'BASE DE DATOS '!CK330</f>
        <v>0</v>
      </c>
      <c r="Y330" s="51">
        <f>+'BASE DE DATOS '!CL330</f>
        <v>0</v>
      </c>
      <c r="Z330" s="51">
        <f>+'BASE DE DATOS '!CM330</f>
        <v>0</v>
      </c>
      <c r="AA330" s="54" t="str">
        <f>+'BASE DE DATOS '!CN330</f>
        <v>NA</v>
      </c>
      <c r="AB330" s="377"/>
      <c r="AC330" s="377"/>
      <c r="AD330" s="54" t="str">
        <f>+'BASE DE DATOS '!CQ330</f>
        <v>NA</v>
      </c>
      <c r="AE330" s="127" t="str">
        <f>+'BASE DE DATOS '!CR330</f>
        <v>NA</v>
      </c>
      <c r="AF330" s="376"/>
      <c r="AG330" s="376"/>
      <c r="AH330" s="66" t="str">
        <f>+'BASE DE DATOS '!CU330</f>
        <v>SECRETARIA DE MINAS Y ENERGIA</v>
      </c>
    </row>
    <row r="331" spans="1:34" ht="33.75">
      <c r="A331" s="48" t="s">
        <v>1018</v>
      </c>
      <c r="B331" s="49" t="s">
        <v>95</v>
      </c>
      <c r="C331" s="48" t="s">
        <v>1019</v>
      </c>
      <c r="D331" s="50">
        <v>224</v>
      </c>
      <c r="E331" s="50" t="s">
        <v>81</v>
      </c>
      <c r="F331" s="48" t="s">
        <v>486</v>
      </c>
      <c r="G331" s="48" t="s">
        <v>1032</v>
      </c>
      <c r="H331" s="48" t="s">
        <v>1032</v>
      </c>
      <c r="I331" s="51">
        <v>200</v>
      </c>
      <c r="J331" s="50">
        <v>224</v>
      </c>
      <c r="K331" s="51">
        <v>0</v>
      </c>
      <c r="L331" s="51">
        <v>0</v>
      </c>
      <c r="M331" s="51">
        <v>0</v>
      </c>
      <c r="N331" s="48">
        <v>0</v>
      </c>
      <c r="O331" s="51">
        <v>0</v>
      </c>
      <c r="P331" s="51" t="s">
        <v>81</v>
      </c>
      <c r="Q331" s="53">
        <f>+'BASE DE DATOS '!CD331</f>
        <v>0</v>
      </c>
      <c r="R331" s="51">
        <f>+'BASE DE DATOS '!CE331</f>
        <v>0</v>
      </c>
      <c r="S331" s="51">
        <f>+'BASE DE DATOS '!CF331</f>
        <v>0</v>
      </c>
      <c r="T331" s="51">
        <f>+'BASE DE DATOS '!CG331</f>
        <v>0</v>
      </c>
      <c r="U331" s="51">
        <f>+'BASE DE DATOS '!CH331</f>
        <v>0</v>
      </c>
      <c r="V331" s="51">
        <f>+'BASE DE DATOS '!CI331</f>
        <v>0</v>
      </c>
      <c r="W331" s="51">
        <f>+'BASE DE DATOS '!CJ331</f>
        <v>0</v>
      </c>
      <c r="X331" s="51">
        <f>+'BASE DE DATOS '!CK331</f>
        <v>0</v>
      </c>
      <c r="Y331" s="51">
        <f>+'BASE DE DATOS '!CL331</f>
        <v>0</v>
      </c>
      <c r="Z331" s="51">
        <f>+'BASE DE DATOS '!CM331</f>
        <v>0</v>
      </c>
      <c r="AA331" s="54" t="str">
        <f>+'BASE DE DATOS '!CN331</f>
        <v>NA</v>
      </c>
      <c r="AB331" s="377"/>
      <c r="AC331" s="377"/>
      <c r="AD331" s="54" t="str">
        <f>+'BASE DE DATOS '!CQ331</f>
        <v>NA</v>
      </c>
      <c r="AE331" s="127" t="str">
        <f>+'BASE DE DATOS '!CR331</f>
        <v>NA</v>
      </c>
      <c r="AF331" s="376"/>
      <c r="AG331" s="376"/>
      <c r="AH331" s="66" t="str">
        <f>+'BASE DE DATOS '!CU331</f>
        <v>SECRETARIA DE MINAS Y ENERGIA</v>
      </c>
    </row>
    <row r="332" spans="1:34" ht="67.5">
      <c r="A332" s="48" t="s">
        <v>1035</v>
      </c>
      <c r="B332" s="49" t="s">
        <v>95</v>
      </c>
      <c r="C332" s="48" t="s">
        <v>1036</v>
      </c>
      <c r="D332" s="57">
        <v>3</v>
      </c>
      <c r="E332" s="57">
        <v>2</v>
      </c>
      <c r="F332" s="48" t="s">
        <v>97</v>
      </c>
      <c r="G332" s="48" t="s">
        <v>1037</v>
      </c>
      <c r="H332" s="48" t="s">
        <v>1037</v>
      </c>
      <c r="I332" s="51">
        <v>0</v>
      </c>
      <c r="J332" s="50">
        <v>1</v>
      </c>
      <c r="K332" s="50">
        <v>0</v>
      </c>
      <c r="L332" s="51">
        <v>15</v>
      </c>
      <c r="M332" s="51">
        <v>0</v>
      </c>
      <c r="N332" s="48">
        <v>0</v>
      </c>
      <c r="O332" s="51">
        <v>0</v>
      </c>
      <c r="P332" s="51">
        <v>2</v>
      </c>
      <c r="Q332" s="53">
        <f>+'BASE DE DATOS '!CD332</f>
        <v>0</v>
      </c>
      <c r="R332" s="51">
        <f>+'BASE DE DATOS '!CE332</f>
        <v>0</v>
      </c>
      <c r="S332" s="51">
        <f>+'BASE DE DATOS '!CF332</f>
        <v>0</v>
      </c>
      <c r="T332" s="51">
        <f>+'BASE DE DATOS '!CG332</f>
        <v>0</v>
      </c>
      <c r="U332" s="51">
        <f>+'BASE DE DATOS '!CH332</f>
        <v>0</v>
      </c>
      <c r="V332" s="51">
        <f>+'BASE DE DATOS '!CI332</f>
        <v>0</v>
      </c>
      <c r="W332" s="51">
        <f>+'BASE DE DATOS '!CJ332</f>
        <v>0</v>
      </c>
      <c r="X332" s="51">
        <f>+'BASE DE DATOS '!CK332</f>
        <v>0</v>
      </c>
      <c r="Y332" s="51">
        <f>+'BASE DE DATOS '!CL332</f>
        <v>0</v>
      </c>
      <c r="Z332" s="51">
        <f>+'BASE DE DATOS '!CM332</f>
        <v>0</v>
      </c>
      <c r="AA332" s="131" t="str">
        <f>+'BASE DE DATOS '!CN332</f>
        <v>NA</v>
      </c>
      <c r="AB332" s="377" t="s">
        <v>81</v>
      </c>
      <c r="AC332" s="377">
        <v>0</v>
      </c>
      <c r="AD332" s="54" t="str">
        <f>+'BASE DE DATOS '!CQ332</f>
        <v>NA</v>
      </c>
      <c r="AE332" s="127" t="str">
        <f>+'BASE DE DATOS '!CR332</f>
        <v>NA</v>
      </c>
      <c r="AF332" s="376">
        <f>SUM(AE332:AE334)/3</f>
        <v>0</v>
      </c>
      <c r="AG332" s="376"/>
      <c r="AH332" s="66" t="str">
        <f>+'BASE DE DATOS '!CU332</f>
        <v>SECRETARIA DE MINAS Y ENERGIA</v>
      </c>
    </row>
    <row r="333" spans="1:34" ht="67.5">
      <c r="A333" s="48" t="s">
        <v>1035</v>
      </c>
      <c r="B333" s="49" t="s">
        <v>95</v>
      </c>
      <c r="C333" s="48" t="s">
        <v>1036</v>
      </c>
      <c r="D333" s="50">
        <v>30</v>
      </c>
      <c r="E333" s="50">
        <v>30</v>
      </c>
      <c r="F333" s="48" t="s">
        <v>97</v>
      </c>
      <c r="G333" s="48" t="s">
        <v>1040</v>
      </c>
      <c r="H333" s="48" t="s">
        <v>1040</v>
      </c>
      <c r="I333" s="51">
        <v>0</v>
      </c>
      <c r="J333" s="50">
        <v>10</v>
      </c>
      <c r="K333" s="50">
        <v>0</v>
      </c>
      <c r="L333" s="51">
        <v>10</v>
      </c>
      <c r="M333" s="51">
        <v>0</v>
      </c>
      <c r="N333" s="48">
        <v>0</v>
      </c>
      <c r="O333" s="51">
        <v>0</v>
      </c>
      <c r="P333" s="51">
        <v>30</v>
      </c>
      <c r="Q333" s="53">
        <f>+'BASE DE DATOS '!CD333</f>
        <v>0</v>
      </c>
      <c r="R333" s="51">
        <f>+'BASE DE DATOS '!CE333</f>
        <v>0</v>
      </c>
      <c r="S333" s="51">
        <f>+'BASE DE DATOS '!CF333</f>
        <v>0</v>
      </c>
      <c r="T333" s="51">
        <f>+'BASE DE DATOS '!CG333</f>
        <v>0</v>
      </c>
      <c r="U333" s="51">
        <f>+'BASE DE DATOS '!CH333</f>
        <v>0</v>
      </c>
      <c r="V333" s="51">
        <f>+'BASE DE DATOS '!CI333</f>
        <v>0</v>
      </c>
      <c r="W333" s="51">
        <f>+'BASE DE DATOS '!CJ333</f>
        <v>0</v>
      </c>
      <c r="X333" s="51">
        <f>+'BASE DE DATOS '!CK333</f>
        <v>0</v>
      </c>
      <c r="Y333" s="51">
        <f>+'BASE DE DATOS '!CL333</f>
        <v>0</v>
      </c>
      <c r="Z333" s="51">
        <f>+'BASE DE DATOS '!CM333</f>
        <v>0</v>
      </c>
      <c r="AA333" s="131" t="str">
        <f>+'BASE DE DATOS '!CN333</f>
        <v>NA</v>
      </c>
      <c r="AB333" s="377"/>
      <c r="AC333" s="377"/>
      <c r="AD333" s="54" t="str">
        <f>+'BASE DE DATOS '!CQ333</f>
        <v>NA</v>
      </c>
      <c r="AE333" s="127" t="str">
        <f>+'BASE DE DATOS '!CR333</f>
        <v>NA</v>
      </c>
      <c r="AF333" s="376"/>
      <c r="AG333" s="376"/>
      <c r="AH333" s="66" t="str">
        <f>+'BASE DE DATOS '!CU333</f>
        <v>SECRETARIA DE MINAS Y ENERGIA</v>
      </c>
    </row>
    <row r="334" spans="1:34" ht="67.5">
      <c r="A334" s="48" t="s">
        <v>1035</v>
      </c>
      <c r="B334" s="49" t="s">
        <v>95</v>
      </c>
      <c r="C334" s="48" t="s">
        <v>1036</v>
      </c>
      <c r="D334" s="50">
        <v>3</v>
      </c>
      <c r="E334" s="50">
        <v>3</v>
      </c>
      <c r="F334" s="48" t="s">
        <v>97</v>
      </c>
      <c r="G334" s="48" t="s">
        <v>1042</v>
      </c>
      <c r="H334" s="48" t="s">
        <v>1042</v>
      </c>
      <c r="I334" s="51">
        <v>0</v>
      </c>
      <c r="J334" s="50">
        <v>0</v>
      </c>
      <c r="K334" s="50">
        <v>0</v>
      </c>
      <c r="L334" s="51">
        <v>0</v>
      </c>
      <c r="M334" s="51">
        <v>0</v>
      </c>
      <c r="N334" s="48">
        <v>0</v>
      </c>
      <c r="O334" s="51">
        <v>0</v>
      </c>
      <c r="P334" s="51">
        <v>3</v>
      </c>
      <c r="Q334" s="53">
        <f>+'BASE DE DATOS '!CD334</f>
        <v>0</v>
      </c>
      <c r="R334" s="51">
        <f>+'BASE DE DATOS '!CE334</f>
        <v>0</v>
      </c>
      <c r="S334" s="51">
        <f>+'BASE DE DATOS '!CF334</f>
        <v>0</v>
      </c>
      <c r="T334" s="51">
        <f>+'BASE DE DATOS '!CG334</f>
        <v>0</v>
      </c>
      <c r="U334" s="51">
        <f>+'BASE DE DATOS '!CH334</f>
        <v>0</v>
      </c>
      <c r="V334" s="51">
        <f>+'BASE DE DATOS '!CI334</f>
        <v>0</v>
      </c>
      <c r="W334" s="51">
        <f>+'BASE DE DATOS '!CJ334</f>
        <v>0</v>
      </c>
      <c r="X334" s="51">
        <f>+'BASE DE DATOS '!CK334</f>
        <v>0</v>
      </c>
      <c r="Y334" s="51">
        <f>+'BASE DE DATOS '!CL334</f>
        <v>0</v>
      </c>
      <c r="Z334" s="51">
        <f>+'BASE DE DATOS '!CM334</f>
        <v>0</v>
      </c>
      <c r="AA334" s="131" t="str">
        <f>+'BASE DE DATOS '!CN334</f>
        <v>NA</v>
      </c>
      <c r="AB334" s="377"/>
      <c r="AC334" s="377"/>
      <c r="AD334" s="54" t="str">
        <f>+'BASE DE DATOS '!CQ334</f>
        <v>NA</v>
      </c>
      <c r="AE334" s="127" t="str">
        <f>+'BASE DE DATOS '!CR334</f>
        <v>NA</v>
      </c>
      <c r="AF334" s="376"/>
      <c r="AG334" s="376"/>
      <c r="AH334" s="66" t="str">
        <f>+'BASE DE DATOS '!CU334</f>
        <v>SECRETARIA DE MINAS Y ENERGIA</v>
      </c>
    </row>
    <row r="335" spans="1:34" ht="56.25">
      <c r="A335" s="48" t="s">
        <v>1045</v>
      </c>
      <c r="B335" s="49" t="s">
        <v>95</v>
      </c>
      <c r="C335" s="48" t="s">
        <v>1046</v>
      </c>
      <c r="D335" s="50">
        <v>30</v>
      </c>
      <c r="E335" s="50">
        <v>30</v>
      </c>
      <c r="F335" s="48" t="s">
        <v>97</v>
      </c>
      <c r="G335" s="48" t="s">
        <v>1047</v>
      </c>
      <c r="H335" s="48" t="s">
        <v>1048</v>
      </c>
      <c r="I335" s="51">
        <v>0</v>
      </c>
      <c r="J335" s="50">
        <v>0</v>
      </c>
      <c r="K335" s="50">
        <v>0</v>
      </c>
      <c r="L335" s="51">
        <v>50</v>
      </c>
      <c r="M335" s="51">
        <v>50</v>
      </c>
      <c r="N335" s="48">
        <v>0</v>
      </c>
      <c r="O335" s="51">
        <v>0</v>
      </c>
      <c r="P335" s="51">
        <v>0</v>
      </c>
      <c r="Q335" s="53">
        <f>+'BASE DE DATOS '!CD335</f>
        <v>50</v>
      </c>
      <c r="R335" s="51">
        <f>+'BASE DE DATOS '!CE335</f>
        <v>0</v>
      </c>
      <c r="S335" s="51">
        <f>+'BASE DE DATOS '!CF335</f>
        <v>0</v>
      </c>
      <c r="T335" s="51">
        <f>+'BASE DE DATOS '!CG335</f>
        <v>0</v>
      </c>
      <c r="U335" s="51">
        <f>+'BASE DE DATOS '!CH335</f>
        <v>0</v>
      </c>
      <c r="V335" s="51">
        <f>+'BASE DE DATOS '!CI335</f>
        <v>0</v>
      </c>
      <c r="W335" s="51">
        <f>+'BASE DE DATOS '!CJ335</f>
        <v>0</v>
      </c>
      <c r="X335" s="51">
        <f>+'BASE DE DATOS '!CK335</f>
        <v>0</v>
      </c>
      <c r="Y335" s="51">
        <f>+'BASE DE DATOS '!CL335</f>
        <v>0</v>
      </c>
      <c r="Z335" s="51">
        <f>+'BASE DE DATOS '!CM335</f>
        <v>0</v>
      </c>
      <c r="AA335" s="131">
        <f>+'BASE DE DATOS '!CN335</f>
        <v>1</v>
      </c>
      <c r="AB335" s="377">
        <f>SUBTOTAL(9,AA335:AA338)/3</f>
        <v>1.0402576489533011</v>
      </c>
      <c r="AC335" s="377">
        <v>0</v>
      </c>
      <c r="AD335" s="54">
        <f>+'BASE DE DATOS '!CQ335</f>
        <v>100</v>
      </c>
      <c r="AE335" s="127">
        <f>+'BASE DE DATOS '!CR335</f>
        <v>1</v>
      </c>
      <c r="AF335" s="376">
        <f>SUM(AE335:AE338)/4</f>
        <v>0.79777777777777781</v>
      </c>
      <c r="AG335" s="376"/>
      <c r="AH335" s="66" t="str">
        <f>+'BASE DE DATOS '!CU335</f>
        <v>SECRETARIA DE MINAS Y ENERGIA</v>
      </c>
    </row>
    <row r="336" spans="1:34" ht="56.25">
      <c r="A336" s="48" t="s">
        <v>1045</v>
      </c>
      <c r="B336" s="49" t="s">
        <v>95</v>
      </c>
      <c r="C336" s="48" t="s">
        <v>1046</v>
      </c>
      <c r="D336" s="50">
        <v>50</v>
      </c>
      <c r="E336" s="50">
        <v>50</v>
      </c>
      <c r="F336" s="48" t="s">
        <v>97</v>
      </c>
      <c r="G336" s="48" t="s">
        <v>1051</v>
      </c>
      <c r="H336" s="48" t="s">
        <v>1051</v>
      </c>
      <c r="I336" s="51">
        <v>25</v>
      </c>
      <c r="J336" s="50">
        <v>10</v>
      </c>
      <c r="K336" s="50">
        <v>0</v>
      </c>
      <c r="L336" s="51">
        <v>20</v>
      </c>
      <c r="M336" s="51">
        <v>0</v>
      </c>
      <c r="N336" s="48">
        <v>0</v>
      </c>
      <c r="O336" s="51">
        <v>0</v>
      </c>
      <c r="P336" s="51">
        <v>50</v>
      </c>
      <c r="Q336" s="53">
        <f>+'BASE DE DATOS '!CD336</f>
        <v>100</v>
      </c>
      <c r="R336" s="51">
        <f>+'BASE DE DATOS '!CE336</f>
        <v>0</v>
      </c>
      <c r="S336" s="51">
        <f>+'BASE DE DATOS '!CF336</f>
        <v>0</v>
      </c>
      <c r="T336" s="51">
        <f>+'BASE DE DATOS '!CG336</f>
        <v>0</v>
      </c>
      <c r="U336" s="51">
        <f>+'BASE DE DATOS '!CH336</f>
        <v>0</v>
      </c>
      <c r="V336" s="51">
        <f>+'BASE DE DATOS '!CI336</f>
        <v>0</v>
      </c>
      <c r="W336" s="51">
        <f>+'BASE DE DATOS '!CJ336</f>
        <v>0</v>
      </c>
      <c r="X336" s="51">
        <f>+'BASE DE DATOS '!CK336</f>
        <v>0</v>
      </c>
      <c r="Y336" s="51">
        <f>+'BASE DE DATOS '!CL336</f>
        <v>0</v>
      </c>
      <c r="Z336" s="51">
        <f>+'BASE DE DATOS '!CM336</f>
        <v>0</v>
      </c>
      <c r="AA336" s="131">
        <f>+'BASE DE DATOS '!CN336</f>
        <v>1</v>
      </c>
      <c r="AB336" s="377"/>
      <c r="AC336" s="377"/>
      <c r="AD336" s="54">
        <f>+'BASE DE DATOS '!CQ336</f>
        <v>100</v>
      </c>
      <c r="AE336" s="127">
        <f>+'BASE DE DATOS '!CR336</f>
        <v>1</v>
      </c>
      <c r="AF336" s="376"/>
      <c r="AG336" s="376"/>
      <c r="AH336" s="66" t="str">
        <f>+'BASE DE DATOS '!CU336</f>
        <v>SECRETARIA DE MINAS Y ENERGIA</v>
      </c>
    </row>
    <row r="337" spans="1:34" ht="56.25">
      <c r="A337" s="48" t="s">
        <v>1045</v>
      </c>
      <c r="B337" s="49" t="s">
        <v>95</v>
      </c>
      <c r="C337" s="48" t="s">
        <v>1046</v>
      </c>
      <c r="D337" s="50">
        <v>900</v>
      </c>
      <c r="E337" s="50">
        <v>900</v>
      </c>
      <c r="F337" s="48" t="s">
        <v>97</v>
      </c>
      <c r="G337" s="48" t="s">
        <v>1054</v>
      </c>
      <c r="H337" s="48" t="s">
        <v>1054</v>
      </c>
      <c r="I337" s="51">
        <v>40</v>
      </c>
      <c r="J337" s="50">
        <v>225</v>
      </c>
      <c r="K337" s="50">
        <v>0</v>
      </c>
      <c r="L337" s="51">
        <v>300</v>
      </c>
      <c r="M337" s="51">
        <v>72</v>
      </c>
      <c r="N337" s="48">
        <v>450</v>
      </c>
      <c r="O337" s="51">
        <v>0</v>
      </c>
      <c r="P337" s="51">
        <v>828</v>
      </c>
      <c r="Q337" s="53">
        <f>+'BASE DE DATOS '!CD337</f>
        <v>100</v>
      </c>
      <c r="R337" s="51">
        <f>+'BASE DE DATOS '!CE337</f>
        <v>0</v>
      </c>
      <c r="S337" s="51">
        <f>+'BASE DE DATOS '!CF337</f>
        <v>0</v>
      </c>
      <c r="T337" s="51">
        <f>+'BASE DE DATOS '!CG337</f>
        <v>0</v>
      </c>
      <c r="U337" s="51">
        <f>+'BASE DE DATOS '!CH337</f>
        <v>0</v>
      </c>
      <c r="V337" s="51">
        <f>+'BASE DE DATOS '!CI337</f>
        <v>0</v>
      </c>
      <c r="W337" s="51">
        <f>+'BASE DE DATOS '!CJ337</f>
        <v>0</v>
      </c>
      <c r="X337" s="51">
        <f>+'BASE DE DATOS '!CK337</f>
        <v>0</v>
      </c>
      <c r="Y337" s="51">
        <f>+'BASE DE DATOS '!CL337</f>
        <v>0</v>
      </c>
      <c r="Z337" s="51">
        <f>+'BASE DE DATOS '!CM337</f>
        <v>0</v>
      </c>
      <c r="AA337" s="131">
        <f>+'BASE DE DATOS '!CN337</f>
        <v>0.12077294685990338</v>
      </c>
      <c r="AB337" s="377"/>
      <c r="AC337" s="377"/>
      <c r="AD337" s="54">
        <f>+'BASE DE DATOS '!CQ337</f>
        <v>172</v>
      </c>
      <c r="AE337" s="127">
        <f>+'BASE DE DATOS '!CR337</f>
        <v>0.19111111111111112</v>
      </c>
      <c r="AF337" s="376"/>
      <c r="AG337" s="376"/>
      <c r="AH337" s="66" t="str">
        <f>+'BASE DE DATOS '!CU337</f>
        <v>SECRETARIA DE MINAS Y ENERGIA</v>
      </c>
    </row>
    <row r="338" spans="1:34" ht="56.25">
      <c r="A338" s="48" t="s">
        <v>1045</v>
      </c>
      <c r="B338" s="49" t="s">
        <v>95</v>
      </c>
      <c r="C338" s="48" t="s">
        <v>1046</v>
      </c>
      <c r="D338" s="50">
        <v>3</v>
      </c>
      <c r="E338" s="50">
        <v>3</v>
      </c>
      <c r="F338" s="48" t="s">
        <v>97</v>
      </c>
      <c r="G338" s="48" t="s">
        <v>1057</v>
      </c>
      <c r="H338" s="48" t="s">
        <v>1057</v>
      </c>
      <c r="I338" s="51">
        <v>0</v>
      </c>
      <c r="J338" s="50">
        <v>0</v>
      </c>
      <c r="K338" s="50">
        <v>0</v>
      </c>
      <c r="L338" s="51">
        <v>2</v>
      </c>
      <c r="M338" s="51">
        <v>2</v>
      </c>
      <c r="N338" s="48">
        <v>1</v>
      </c>
      <c r="O338" s="51">
        <v>0</v>
      </c>
      <c r="P338" s="51">
        <v>1</v>
      </c>
      <c r="Q338" s="53">
        <f>+'BASE DE DATOS '!CD338</f>
        <v>3</v>
      </c>
      <c r="R338" s="51">
        <f>+'BASE DE DATOS '!CE338</f>
        <v>0</v>
      </c>
      <c r="S338" s="51">
        <f>+'BASE DE DATOS '!CF338</f>
        <v>0</v>
      </c>
      <c r="T338" s="51">
        <f>+'BASE DE DATOS '!CG338</f>
        <v>0</v>
      </c>
      <c r="U338" s="51">
        <f>+'BASE DE DATOS '!CH338</f>
        <v>0</v>
      </c>
      <c r="V338" s="51">
        <f>+'BASE DE DATOS '!CI338</f>
        <v>0</v>
      </c>
      <c r="W338" s="51">
        <f>+'BASE DE DATOS '!CJ338</f>
        <v>0</v>
      </c>
      <c r="X338" s="51">
        <f>+'BASE DE DATOS '!CK338</f>
        <v>0</v>
      </c>
      <c r="Y338" s="51">
        <f>+'BASE DE DATOS '!CL338</f>
        <v>0</v>
      </c>
      <c r="Z338" s="51">
        <f>+'BASE DE DATOS '!CM338</f>
        <v>0</v>
      </c>
      <c r="AA338" s="131">
        <f>+'BASE DE DATOS '!CN338</f>
        <v>1</v>
      </c>
      <c r="AB338" s="377"/>
      <c r="AC338" s="377"/>
      <c r="AD338" s="54">
        <f>+'BASE DE DATOS '!CQ338</f>
        <v>5</v>
      </c>
      <c r="AE338" s="127">
        <f>+'BASE DE DATOS '!CR338</f>
        <v>1</v>
      </c>
      <c r="AF338" s="376"/>
      <c r="AG338" s="376"/>
      <c r="AH338" s="66" t="str">
        <f>+'BASE DE DATOS '!CU338</f>
        <v>SECRETARIA DE MINAS Y ENERGIA</v>
      </c>
    </row>
    <row r="339" spans="1:34" ht="56.25">
      <c r="A339" s="48" t="s">
        <v>1045</v>
      </c>
      <c r="B339" s="49" t="s">
        <v>95</v>
      </c>
      <c r="C339" s="48" t="s">
        <v>1046</v>
      </c>
      <c r="D339" s="57" t="s">
        <v>81</v>
      </c>
      <c r="E339" s="57">
        <v>1</v>
      </c>
      <c r="F339" s="48" t="s">
        <v>97</v>
      </c>
      <c r="G339" s="63" t="s">
        <v>81</v>
      </c>
      <c r="H339" s="56" t="s">
        <v>1060</v>
      </c>
      <c r="I339" s="51" t="s">
        <v>107</v>
      </c>
      <c r="J339" s="50" t="s">
        <v>81</v>
      </c>
      <c r="K339" s="50" t="s">
        <v>81</v>
      </c>
      <c r="L339" s="50" t="s">
        <v>81</v>
      </c>
      <c r="M339" s="50" t="s">
        <v>81</v>
      </c>
      <c r="N339" s="50" t="s">
        <v>81</v>
      </c>
      <c r="O339" s="50" t="s">
        <v>81</v>
      </c>
      <c r="P339" s="51">
        <v>1</v>
      </c>
      <c r="Q339" s="57">
        <f>+'BASE DE DATOS '!CD339</f>
        <v>1</v>
      </c>
      <c r="R339" s="50">
        <f>+'BASE DE DATOS '!CE339</f>
        <v>0</v>
      </c>
      <c r="S339" s="64">
        <f>+'BASE DE DATOS '!CF339</f>
        <v>0</v>
      </c>
      <c r="T339" s="64">
        <f>+'BASE DE DATOS '!CG339</f>
        <v>0</v>
      </c>
      <c r="U339" s="64">
        <f>+'BASE DE DATOS '!CH339</f>
        <v>0</v>
      </c>
      <c r="V339" s="64">
        <f>+'BASE DE DATOS '!CI339</f>
        <v>0</v>
      </c>
      <c r="W339" s="64">
        <f>+'BASE DE DATOS '!CJ339</f>
        <v>0</v>
      </c>
      <c r="X339" s="64">
        <f>+'BASE DE DATOS '!CK339</f>
        <v>0</v>
      </c>
      <c r="Y339" s="64">
        <f>+'BASE DE DATOS '!CL339</f>
        <v>0</v>
      </c>
      <c r="Z339" s="51">
        <f>+'BASE DE DATOS '!CM339</f>
        <v>0</v>
      </c>
      <c r="AA339" s="131">
        <f>+'BASE DE DATOS '!CN339</f>
        <v>1</v>
      </c>
      <c r="AB339" s="50">
        <f>+AA339</f>
        <v>1</v>
      </c>
      <c r="AC339" s="377"/>
      <c r="AD339" s="54">
        <f>+'BASE DE DATOS '!CQ339</f>
        <v>1</v>
      </c>
      <c r="AE339" s="127">
        <f>+'BASE DE DATOS '!CR339</f>
        <v>1</v>
      </c>
      <c r="AF339" s="50">
        <f>+AE339</f>
        <v>1</v>
      </c>
      <c r="AG339" s="376"/>
      <c r="AH339" s="66" t="str">
        <f>+'BASE DE DATOS '!CU339</f>
        <v>SECRETARIA DE MINAS Y ENERGIA</v>
      </c>
    </row>
    <row r="340" spans="1:34" ht="112.5">
      <c r="A340" s="48" t="s">
        <v>1063</v>
      </c>
      <c r="B340" s="49" t="s">
        <v>95</v>
      </c>
      <c r="C340" s="48" t="s">
        <v>1064</v>
      </c>
      <c r="D340" s="50">
        <v>3</v>
      </c>
      <c r="E340" s="50">
        <v>3</v>
      </c>
      <c r="F340" s="48" t="s">
        <v>97</v>
      </c>
      <c r="G340" s="48" t="s">
        <v>1065</v>
      </c>
      <c r="H340" s="48" t="s">
        <v>1065</v>
      </c>
      <c r="I340" s="51">
        <v>0</v>
      </c>
      <c r="J340" s="50">
        <v>0</v>
      </c>
      <c r="K340" s="50">
        <v>0</v>
      </c>
      <c r="L340" s="51">
        <v>0</v>
      </c>
      <c r="M340" s="51">
        <v>0</v>
      </c>
      <c r="N340" s="48">
        <v>3</v>
      </c>
      <c r="O340" s="51">
        <v>3</v>
      </c>
      <c r="P340" s="51">
        <v>2</v>
      </c>
      <c r="Q340" s="53">
        <f>+'BASE DE DATOS '!CD340</f>
        <v>5</v>
      </c>
      <c r="R340" s="51">
        <f>+'BASE DE DATOS '!CE340</f>
        <v>0</v>
      </c>
      <c r="S340" s="51">
        <f>+'BASE DE DATOS '!CF340</f>
        <v>0</v>
      </c>
      <c r="T340" s="51">
        <f>+'BASE DE DATOS '!CG340</f>
        <v>0</v>
      </c>
      <c r="U340" s="51">
        <f>+'BASE DE DATOS '!CH340</f>
        <v>0</v>
      </c>
      <c r="V340" s="51">
        <f>+'BASE DE DATOS '!CI340</f>
        <v>0</v>
      </c>
      <c r="W340" s="51">
        <f>+'BASE DE DATOS '!CJ340</f>
        <v>0</v>
      </c>
      <c r="X340" s="51">
        <f>+'BASE DE DATOS '!CK340</f>
        <v>0</v>
      </c>
      <c r="Y340" s="51">
        <f>+'BASE DE DATOS '!CL340</f>
        <v>0</v>
      </c>
      <c r="Z340" s="51">
        <f>+'BASE DE DATOS '!CM340</f>
        <v>0</v>
      </c>
      <c r="AA340" s="131">
        <f>+'BASE DE DATOS '!CN340</f>
        <v>1</v>
      </c>
      <c r="AB340" s="377">
        <f>SUM(AA340:AA342)/1</f>
        <v>2</v>
      </c>
      <c r="AC340" s="377">
        <v>0</v>
      </c>
      <c r="AD340" s="54">
        <f>+'BASE DE DATOS '!CQ340</f>
        <v>8</v>
      </c>
      <c r="AE340" s="127">
        <f>+'BASE DE DATOS '!CR340</f>
        <v>1</v>
      </c>
      <c r="AF340" s="376">
        <f>SUM(AE340:AE342)/3</f>
        <v>1</v>
      </c>
      <c r="AG340" s="376"/>
      <c r="AH340" s="66" t="str">
        <f>+'BASE DE DATOS '!CU340</f>
        <v>SECRETARIA DE MINAS Y ENERGIA</v>
      </c>
    </row>
    <row r="341" spans="1:34" ht="22.5">
      <c r="A341" s="48" t="s">
        <v>1063</v>
      </c>
      <c r="B341" s="49" t="s">
        <v>95</v>
      </c>
      <c r="C341" s="48" t="s">
        <v>1064</v>
      </c>
      <c r="D341" s="50">
        <v>5</v>
      </c>
      <c r="E341" s="50">
        <v>5</v>
      </c>
      <c r="F341" s="48" t="s">
        <v>97</v>
      </c>
      <c r="G341" s="48" t="s">
        <v>1066</v>
      </c>
      <c r="H341" s="48" t="s">
        <v>1066</v>
      </c>
      <c r="I341" s="51">
        <v>0</v>
      </c>
      <c r="J341" s="50">
        <v>1</v>
      </c>
      <c r="K341" s="50">
        <v>0</v>
      </c>
      <c r="L341" s="51">
        <v>2</v>
      </c>
      <c r="M341" s="51">
        <v>0</v>
      </c>
      <c r="N341" s="48">
        <v>2</v>
      </c>
      <c r="O341" s="51">
        <v>0</v>
      </c>
      <c r="P341" s="51">
        <v>5</v>
      </c>
      <c r="Q341" s="53">
        <f>+'BASE DE DATOS '!CD341</f>
        <v>5</v>
      </c>
      <c r="R341" s="51">
        <f>+'BASE DE DATOS '!CE341</f>
        <v>0</v>
      </c>
      <c r="S341" s="51">
        <f>+'BASE DE DATOS '!CF341</f>
        <v>0</v>
      </c>
      <c r="T341" s="51">
        <f>+'BASE DE DATOS '!CG341</f>
        <v>0</v>
      </c>
      <c r="U341" s="51">
        <f>+'BASE DE DATOS '!CH341</f>
        <v>0</v>
      </c>
      <c r="V341" s="51">
        <f>+'BASE DE DATOS '!CI341</f>
        <v>0</v>
      </c>
      <c r="W341" s="51">
        <f>+'BASE DE DATOS '!CJ341</f>
        <v>0</v>
      </c>
      <c r="X341" s="51">
        <f>+'BASE DE DATOS '!CK341</f>
        <v>0</v>
      </c>
      <c r="Y341" s="51">
        <f>+'BASE DE DATOS '!CL341</f>
        <v>0</v>
      </c>
      <c r="Z341" s="51">
        <f>+'BASE DE DATOS '!CM341</f>
        <v>0</v>
      </c>
      <c r="AA341" s="131">
        <f>+'BASE DE DATOS '!CN341</f>
        <v>1</v>
      </c>
      <c r="AB341" s="377"/>
      <c r="AC341" s="377"/>
      <c r="AD341" s="54">
        <f>+'BASE DE DATOS '!CQ341</f>
        <v>5</v>
      </c>
      <c r="AE341" s="127">
        <f>+'BASE DE DATOS '!CR341</f>
        <v>1</v>
      </c>
      <c r="AF341" s="376"/>
      <c r="AG341" s="376"/>
      <c r="AH341" s="66" t="str">
        <f>+'BASE DE DATOS '!CU341</f>
        <v>SECRETARIA DE MINAS Y ENERGIA</v>
      </c>
    </row>
    <row r="342" spans="1:34" ht="56.25">
      <c r="A342" s="48" t="s">
        <v>1063</v>
      </c>
      <c r="B342" s="49" t="s">
        <v>95</v>
      </c>
      <c r="C342" s="48" t="s">
        <v>1064</v>
      </c>
      <c r="D342" s="50">
        <v>1</v>
      </c>
      <c r="E342" s="50">
        <v>1</v>
      </c>
      <c r="F342" s="48" t="s">
        <v>97</v>
      </c>
      <c r="G342" s="48" t="s">
        <v>1067</v>
      </c>
      <c r="H342" s="56" t="s">
        <v>1068</v>
      </c>
      <c r="I342" s="51">
        <v>0</v>
      </c>
      <c r="J342" s="50">
        <v>0</v>
      </c>
      <c r="K342" s="50">
        <v>0</v>
      </c>
      <c r="L342" s="51">
        <v>1</v>
      </c>
      <c r="M342" s="51">
        <v>1</v>
      </c>
      <c r="N342" s="48">
        <v>0</v>
      </c>
      <c r="O342" s="51">
        <v>0</v>
      </c>
      <c r="P342" s="51">
        <v>0</v>
      </c>
      <c r="Q342" s="53">
        <f>+'BASE DE DATOS '!CD342</f>
        <v>0</v>
      </c>
      <c r="R342" s="51">
        <f>+'BASE DE DATOS '!CE342</f>
        <v>0</v>
      </c>
      <c r="S342" s="51">
        <f>+'BASE DE DATOS '!CF342</f>
        <v>0</v>
      </c>
      <c r="T342" s="51">
        <f>+'BASE DE DATOS '!CG342</f>
        <v>0</v>
      </c>
      <c r="U342" s="51">
        <f>+'BASE DE DATOS '!CH342</f>
        <v>0</v>
      </c>
      <c r="V342" s="51">
        <f>+'BASE DE DATOS '!CI342</f>
        <v>0</v>
      </c>
      <c r="W342" s="51">
        <f>+'BASE DE DATOS '!CJ342</f>
        <v>0</v>
      </c>
      <c r="X342" s="51">
        <f>+'BASE DE DATOS '!CK342</f>
        <v>0</v>
      </c>
      <c r="Y342" s="51">
        <f>+'BASE DE DATOS '!CL342</f>
        <v>0</v>
      </c>
      <c r="Z342" s="51">
        <f>+'BASE DE DATOS '!CM342</f>
        <v>0</v>
      </c>
      <c r="AA342" s="131" t="str">
        <f>+'BASE DE DATOS '!CN342</f>
        <v>NA</v>
      </c>
      <c r="AB342" s="377"/>
      <c r="AC342" s="377"/>
      <c r="AD342" s="54">
        <f>+'BASE DE DATOS '!CQ342</f>
        <v>1</v>
      </c>
      <c r="AE342" s="127">
        <f>+'BASE DE DATOS '!CR342</f>
        <v>1</v>
      </c>
      <c r="AF342" s="376"/>
      <c r="AG342" s="376"/>
      <c r="AH342" s="66" t="str">
        <f>+'BASE DE DATOS '!CU342</f>
        <v>SECRETARIA DE MINAS Y ENERGIA</v>
      </c>
    </row>
    <row r="343" spans="1:34" ht="123.75">
      <c r="A343" s="48" t="s">
        <v>1069</v>
      </c>
      <c r="B343" s="49" t="s">
        <v>95</v>
      </c>
      <c r="C343" s="48" t="s">
        <v>1070</v>
      </c>
      <c r="D343" s="50">
        <v>3</v>
      </c>
      <c r="E343" s="50">
        <v>3</v>
      </c>
      <c r="F343" s="48" t="s">
        <v>97</v>
      </c>
      <c r="G343" s="48" t="s">
        <v>1071</v>
      </c>
      <c r="H343" s="48" t="s">
        <v>1071</v>
      </c>
      <c r="I343" s="51">
        <v>0</v>
      </c>
      <c r="J343" s="50">
        <v>1</v>
      </c>
      <c r="K343" s="50">
        <v>2</v>
      </c>
      <c r="L343" s="51">
        <v>1</v>
      </c>
      <c r="M343" s="51">
        <v>1</v>
      </c>
      <c r="N343" s="48">
        <v>0</v>
      </c>
      <c r="O343" s="51">
        <v>0</v>
      </c>
      <c r="P343" s="51">
        <v>0</v>
      </c>
      <c r="Q343" s="53">
        <f>+'BASE DE DATOS '!CD343</f>
        <v>0</v>
      </c>
      <c r="R343" s="51">
        <f>+'BASE DE DATOS '!CE343</f>
        <v>0</v>
      </c>
      <c r="S343" s="51">
        <f>+'BASE DE DATOS '!CF343</f>
        <v>0</v>
      </c>
      <c r="T343" s="51">
        <f>+'BASE DE DATOS '!CG343</f>
        <v>0</v>
      </c>
      <c r="U343" s="51">
        <f>+'BASE DE DATOS '!CH343</f>
        <v>0</v>
      </c>
      <c r="V343" s="51">
        <f>+'BASE DE DATOS '!CI343</f>
        <v>0</v>
      </c>
      <c r="W343" s="51">
        <f>+'BASE DE DATOS '!CJ343</f>
        <v>0</v>
      </c>
      <c r="X343" s="51">
        <f>+'BASE DE DATOS '!CK343</f>
        <v>0</v>
      </c>
      <c r="Y343" s="51">
        <f>+'BASE DE DATOS '!CL343</f>
        <v>0</v>
      </c>
      <c r="Z343" s="51">
        <f>+'BASE DE DATOS '!CM343</f>
        <v>0</v>
      </c>
      <c r="AA343" s="131" t="str">
        <f>+'BASE DE DATOS '!CN343</f>
        <v>NA</v>
      </c>
      <c r="AB343" s="377" t="s">
        <v>81</v>
      </c>
      <c r="AC343" s="377">
        <v>0.15</v>
      </c>
      <c r="AD343" s="54">
        <f>+'BASE DE DATOS '!CQ343</f>
        <v>3</v>
      </c>
      <c r="AE343" s="127">
        <f>+'BASE DE DATOS '!CR343</f>
        <v>1</v>
      </c>
      <c r="AF343" s="376">
        <f>SUM(AE343:AE346)/4</f>
        <v>1</v>
      </c>
      <c r="AG343" s="376"/>
      <c r="AH343" s="66" t="str">
        <f>+'BASE DE DATOS '!CU343</f>
        <v>SECRETARIA DE MINAS Y ENERGIA</v>
      </c>
    </row>
    <row r="344" spans="1:34" ht="123.75">
      <c r="A344" s="48" t="s">
        <v>1069</v>
      </c>
      <c r="B344" s="49" t="s">
        <v>95</v>
      </c>
      <c r="C344" s="48" t="s">
        <v>1070</v>
      </c>
      <c r="D344" s="50">
        <v>4</v>
      </c>
      <c r="E344" s="50">
        <v>4</v>
      </c>
      <c r="F344" s="48" t="s">
        <v>97</v>
      </c>
      <c r="G344" s="48" t="s">
        <v>1072</v>
      </c>
      <c r="H344" s="48" t="s">
        <v>1072</v>
      </c>
      <c r="I344" s="51">
        <v>0</v>
      </c>
      <c r="J344" s="50">
        <v>1</v>
      </c>
      <c r="K344" s="50">
        <v>3</v>
      </c>
      <c r="L344" s="51">
        <v>1</v>
      </c>
      <c r="M344" s="51">
        <v>1</v>
      </c>
      <c r="N344" s="48">
        <v>0</v>
      </c>
      <c r="O344" s="51">
        <v>0</v>
      </c>
      <c r="P344" s="51">
        <v>0</v>
      </c>
      <c r="Q344" s="53">
        <f>+'BASE DE DATOS '!CD344</f>
        <v>0</v>
      </c>
      <c r="R344" s="51">
        <f>+'BASE DE DATOS '!CE344</f>
        <v>0</v>
      </c>
      <c r="S344" s="51">
        <f>+'BASE DE DATOS '!CF344</f>
        <v>0</v>
      </c>
      <c r="T344" s="51">
        <f>+'BASE DE DATOS '!CG344</f>
        <v>0</v>
      </c>
      <c r="U344" s="51">
        <f>+'BASE DE DATOS '!CH344</f>
        <v>0</v>
      </c>
      <c r="V344" s="51">
        <f>+'BASE DE DATOS '!CI344</f>
        <v>0</v>
      </c>
      <c r="W344" s="51">
        <f>+'BASE DE DATOS '!CJ344</f>
        <v>0</v>
      </c>
      <c r="X344" s="51">
        <f>+'BASE DE DATOS '!CK344</f>
        <v>0</v>
      </c>
      <c r="Y344" s="51">
        <f>+'BASE DE DATOS '!CL344</f>
        <v>0</v>
      </c>
      <c r="Z344" s="51">
        <f>+'BASE DE DATOS '!CM344</f>
        <v>0</v>
      </c>
      <c r="AA344" s="131" t="str">
        <f>+'BASE DE DATOS '!CN344</f>
        <v>NA</v>
      </c>
      <c r="AB344" s="377"/>
      <c r="AC344" s="377"/>
      <c r="AD344" s="54">
        <f>+'BASE DE DATOS '!CQ344</f>
        <v>4</v>
      </c>
      <c r="AE344" s="127">
        <f>+'BASE DE DATOS '!CR344</f>
        <v>1</v>
      </c>
      <c r="AF344" s="376"/>
      <c r="AG344" s="376"/>
      <c r="AH344" s="66" t="str">
        <f>+'BASE DE DATOS '!CU344</f>
        <v>SECRETARIA DE MINAS Y ENERGIA</v>
      </c>
    </row>
    <row r="345" spans="1:34" ht="90">
      <c r="A345" s="48" t="s">
        <v>1069</v>
      </c>
      <c r="B345" s="49" t="s">
        <v>95</v>
      </c>
      <c r="C345" s="48" t="s">
        <v>1070</v>
      </c>
      <c r="D345" s="50">
        <v>2</v>
      </c>
      <c r="E345" s="50">
        <v>2</v>
      </c>
      <c r="F345" s="48" t="s">
        <v>97</v>
      </c>
      <c r="G345" s="48" t="s">
        <v>1073</v>
      </c>
      <c r="H345" s="48" t="s">
        <v>1073</v>
      </c>
      <c r="I345" s="51">
        <v>0</v>
      </c>
      <c r="J345" s="50">
        <v>0</v>
      </c>
      <c r="K345" s="50">
        <v>2</v>
      </c>
      <c r="L345" s="51">
        <v>0</v>
      </c>
      <c r="M345" s="51">
        <v>0</v>
      </c>
      <c r="N345" s="48">
        <v>0</v>
      </c>
      <c r="O345" s="51">
        <v>0</v>
      </c>
      <c r="P345" s="51">
        <v>0</v>
      </c>
      <c r="Q345" s="53">
        <f>+'BASE DE DATOS '!CD345</f>
        <v>0</v>
      </c>
      <c r="R345" s="51">
        <f>+'BASE DE DATOS '!CE345</f>
        <v>0</v>
      </c>
      <c r="S345" s="51">
        <f>+'BASE DE DATOS '!CF345</f>
        <v>0</v>
      </c>
      <c r="T345" s="51">
        <f>+'BASE DE DATOS '!CG345</f>
        <v>0</v>
      </c>
      <c r="U345" s="51">
        <f>+'BASE DE DATOS '!CH345</f>
        <v>0</v>
      </c>
      <c r="V345" s="51">
        <f>+'BASE DE DATOS '!CI345</f>
        <v>0</v>
      </c>
      <c r="W345" s="51">
        <f>+'BASE DE DATOS '!CJ345</f>
        <v>0</v>
      </c>
      <c r="X345" s="51">
        <f>+'BASE DE DATOS '!CK345</f>
        <v>0</v>
      </c>
      <c r="Y345" s="51">
        <f>+'BASE DE DATOS '!CL345</f>
        <v>0</v>
      </c>
      <c r="Z345" s="51">
        <f>+'BASE DE DATOS '!CM345</f>
        <v>0</v>
      </c>
      <c r="AA345" s="131" t="str">
        <f>+'BASE DE DATOS '!CN345</f>
        <v>NA</v>
      </c>
      <c r="AB345" s="377"/>
      <c r="AC345" s="377"/>
      <c r="AD345" s="54">
        <f>+'BASE DE DATOS '!CQ345</f>
        <v>2</v>
      </c>
      <c r="AE345" s="127">
        <f>+'BASE DE DATOS '!CR345</f>
        <v>1</v>
      </c>
      <c r="AF345" s="376"/>
      <c r="AG345" s="376"/>
      <c r="AH345" s="66" t="str">
        <f>+'BASE DE DATOS '!CU345</f>
        <v>SECRETARIA DE MINAS Y ENERGIA</v>
      </c>
    </row>
    <row r="346" spans="1:34" ht="78.75">
      <c r="A346" s="48" t="s">
        <v>1069</v>
      </c>
      <c r="B346" s="49" t="s">
        <v>95</v>
      </c>
      <c r="C346" s="48" t="s">
        <v>1070</v>
      </c>
      <c r="D346" s="50">
        <v>2</v>
      </c>
      <c r="E346" s="50">
        <v>2</v>
      </c>
      <c r="F346" s="48" t="s">
        <v>97</v>
      </c>
      <c r="G346" s="48" t="s">
        <v>1074</v>
      </c>
      <c r="H346" s="48" t="s">
        <v>1074</v>
      </c>
      <c r="I346" s="51">
        <v>0</v>
      </c>
      <c r="J346" s="50">
        <v>0</v>
      </c>
      <c r="K346" s="50">
        <v>1</v>
      </c>
      <c r="L346" s="51">
        <v>1</v>
      </c>
      <c r="M346" s="51">
        <v>1</v>
      </c>
      <c r="N346" s="48">
        <v>0</v>
      </c>
      <c r="O346" s="51">
        <v>0</v>
      </c>
      <c r="P346" s="51">
        <v>0</v>
      </c>
      <c r="Q346" s="53">
        <f>+'BASE DE DATOS '!CD346</f>
        <v>0</v>
      </c>
      <c r="R346" s="51">
        <f>+'BASE DE DATOS '!CE346</f>
        <v>0</v>
      </c>
      <c r="S346" s="51">
        <f>+'BASE DE DATOS '!CF346</f>
        <v>0</v>
      </c>
      <c r="T346" s="51">
        <f>+'BASE DE DATOS '!CG346</f>
        <v>0</v>
      </c>
      <c r="U346" s="51">
        <f>+'BASE DE DATOS '!CH346</f>
        <v>0</v>
      </c>
      <c r="V346" s="51">
        <f>+'BASE DE DATOS '!CI346</f>
        <v>0</v>
      </c>
      <c r="W346" s="51">
        <f>+'BASE DE DATOS '!CJ346</f>
        <v>0</v>
      </c>
      <c r="X346" s="51">
        <f>+'BASE DE DATOS '!CK346</f>
        <v>0</v>
      </c>
      <c r="Y346" s="51">
        <f>+'BASE DE DATOS '!CL346</f>
        <v>0</v>
      </c>
      <c r="Z346" s="51">
        <f>+'BASE DE DATOS '!CM346</f>
        <v>0</v>
      </c>
      <c r="AA346" s="131" t="str">
        <f>+'BASE DE DATOS '!CN346</f>
        <v>NA</v>
      </c>
      <c r="AB346" s="377"/>
      <c r="AC346" s="377"/>
      <c r="AD346" s="54">
        <f>+'BASE DE DATOS '!CQ346</f>
        <v>2</v>
      </c>
      <c r="AE346" s="127">
        <f>+'BASE DE DATOS '!CR346</f>
        <v>1</v>
      </c>
      <c r="AF346" s="376"/>
      <c r="AG346" s="376"/>
      <c r="AH346" s="66" t="str">
        <f>+'BASE DE DATOS '!CU346</f>
        <v>SECRETARIA DE MINAS Y ENERGIA</v>
      </c>
    </row>
    <row r="347" spans="1:34" ht="33.75">
      <c r="A347" s="39" t="s">
        <v>1075</v>
      </c>
      <c r="B347" s="40" t="s">
        <v>91</v>
      </c>
      <c r="C347" s="39" t="s">
        <v>1076</v>
      </c>
      <c r="D347" s="41">
        <v>0</v>
      </c>
      <c r="E347" s="41" t="s">
        <v>81</v>
      </c>
      <c r="F347" s="39" t="s">
        <v>79</v>
      </c>
      <c r="G347" s="39" t="s">
        <v>80</v>
      </c>
      <c r="H347" s="39" t="s">
        <v>80</v>
      </c>
      <c r="I347" s="41" t="s">
        <v>79</v>
      </c>
      <c r="J347" s="41">
        <v>8</v>
      </c>
      <c r="K347" s="41" t="s">
        <v>79</v>
      </c>
      <c r="L347" s="41">
        <v>11</v>
      </c>
      <c r="M347" s="41" t="s">
        <v>79</v>
      </c>
      <c r="N347" s="41">
        <v>10</v>
      </c>
      <c r="O347" s="41" t="s">
        <v>79</v>
      </c>
      <c r="P347" s="41">
        <v>8</v>
      </c>
      <c r="Q347" s="92" t="str">
        <f>+'BASE DE DATOS '!CD347</f>
        <v xml:space="preserve">NA </v>
      </c>
      <c r="R347" s="41">
        <f>+'BASE DE DATOS '!CE347</f>
        <v>9000000</v>
      </c>
      <c r="S347" s="41">
        <f>+'BASE DE DATOS '!CF347</f>
        <v>0</v>
      </c>
      <c r="T347" s="41">
        <f>+'BASE DE DATOS '!CG347</f>
        <v>0</v>
      </c>
      <c r="U347" s="41">
        <f>+'BASE DE DATOS '!CH347</f>
        <v>0</v>
      </c>
      <c r="V347" s="41">
        <f>+'BASE DE DATOS '!CI347</f>
        <v>0</v>
      </c>
      <c r="W347" s="41">
        <f>+'BASE DE DATOS '!CJ347</f>
        <v>0</v>
      </c>
      <c r="X347" s="41">
        <f>+'BASE DE DATOS '!CK347</f>
        <v>0</v>
      </c>
      <c r="Y347" s="41">
        <f>+'BASE DE DATOS '!CL347</f>
        <v>234934500</v>
      </c>
      <c r="Z347" s="41">
        <f>+'BASE DE DATOS '!CM347</f>
        <v>0</v>
      </c>
      <c r="AA347" s="41" t="str">
        <f>+'BASE DE DATOS '!CN347</f>
        <v xml:space="preserve">NA </v>
      </c>
      <c r="AB347" s="41" t="s">
        <v>79</v>
      </c>
      <c r="AC347" s="45">
        <f>+AC348</f>
        <v>0.91666666666666663</v>
      </c>
      <c r="AD347" s="39">
        <f>+'BASE DE DATOS '!CQ347</f>
        <v>13</v>
      </c>
      <c r="AE347" s="41" t="str">
        <f>+'BASE DE DATOS '!CR347</f>
        <v xml:space="preserve">NA </v>
      </c>
      <c r="AF347" s="41" t="s">
        <v>79</v>
      </c>
      <c r="AG347" s="45">
        <f>+AG348</f>
        <v>0.84615384615384615</v>
      </c>
      <c r="AH347" s="39" t="str">
        <f>+'BASE DE DATOS '!CU347</f>
        <v xml:space="preserve"> INSTITUTO DE CULTURA Y TURISMO </v>
      </c>
    </row>
    <row r="348" spans="1:34" ht="33.75">
      <c r="A348" s="48" t="s">
        <v>1077</v>
      </c>
      <c r="B348" s="49" t="s">
        <v>95</v>
      </c>
      <c r="C348" s="48" t="s">
        <v>1078</v>
      </c>
      <c r="D348" s="50">
        <v>8</v>
      </c>
      <c r="E348" s="50" t="s">
        <v>81</v>
      </c>
      <c r="F348" s="48" t="s">
        <v>97</v>
      </c>
      <c r="G348" s="48" t="s">
        <v>1079</v>
      </c>
      <c r="H348" s="48" t="s">
        <v>1079</v>
      </c>
      <c r="I348" s="51">
        <v>0</v>
      </c>
      <c r="J348" s="50">
        <v>2</v>
      </c>
      <c r="K348" s="50">
        <v>4</v>
      </c>
      <c r="L348" s="51">
        <v>2</v>
      </c>
      <c r="M348" s="51">
        <v>11</v>
      </c>
      <c r="N348" s="51">
        <v>0</v>
      </c>
      <c r="O348" s="51">
        <v>0</v>
      </c>
      <c r="P348" s="51" t="s">
        <v>81</v>
      </c>
      <c r="Q348" s="53">
        <f>+'BASE DE DATOS '!CD348</f>
        <v>0</v>
      </c>
      <c r="R348" s="51">
        <f>+'BASE DE DATOS '!CE348</f>
        <v>0</v>
      </c>
      <c r="S348" s="51">
        <f>+'BASE DE DATOS '!CF348</f>
        <v>0</v>
      </c>
      <c r="T348" s="51">
        <f>+'BASE DE DATOS '!CG348</f>
        <v>0</v>
      </c>
      <c r="U348" s="51">
        <f>+'BASE DE DATOS '!CH348</f>
        <v>0</v>
      </c>
      <c r="V348" s="51">
        <f>+'BASE DE DATOS '!CI348</f>
        <v>0</v>
      </c>
      <c r="W348" s="51">
        <f>+'BASE DE DATOS '!CJ348</f>
        <v>0</v>
      </c>
      <c r="X348" s="51">
        <f>+'BASE DE DATOS '!CK348</f>
        <v>0</v>
      </c>
      <c r="Y348" s="51">
        <f>+'BASE DE DATOS '!CL348</f>
        <v>0</v>
      </c>
      <c r="Z348" s="51">
        <f>+'BASE DE DATOS '!CM348</f>
        <v>0</v>
      </c>
      <c r="AA348" s="131" t="str">
        <f>+'BASE DE DATOS '!CN348</f>
        <v>NA</v>
      </c>
      <c r="AB348" s="377">
        <f>SUM(AA348:AA356)/3</f>
        <v>0.44444444444444442</v>
      </c>
      <c r="AC348" s="377">
        <f>SUM(AA348:AA364)/P347</f>
        <v>0.91666666666666663</v>
      </c>
      <c r="AD348" s="54">
        <f>+'BASE DE DATOS '!CQ348</f>
        <v>15</v>
      </c>
      <c r="AE348" s="127">
        <f>+'BASE DE DATOS '!CR348</f>
        <v>1</v>
      </c>
      <c r="AF348" s="376">
        <f>SUM(AE348:AE356)/7</f>
        <v>0.7142857142857143</v>
      </c>
      <c r="AG348" s="376">
        <f>SUM(AE348:AE364)/AD347</f>
        <v>0.84615384615384615</v>
      </c>
      <c r="AH348" s="66" t="str">
        <f>+'BASE DE DATOS '!CU348</f>
        <v xml:space="preserve"> INSTITUTO DE CULTURA Y TURISMO </v>
      </c>
    </row>
    <row r="349" spans="1:34" ht="33.75">
      <c r="A349" s="48" t="s">
        <v>1080</v>
      </c>
      <c r="B349" s="49" t="s">
        <v>95</v>
      </c>
      <c r="C349" s="48" t="s">
        <v>1078</v>
      </c>
      <c r="D349" s="57">
        <v>6</v>
      </c>
      <c r="E349" s="57">
        <v>1</v>
      </c>
      <c r="F349" s="48" t="s">
        <v>97</v>
      </c>
      <c r="G349" s="48" t="s">
        <v>1081</v>
      </c>
      <c r="H349" s="48" t="s">
        <v>1081</v>
      </c>
      <c r="I349" s="51">
        <v>0</v>
      </c>
      <c r="J349" s="50">
        <v>1</v>
      </c>
      <c r="K349" s="50">
        <v>1</v>
      </c>
      <c r="L349" s="51">
        <v>1</v>
      </c>
      <c r="M349" s="51">
        <v>1</v>
      </c>
      <c r="N349" s="51">
        <v>1</v>
      </c>
      <c r="O349" s="51">
        <v>1</v>
      </c>
      <c r="P349" s="51">
        <v>0</v>
      </c>
      <c r="Q349" s="53">
        <f>+'BASE DE DATOS '!CD349</f>
        <v>0</v>
      </c>
      <c r="R349" s="126">
        <f>+'BASE DE DATOS '!CE349</f>
        <v>0</v>
      </c>
      <c r="S349" s="50">
        <f>+'BASE DE DATOS '!CF349</f>
        <v>0</v>
      </c>
      <c r="T349" s="51">
        <f>+'BASE DE DATOS '!CG349</f>
        <v>0</v>
      </c>
      <c r="U349" s="51">
        <f>+'BASE DE DATOS '!CH349</f>
        <v>0</v>
      </c>
      <c r="V349" s="51">
        <f>+'BASE DE DATOS '!CI349</f>
        <v>0</v>
      </c>
      <c r="W349" s="51">
        <f>+'BASE DE DATOS '!CJ349</f>
        <v>0</v>
      </c>
      <c r="X349" s="51">
        <f>+'BASE DE DATOS '!CK349</f>
        <v>0</v>
      </c>
      <c r="Y349" s="126">
        <f>+'BASE DE DATOS '!CL349</f>
        <v>5000000</v>
      </c>
      <c r="Z349" s="51">
        <f>+'BASE DE DATOS '!CM349</f>
        <v>0</v>
      </c>
      <c r="AA349" s="131" t="str">
        <f>+'BASE DE DATOS '!CN349</f>
        <v>NA</v>
      </c>
      <c r="AB349" s="377"/>
      <c r="AC349" s="377"/>
      <c r="AD349" s="54">
        <f>+'BASE DE DATOS '!CQ349</f>
        <v>3</v>
      </c>
      <c r="AE349" s="127">
        <f>+'BASE DE DATOS '!CR349</f>
        <v>1</v>
      </c>
      <c r="AF349" s="376"/>
      <c r="AG349" s="376"/>
      <c r="AH349" s="66" t="str">
        <f>+'BASE DE DATOS '!CU349</f>
        <v xml:space="preserve"> INSTITUTO DE CULTURA Y TURISMO </v>
      </c>
    </row>
    <row r="350" spans="1:34" ht="33.75">
      <c r="A350" s="48" t="s">
        <v>1077</v>
      </c>
      <c r="B350" s="49" t="s">
        <v>95</v>
      </c>
      <c r="C350" s="48" t="s">
        <v>1078</v>
      </c>
      <c r="D350" s="57">
        <v>3</v>
      </c>
      <c r="E350" s="57">
        <v>2</v>
      </c>
      <c r="F350" s="48" t="s">
        <v>97</v>
      </c>
      <c r="G350" s="48" t="s">
        <v>1082</v>
      </c>
      <c r="H350" s="48" t="s">
        <v>1082</v>
      </c>
      <c r="I350" s="51">
        <v>0</v>
      </c>
      <c r="J350" s="50">
        <v>0</v>
      </c>
      <c r="K350" s="51">
        <v>0</v>
      </c>
      <c r="L350" s="51">
        <v>1</v>
      </c>
      <c r="M350" s="51">
        <v>1</v>
      </c>
      <c r="N350" s="51">
        <v>1</v>
      </c>
      <c r="O350" s="51">
        <v>1</v>
      </c>
      <c r="P350" s="51">
        <v>0</v>
      </c>
      <c r="Q350" s="53">
        <f>+'BASE DE DATOS '!CD350</f>
        <v>0</v>
      </c>
      <c r="R350" s="126">
        <f>+'BASE DE DATOS '!CE350</f>
        <v>0</v>
      </c>
      <c r="S350" s="126">
        <f>+'BASE DE DATOS '!CF350</f>
        <v>0</v>
      </c>
      <c r="T350" s="51">
        <f>+'BASE DE DATOS '!CG350</f>
        <v>0</v>
      </c>
      <c r="U350" s="51">
        <f>+'BASE DE DATOS '!CH350</f>
        <v>0</v>
      </c>
      <c r="V350" s="51">
        <f>+'BASE DE DATOS '!CI350</f>
        <v>0</v>
      </c>
      <c r="W350" s="51">
        <f>+'BASE DE DATOS '!CJ350</f>
        <v>0</v>
      </c>
      <c r="X350" s="51">
        <f>+'BASE DE DATOS '!CK350</f>
        <v>0</v>
      </c>
      <c r="Y350" s="51">
        <f>+'BASE DE DATOS '!CL350</f>
        <v>0</v>
      </c>
      <c r="Z350" s="51">
        <f>+'BASE DE DATOS '!CM350</f>
        <v>0</v>
      </c>
      <c r="AA350" s="131" t="str">
        <f>+'BASE DE DATOS '!CN350</f>
        <v>NA</v>
      </c>
      <c r="AB350" s="377"/>
      <c r="AC350" s="377"/>
      <c r="AD350" s="54">
        <f>+'BASE DE DATOS '!CQ350</f>
        <v>2</v>
      </c>
      <c r="AE350" s="127">
        <f>+'BASE DE DATOS '!CR350</f>
        <v>1</v>
      </c>
      <c r="AF350" s="376"/>
      <c r="AG350" s="376"/>
      <c r="AH350" s="66" t="str">
        <f>+'BASE DE DATOS '!CU350</f>
        <v xml:space="preserve"> INSTITUTO DE CULTURA Y TURISMO </v>
      </c>
    </row>
    <row r="351" spans="1:34" ht="33.75">
      <c r="A351" s="48" t="s">
        <v>1077</v>
      </c>
      <c r="B351" s="49" t="s">
        <v>95</v>
      </c>
      <c r="C351" s="48" t="s">
        <v>1078</v>
      </c>
      <c r="D351" s="50">
        <v>2</v>
      </c>
      <c r="E351" s="50">
        <v>2</v>
      </c>
      <c r="F351" s="48" t="s">
        <v>97</v>
      </c>
      <c r="G351" s="48" t="s">
        <v>1083</v>
      </c>
      <c r="H351" s="48" t="s">
        <v>1083</v>
      </c>
      <c r="I351" s="51">
        <v>0</v>
      </c>
      <c r="J351" s="50">
        <v>0</v>
      </c>
      <c r="K351" s="50">
        <v>0</v>
      </c>
      <c r="L351" s="51">
        <v>0</v>
      </c>
      <c r="M351" s="51">
        <v>0</v>
      </c>
      <c r="N351" s="51">
        <v>1</v>
      </c>
      <c r="O351" s="51">
        <v>1</v>
      </c>
      <c r="P351" s="51">
        <v>1</v>
      </c>
      <c r="Q351" s="53">
        <f>+'BASE DE DATOS '!CD351</f>
        <v>0</v>
      </c>
      <c r="R351" s="51">
        <f>+'BASE DE DATOS '!CE351</f>
        <v>0</v>
      </c>
      <c r="S351" s="51">
        <f>+'BASE DE DATOS '!CF351</f>
        <v>0</v>
      </c>
      <c r="T351" s="51">
        <f>+'BASE DE DATOS '!CG351</f>
        <v>0</v>
      </c>
      <c r="U351" s="126">
        <f>+'BASE DE DATOS '!CH351</f>
        <v>0</v>
      </c>
      <c r="V351" s="51">
        <f>+'BASE DE DATOS '!CI351</f>
        <v>0</v>
      </c>
      <c r="W351" s="51">
        <f>+'BASE DE DATOS '!CJ351</f>
        <v>0</v>
      </c>
      <c r="X351" s="51">
        <f>+'BASE DE DATOS '!CK351</f>
        <v>0</v>
      </c>
      <c r="Y351" s="51">
        <f>+'BASE DE DATOS '!CL351</f>
        <v>0</v>
      </c>
      <c r="Z351" s="51">
        <f>+'BASE DE DATOS '!CM351</f>
        <v>0</v>
      </c>
      <c r="AA351" s="131">
        <f>+'BASE DE DATOS '!CN351</f>
        <v>0</v>
      </c>
      <c r="AB351" s="377"/>
      <c r="AC351" s="377"/>
      <c r="AD351" s="54">
        <f>+'BASE DE DATOS '!CQ351</f>
        <v>1</v>
      </c>
      <c r="AE351" s="127">
        <f>+'BASE DE DATOS '!CR351</f>
        <v>0.5</v>
      </c>
      <c r="AF351" s="376"/>
      <c r="AG351" s="376"/>
      <c r="AH351" s="66" t="str">
        <f>+'BASE DE DATOS '!CU351</f>
        <v xml:space="preserve"> INSTITUTO DE CULTURA Y TURISMO </v>
      </c>
    </row>
    <row r="352" spans="1:34" ht="22.5">
      <c r="A352" s="48" t="s">
        <v>1077</v>
      </c>
      <c r="B352" s="49" t="s">
        <v>95</v>
      </c>
      <c r="C352" s="48" t="s">
        <v>1078</v>
      </c>
      <c r="D352" s="50">
        <v>40</v>
      </c>
      <c r="E352" s="50" t="s">
        <v>81</v>
      </c>
      <c r="F352" s="48" t="s">
        <v>97</v>
      </c>
      <c r="G352" s="48" t="s">
        <v>1084</v>
      </c>
      <c r="H352" s="48" t="s">
        <v>1084</v>
      </c>
      <c r="I352" s="51">
        <v>0</v>
      </c>
      <c r="J352" s="50">
        <v>10</v>
      </c>
      <c r="K352" s="50">
        <v>0</v>
      </c>
      <c r="L352" s="51">
        <v>10</v>
      </c>
      <c r="M352" s="51">
        <v>0</v>
      </c>
      <c r="N352" s="51">
        <v>0</v>
      </c>
      <c r="O352" s="51">
        <v>0</v>
      </c>
      <c r="P352" s="51" t="s">
        <v>81</v>
      </c>
      <c r="Q352" s="53" t="str">
        <f>+'BASE DE DATOS '!CD352</f>
        <v>NA</v>
      </c>
      <c r="R352" s="51">
        <f>+'BASE DE DATOS '!CE352</f>
        <v>0</v>
      </c>
      <c r="S352" s="51">
        <f>+'BASE DE DATOS '!CF352</f>
        <v>0</v>
      </c>
      <c r="T352" s="51">
        <f>+'BASE DE DATOS '!CG352</f>
        <v>0</v>
      </c>
      <c r="U352" s="51">
        <f>+'BASE DE DATOS '!CH352</f>
        <v>0</v>
      </c>
      <c r="V352" s="51">
        <f>+'BASE DE DATOS '!CI352</f>
        <v>0</v>
      </c>
      <c r="W352" s="51">
        <f>+'BASE DE DATOS '!CJ352</f>
        <v>0</v>
      </c>
      <c r="X352" s="51">
        <f>+'BASE DE DATOS '!CK352</f>
        <v>0</v>
      </c>
      <c r="Y352" s="51">
        <f>+'BASE DE DATOS '!CL352</f>
        <v>0</v>
      </c>
      <c r="Z352" s="51">
        <f>+'BASE DE DATOS '!CM352</f>
        <v>0</v>
      </c>
      <c r="AA352" s="131" t="str">
        <f>+'BASE DE DATOS '!CN352</f>
        <v>NA</v>
      </c>
      <c r="AB352" s="377"/>
      <c r="AC352" s="377"/>
      <c r="AD352" s="54" t="str">
        <f>+'BASE DE DATOS '!CQ352</f>
        <v>NA</v>
      </c>
      <c r="AE352" s="127" t="str">
        <f>+'BASE DE DATOS '!CR352</f>
        <v>NA</v>
      </c>
      <c r="AF352" s="376"/>
      <c r="AG352" s="376"/>
      <c r="AH352" s="66" t="str">
        <f>+'BASE DE DATOS '!CU352</f>
        <v xml:space="preserve"> INSTITUTO DE CULTURA Y TURISMO </v>
      </c>
    </row>
    <row r="353" spans="1:34" ht="22.5">
      <c r="A353" s="48" t="s">
        <v>1077</v>
      </c>
      <c r="B353" s="49" t="s">
        <v>95</v>
      </c>
      <c r="C353" s="48" t="s">
        <v>1078</v>
      </c>
      <c r="D353" s="50">
        <v>2</v>
      </c>
      <c r="E353" s="50">
        <v>2</v>
      </c>
      <c r="F353" s="48" t="s">
        <v>97</v>
      </c>
      <c r="G353" s="48" t="s">
        <v>1085</v>
      </c>
      <c r="H353" s="48" t="s">
        <v>1085</v>
      </c>
      <c r="I353" s="51">
        <v>0</v>
      </c>
      <c r="J353" s="50">
        <v>0</v>
      </c>
      <c r="K353" s="50">
        <v>0</v>
      </c>
      <c r="L353" s="51">
        <v>0</v>
      </c>
      <c r="M353" s="51">
        <v>0</v>
      </c>
      <c r="N353" s="51">
        <v>0</v>
      </c>
      <c r="O353" s="51">
        <v>0</v>
      </c>
      <c r="P353" s="51">
        <v>2</v>
      </c>
      <c r="Q353" s="53">
        <f>+'BASE DE DATOS '!CD353</f>
        <v>0</v>
      </c>
      <c r="R353" s="51">
        <f>+'BASE DE DATOS '!CE353</f>
        <v>0</v>
      </c>
      <c r="S353" s="51">
        <f>+'BASE DE DATOS '!CF353</f>
        <v>0</v>
      </c>
      <c r="T353" s="51">
        <f>+'BASE DE DATOS '!CG353</f>
        <v>0</v>
      </c>
      <c r="U353" s="51">
        <f>+'BASE DE DATOS '!CH353</f>
        <v>0</v>
      </c>
      <c r="V353" s="51">
        <f>+'BASE DE DATOS '!CI353</f>
        <v>0</v>
      </c>
      <c r="W353" s="51">
        <f>+'BASE DE DATOS '!CJ353</f>
        <v>0</v>
      </c>
      <c r="X353" s="51">
        <f>+'BASE DE DATOS '!CK353</f>
        <v>0</v>
      </c>
      <c r="Y353" s="51">
        <f>+'BASE DE DATOS '!CL353</f>
        <v>0</v>
      </c>
      <c r="Z353" s="51">
        <f>+'BASE DE DATOS '!CM353</f>
        <v>0</v>
      </c>
      <c r="AA353" s="131">
        <f>+'BASE DE DATOS '!CN353</f>
        <v>0</v>
      </c>
      <c r="AB353" s="377"/>
      <c r="AC353" s="377"/>
      <c r="AD353" s="54">
        <f>+'BASE DE DATOS '!CQ353</f>
        <v>0</v>
      </c>
      <c r="AE353" s="127">
        <f>+'BASE DE DATOS '!CR353</f>
        <v>0</v>
      </c>
      <c r="AF353" s="376"/>
      <c r="AG353" s="376"/>
      <c r="AH353" s="66" t="str">
        <f>+'BASE DE DATOS '!CU353</f>
        <v xml:space="preserve"> INSTITUTO DE CULTURA Y TURISMO </v>
      </c>
    </row>
    <row r="354" spans="1:34" ht="22.5">
      <c r="A354" s="48" t="s">
        <v>1077</v>
      </c>
      <c r="B354" s="49" t="s">
        <v>95</v>
      </c>
      <c r="C354" s="48" t="s">
        <v>1078</v>
      </c>
      <c r="D354" s="50">
        <v>30</v>
      </c>
      <c r="E354" s="50" t="s">
        <v>81</v>
      </c>
      <c r="F354" s="48" t="s">
        <v>97</v>
      </c>
      <c r="G354" s="48" t="s">
        <v>1086</v>
      </c>
      <c r="H354" s="48" t="s">
        <v>1086</v>
      </c>
      <c r="I354" s="51">
        <v>0</v>
      </c>
      <c r="J354" s="50">
        <v>10</v>
      </c>
      <c r="K354" s="50">
        <v>0</v>
      </c>
      <c r="L354" s="51">
        <v>10</v>
      </c>
      <c r="M354" s="51">
        <v>0</v>
      </c>
      <c r="N354" s="51">
        <v>0</v>
      </c>
      <c r="O354" s="51">
        <v>0</v>
      </c>
      <c r="P354" s="51" t="s">
        <v>81</v>
      </c>
      <c r="Q354" s="53">
        <f>+'BASE DE DATOS '!CD354</f>
        <v>0</v>
      </c>
      <c r="R354" s="51">
        <f>+'BASE DE DATOS '!CE354</f>
        <v>0</v>
      </c>
      <c r="S354" s="51">
        <f>+'BASE DE DATOS '!CF354</f>
        <v>0</v>
      </c>
      <c r="T354" s="51">
        <f>+'BASE DE DATOS '!CG354</f>
        <v>0</v>
      </c>
      <c r="U354" s="51">
        <f>+'BASE DE DATOS '!CH354</f>
        <v>0</v>
      </c>
      <c r="V354" s="51">
        <f>+'BASE DE DATOS '!CI354</f>
        <v>0</v>
      </c>
      <c r="W354" s="51">
        <f>+'BASE DE DATOS '!CJ354</f>
        <v>0</v>
      </c>
      <c r="X354" s="51">
        <f>+'BASE DE DATOS '!CK354</f>
        <v>0</v>
      </c>
      <c r="Y354" s="51">
        <f>+'BASE DE DATOS '!CL354</f>
        <v>0</v>
      </c>
      <c r="Z354" s="51">
        <f>+'BASE DE DATOS '!CM354</f>
        <v>0</v>
      </c>
      <c r="AA354" s="131" t="str">
        <f>+'BASE DE DATOS '!CN354</f>
        <v>NA</v>
      </c>
      <c r="AB354" s="377"/>
      <c r="AC354" s="377"/>
      <c r="AD354" s="54" t="str">
        <f>+'BASE DE DATOS '!CQ354</f>
        <v>NA</v>
      </c>
      <c r="AE354" s="127" t="str">
        <f>+'BASE DE DATOS '!CR354</f>
        <v>NA</v>
      </c>
      <c r="AF354" s="376"/>
      <c r="AG354" s="376"/>
      <c r="AH354" s="66" t="str">
        <f>+'BASE DE DATOS '!CU354</f>
        <v xml:space="preserve"> INSTITUTO DE CULTURA Y TURISMO </v>
      </c>
    </row>
    <row r="355" spans="1:34" ht="67.5">
      <c r="A355" s="48" t="s">
        <v>1077</v>
      </c>
      <c r="B355" s="49" t="s">
        <v>95</v>
      </c>
      <c r="C355" s="48" t="s">
        <v>1078</v>
      </c>
      <c r="D355" s="50">
        <v>1</v>
      </c>
      <c r="E355" s="50">
        <v>1</v>
      </c>
      <c r="F355" s="48" t="s">
        <v>97</v>
      </c>
      <c r="G355" s="48" t="s">
        <v>1087</v>
      </c>
      <c r="H355" s="48" t="s">
        <v>1088</v>
      </c>
      <c r="I355" s="51">
        <v>0</v>
      </c>
      <c r="J355" s="50">
        <v>0</v>
      </c>
      <c r="K355" s="50">
        <v>0</v>
      </c>
      <c r="L355" s="51">
        <v>0</v>
      </c>
      <c r="M355" s="51">
        <v>0</v>
      </c>
      <c r="N355" s="51">
        <v>2</v>
      </c>
      <c r="O355" s="51">
        <v>2</v>
      </c>
      <c r="P355" s="51">
        <v>0</v>
      </c>
      <c r="Q355" s="53">
        <f>+'BASE DE DATOS '!CD355</f>
        <v>1</v>
      </c>
      <c r="R355" s="51">
        <f>+'BASE DE DATOS '!CE355</f>
        <v>0</v>
      </c>
      <c r="S355" s="51">
        <f>+'BASE DE DATOS '!CF355</f>
        <v>0</v>
      </c>
      <c r="T355" s="51">
        <f>+'BASE DE DATOS '!CG355</f>
        <v>0</v>
      </c>
      <c r="U355" s="51">
        <f>+'BASE DE DATOS '!CH355</f>
        <v>0</v>
      </c>
      <c r="V355" s="51">
        <f>+'BASE DE DATOS '!CI355</f>
        <v>0</v>
      </c>
      <c r="W355" s="51">
        <f>+'BASE DE DATOS '!CJ355</f>
        <v>0</v>
      </c>
      <c r="X355" s="51">
        <f>+'BASE DE DATOS '!CK355</f>
        <v>0</v>
      </c>
      <c r="Y355" s="126">
        <f>+'BASE DE DATOS '!CL355</f>
        <v>108000000</v>
      </c>
      <c r="Z355" s="51">
        <f>+'BASE DE DATOS '!CM355</f>
        <v>0</v>
      </c>
      <c r="AA355" s="131">
        <f>+'BASE DE DATOS '!CN355</f>
        <v>1</v>
      </c>
      <c r="AB355" s="377"/>
      <c r="AC355" s="377"/>
      <c r="AD355" s="54">
        <f>+'BASE DE DATOS '!CQ355</f>
        <v>3</v>
      </c>
      <c r="AE355" s="127">
        <f>+'BASE DE DATOS '!CR355</f>
        <v>1</v>
      </c>
      <c r="AF355" s="376"/>
      <c r="AG355" s="376"/>
      <c r="AH355" s="66" t="str">
        <f>+'BASE DE DATOS '!CU355</f>
        <v xml:space="preserve"> INSTITUTO DE CULTURA Y TURISMO </v>
      </c>
    </row>
    <row r="356" spans="1:34" ht="33.75">
      <c r="A356" s="48" t="s">
        <v>1077</v>
      </c>
      <c r="B356" s="49" t="s">
        <v>95</v>
      </c>
      <c r="C356" s="48" t="s">
        <v>1078</v>
      </c>
      <c r="D356" s="57">
        <v>6</v>
      </c>
      <c r="E356" s="57">
        <v>4</v>
      </c>
      <c r="F356" s="48" t="s">
        <v>97</v>
      </c>
      <c r="G356" s="48" t="s">
        <v>1089</v>
      </c>
      <c r="H356" s="48" t="s">
        <v>1089</v>
      </c>
      <c r="I356" s="51">
        <v>0</v>
      </c>
      <c r="J356" s="50">
        <v>1</v>
      </c>
      <c r="K356" s="50">
        <v>0</v>
      </c>
      <c r="L356" s="51">
        <v>2</v>
      </c>
      <c r="M356" s="51">
        <v>1</v>
      </c>
      <c r="N356" s="51">
        <v>0</v>
      </c>
      <c r="O356" s="51">
        <v>0</v>
      </c>
      <c r="P356" s="51">
        <v>3</v>
      </c>
      <c r="Q356" s="53">
        <f>+'BASE DE DATOS '!CD356</f>
        <v>1</v>
      </c>
      <c r="R356" s="51">
        <f>+'BASE DE DATOS '!CE356</f>
        <v>0</v>
      </c>
      <c r="S356" s="51">
        <f>+'BASE DE DATOS '!CF356</f>
        <v>0</v>
      </c>
      <c r="T356" s="51">
        <f>+'BASE DE DATOS '!CG356</f>
        <v>0</v>
      </c>
      <c r="U356" s="51">
        <f>+'BASE DE DATOS '!CH356</f>
        <v>0</v>
      </c>
      <c r="V356" s="51">
        <f>+'BASE DE DATOS '!CI356</f>
        <v>0</v>
      </c>
      <c r="W356" s="51">
        <f>+'BASE DE DATOS '!CJ356</f>
        <v>0</v>
      </c>
      <c r="X356" s="51">
        <f>+'BASE DE DATOS '!CK356</f>
        <v>0</v>
      </c>
      <c r="Y356" s="51">
        <f>+'BASE DE DATOS '!CL356</f>
        <v>0</v>
      </c>
      <c r="Z356" s="51">
        <f>+'BASE DE DATOS '!CM356</f>
        <v>0</v>
      </c>
      <c r="AA356" s="131">
        <f>+'BASE DE DATOS '!CN356</f>
        <v>0.33333333333333331</v>
      </c>
      <c r="AB356" s="377"/>
      <c r="AC356" s="377"/>
      <c r="AD356" s="54">
        <f>+'BASE DE DATOS '!CQ356</f>
        <v>2</v>
      </c>
      <c r="AE356" s="127">
        <f>+'BASE DE DATOS '!CR356</f>
        <v>0.5</v>
      </c>
      <c r="AF356" s="376"/>
      <c r="AG356" s="376"/>
      <c r="AH356" s="66" t="str">
        <f>+'BASE DE DATOS '!CU356</f>
        <v xml:space="preserve"> INSTITUTO DE CULTURA Y TURISMO </v>
      </c>
    </row>
    <row r="357" spans="1:34" ht="33.75">
      <c r="A357" s="48" t="s">
        <v>1090</v>
      </c>
      <c r="B357" s="49" t="s">
        <v>95</v>
      </c>
      <c r="C357" s="48" t="s">
        <v>1091</v>
      </c>
      <c r="D357" s="57">
        <v>8</v>
      </c>
      <c r="E357" s="57">
        <v>4</v>
      </c>
      <c r="F357" s="48" t="s">
        <v>97</v>
      </c>
      <c r="G357" s="48" t="s">
        <v>1092</v>
      </c>
      <c r="H357" s="48" t="s">
        <v>1092</v>
      </c>
      <c r="I357" s="51">
        <v>0</v>
      </c>
      <c r="J357" s="50">
        <v>2</v>
      </c>
      <c r="K357" s="50">
        <v>0</v>
      </c>
      <c r="L357" s="51">
        <v>3</v>
      </c>
      <c r="M357" s="51">
        <v>1</v>
      </c>
      <c r="N357" s="51">
        <v>2</v>
      </c>
      <c r="O357" s="51">
        <v>2</v>
      </c>
      <c r="P357" s="51">
        <v>1</v>
      </c>
      <c r="Q357" s="53">
        <f>+'BASE DE DATOS '!CD357</f>
        <v>2</v>
      </c>
      <c r="R357" s="51">
        <f>+'BASE DE DATOS '!CE357</f>
        <v>9000000</v>
      </c>
      <c r="S357" s="51">
        <f>+'BASE DE DATOS '!CF357</f>
        <v>0</v>
      </c>
      <c r="T357" s="51">
        <f>+'BASE DE DATOS '!CG357</f>
        <v>0</v>
      </c>
      <c r="U357" s="51">
        <f>+'BASE DE DATOS '!CH357</f>
        <v>0</v>
      </c>
      <c r="V357" s="51">
        <f>+'BASE DE DATOS '!CI357</f>
        <v>0</v>
      </c>
      <c r="W357" s="51">
        <f>+'BASE DE DATOS '!CJ357</f>
        <v>0</v>
      </c>
      <c r="X357" s="51">
        <f>+'BASE DE DATOS '!CK357</f>
        <v>0</v>
      </c>
      <c r="Y357" s="126">
        <f>+'BASE DE DATOS '!CL357</f>
        <v>9000000</v>
      </c>
      <c r="Z357" s="51">
        <f>+'BASE DE DATOS '!CM357</f>
        <v>0</v>
      </c>
      <c r="AA357" s="131">
        <f>+'BASE DE DATOS '!CN357</f>
        <v>1</v>
      </c>
      <c r="AB357" s="130">
        <f>+AA357</f>
        <v>1</v>
      </c>
      <c r="AC357" s="377">
        <v>0</v>
      </c>
      <c r="AD357" s="54">
        <f>+'BASE DE DATOS '!CQ357</f>
        <v>5</v>
      </c>
      <c r="AE357" s="127">
        <f>+'BASE DE DATOS '!CR357</f>
        <v>1</v>
      </c>
      <c r="AF357" s="131">
        <f>+AE357</f>
        <v>1</v>
      </c>
      <c r="AG357" s="376"/>
      <c r="AH357" s="66" t="str">
        <f>+'BASE DE DATOS '!CU357</f>
        <v xml:space="preserve"> INSTITUTO DE CULTURA Y TURISMO </v>
      </c>
    </row>
    <row r="358" spans="1:34" ht="56.25">
      <c r="A358" s="48" t="s">
        <v>1093</v>
      </c>
      <c r="B358" s="49" t="s">
        <v>95</v>
      </c>
      <c r="C358" s="48" t="s">
        <v>1094</v>
      </c>
      <c r="D358" s="50">
        <v>40</v>
      </c>
      <c r="E358" s="50" t="s">
        <v>81</v>
      </c>
      <c r="F358" s="48" t="s">
        <v>97</v>
      </c>
      <c r="G358" s="48" t="s">
        <v>1095</v>
      </c>
      <c r="H358" s="48" t="s">
        <v>1095</v>
      </c>
      <c r="I358" s="51">
        <v>0</v>
      </c>
      <c r="J358" s="50">
        <v>10</v>
      </c>
      <c r="K358" s="50">
        <v>0</v>
      </c>
      <c r="L358" s="51">
        <v>10</v>
      </c>
      <c r="M358" s="51">
        <v>0</v>
      </c>
      <c r="N358" s="51">
        <v>0</v>
      </c>
      <c r="O358" s="51">
        <v>0</v>
      </c>
      <c r="P358" s="51" t="s">
        <v>81</v>
      </c>
      <c r="Q358" s="53" t="str">
        <f>+'BASE DE DATOS '!CD358</f>
        <v>NA</v>
      </c>
      <c r="R358" s="51">
        <f>+'BASE DE DATOS '!CE358</f>
        <v>0</v>
      </c>
      <c r="S358" s="51">
        <f>+'BASE DE DATOS '!CF358</f>
        <v>0</v>
      </c>
      <c r="T358" s="51">
        <f>+'BASE DE DATOS '!CG358</f>
        <v>0</v>
      </c>
      <c r="U358" s="51">
        <f>+'BASE DE DATOS '!CH358</f>
        <v>0</v>
      </c>
      <c r="V358" s="51">
        <f>+'BASE DE DATOS '!CI358</f>
        <v>0</v>
      </c>
      <c r="W358" s="51">
        <f>+'BASE DE DATOS '!CJ358</f>
        <v>0</v>
      </c>
      <c r="X358" s="51">
        <f>+'BASE DE DATOS '!CK358</f>
        <v>0</v>
      </c>
      <c r="Y358" s="51">
        <f>+'BASE DE DATOS '!CL358</f>
        <v>0</v>
      </c>
      <c r="Z358" s="51">
        <f>+'BASE DE DATOS '!CM358</f>
        <v>0</v>
      </c>
      <c r="AA358" s="131" t="str">
        <f>+'BASE DE DATOS '!CN358</f>
        <v>NA</v>
      </c>
      <c r="AB358" s="377">
        <f>SUM(AA358:AA360)/2</f>
        <v>1</v>
      </c>
      <c r="AC358" s="377">
        <v>0</v>
      </c>
      <c r="AD358" s="54" t="str">
        <f>+'BASE DE DATOS '!CQ358</f>
        <v>NA</v>
      </c>
      <c r="AE358" s="127" t="str">
        <f>+'BASE DE DATOS '!CR358</f>
        <v>NA</v>
      </c>
      <c r="AF358" s="376">
        <f>SUM(AE358:AE360)/2</f>
        <v>1</v>
      </c>
      <c r="AG358" s="376"/>
      <c r="AH358" s="66" t="str">
        <f>+'BASE DE DATOS '!CU358</f>
        <v xml:space="preserve"> INSTITUTO DE CULTURA Y TURISMO </v>
      </c>
    </row>
    <row r="359" spans="1:34" ht="45">
      <c r="A359" s="48" t="s">
        <v>1093</v>
      </c>
      <c r="B359" s="49" t="s">
        <v>95</v>
      </c>
      <c r="C359" s="48" t="s">
        <v>1094</v>
      </c>
      <c r="D359" s="50">
        <v>2</v>
      </c>
      <c r="E359" s="50">
        <v>2</v>
      </c>
      <c r="F359" s="48" t="s">
        <v>97</v>
      </c>
      <c r="G359" s="48" t="s">
        <v>1096</v>
      </c>
      <c r="H359" s="48" t="s">
        <v>1096</v>
      </c>
      <c r="I359" s="51">
        <v>0</v>
      </c>
      <c r="J359" s="50">
        <v>0</v>
      </c>
      <c r="K359" s="51">
        <v>0</v>
      </c>
      <c r="L359" s="51">
        <v>0</v>
      </c>
      <c r="M359" s="51">
        <v>0</v>
      </c>
      <c r="N359" s="51">
        <v>1</v>
      </c>
      <c r="O359" s="51">
        <v>1</v>
      </c>
      <c r="P359" s="51">
        <v>1</v>
      </c>
      <c r="Q359" s="53">
        <f>+'BASE DE DATOS '!CD359</f>
        <v>1</v>
      </c>
      <c r="R359" s="51">
        <f>+'BASE DE DATOS '!CE359</f>
        <v>0</v>
      </c>
      <c r="S359" s="51">
        <f>+'BASE DE DATOS '!CF359</f>
        <v>0</v>
      </c>
      <c r="T359" s="51">
        <f>+'BASE DE DATOS '!CG359</f>
        <v>0</v>
      </c>
      <c r="U359" s="51">
        <f>+'BASE DE DATOS '!CH359</f>
        <v>0</v>
      </c>
      <c r="V359" s="51">
        <f>+'BASE DE DATOS '!CI359</f>
        <v>0</v>
      </c>
      <c r="W359" s="51">
        <f>+'BASE DE DATOS '!CJ359</f>
        <v>0</v>
      </c>
      <c r="X359" s="51">
        <f>+'BASE DE DATOS '!CK359</f>
        <v>0</v>
      </c>
      <c r="Y359" s="126">
        <f>+'BASE DE DATOS '!CL359</f>
        <v>9000000</v>
      </c>
      <c r="Z359" s="51">
        <f>+'BASE DE DATOS '!CM359</f>
        <v>0</v>
      </c>
      <c r="AA359" s="131">
        <f>+'BASE DE DATOS '!CN359</f>
        <v>1</v>
      </c>
      <c r="AB359" s="377"/>
      <c r="AC359" s="377"/>
      <c r="AD359" s="54">
        <f>+'BASE DE DATOS '!CQ359</f>
        <v>2</v>
      </c>
      <c r="AE359" s="127">
        <f>+'BASE DE DATOS '!CR359</f>
        <v>1</v>
      </c>
      <c r="AF359" s="376"/>
      <c r="AG359" s="376"/>
      <c r="AH359" s="66" t="str">
        <f>+'BASE DE DATOS '!CU359</f>
        <v xml:space="preserve"> INSTITUTO DE CULTURA Y TURISMO </v>
      </c>
    </row>
    <row r="360" spans="1:34" ht="45">
      <c r="A360" s="48" t="s">
        <v>1093</v>
      </c>
      <c r="B360" s="49" t="s">
        <v>95</v>
      </c>
      <c r="C360" s="48" t="s">
        <v>1094</v>
      </c>
      <c r="D360" s="57">
        <v>100</v>
      </c>
      <c r="E360" s="57">
        <v>60</v>
      </c>
      <c r="F360" s="48" t="s">
        <v>97</v>
      </c>
      <c r="G360" s="48" t="s">
        <v>1097</v>
      </c>
      <c r="H360" s="48" t="s">
        <v>1097</v>
      </c>
      <c r="I360" s="51">
        <v>0</v>
      </c>
      <c r="J360" s="50">
        <v>25</v>
      </c>
      <c r="K360" s="50">
        <v>0</v>
      </c>
      <c r="L360" s="51">
        <v>25</v>
      </c>
      <c r="M360" s="51">
        <v>0</v>
      </c>
      <c r="N360" s="51">
        <v>40</v>
      </c>
      <c r="O360" s="51">
        <v>20</v>
      </c>
      <c r="P360" s="51">
        <v>40</v>
      </c>
      <c r="Q360" s="53">
        <f>+'BASE DE DATOS '!CD360</f>
        <v>210</v>
      </c>
      <c r="R360" s="51">
        <f>+'BASE DE DATOS '!CE360</f>
        <v>0</v>
      </c>
      <c r="S360" s="51">
        <f>+'BASE DE DATOS '!CF360</f>
        <v>0</v>
      </c>
      <c r="T360" s="51">
        <f>+'BASE DE DATOS '!CG360</f>
        <v>0</v>
      </c>
      <c r="U360" s="51">
        <f>+'BASE DE DATOS '!CH360</f>
        <v>0</v>
      </c>
      <c r="V360" s="51">
        <f>+'BASE DE DATOS '!CI360</f>
        <v>0</v>
      </c>
      <c r="W360" s="51">
        <f>+'BASE DE DATOS '!CJ360</f>
        <v>0</v>
      </c>
      <c r="X360" s="51">
        <f>+'BASE DE DATOS '!CK360</f>
        <v>0</v>
      </c>
      <c r="Y360" s="126">
        <f>+'BASE DE DATOS '!CL360</f>
        <v>1000000</v>
      </c>
      <c r="Z360" s="51">
        <f>+'BASE DE DATOS '!CM360</f>
        <v>0</v>
      </c>
      <c r="AA360" s="131">
        <f>+'BASE DE DATOS '!CN360</f>
        <v>1</v>
      </c>
      <c r="AB360" s="377"/>
      <c r="AC360" s="377"/>
      <c r="AD360" s="54">
        <f>+'BASE DE DATOS '!CQ360</f>
        <v>230</v>
      </c>
      <c r="AE360" s="127">
        <f>+'BASE DE DATOS '!CR360</f>
        <v>1</v>
      </c>
      <c r="AF360" s="376"/>
      <c r="AG360" s="376"/>
      <c r="AH360" s="66" t="str">
        <f>+'BASE DE DATOS '!CU360</f>
        <v xml:space="preserve"> INSTITUTO DE CULTURA Y TURISMO </v>
      </c>
    </row>
    <row r="361" spans="1:34" ht="56.25">
      <c r="A361" s="48" t="s">
        <v>1098</v>
      </c>
      <c r="B361" s="49" t="s">
        <v>95</v>
      </c>
      <c r="C361" s="48" t="s">
        <v>1099</v>
      </c>
      <c r="D361" s="50">
        <v>3</v>
      </c>
      <c r="E361" s="50" t="s">
        <v>81</v>
      </c>
      <c r="F361" s="48" t="s">
        <v>97</v>
      </c>
      <c r="G361" s="48" t="s">
        <v>1100</v>
      </c>
      <c r="H361" s="48" t="s">
        <v>1100</v>
      </c>
      <c r="I361" s="51">
        <v>0</v>
      </c>
      <c r="J361" s="50">
        <v>0</v>
      </c>
      <c r="K361" s="50">
        <v>0</v>
      </c>
      <c r="L361" s="51">
        <v>1</v>
      </c>
      <c r="M361" s="51">
        <v>1</v>
      </c>
      <c r="N361" s="51">
        <v>0</v>
      </c>
      <c r="O361" s="51">
        <v>0</v>
      </c>
      <c r="P361" s="51" t="s">
        <v>81</v>
      </c>
      <c r="Q361" s="53" t="str">
        <f>+'BASE DE DATOS '!CD361</f>
        <v>NA</v>
      </c>
      <c r="R361" s="51">
        <f>+'BASE DE DATOS '!CE361</f>
        <v>0</v>
      </c>
      <c r="S361" s="51">
        <f>+'BASE DE DATOS '!CF361</f>
        <v>0</v>
      </c>
      <c r="T361" s="51">
        <f>+'BASE DE DATOS '!CG361</f>
        <v>0</v>
      </c>
      <c r="U361" s="51">
        <f>+'BASE DE DATOS '!CH361</f>
        <v>0</v>
      </c>
      <c r="V361" s="51">
        <f>+'BASE DE DATOS '!CI361</f>
        <v>0</v>
      </c>
      <c r="W361" s="51">
        <f>+'BASE DE DATOS '!CJ361</f>
        <v>0</v>
      </c>
      <c r="X361" s="51">
        <f>+'BASE DE DATOS '!CK361</f>
        <v>0</v>
      </c>
      <c r="Y361" s="51">
        <f>+'BASE DE DATOS '!CL361</f>
        <v>0</v>
      </c>
      <c r="Z361" s="51">
        <f>+'BASE DE DATOS '!CM361</f>
        <v>0</v>
      </c>
      <c r="AA361" s="131" t="str">
        <f>+'BASE DE DATOS '!CN361</f>
        <v>NA</v>
      </c>
      <c r="AB361" s="377">
        <f>SUM(AA361:AA364)/2</f>
        <v>1.5</v>
      </c>
      <c r="AC361" s="377" t="s">
        <v>81</v>
      </c>
      <c r="AD361" s="54" t="str">
        <f>+'BASE DE DATOS '!CQ361</f>
        <v>NA</v>
      </c>
      <c r="AE361" s="127" t="str">
        <f>+'BASE DE DATOS '!CR361</f>
        <v>NA</v>
      </c>
      <c r="AF361" s="376">
        <f>SUM(AE361:AE364)/3</f>
        <v>1</v>
      </c>
      <c r="AG361" s="376"/>
      <c r="AH361" s="66" t="str">
        <f>+'BASE DE DATOS '!CU361</f>
        <v xml:space="preserve"> INSTITUTO DE CULTURA Y TURISMO </v>
      </c>
    </row>
    <row r="362" spans="1:34" ht="45">
      <c r="A362" s="48" t="s">
        <v>1098</v>
      </c>
      <c r="B362" s="49" t="s">
        <v>95</v>
      </c>
      <c r="C362" s="48" t="s">
        <v>1099</v>
      </c>
      <c r="D362" s="50">
        <v>1</v>
      </c>
      <c r="E362" s="50">
        <v>1</v>
      </c>
      <c r="F362" s="48" t="s">
        <v>97</v>
      </c>
      <c r="G362" s="48" t="s">
        <v>1101</v>
      </c>
      <c r="H362" s="48" t="s">
        <v>1101</v>
      </c>
      <c r="I362" s="51">
        <v>0</v>
      </c>
      <c r="J362" s="50">
        <v>0</v>
      </c>
      <c r="K362" s="50">
        <v>0</v>
      </c>
      <c r="L362" s="51">
        <v>0</v>
      </c>
      <c r="M362" s="51">
        <v>0</v>
      </c>
      <c r="N362" s="51">
        <v>1</v>
      </c>
      <c r="O362" s="51">
        <v>1</v>
      </c>
      <c r="P362" s="51">
        <v>0</v>
      </c>
      <c r="Q362" s="53">
        <f>+'BASE DE DATOS '!CD362</f>
        <v>1</v>
      </c>
      <c r="R362" s="51">
        <f>+'BASE DE DATOS '!CE362</f>
        <v>0</v>
      </c>
      <c r="S362" s="51">
        <f>+'BASE DE DATOS '!CF362</f>
        <v>0</v>
      </c>
      <c r="T362" s="51">
        <f>+'BASE DE DATOS '!CG362</f>
        <v>0</v>
      </c>
      <c r="U362" s="51">
        <f>+'BASE DE DATOS '!CH362</f>
        <v>0</v>
      </c>
      <c r="V362" s="51">
        <f>+'BASE DE DATOS '!CI362</f>
        <v>0</v>
      </c>
      <c r="W362" s="51">
        <f>+'BASE DE DATOS '!CJ362</f>
        <v>0</v>
      </c>
      <c r="X362" s="51">
        <f>+'BASE DE DATOS '!CK362</f>
        <v>0</v>
      </c>
      <c r="Y362" s="126">
        <f>+'BASE DE DATOS '!CL362</f>
        <v>34311500</v>
      </c>
      <c r="Z362" s="51">
        <f>+'BASE DE DATOS '!CM362</f>
        <v>0</v>
      </c>
      <c r="AA362" s="131">
        <f>+'BASE DE DATOS '!CN362</f>
        <v>1</v>
      </c>
      <c r="AB362" s="377"/>
      <c r="AC362" s="377"/>
      <c r="AD362" s="54">
        <f>+'BASE DE DATOS '!CQ362</f>
        <v>2</v>
      </c>
      <c r="AE362" s="127">
        <f>+'BASE DE DATOS '!CR362</f>
        <v>1</v>
      </c>
      <c r="AF362" s="376"/>
      <c r="AG362" s="376"/>
      <c r="AH362" s="66" t="str">
        <f>+'BASE DE DATOS '!CU362</f>
        <v xml:space="preserve"> INSTITUTO DE CULTURA Y TURISMO </v>
      </c>
    </row>
    <row r="363" spans="1:34" ht="45">
      <c r="A363" s="48" t="s">
        <v>1098</v>
      </c>
      <c r="B363" s="49" t="s">
        <v>95</v>
      </c>
      <c r="C363" s="48" t="s">
        <v>1099</v>
      </c>
      <c r="D363" s="57">
        <v>1</v>
      </c>
      <c r="E363" s="57">
        <v>2</v>
      </c>
      <c r="F363" s="48" t="s">
        <v>97</v>
      </c>
      <c r="G363" s="48" t="s">
        <v>1102</v>
      </c>
      <c r="H363" s="48" t="s">
        <v>1102</v>
      </c>
      <c r="I363" s="51">
        <v>0</v>
      </c>
      <c r="J363" s="50">
        <v>0</v>
      </c>
      <c r="K363" s="50">
        <v>0</v>
      </c>
      <c r="L363" s="51">
        <v>0</v>
      </c>
      <c r="M363" s="51">
        <v>0</v>
      </c>
      <c r="N363" s="51">
        <v>1</v>
      </c>
      <c r="O363" s="51">
        <v>1</v>
      </c>
      <c r="P363" s="51">
        <v>1</v>
      </c>
      <c r="Q363" s="53">
        <f>+'BASE DE DATOS '!CD363</f>
        <v>1</v>
      </c>
      <c r="R363" s="51">
        <f>+'BASE DE DATOS '!CE363</f>
        <v>0</v>
      </c>
      <c r="S363" s="51">
        <f>+'BASE DE DATOS '!CF363</f>
        <v>0</v>
      </c>
      <c r="T363" s="51">
        <f>+'BASE DE DATOS '!CG363</f>
        <v>0</v>
      </c>
      <c r="U363" s="51">
        <f>+'BASE DE DATOS '!CH363</f>
        <v>0</v>
      </c>
      <c r="V363" s="51">
        <f>+'BASE DE DATOS '!CI363</f>
        <v>0</v>
      </c>
      <c r="W363" s="51">
        <f>+'BASE DE DATOS '!CJ363</f>
        <v>0</v>
      </c>
      <c r="X363" s="51">
        <f>+'BASE DE DATOS '!CK363</f>
        <v>0</v>
      </c>
      <c r="Y363" s="126">
        <f>+'BASE DE DATOS '!CL363</f>
        <v>34311500</v>
      </c>
      <c r="Z363" s="51">
        <f>+'BASE DE DATOS '!CM363</f>
        <v>0</v>
      </c>
      <c r="AA363" s="131">
        <f>+'BASE DE DATOS '!CN363</f>
        <v>1</v>
      </c>
      <c r="AB363" s="377"/>
      <c r="AC363" s="377"/>
      <c r="AD363" s="54">
        <f>+'BASE DE DATOS '!CQ363</f>
        <v>2</v>
      </c>
      <c r="AE363" s="127">
        <f>+'BASE DE DATOS '!CR363</f>
        <v>1</v>
      </c>
      <c r="AF363" s="376"/>
      <c r="AG363" s="376"/>
      <c r="AH363" s="66" t="str">
        <f>+'BASE DE DATOS '!CU363</f>
        <v xml:space="preserve"> INSTITUTO DE CULTURA Y TURISMO </v>
      </c>
    </row>
    <row r="364" spans="1:34" ht="33.75">
      <c r="A364" s="48" t="s">
        <v>1098</v>
      </c>
      <c r="B364" s="49" t="s">
        <v>95</v>
      </c>
      <c r="C364" s="48" t="s">
        <v>1099</v>
      </c>
      <c r="D364" s="57">
        <v>5</v>
      </c>
      <c r="E364" s="57">
        <v>4</v>
      </c>
      <c r="F364" s="48" t="s">
        <v>97</v>
      </c>
      <c r="G364" s="48" t="s">
        <v>1103</v>
      </c>
      <c r="H364" s="48" t="s">
        <v>1103</v>
      </c>
      <c r="I364" s="51">
        <v>0</v>
      </c>
      <c r="J364" s="50">
        <v>0</v>
      </c>
      <c r="K364" s="50">
        <v>0</v>
      </c>
      <c r="L364" s="51">
        <v>1</v>
      </c>
      <c r="M364" s="51">
        <v>1</v>
      </c>
      <c r="N364" s="51">
        <v>1</v>
      </c>
      <c r="O364" s="51">
        <v>1</v>
      </c>
      <c r="P364" s="51">
        <v>2</v>
      </c>
      <c r="Q364" s="53">
        <f>+'BASE DE DATOS '!CD364</f>
        <v>2</v>
      </c>
      <c r="R364" s="51">
        <f>+'BASE DE DATOS '!CE364</f>
        <v>0</v>
      </c>
      <c r="S364" s="51">
        <f>+'BASE DE DATOS '!CF364</f>
        <v>0</v>
      </c>
      <c r="T364" s="51">
        <f>+'BASE DE DATOS '!CG364</f>
        <v>0</v>
      </c>
      <c r="U364" s="51">
        <f>+'BASE DE DATOS '!CH364</f>
        <v>0</v>
      </c>
      <c r="V364" s="51">
        <f>+'BASE DE DATOS '!CI364</f>
        <v>0</v>
      </c>
      <c r="W364" s="51">
        <f>+'BASE DE DATOS '!CJ364</f>
        <v>0</v>
      </c>
      <c r="X364" s="51">
        <f>+'BASE DE DATOS '!CK364</f>
        <v>0</v>
      </c>
      <c r="Y364" s="126">
        <f>+'BASE DE DATOS '!CL364</f>
        <v>34311500</v>
      </c>
      <c r="Z364" s="51">
        <f>+'BASE DE DATOS '!CM364</f>
        <v>0</v>
      </c>
      <c r="AA364" s="131">
        <f>+'BASE DE DATOS '!CN364</f>
        <v>1</v>
      </c>
      <c r="AB364" s="377"/>
      <c r="AC364" s="377"/>
      <c r="AD364" s="54">
        <f>+'BASE DE DATOS '!CQ364</f>
        <v>4</v>
      </c>
      <c r="AE364" s="127">
        <f>+'BASE DE DATOS '!CR364</f>
        <v>1</v>
      </c>
      <c r="AF364" s="376"/>
      <c r="AG364" s="376"/>
      <c r="AH364" s="66" t="str">
        <f>+'BASE DE DATOS '!CU364</f>
        <v xml:space="preserve"> INSTITUTO DE CULTURA Y TURISMO </v>
      </c>
    </row>
    <row r="365" spans="1:34" ht="33.75">
      <c r="A365" s="39" t="s">
        <v>1104</v>
      </c>
      <c r="B365" s="40" t="s">
        <v>91</v>
      </c>
      <c r="C365" s="39" t="s">
        <v>1105</v>
      </c>
      <c r="D365" s="41" t="s">
        <v>79</v>
      </c>
      <c r="E365" s="41" t="s">
        <v>79</v>
      </c>
      <c r="F365" s="41" t="s">
        <v>79</v>
      </c>
      <c r="G365" s="39" t="s">
        <v>80</v>
      </c>
      <c r="H365" s="39" t="s">
        <v>80</v>
      </c>
      <c r="I365" s="41" t="s">
        <v>79</v>
      </c>
      <c r="J365" s="41">
        <v>5</v>
      </c>
      <c r="K365" s="41" t="s">
        <v>79</v>
      </c>
      <c r="L365" s="41">
        <v>6</v>
      </c>
      <c r="M365" s="41" t="s">
        <v>79</v>
      </c>
      <c r="N365" s="41">
        <v>5</v>
      </c>
      <c r="O365" s="41" t="s">
        <v>79</v>
      </c>
      <c r="P365" s="41">
        <v>7</v>
      </c>
      <c r="Q365" s="41" t="str">
        <f>+'BASE DE DATOS '!CD365</f>
        <v xml:space="preserve">NA </v>
      </c>
      <c r="R365" s="41">
        <f>+'BASE DE DATOS '!CE365</f>
        <v>0</v>
      </c>
      <c r="S365" s="41">
        <f>+'BASE DE DATOS '!CF365</f>
        <v>0</v>
      </c>
      <c r="T365" s="41">
        <f>+'BASE DE DATOS '!CG365</f>
        <v>0</v>
      </c>
      <c r="U365" s="41">
        <f>+'BASE DE DATOS '!CH365</f>
        <v>0</v>
      </c>
      <c r="V365" s="41">
        <f>+'BASE DE DATOS '!CI365</f>
        <v>0</v>
      </c>
      <c r="W365" s="41">
        <f>+'BASE DE DATOS '!CJ365</f>
        <v>0</v>
      </c>
      <c r="X365" s="41">
        <f>+'BASE DE DATOS '!CK365</f>
        <v>0</v>
      </c>
      <c r="Y365" s="41">
        <f>+'BASE DE DATOS '!CL365</f>
        <v>0</v>
      </c>
      <c r="Z365" s="41">
        <f>+'BASE DE DATOS '!CM365</f>
        <v>0</v>
      </c>
      <c r="AA365" s="41" t="str">
        <f>+'BASE DE DATOS '!CN365</f>
        <v xml:space="preserve">NA </v>
      </c>
      <c r="AB365" s="41" t="s">
        <v>79</v>
      </c>
      <c r="AC365" s="45">
        <f>+AC366</f>
        <v>0.43492063492063487</v>
      </c>
      <c r="AD365" s="39">
        <f>+'BASE DE DATOS '!CQ365</f>
        <v>8</v>
      </c>
      <c r="AE365" s="41" t="str">
        <f>+'BASE DE DATOS '!CR365</f>
        <v xml:space="preserve">NA </v>
      </c>
      <c r="AF365" s="41" t="s">
        <v>79</v>
      </c>
      <c r="AG365" s="45">
        <f>+AG366</f>
        <v>0.65104166666666663</v>
      </c>
      <c r="AH365" s="39" t="str">
        <f>+'BASE DE DATOS '!CU365</f>
        <v xml:space="preserve">DIRECCION DE DESARROLLO SOCIAL </v>
      </c>
    </row>
    <row r="366" spans="1:34" ht="33.75">
      <c r="A366" s="48" t="s">
        <v>1106</v>
      </c>
      <c r="B366" s="49" t="s">
        <v>95</v>
      </c>
      <c r="C366" s="48" t="s">
        <v>1107</v>
      </c>
      <c r="D366" s="50">
        <v>1</v>
      </c>
      <c r="E366" s="50">
        <v>1</v>
      </c>
      <c r="F366" s="48" t="s">
        <v>97</v>
      </c>
      <c r="G366" s="48" t="s">
        <v>1108</v>
      </c>
      <c r="H366" s="48" t="s">
        <v>1108</v>
      </c>
      <c r="I366" s="51">
        <v>0</v>
      </c>
      <c r="J366" s="50">
        <v>0</v>
      </c>
      <c r="K366" s="50">
        <v>0</v>
      </c>
      <c r="L366" s="51">
        <v>0</v>
      </c>
      <c r="M366" s="51">
        <v>0</v>
      </c>
      <c r="N366" s="51">
        <v>0</v>
      </c>
      <c r="O366" s="51">
        <v>0</v>
      </c>
      <c r="P366" s="51">
        <v>1</v>
      </c>
      <c r="Q366" s="51">
        <f>+'BASE DE DATOS '!CD366</f>
        <v>0</v>
      </c>
      <c r="R366" s="51">
        <f>+'BASE DE DATOS '!CE366</f>
        <v>0</v>
      </c>
      <c r="S366" s="51">
        <f>+'BASE DE DATOS '!CF366</f>
        <v>0</v>
      </c>
      <c r="T366" s="51">
        <f>+'BASE DE DATOS '!CG366</f>
        <v>0</v>
      </c>
      <c r="U366" s="51">
        <f>+'BASE DE DATOS '!CH366</f>
        <v>0</v>
      </c>
      <c r="V366" s="51">
        <f>+'BASE DE DATOS '!CI366</f>
        <v>0</v>
      </c>
      <c r="W366" s="51">
        <f>+'BASE DE DATOS '!CJ366</f>
        <v>0</v>
      </c>
      <c r="X366" s="51">
        <f>+'BASE DE DATOS '!CK366</f>
        <v>0</v>
      </c>
      <c r="Y366" s="51">
        <f>+'BASE DE DATOS '!CL366</f>
        <v>0</v>
      </c>
      <c r="Z366" s="51">
        <f>+'BASE DE DATOS '!CM366</f>
        <v>0</v>
      </c>
      <c r="AA366" s="131">
        <f>+'BASE DE DATOS '!CN366</f>
        <v>0</v>
      </c>
      <c r="AB366" s="377">
        <f>SUM(AA366:AA369)/4</f>
        <v>0.5</v>
      </c>
      <c r="AC366" s="377">
        <f>SUM(AA366:AA373)/P365</f>
        <v>0.43492063492063487</v>
      </c>
      <c r="AD366" s="54">
        <f>+'BASE DE DATOS '!CQ366</f>
        <v>0</v>
      </c>
      <c r="AE366" s="127">
        <f>+'BASE DE DATOS '!CR366</f>
        <v>0</v>
      </c>
      <c r="AF366" s="376">
        <f>SUM(AE366:AE369)/4</f>
        <v>0.58333333333333326</v>
      </c>
      <c r="AG366" s="376">
        <f>SUM(AE366:AE373)/AD365</f>
        <v>0.65104166666666663</v>
      </c>
      <c r="AH366" s="55" t="str">
        <f>+'BASE DE DATOS '!CU366</f>
        <v xml:space="preserve">DIRECCION DE DESARROLLO SOCIAL </v>
      </c>
    </row>
    <row r="367" spans="1:34" ht="33.75">
      <c r="A367" s="48" t="s">
        <v>1106</v>
      </c>
      <c r="B367" s="49" t="s">
        <v>95</v>
      </c>
      <c r="C367" s="48" t="s">
        <v>1107</v>
      </c>
      <c r="D367" s="50">
        <v>9</v>
      </c>
      <c r="E367" s="50">
        <v>9</v>
      </c>
      <c r="F367" s="48" t="s">
        <v>97</v>
      </c>
      <c r="G367" s="48" t="s">
        <v>1109</v>
      </c>
      <c r="H367" s="48" t="s">
        <v>1109</v>
      </c>
      <c r="I367" s="51">
        <v>0</v>
      </c>
      <c r="J367" s="50">
        <v>2</v>
      </c>
      <c r="K367" s="51">
        <v>0</v>
      </c>
      <c r="L367" s="51">
        <v>3</v>
      </c>
      <c r="M367" s="51">
        <v>3</v>
      </c>
      <c r="N367" s="51">
        <v>0</v>
      </c>
      <c r="O367" s="51">
        <v>0</v>
      </c>
      <c r="P367" s="51">
        <v>6</v>
      </c>
      <c r="Q367" s="51">
        <f>+'BASE DE DATOS '!CD367</f>
        <v>0</v>
      </c>
      <c r="R367" s="51">
        <f>+'BASE DE DATOS '!CE367</f>
        <v>0</v>
      </c>
      <c r="S367" s="51">
        <f>+'BASE DE DATOS '!CF367</f>
        <v>0</v>
      </c>
      <c r="T367" s="51">
        <f>+'BASE DE DATOS '!CG367</f>
        <v>0</v>
      </c>
      <c r="U367" s="51">
        <f>+'BASE DE DATOS '!CH367</f>
        <v>0</v>
      </c>
      <c r="V367" s="51">
        <f>+'BASE DE DATOS '!CI367</f>
        <v>0</v>
      </c>
      <c r="W367" s="51">
        <f>+'BASE DE DATOS '!CJ367</f>
        <v>0</v>
      </c>
      <c r="X367" s="51">
        <f>+'BASE DE DATOS '!CK367</f>
        <v>0</v>
      </c>
      <c r="Y367" s="51">
        <f>+'BASE DE DATOS '!CL367</f>
        <v>0</v>
      </c>
      <c r="Z367" s="51">
        <f>+'BASE DE DATOS '!CM367</f>
        <v>0</v>
      </c>
      <c r="AA367" s="131">
        <f>+'BASE DE DATOS '!CN367</f>
        <v>0</v>
      </c>
      <c r="AB367" s="377"/>
      <c r="AC367" s="377"/>
      <c r="AD367" s="54">
        <f>+'BASE DE DATOS '!CQ367</f>
        <v>3</v>
      </c>
      <c r="AE367" s="127">
        <f>+'BASE DE DATOS '!CR367</f>
        <v>0.33333333333333331</v>
      </c>
      <c r="AF367" s="376"/>
      <c r="AG367" s="376"/>
      <c r="AH367" s="55" t="str">
        <f>+'BASE DE DATOS '!CU367</f>
        <v xml:space="preserve">DIRECCION DE DESARROLLO SOCIAL </v>
      </c>
    </row>
    <row r="368" spans="1:34" ht="33.75">
      <c r="A368" s="48" t="s">
        <v>1106</v>
      </c>
      <c r="B368" s="49" t="s">
        <v>95</v>
      </c>
      <c r="C368" s="48" t="s">
        <v>1107</v>
      </c>
      <c r="D368" s="50">
        <v>6</v>
      </c>
      <c r="E368" s="50">
        <v>6</v>
      </c>
      <c r="F368" s="48" t="s">
        <v>97</v>
      </c>
      <c r="G368" s="48" t="s">
        <v>1110</v>
      </c>
      <c r="H368" s="48" t="s">
        <v>1110</v>
      </c>
      <c r="I368" s="51">
        <v>0</v>
      </c>
      <c r="J368" s="50">
        <v>1</v>
      </c>
      <c r="K368" s="51">
        <v>0</v>
      </c>
      <c r="L368" s="51">
        <v>2</v>
      </c>
      <c r="M368" s="51">
        <v>36</v>
      </c>
      <c r="N368" s="51">
        <v>32</v>
      </c>
      <c r="O368" s="51">
        <v>32</v>
      </c>
      <c r="P368" s="51">
        <v>32</v>
      </c>
      <c r="Q368" s="51">
        <f>+'BASE DE DATOS '!CD368</f>
        <v>32</v>
      </c>
      <c r="R368" s="51">
        <f>+'BASE DE DATOS '!CE368</f>
        <v>0</v>
      </c>
      <c r="S368" s="51">
        <f>+'BASE DE DATOS '!CF368</f>
        <v>0</v>
      </c>
      <c r="T368" s="51">
        <f>+'BASE DE DATOS '!CG368</f>
        <v>0</v>
      </c>
      <c r="U368" s="51">
        <f>+'BASE DE DATOS '!CH368</f>
        <v>0</v>
      </c>
      <c r="V368" s="51">
        <f>+'BASE DE DATOS '!CI368</f>
        <v>0</v>
      </c>
      <c r="W368" s="51">
        <f>+'BASE DE DATOS '!CJ368</f>
        <v>0</v>
      </c>
      <c r="X368" s="51">
        <f>+'BASE DE DATOS '!CK368</f>
        <v>0</v>
      </c>
      <c r="Y368" s="51">
        <f>+'BASE DE DATOS '!CL368</f>
        <v>0</v>
      </c>
      <c r="Z368" s="51">
        <f>+'BASE DE DATOS '!CM368</f>
        <v>0</v>
      </c>
      <c r="AA368" s="131">
        <f>+'BASE DE DATOS '!CN368</f>
        <v>1</v>
      </c>
      <c r="AB368" s="377"/>
      <c r="AC368" s="377"/>
      <c r="AD368" s="54">
        <f>+'BASE DE DATOS '!CQ368</f>
        <v>100</v>
      </c>
      <c r="AE368" s="127">
        <f>+'BASE DE DATOS '!CR368</f>
        <v>1</v>
      </c>
      <c r="AF368" s="376"/>
      <c r="AG368" s="376"/>
      <c r="AH368" s="55" t="str">
        <f>+'BASE DE DATOS '!CU368</f>
        <v xml:space="preserve">DIRECCION DE DESARROLLO SOCIAL </v>
      </c>
    </row>
    <row r="369" spans="1:34" ht="33.75">
      <c r="A369" s="48" t="s">
        <v>1106</v>
      </c>
      <c r="B369" s="49" t="s">
        <v>95</v>
      </c>
      <c r="C369" s="48" t="s">
        <v>1107</v>
      </c>
      <c r="D369" s="50">
        <v>7</v>
      </c>
      <c r="E369" s="50">
        <v>7</v>
      </c>
      <c r="F369" s="48" t="s">
        <v>97</v>
      </c>
      <c r="G369" s="48" t="s">
        <v>1111</v>
      </c>
      <c r="H369" s="48" t="s">
        <v>1111</v>
      </c>
      <c r="I369" s="51">
        <v>0</v>
      </c>
      <c r="J369" s="50">
        <v>1</v>
      </c>
      <c r="K369" s="51">
        <v>0</v>
      </c>
      <c r="L369" s="51">
        <v>2</v>
      </c>
      <c r="M369" s="51">
        <v>2</v>
      </c>
      <c r="N369" s="51">
        <v>67</v>
      </c>
      <c r="O369" s="51">
        <v>67</v>
      </c>
      <c r="P369" s="51">
        <v>67</v>
      </c>
      <c r="Q369" s="51">
        <f>+'BASE DE DATOS '!CD369</f>
        <v>67</v>
      </c>
      <c r="R369" s="51">
        <f>+'BASE DE DATOS '!CE369</f>
        <v>0</v>
      </c>
      <c r="S369" s="51">
        <f>+'BASE DE DATOS '!CF369</f>
        <v>0</v>
      </c>
      <c r="T369" s="51">
        <f>+'BASE DE DATOS '!CG369</f>
        <v>0</v>
      </c>
      <c r="U369" s="51">
        <f>+'BASE DE DATOS '!CH369</f>
        <v>0</v>
      </c>
      <c r="V369" s="51">
        <f>+'BASE DE DATOS '!CI369</f>
        <v>0</v>
      </c>
      <c r="W369" s="51">
        <f>+'BASE DE DATOS '!CJ369</f>
        <v>0</v>
      </c>
      <c r="X369" s="51">
        <f>+'BASE DE DATOS '!CK369</f>
        <v>0</v>
      </c>
      <c r="Y369" s="51">
        <f>+'BASE DE DATOS '!CL369</f>
        <v>0</v>
      </c>
      <c r="Z369" s="51">
        <f>+'BASE DE DATOS '!CM369</f>
        <v>0</v>
      </c>
      <c r="AA369" s="131">
        <f>+'BASE DE DATOS '!CN369</f>
        <v>1</v>
      </c>
      <c r="AB369" s="377"/>
      <c r="AC369" s="377"/>
      <c r="AD369" s="54">
        <f>+'BASE DE DATOS '!CQ369</f>
        <v>136</v>
      </c>
      <c r="AE369" s="127">
        <f>+'BASE DE DATOS '!CR369</f>
        <v>1</v>
      </c>
      <c r="AF369" s="376"/>
      <c r="AG369" s="376"/>
      <c r="AH369" s="55" t="str">
        <f>+'BASE DE DATOS '!CU369</f>
        <v xml:space="preserve">DIRECCION DE DESARROLLO SOCIAL </v>
      </c>
    </row>
    <row r="370" spans="1:34" ht="33.75">
      <c r="A370" s="48" t="s">
        <v>1112</v>
      </c>
      <c r="B370" s="49" t="s">
        <v>95</v>
      </c>
      <c r="C370" s="48" t="s">
        <v>1113</v>
      </c>
      <c r="D370" s="50">
        <v>1</v>
      </c>
      <c r="E370" s="50">
        <v>1</v>
      </c>
      <c r="F370" s="48" t="s">
        <v>97</v>
      </c>
      <c r="G370" s="48" t="s">
        <v>1114</v>
      </c>
      <c r="H370" s="48" t="s">
        <v>1114</v>
      </c>
      <c r="I370" s="51">
        <v>0</v>
      </c>
      <c r="J370" s="50">
        <v>0</v>
      </c>
      <c r="K370" s="51">
        <v>0</v>
      </c>
      <c r="L370" s="51">
        <v>1</v>
      </c>
      <c r="M370" s="51">
        <v>1</v>
      </c>
      <c r="N370" s="51">
        <v>0</v>
      </c>
      <c r="O370" s="51">
        <v>0</v>
      </c>
      <c r="P370" s="51">
        <v>0</v>
      </c>
      <c r="Q370" s="51">
        <f>+'BASE DE DATOS '!CD370</f>
        <v>0</v>
      </c>
      <c r="R370" s="51">
        <f>+'BASE DE DATOS '!CE370</f>
        <v>0</v>
      </c>
      <c r="S370" s="51">
        <f>+'BASE DE DATOS '!CF370</f>
        <v>0</v>
      </c>
      <c r="T370" s="51">
        <f>+'BASE DE DATOS '!CG370</f>
        <v>0</v>
      </c>
      <c r="U370" s="51">
        <f>+'BASE DE DATOS '!CH370</f>
        <v>0</v>
      </c>
      <c r="V370" s="51">
        <f>+'BASE DE DATOS '!CI370</f>
        <v>0</v>
      </c>
      <c r="W370" s="51">
        <f>+'BASE DE DATOS '!CJ370</f>
        <v>0</v>
      </c>
      <c r="X370" s="51">
        <f>+'BASE DE DATOS '!CK370</f>
        <v>0</v>
      </c>
      <c r="Y370" s="51">
        <f>+'BASE DE DATOS '!CL370</f>
        <v>0</v>
      </c>
      <c r="Z370" s="51">
        <f>+'BASE DE DATOS '!CM370</f>
        <v>0</v>
      </c>
      <c r="AA370" s="131" t="str">
        <f>+'BASE DE DATOS '!CN370</f>
        <v>NA</v>
      </c>
      <c r="AB370" s="377">
        <f>SUM(AA370:AA371)/1</f>
        <v>1</v>
      </c>
      <c r="AC370" s="377" t="s">
        <v>81</v>
      </c>
      <c r="AD370" s="54">
        <f>+'BASE DE DATOS '!CQ370</f>
        <v>1</v>
      </c>
      <c r="AE370" s="127">
        <f>+'BASE DE DATOS '!CR370</f>
        <v>1</v>
      </c>
      <c r="AF370" s="376">
        <f>SUM(AE370:AE371)/2</f>
        <v>1</v>
      </c>
      <c r="AG370" s="376"/>
      <c r="AH370" s="55" t="str">
        <f>+'BASE DE DATOS '!CU370</f>
        <v xml:space="preserve">DIRECCION DE DESARROLLO SOCIAL </v>
      </c>
    </row>
    <row r="371" spans="1:34" ht="33.75">
      <c r="A371" s="48" t="s">
        <v>1112</v>
      </c>
      <c r="B371" s="49" t="s">
        <v>95</v>
      </c>
      <c r="C371" s="48" t="s">
        <v>1113</v>
      </c>
      <c r="D371" s="50">
        <v>1</v>
      </c>
      <c r="E371" s="50">
        <v>1</v>
      </c>
      <c r="F371" s="48" t="s">
        <v>97</v>
      </c>
      <c r="G371" s="48" t="s">
        <v>1115</v>
      </c>
      <c r="H371" s="48" t="s">
        <v>1115</v>
      </c>
      <c r="I371" s="51">
        <v>0</v>
      </c>
      <c r="J371" s="50">
        <v>0</v>
      </c>
      <c r="K371" s="51">
        <v>0</v>
      </c>
      <c r="L371" s="51">
        <v>0</v>
      </c>
      <c r="M371" s="51">
        <v>0</v>
      </c>
      <c r="N371" s="51">
        <v>1</v>
      </c>
      <c r="O371" s="51">
        <v>1</v>
      </c>
      <c r="P371" s="51">
        <v>1</v>
      </c>
      <c r="Q371" s="51">
        <f>+'BASE DE DATOS '!CD371</f>
        <v>1</v>
      </c>
      <c r="R371" s="51">
        <f>+'BASE DE DATOS '!CE371</f>
        <v>0</v>
      </c>
      <c r="S371" s="51">
        <f>+'BASE DE DATOS '!CF371</f>
        <v>0</v>
      </c>
      <c r="T371" s="51">
        <f>+'BASE DE DATOS '!CG371</f>
        <v>0</v>
      </c>
      <c r="U371" s="51">
        <f>+'BASE DE DATOS '!CH371</f>
        <v>0</v>
      </c>
      <c r="V371" s="51">
        <f>+'BASE DE DATOS '!CI371</f>
        <v>0</v>
      </c>
      <c r="W371" s="51">
        <f>+'BASE DE DATOS '!CJ371</f>
        <v>0</v>
      </c>
      <c r="X371" s="51">
        <f>+'BASE DE DATOS '!CK371</f>
        <v>0</v>
      </c>
      <c r="Y371" s="51">
        <f>+'BASE DE DATOS '!CL371</f>
        <v>0</v>
      </c>
      <c r="Z371" s="51">
        <f>+'BASE DE DATOS '!CM371</f>
        <v>0</v>
      </c>
      <c r="AA371" s="131">
        <f>+'BASE DE DATOS '!CN371</f>
        <v>1</v>
      </c>
      <c r="AB371" s="377"/>
      <c r="AC371" s="377"/>
      <c r="AD371" s="54">
        <f>+'BASE DE DATOS '!CQ371</f>
        <v>2</v>
      </c>
      <c r="AE371" s="127">
        <f>+'BASE DE DATOS '!CR371</f>
        <v>1</v>
      </c>
      <c r="AF371" s="376"/>
      <c r="AG371" s="376"/>
      <c r="AH371" s="55" t="str">
        <f>+'BASE DE DATOS '!CU371</f>
        <v xml:space="preserve">DIRECCION DE DESARROLLO SOCIAL </v>
      </c>
    </row>
    <row r="372" spans="1:34" ht="45">
      <c r="A372" s="48" t="s">
        <v>1116</v>
      </c>
      <c r="B372" s="49" t="s">
        <v>95</v>
      </c>
      <c r="C372" s="48" t="s">
        <v>1117</v>
      </c>
      <c r="D372" s="57">
        <v>8</v>
      </c>
      <c r="E372" s="57">
        <v>8</v>
      </c>
      <c r="F372" s="48" t="s">
        <v>97</v>
      </c>
      <c r="G372" s="48" t="s">
        <v>1118</v>
      </c>
      <c r="H372" s="56" t="s">
        <v>1119</v>
      </c>
      <c r="I372" s="51">
        <v>0</v>
      </c>
      <c r="J372" s="50">
        <v>2</v>
      </c>
      <c r="K372" s="50">
        <v>0</v>
      </c>
      <c r="L372" s="51">
        <v>3</v>
      </c>
      <c r="M372" s="51">
        <v>3</v>
      </c>
      <c r="N372" s="51">
        <v>3</v>
      </c>
      <c r="O372" s="51">
        <v>2</v>
      </c>
      <c r="P372" s="51">
        <v>45</v>
      </c>
      <c r="Q372" s="51">
        <f>+'BASE DE DATOS '!CD372</f>
        <v>2</v>
      </c>
      <c r="R372" s="51">
        <f>+'BASE DE DATOS '!CE372</f>
        <v>0</v>
      </c>
      <c r="S372" s="51">
        <f>+'BASE DE DATOS '!CF372</f>
        <v>0</v>
      </c>
      <c r="T372" s="51">
        <f>+'BASE DE DATOS '!CG372</f>
        <v>0</v>
      </c>
      <c r="U372" s="51">
        <f>+'BASE DE DATOS '!CH372</f>
        <v>0</v>
      </c>
      <c r="V372" s="51">
        <f>+'BASE DE DATOS '!CI372</f>
        <v>0</v>
      </c>
      <c r="W372" s="51">
        <f>+'BASE DE DATOS '!CJ372</f>
        <v>0</v>
      </c>
      <c r="X372" s="51">
        <f>+'BASE DE DATOS '!CK372</f>
        <v>0</v>
      </c>
      <c r="Y372" s="51">
        <f>+'BASE DE DATOS '!CL372</f>
        <v>0</v>
      </c>
      <c r="Z372" s="51">
        <f>+'BASE DE DATOS '!CM372</f>
        <v>0</v>
      </c>
      <c r="AA372" s="131">
        <f>+'BASE DE DATOS '!CN372</f>
        <v>4.4444444444444446E-2</v>
      </c>
      <c r="AB372" s="377">
        <f>SUM(AA372:AA373)/2</f>
        <v>2.2222222222222223E-2</v>
      </c>
      <c r="AC372" s="377">
        <v>0</v>
      </c>
      <c r="AD372" s="54">
        <f>+'BASE DE DATOS '!CQ372</f>
        <v>7</v>
      </c>
      <c r="AE372" s="127">
        <f>+'BASE DE DATOS '!CR372</f>
        <v>0.875</v>
      </c>
      <c r="AF372" s="376">
        <f>SUM(AE372:AE373)/2</f>
        <v>0.4375</v>
      </c>
      <c r="AG372" s="376"/>
      <c r="AH372" s="55" t="str">
        <f>+'BASE DE DATOS '!CU372</f>
        <v xml:space="preserve">DIRECCION DE DESARROLLO SOCIAL </v>
      </c>
    </row>
    <row r="373" spans="1:34" ht="45">
      <c r="A373" s="48" t="s">
        <v>1116</v>
      </c>
      <c r="B373" s="49" t="s">
        <v>95</v>
      </c>
      <c r="C373" s="48" t="s">
        <v>1117</v>
      </c>
      <c r="D373" s="57">
        <v>4</v>
      </c>
      <c r="E373" s="57">
        <v>45</v>
      </c>
      <c r="F373" s="48" t="s">
        <v>97</v>
      </c>
      <c r="G373" s="48" t="s">
        <v>1120</v>
      </c>
      <c r="H373" s="56" t="s">
        <v>1121</v>
      </c>
      <c r="I373" s="51">
        <v>0</v>
      </c>
      <c r="J373" s="50">
        <v>1</v>
      </c>
      <c r="K373" s="50">
        <v>0</v>
      </c>
      <c r="L373" s="51">
        <v>1</v>
      </c>
      <c r="M373" s="51">
        <v>0</v>
      </c>
      <c r="N373" s="51">
        <v>1</v>
      </c>
      <c r="O373" s="51">
        <v>0</v>
      </c>
      <c r="P373" s="51">
        <v>45</v>
      </c>
      <c r="Q373" s="51">
        <f>+'BASE DE DATOS '!CD373</f>
        <v>0</v>
      </c>
      <c r="R373" s="51">
        <f>+'BASE DE DATOS '!CE373</f>
        <v>0</v>
      </c>
      <c r="S373" s="51">
        <f>+'BASE DE DATOS '!CF373</f>
        <v>0</v>
      </c>
      <c r="T373" s="51">
        <f>+'BASE DE DATOS '!CG373</f>
        <v>0</v>
      </c>
      <c r="U373" s="51">
        <f>+'BASE DE DATOS '!CH373</f>
        <v>0</v>
      </c>
      <c r="V373" s="51">
        <f>+'BASE DE DATOS '!CI373</f>
        <v>0</v>
      </c>
      <c r="W373" s="51">
        <f>+'BASE DE DATOS '!CJ373</f>
        <v>0</v>
      </c>
      <c r="X373" s="51">
        <f>+'BASE DE DATOS '!CK373</f>
        <v>0</v>
      </c>
      <c r="Y373" s="51">
        <f>+'BASE DE DATOS '!CL373</f>
        <v>0</v>
      </c>
      <c r="Z373" s="51">
        <f>+'BASE DE DATOS '!CM373</f>
        <v>0</v>
      </c>
      <c r="AA373" s="131">
        <f>+'BASE DE DATOS '!CN373</f>
        <v>0</v>
      </c>
      <c r="AB373" s="377"/>
      <c r="AC373" s="377"/>
      <c r="AD373" s="54">
        <f>+'BASE DE DATOS '!CQ373</f>
        <v>0</v>
      </c>
      <c r="AE373" s="127">
        <f>+'BASE DE DATOS '!CR373</f>
        <v>0</v>
      </c>
      <c r="AF373" s="376"/>
      <c r="AG373" s="376"/>
      <c r="AH373" s="55" t="str">
        <f>+'BASE DE DATOS '!CU373</f>
        <v xml:space="preserve">DIRECCION DE DESARROLLO SOCIAL </v>
      </c>
    </row>
    <row r="374" spans="1:34" ht="33.75">
      <c r="A374" s="39" t="s">
        <v>1122</v>
      </c>
      <c r="B374" s="40" t="s">
        <v>91</v>
      </c>
      <c r="C374" s="39" t="s">
        <v>1123</v>
      </c>
      <c r="D374" s="41" t="s">
        <v>79</v>
      </c>
      <c r="E374" s="41" t="s">
        <v>79</v>
      </c>
      <c r="F374" s="41" t="s">
        <v>79</v>
      </c>
      <c r="G374" s="39" t="s">
        <v>80</v>
      </c>
      <c r="H374" s="39" t="s">
        <v>80</v>
      </c>
      <c r="I374" s="41" t="s">
        <v>79</v>
      </c>
      <c r="J374" s="41">
        <v>0</v>
      </c>
      <c r="K374" s="41" t="s">
        <v>79</v>
      </c>
      <c r="L374" s="41">
        <v>4</v>
      </c>
      <c r="M374" s="41" t="s">
        <v>79</v>
      </c>
      <c r="N374" s="41">
        <v>4</v>
      </c>
      <c r="O374" s="41" t="s">
        <v>79</v>
      </c>
      <c r="P374" s="41">
        <v>4</v>
      </c>
      <c r="Q374" s="92" t="str">
        <f>+'BASE DE DATOS '!CD374</f>
        <v xml:space="preserve">NA </v>
      </c>
      <c r="R374" s="41">
        <f>+'BASE DE DATOS '!CE374</f>
        <v>3938020000</v>
      </c>
      <c r="S374" s="41">
        <f>+'BASE DE DATOS '!CF374</f>
        <v>394000000</v>
      </c>
      <c r="T374" s="41">
        <f>+'BASE DE DATOS '!CG374</f>
        <v>0</v>
      </c>
      <c r="U374" s="41">
        <f>+'BASE DE DATOS '!CH374</f>
        <v>0</v>
      </c>
      <c r="V374" s="41">
        <f>+'BASE DE DATOS '!CI374</f>
        <v>0</v>
      </c>
      <c r="W374" s="41">
        <f>+'BASE DE DATOS '!CJ374</f>
        <v>3544020000</v>
      </c>
      <c r="X374" s="41">
        <f>+'BASE DE DATOS '!CK374</f>
        <v>0</v>
      </c>
      <c r="Y374" s="41">
        <f>+'BASE DE DATOS '!CL374</f>
        <v>0</v>
      </c>
      <c r="Z374" s="41">
        <f>+'BASE DE DATOS '!CM374</f>
        <v>49000000</v>
      </c>
      <c r="AA374" s="41" t="str">
        <f>+'BASE DE DATOS '!CN374</f>
        <v xml:space="preserve">NA </v>
      </c>
      <c r="AB374" s="41" t="s">
        <v>79</v>
      </c>
      <c r="AC374" s="45">
        <f>+AC375</f>
        <v>0.25</v>
      </c>
      <c r="AD374" s="41">
        <f>+'BASE DE DATOS '!CQ374</f>
        <v>7</v>
      </c>
      <c r="AE374" s="41" t="str">
        <f>+'BASE DE DATOS '!CR374</f>
        <v xml:space="preserve">NA </v>
      </c>
      <c r="AF374" s="41" t="s">
        <v>79</v>
      </c>
      <c r="AG374" s="45">
        <f>+AG375</f>
        <v>0.7142857142857143</v>
      </c>
      <c r="AH374" s="39" t="str">
        <f>+'BASE DE DATOS '!CU374</f>
        <v>SECRETARIA DE PLANEACION  - INDUSTRIA</v>
      </c>
    </row>
    <row r="375" spans="1:34" ht="45">
      <c r="A375" s="48" t="s">
        <v>1125</v>
      </c>
      <c r="B375" s="49" t="s">
        <v>95</v>
      </c>
      <c r="C375" s="48" t="s">
        <v>1126</v>
      </c>
      <c r="D375" s="50">
        <v>1</v>
      </c>
      <c r="E375" s="50">
        <v>1</v>
      </c>
      <c r="F375" s="48" t="s">
        <v>97</v>
      </c>
      <c r="G375" s="48" t="s">
        <v>1127</v>
      </c>
      <c r="H375" s="48" t="s">
        <v>1127</v>
      </c>
      <c r="I375" s="51">
        <v>0</v>
      </c>
      <c r="J375" s="50">
        <v>0</v>
      </c>
      <c r="K375" s="50">
        <v>0</v>
      </c>
      <c r="L375" s="51">
        <v>0</v>
      </c>
      <c r="M375" s="51">
        <v>0</v>
      </c>
      <c r="N375" s="51">
        <v>1</v>
      </c>
      <c r="O375" s="51">
        <v>0</v>
      </c>
      <c r="P375" s="51">
        <v>1</v>
      </c>
      <c r="Q375" s="53">
        <f>+'BASE DE DATOS '!CD375</f>
        <v>0</v>
      </c>
      <c r="R375" s="51">
        <f>+'BASE DE DATOS '!CE375</f>
        <v>0</v>
      </c>
      <c r="S375" s="51">
        <f>+'BASE DE DATOS '!CF375</f>
        <v>0</v>
      </c>
      <c r="T375" s="51">
        <f>+'BASE DE DATOS '!CG375</f>
        <v>0</v>
      </c>
      <c r="U375" s="51">
        <f>+'BASE DE DATOS '!CH375</f>
        <v>0</v>
      </c>
      <c r="V375" s="51">
        <f>+'BASE DE DATOS '!CI375</f>
        <v>0</v>
      </c>
      <c r="W375" s="51">
        <f>+'BASE DE DATOS '!CJ375</f>
        <v>0</v>
      </c>
      <c r="X375" s="51">
        <f>+'BASE DE DATOS '!CK375</f>
        <v>0</v>
      </c>
      <c r="Y375" s="51">
        <f>+'BASE DE DATOS '!CL375</f>
        <v>0</v>
      </c>
      <c r="Z375" s="51">
        <f>+'BASE DE DATOS '!CM375</f>
        <v>0</v>
      </c>
      <c r="AA375" s="131">
        <f>+'BASE DE DATOS '!CN375</f>
        <v>0</v>
      </c>
      <c r="AB375" s="383">
        <f>SUM(AA375:AA377)/3</f>
        <v>0</v>
      </c>
      <c r="AC375" s="377">
        <f>SUM(AA375:AA382)/P374</f>
        <v>0.25</v>
      </c>
      <c r="AD375" s="54">
        <f>+'BASE DE DATOS '!CQ375</f>
        <v>0</v>
      </c>
      <c r="AE375" s="127">
        <f>+'BASE DE DATOS '!CR375</f>
        <v>0</v>
      </c>
      <c r="AF375" s="380">
        <f>SUM(AE375:AE377)/3</f>
        <v>0.33333333333333331</v>
      </c>
      <c r="AG375" s="376">
        <f>SUM(AE375:AE382)/AD374</f>
        <v>0.7142857142857143</v>
      </c>
      <c r="AH375" s="66" t="str">
        <f>+'BASE DE DATOS '!CU375</f>
        <v xml:space="preserve">SECRETARIA DE PLANEACION  - INDUSTRIA - EMPRENDIMIENTO </v>
      </c>
    </row>
    <row r="376" spans="1:34" ht="45">
      <c r="A376" s="48" t="s">
        <v>1125</v>
      </c>
      <c r="B376" s="49" t="s">
        <v>95</v>
      </c>
      <c r="C376" s="48" t="s">
        <v>1126</v>
      </c>
      <c r="D376" s="57">
        <v>6</v>
      </c>
      <c r="E376" s="57">
        <v>1</v>
      </c>
      <c r="F376" s="48" t="s">
        <v>97</v>
      </c>
      <c r="G376" s="48" t="s">
        <v>1129</v>
      </c>
      <c r="H376" s="48" t="s">
        <v>1129</v>
      </c>
      <c r="I376" s="51">
        <v>1</v>
      </c>
      <c r="J376" s="50">
        <v>0</v>
      </c>
      <c r="K376" s="50">
        <v>0</v>
      </c>
      <c r="L376" s="51">
        <v>0</v>
      </c>
      <c r="M376" s="51">
        <v>0</v>
      </c>
      <c r="N376" s="51">
        <v>0</v>
      </c>
      <c r="O376" s="51">
        <v>0</v>
      </c>
      <c r="P376" s="51">
        <v>1</v>
      </c>
      <c r="Q376" s="53">
        <f>+'BASE DE DATOS '!CD376</f>
        <v>0</v>
      </c>
      <c r="R376" s="51">
        <f>+'BASE DE DATOS '!CE376</f>
        <v>0</v>
      </c>
      <c r="S376" s="51">
        <f>+'BASE DE DATOS '!CF376</f>
        <v>0</v>
      </c>
      <c r="T376" s="51">
        <f>+'BASE DE DATOS '!CG376</f>
        <v>0</v>
      </c>
      <c r="U376" s="51">
        <f>+'BASE DE DATOS '!CH376</f>
        <v>0</v>
      </c>
      <c r="V376" s="51">
        <f>+'BASE DE DATOS '!CI376</f>
        <v>0</v>
      </c>
      <c r="W376" s="51">
        <f>+'BASE DE DATOS '!CJ376</f>
        <v>0</v>
      </c>
      <c r="X376" s="51">
        <f>+'BASE DE DATOS '!CK376</f>
        <v>0</v>
      </c>
      <c r="Y376" s="51">
        <f>+'BASE DE DATOS '!CL376</f>
        <v>0</v>
      </c>
      <c r="Z376" s="51">
        <f>+'BASE DE DATOS '!CM376</f>
        <v>0</v>
      </c>
      <c r="AA376" s="131">
        <f>+'BASE DE DATOS '!CN376</f>
        <v>0</v>
      </c>
      <c r="AB376" s="384"/>
      <c r="AC376" s="377"/>
      <c r="AD376" s="54">
        <f>+'BASE DE DATOS '!CQ376</f>
        <v>0</v>
      </c>
      <c r="AE376" s="127">
        <f>+'BASE DE DATOS '!CR376</f>
        <v>0</v>
      </c>
      <c r="AF376" s="381"/>
      <c r="AG376" s="376"/>
      <c r="AH376" s="66" t="str">
        <f>+'BASE DE DATOS '!CU376</f>
        <v xml:space="preserve">SECRETARIA DE PLANEACION  - INDUSTRIA - EMPRENDIMIENTO </v>
      </c>
    </row>
    <row r="377" spans="1:34" ht="45">
      <c r="A377" s="48" t="s">
        <v>1125</v>
      </c>
      <c r="B377" s="49" t="s">
        <v>95</v>
      </c>
      <c r="C377" s="48" t="s">
        <v>1126</v>
      </c>
      <c r="D377" s="57" t="s">
        <v>81</v>
      </c>
      <c r="E377" s="57">
        <v>1</v>
      </c>
      <c r="F377" s="48" t="s">
        <v>97</v>
      </c>
      <c r="G377" s="63" t="s">
        <v>81</v>
      </c>
      <c r="H377" s="56" t="s">
        <v>1130</v>
      </c>
      <c r="I377" s="50" t="s">
        <v>107</v>
      </c>
      <c r="J377" s="50" t="s">
        <v>81</v>
      </c>
      <c r="K377" s="50" t="s">
        <v>81</v>
      </c>
      <c r="L377" s="50" t="s">
        <v>81</v>
      </c>
      <c r="M377" s="50" t="s">
        <v>81</v>
      </c>
      <c r="N377" s="50">
        <v>1</v>
      </c>
      <c r="O377" s="50">
        <v>1</v>
      </c>
      <c r="P377" s="51">
        <v>1</v>
      </c>
      <c r="Q377" s="53">
        <f>+'BASE DE DATOS '!CD377</f>
        <v>0</v>
      </c>
      <c r="R377" s="50">
        <f>+'BASE DE DATOS '!CE377</f>
        <v>0</v>
      </c>
      <c r="S377" s="50">
        <f>+'BASE DE DATOS '!CF377</f>
        <v>0</v>
      </c>
      <c r="T377" s="50">
        <f>+'BASE DE DATOS '!CG377</f>
        <v>0</v>
      </c>
      <c r="U377" s="50">
        <f>+'BASE DE DATOS '!CH377</f>
        <v>0</v>
      </c>
      <c r="V377" s="50">
        <f>+'BASE DE DATOS '!CI377</f>
        <v>0</v>
      </c>
      <c r="W377" s="50">
        <f>+'BASE DE DATOS '!CJ377</f>
        <v>0</v>
      </c>
      <c r="X377" s="50">
        <f>+'BASE DE DATOS '!CK377</f>
        <v>0</v>
      </c>
      <c r="Y377" s="50">
        <f>+'BASE DE DATOS '!CL377</f>
        <v>0</v>
      </c>
      <c r="Z377" s="51">
        <f>+'BASE DE DATOS '!CM377</f>
        <v>40000000</v>
      </c>
      <c r="AA377" s="131">
        <f>+'BASE DE DATOS '!CN377</f>
        <v>0</v>
      </c>
      <c r="AB377" s="385"/>
      <c r="AC377" s="377"/>
      <c r="AD377" s="54">
        <f>+'BASE DE DATOS '!CQ377</f>
        <v>1</v>
      </c>
      <c r="AE377" s="127">
        <f>+'BASE DE DATOS '!CR377</f>
        <v>1</v>
      </c>
      <c r="AF377" s="382"/>
      <c r="AG377" s="376"/>
      <c r="AH377" s="66" t="str">
        <f>+'BASE DE DATOS '!CU377</f>
        <v xml:space="preserve">SECRETARIA DE PLANEACION  - INDUSTRIA - EMPRENDIMIENTO </v>
      </c>
    </row>
    <row r="378" spans="1:34" ht="45">
      <c r="A378" s="48" t="s">
        <v>1131</v>
      </c>
      <c r="B378" s="49" t="s">
        <v>95</v>
      </c>
      <c r="C378" s="48" t="s">
        <v>1132</v>
      </c>
      <c r="D378" s="57">
        <v>4</v>
      </c>
      <c r="E378" s="57">
        <v>1</v>
      </c>
      <c r="F378" s="48" t="s">
        <v>97</v>
      </c>
      <c r="G378" s="48" t="s">
        <v>1133</v>
      </c>
      <c r="H378" s="48" t="s">
        <v>1133</v>
      </c>
      <c r="I378" s="51">
        <v>0</v>
      </c>
      <c r="J378" s="50">
        <v>0</v>
      </c>
      <c r="K378" s="50">
        <v>0</v>
      </c>
      <c r="L378" s="51">
        <v>1</v>
      </c>
      <c r="M378" s="51">
        <v>1</v>
      </c>
      <c r="N378" s="51">
        <v>2</v>
      </c>
      <c r="O378" s="51">
        <v>2</v>
      </c>
      <c r="P378" s="51">
        <v>2</v>
      </c>
      <c r="Q378" s="53">
        <f>+'BASE DE DATOS '!CD378</f>
        <v>2</v>
      </c>
      <c r="R378" s="51">
        <f>+'BASE DE DATOS '!CE378</f>
        <v>394000000</v>
      </c>
      <c r="S378" s="51">
        <f>+'BASE DE DATOS '!CF378</f>
        <v>394000000</v>
      </c>
      <c r="T378" s="51">
        <f>+'BASE DE DATOS '!CG378</f>
        <v>0</v>
      </c>
      <c r="U378" s="51">
        <f>+'BASE DE DATOS '!CH378</f>
        <v>0</v>
      </c>
      <c r="V378" s="51">
        <f>+'BASE DE DATOS '!CI378</f>
        <v>0</v>
      </c>
      <c r="W378" s="51">
        <f>+'BASE DE DATOS '!CJ378</f>
        <v>0</v>
      </c>
      <c r="X378" s="51">
        <f>+'BASE DE DATOS '!CK378</f>
        <v>0</v>
      </c>
      <c r="Y378" s="51">
        <f>+'BASE DE DATOS '!CL378</f>
        <v>0</v>
      </c>
      <c r="Z378" s="51">
        <f>+'BASE DE DATOS '!CM378</f>
        <v>9000000</v>
      </c>
      <c r="AA378" s="131">
        <f>+'BASE DE DATOS '!CN378</f>
        <v>1</v>
      </c>
      <c r="AB378" s="130">
        <f>+AA378</f>
        <v>1</v>
      </c>
      <c r="AC378" s="377" t="s">
        <v>81</v>
      </c>
      <c r="AD378" s="54">
        <f>+'BASE DE DATOS '!CQ378</f>
        <v>5</v>
      </c>
      <c r="AE378" s="127">
        <f>+'BASE DE DATOS '!CR378</f>
        <v>1</v>
      </c>
      <c r="AF378" s="131">
        <f>+AE378</f>
        <v>1</v>
      </c>
      <c r="AG378" s="376"/>
      <c r="AH378" s="66" t="str">
        <f>+'BASE DE DATOS '!CU378</f>
        <v xml:space="preserve">SECRETARIA DE PLANEACION  - INDUSTRIA - EMPRENDIMIENTO </v>
      </c>
    </row>
    <row r="379" spans="1:34" ht="45">
      <c r="A379" s="48" t="s">
        <v>1134</v>
      </c>
      <c r="B379" s="49" t="s">
        <v>95</v>
      </c>
      <c r="C379" s="48" t="s">
        <v>1135</v>
      </c>
      <c r="D379" s="50">
        <v>4</v>
      </c>
      <c r="E379" s="50" t="s">
        <v>81</v>
      </c>
      <c r="F379" s="48" t="s">
        <v>97</v>
      </c>
      <c r="G379" s="48" t="s">
        <v>1136</v>
      </c>
      <c r="H379" s="48" t="s">
        <v>1136</v>
      </c>
      <c r="I379" s="51">
        <v>0</v>
      </c>
      <c r="J379" s="50">
        <v>0</v>
      </c>
      <c r="K379" s="50">
        <v>0</v>
      </c>
      <c r="L379" s="51">
        <v>0</v>
      </c>
      <c r="M379" s="51">
        <v>0</v>
      </c>
      <c r="N379" s="51">
        <v>0</v>
      </c>
      <c r="O379" s="51">
        <v>0</v>
      </c>
      <c r="P379" s="51" t="s">
        <v>81</v>
      </c>
      <c r="Q379" s="53">
        <f>+'BASE DE DATOS '!CD379</f>
        <v>0</v>
      </c>
      <c r="R379" s="51">
        <f>+'BASE DE DATOS '!CE379</f>
        <v>0</v>
      </c>
      <c r="S379" s="51">
        <f>+'BASE DE DATOS '!CF379</f>
        <v>0</v>
      </c>
      <c r="T379" s="51">
        <f>+'BASE DE DATOS '!CG379</f>
        <v>0</v>
      </c>
      <c r="U379" s="51">
        <f>+'BASE DE DATOS '!CH379</f>
        <v>0</v>
      </c>
      <c r="V379" s="51">
        <f>+'BASE DE DATOS '!CI379</f>
        <v>0</v>
      </c>
      <c r="W379" s="51">
        <f>+'BASE DE DATOS '!CJ379</f>
        <v>0</v>
      </c>
      <c r="X379" s="51">
        <f>+'BASE DE DATOS '!CK379</f>
        <v>0</v>
      </c>
      <c r="Y379" s="51">
        <f>+'BASE DE DATOS '!CL379</f>
        <v>0</v>
      </c>
      <c r="Z379" s="51">
        <f>+'BASE DE DATOS '!CM379</f>
        <v>0</v>
      </c>
      <c r="AA379" s="131" t="str">
        <f>+'BASE DE DATOS '!CN379</f>
        <v>NA</v>
      </c>
      <c r="AB379" s="130" t="s">
        <v>81</v>
      </c>
      <c r="AC379" s="377" t="s">
        <v>81</v>
      </c>
      <c r="AD379" s="54" t="str">
        <f>+'BASE DE DATOS '!CQ379</f>
        <v>NA</v>
      </c>
      <c r="AE379" s="127" t="str">
        <f>+'BASE DE DATOS '!CR379</f>
        <v>NA</v>
      </c>
      <c r="AF379" s="131" t="str">
        <f>+AE379</f>
        <v>NA</v>
      </c>
      <c r="AG379" s="376"/>
      <c r="AH379" s="66" t="str">
        <f>+'BASE DE DATOS '!CU379</f>
        <v xml:space="preserve">SECRETARIA DE PLANEACION  - INDUSTRIA - EMPRENDIMIENTO </v>
      </c>
    </row>
    <row r="380" spans="1:34" ht="45">
      <c r="A380" s="48" t="s">
        <v>1137</v>
      </c>
      <c r="B380" s="49" t="s">
        <v>95</v>
      </c>
      <c r="C380" s="48" t="s">
        <v>1138</v>
      </c>
      <c r="D380" s="50">
        <v>1</v>
      </c>
      <c r="E380" s="50">
        <v>1</v>
      </c>
      <c r="F380" s="48" t="s">
        <v>97</v>
      </c>
      <c r="G380" s="48" t="s">
        <v>1139</v>
      </c>
      <c r="H380" s="48" t="s">
        <v>1139</v>
      </c>
      <c r="I380" s="51">
        <v>0</v>
      </c>
      <c r="J380" s="50">
        <v>0</v>
      </c>
      <c r="K380" s="50">
        <v>0</v>
      </c>
      <c r="L380" s="51">
        <v>2</v>
      </c>
      <c r="M380" s="51">
        <v>2</v>
      </c>
      <c r="N380" s="51">
        <v>0</v>
      </c>
      <c r="O380" s="51">
        <v>0</v>
      </c>
      <c r="P380" s="51">
        <v>0</v>
      </c>
      <c r="Q380" s="53">
        <f>+'BASE DE DATOS '!CD380</f>
        <v>0</v>
      </c>
      <c r="R380" s="51">
        <f>+'BASE DE DATOS '!CE380</f>
        <v>0</v>
      </c>
      <c r="S380" s="51">
        <f>+'BASE DE DATOS '!CF380</f>
        <v>0</v>
      </c>
      <c r="T380" s="51">
        <f>+'BASE DE DATOS '!CG380</f>
        <v>0</v>
      </c>
      <c r="U380" s="51">
        <f>+'BASE DE DATOS '!CH380</f>
        <v>0</v>
      </c>
      <c r="V380" s="51">
        <f>+'BASE DE DATOS '!CI380</f>
        <v>0</v>
      </c>
      <c r="W380" s="51">
        <f>+'BASE DE DATOS '!CJ380</f>
        <v>0</v>
      </c>
      <c r="X380" s="51">
        <f>+'BASE DE DATOS '!CK380</f>
        <v>0</v>
      </c>
      <c r="Y380" s="51">
        <f>+'BASE DE DATOS '!CL380</f>
        <v>0</v>
      </c>
      <c r="Z380" s="51">
        <f>+'BASE DE DATOS '!CM380</f>
        <v>0</v>
      </c>
      <c r="AA380" s="131" t="str">
        <f>+'BASE DE DATOS '!CN380</f>
        <v>NA</v>
      </c>
      <c r="AB380" s="130" t="str">
        <f>+AA380</f>
        <v>NA</v>
      </c>
      <c r="AC380" s="377" t="s">
        <v>81</v>
      </c>
      <c r="AD380" s="54">
        <f>+'BASE DE DATOS '!CQ380</f>
        <v>2</v>
      </c>
      <c r="AE380" s="127">
        <f>+'BASE DE DATOS '!CR380</f>
        <v>1</v>
      </c>
      <c r="AF380" s="131">
        <f>+AE380</f>
        <v>1</v>
      </c>
      <c r="AG380" s="376"/>
      <c r="AH380" s="66" t="str">
        <f>+'BASE DE DATOS '!CU380</f>
        <v xml:space="preserve">SECRETARIA DE PLANEACION  - INDUSTRIA - EMPRENDIMIENTO </v>
      </c>
    </row>
    <row r="381" spans="1:34" ht="45">
      <c r="A381" s="48" t="s">
        <v>1140</v>
      </c>
      <c r="B381" s="49" t="s">
        <v>95</v>
      </c>
      <c r="C381" s="48" t="s">
        <v>1141</v>
      </c>
      <c r="D381" s="50">
        <v>1</v>
      </c>
      <c r="E381" s="50">
        <v>1</v>
      </c>
      <c r="F381" s="48" t="s">
        <v>97</v>
      </c>
      <c r="G381" s="48" t="s">
        <v>1142</v>
      </c>
      <c r="H381" s="48" t="s">
        <v>1142</v>
      </c>
      <c r="I381" s="51">
        <v>0</v>
      </c>
      <c r="J381" s="50">
        <v>0</v>
      </c>
      <c r="K381" s="50">
        <v>0</v>
      </c>
      <c r="L381" s="51">
        <v>1</v>
      </c>
      <c r="M381" s="51">
        <v>1</v>
      </c>
      <c r="N381" s="51">
        <v>0</v>
      </c>
      <c r="O381" s="51">
        <v>0</v>
      </c>
      <c r="P381" s="51">
        <v>0</v>
      </c>
      <c r="Q381" s="53">
        <f>+'BASE DE DATOS '!CD381</f>
        <v>0</v>
      </c>
      <c r="R381" s="51">
        <f>+'BASE DE DATOS '!CE381</f>
        <v>0</v>
      </c>
      <c r="S381" s="51">
        <f>+'BASE DE DATOS '!CF381</f>
        <v>0</v>
      </c>
      <c r="T381" s="51">
        <f>+'BASE DE DATOS '!CG381</f>
        <v>0</v>
      </c>
      <c r="U381" s="51">
        <f>+'BASE DE DATOS '!CH381</f>
        <v>0</v>
      </c>
      <c r="V381" s="51">
        <f>+'BASE DE DATOS '!CI381</f>
        <v>0</v>
      </c>
      <c r="W381" s="51">
        <f>+'BASE DE DATOS '!CJ381</f>
        <v>0</v>
      </c>
      <c r="X381" s="51">
        <f>+'BASE DE DATOS '!CK381</f>
        <v>0</v>
      </c>
      <c r="Y381" s="51">
        <f>+'BASE DE DATOS '!CL381</f>
        <v>0</v>
      </c>
      <c r="Z381" s="51">
        <f>+'BASE DE DATOS '!CM381</f>
        <v>0</v>
      </c>
      <c r="AA381" s="131" t="str">
        <f>+'BASE DE DATOS '!CN381</f>
        <v>NA</v>
      </c>
      <c r="AB381" s="377" t="s">
        <v>81</v>
      </c>
      <c r="AC381" s="377" t="s">
        <v>81</v>
      </c>
      <c r="AD381" s="54">
        <f>+'BASE DE DATOS '!CQ381</f>
        <v>1</v>
      </c>
      <c r="AE381" s="127">
        <f>+'BASE DE DATOS '!CR381</f>
        <v>1</v>
      </c>
      <c r="AF381" s="376">
        <f>SUM(AE381:AE382)/2</f>
        <v>1</v>
      </c>
      <c r="AG381" s="376"/>
      <c r="AH381" s="66" t="str">
        <f>+'BASE DE DATOS '!CU381</f>
        <v xml:space="preserve">SECRETARIA DE PLANEACION  - INDUSTRIA - EMPRENDIMIENTO </v>
      </c>
    </row>
    <row r="382" spans="1:34" ht="45">
      <c r="A382" s="48" t="s">
        <v>1140</v>
      </c>
      <c r="B382" s="49" t="s">
        <v>95</v>
      </c>
      <c r="C382" s="48" t="s">
        <v>1141</v>
      </c>
      <c r="D382" s="50">
        <v>1</v>
      </c>
      <c r="E382" s="50">
        <v>1</v>
      </c>
      <c r="F382" s="48" t="s">
        <v>97</v>
      </c>
      <c r="G382" s="48" t="s">
        <v>1143</v>
      </c>
      <c r="H382" s="48" t="s">
        <v>1144</v>
      </c>
      <c r="I382" s="51">
        <v>0</v>
      </c>
      <c r="J382" s="50">
        <v>0</v>
      </c>
      <c r="K382" s="50">
        <v>0</v>
      </c>
      <c r="L382" s="51">
        <v>1</v>
      </c>
      <c r="M382" s="51">
        <v>1</v>
      </c>
      <c r="N382" s="51">
        <v>1</v>
      </c>
      <c r="O382" s="51">
        <v>1</v>
      </c>
      <c r="P382" s="51">
        <v>0</v>
      </c>
      <c r="Q382" s="53">
        <f>+'BASE DE DATOS '!CD382</f>
        <v>0</v>
      </c>
      <c r="R382" s="51">
        <f>+'BASE DE DATOS '!CE382</f>
        <v>3544020000</v>
      </c>
      <c r="S382" s="51">
        <f>+'BASE DE DATOS '!CF382</f>
        <v>0</v>
      </c>
      <c r="T382" s="51">
        <f>+'BASE DE DATOS '!CG382</f>
        <v>0</v>
      </c>
      <c r="U382" s="51">
        <f>+'BASE DE DATOS '!CH382</f>
        <v>0</v>
      </c>
      <c r="V382" s="51">
        <f>+'BASE DE DATOS '!CI382</f>
        <v>0</v>
      </c>
      <c r="W382" s="51">
        <f>+'BASE DE DATOS '!CJ382</f>
        <v>3544020000</v>
      </c>
      <c r="X382" s="51">
        <f>+'BASE DE DATOS '!CK382</f>
        <v>0</v>
      </c>
      <c r="Y382" s="51">
        <f>+'BASE DE DATOS '!CL382</f>
        <v>0</v>
      </c>
      <c r="Z382" s="51">
        <f>+'BASE DE DATOS '!CM382</f>
        <v>0</v>
      </c>
      <c r="AA382" s="131" t="str">
        <f>+'BASE DE DATOS '!CN382</f>
        <v>NA</v>
      </c>
      <c r="AB382" s="377"/>
      <c r="AC382" s="377"/>
      <c r="AD382" s="54">
        <f>+'BASE DE DATOS '!CQ382</f>
        <v>2</v>
      </c>
      <c r="AE382" s="127">
        <f>+'BASE DE DATOS '!CR382</f>
        <v>1</v>
      </c>
      <c r="AF382" s="376"/>
      <c r="AG382" s="376"/>
      <c r="AH382" s="66" t="str">
        <f>+'BASE DE DATOS '!CU382</f>
        <v xml:space="preserve">SECRETARIA DE PLANEACION  - INDUSTRIA - EMPRENDIMIENTO </v>
      </c>
    </row>
    <row r="383" spans="1:34" ht="33.75">
      <c r="A383" s="39" t="s">
        <v>1145</v>
      </c>
      <c r="B383" s="40" t="s">
        <v>91</v>
      </c>
      <c r="C383" s="39" t="s">
        <v>1146</v>
      </c>
      <c r="D383" s="41" t="s">
        <v>79</v>
      </c>
      <c r="E383" s="41" t="s">
        <v>79</v>
      </c>
      <c r="F383" s="41" t="s">
        <v>79</v>
      </c>
      <c r="G383" s="39" t="s">
        <v>80</v>
      </c>
      <c r="H383" s="39" t="s">
        <v>80</v>
      </c>
      <c r="I383" s="41" t="s">
        <v>79</v>
      </c>
      <c r="J383" s="42">
        <v>0</v>
      </c>
      <c r="K383" s="41" t="s">
        <v>79</v>
      </c>
      <c r="L383" s="41">
        <v>6</v>
      </c>
      <c r="M383" s="41" t="s">
        <v>79</v>
      </c>
      <c r="N383" s="42">
        <v>7</v>
      </c>
      <c r="O383" s="41" t="s">
        <v>79</v>
      </c>
      <c r="P383" s="41">
        <v>7</v>
      </c>
      <c r="Q383" s="92" t="str">
        <f>+'BASE DE DATOS '!CD383</f>
        <v xml:space="preserve">NA </v>
      </c>
      <c r="R383" s="42">
        <f>+'BASE DE DATOS '!CE383</f>
        <v>36578648388</v>
      </c>
      <c r="S383" s="42">
        <f>+'BASE DE DATOS '!CF383</f>
        <v>208000000</v>
      </c>
      <c r="T383" s="42">
        <f>+'BASE DE DATOS '!CG383</f>
        <v>0</v>
      </c>
      <c r="U383" s="42">
        <f>+'BASE DE DATOS '!CH383</f>
        <v>0</v>
      </c>
      <c r="V383" s="42">
        <f>+'BASE DE DATOS '!CI383</f>
        <v>0</v>
      </c>
      <c r="W383" s="42">
        <f>+'BASE DE DATOS '!CJ383</f>
        <v>37077805028</v>
      </c>
      <c r="X383" s="42">
        <f>+'BASE DE DATOS '!CK383</f>
        <v>0</v>
      </c>
      <c r="Y383" s="42">
        <f>+'BASE DE DATOS '!CL383</f>
        <v>50000000</v>
      </c>
      <c r="Z383" s="42">
        <f>+'BASE DE DATOS '!CM383</f>
        <v>100000000</v>
      </c>
      <c r="AA383" s="41" t="str">
        <f>+'BASE DE DATOS '!CN383</f>
        <v xml:space="preserve">NA </v>
      </c>
      <c r="AB383" s="41" t="s">
        <v>79</v>
      </c>
      <c r="AC383" s="43">
        <f>+AC384</f>
        <v>0.4732142857142857</v>
      </c>
      <c r="AD383" s="39">
        <f>+'BASE DE DATOS '!CQ383</f>
        <v>8</v>
      </c>
      <c r="AE383" s="41" t="str">
        <f>+'BASE DE DATOS '!CR383</f>
        <v xml:space="preserve">NA </v>
      </c>
      <c r="AF383" s="41" t="s">
        <v>79</v>
      </c>
      <c r="AG383" s="45">
        <f>+AG384</f>
        <v>0.60624999999999996</v>
      </c>
      <c r="AH383" s="39" t="str">
        <f>+'BASE DE DATOS '!CU383</f>
        <v>SECRETARIA DE PLANEACION  - INDUSTRIA</v>
      </c>
    </row>
    <row r="384" spans="1:34" ht="45">
      <c r="A384" s="48" t="s">
        <v>1147</v>
      </c>
      <c r="B384" s="49" t="s">
        <v>95</v>
      </c>
      <c r="C384" s="48" t="s">
        <v>1148</v>
      </c>
      <c r="D384" s="50">
        <v>20</v>
      </c>
      <c r="E384" s="50">
        <v>20</v>
      </c>
      <c r="F384" s="48" t="s">
        <v>97</v>
      </c>
      <c r="G384" s="48" t="s">
        <v>1149</v>
      </c>
      <c r="H384" s="48" t="s">
        <v>1149</v>
      </c>
      <c r="I384" s="51">
        <v>0</v>
      </c>
      <c r="J384" s="50">
        <v>5</v>
      </c>
      <c r="K384" s="50">
        <v>0</v>
      </c>
      <c r="L384" s="51">
        <v>5</v>
      </c>
      <c r="M384" s="51">
        <v>2</v>
      </c>
      <c r="N384" s="51">
        <v>3</v>
      </c>
      <c r="O384" s="51">
        <v>0</v>
      </c>
      <c r="P384" s="51">
        <v>18</v>
      </c>
      <c r="Q384" s="53">
        <f>+'BASE DE DATOS '!CD384</f>
        <v>0</v>
      </c>
      <c r="R384" s="51">
        <f>+'BASE DE DATOS '!CE384</f>
        <v>0</v>
      </c>
      <c r="S384" s="51">
        <f>+'BASE DE DATOS '!CF384</f>
        <v>0</v>
      </c>
      <c r="T384" s="51">
        <f>+'BASE DE DATOS '!CG384</f>
        <v>0</v>
      </c>
      <c r="U384" s="51">
        <f>+'BASE DE DATOS '!CH384</f>
        <v>0</v>
      </c>
      <c r="V384" s="51">
        <f>+'BASE DE DATOS '!CI384</f>
        <v>0</v>
      </c>
      <c r="W384" s="51">
        <f>+'BASE DE DATOS '!CJ384</f>
        <v>707156640</v>
      </c>
      <c r="X384" s="51">
        <f>+'BASE DE DATOS '!CK384</f>
        <v>0</v>
      </c>
      <c r="Y384" s="51">
        <f>+'BASE DE DATOS '!CL384</f>
        <v>0</v>
      </c>
      <c r="Z384" s="51">
        <f>+'BASE DE DATOS '!CM384</f>
        <v>0</v>
      </c>
      <c r="AA384" s="131">
        <f>+'BASE DE DATOS '!CN384</f>
        <v>0</v>
      </c>
      <c r="AB384" s="377">
        <f>SUM(AA384:AA386)/2</f>
        <v>0.5</v>
      </c>
      <c r="AC384" s="377">
        <f>SUM(AA384:AA399)/P383</f>
        <v>0.4732142857142857</v>
      </c>
      <c r="AD384" s="54">
        <f>+'BASE DE DATOS '!CQ384</f>
        <v>2</v>
      </c>
      <c r="AE384" s="127">
        <f>+'BASE DE DATOS '!CR384</f>
        <v>0.1</v>
      </c>
      <c r="AF384" s="376">
        <f>SUM(AE384:AE386)/3</f>
        <v>0.70000000000000007</v>
      </c>
      <c r="AG384" s="376">
        <f>SUM(AE384:AE399)/AD383</f>
        <v>0.60624999999999996</v>
      </c>
      <c r="AH384" s="66" t="str">
        <f>+'BASE DE DATOS '!CU384</f>
        <v xml:space="preserve">SECRETARIA DE PLANEACION  - INDUSTRIA - EMPRENDIMIENTO </v>
      </c>
    </row>
    <row r="385" spans="1:34" ht="45">
      <c r="A385" s="48" t="s">
        <v>1147</v>
      </c>
      <c r="B385" s="49" t="s">
        <v>95</v>
      </c>
      <c r="C385" s="48" t="s">
        <v>1148</v>
      </c>
      <c r="D385" s="57">
        <v>1000</v>
      </c>
      <c r="E385" s="57">
        <v>10000</v>
      </c>
      <c r="F385" s="48" t="s">
        <v>97</v>
      </c>
      <c r="G385" s="48" t="s">
        <v>1150</v>
      </c>
      <c r="H385" s="48" t="s">
        <v>1150</v>
      </c>
      <c r="I385" s="51">
        <v>0</v>
      </c>
      <c r="J385" s="50">
        <v>250</v>
      </c>
      <c r="K385" s="51">
        <v>0</v>
      </c>
      <c r="L385" s="51">
        <v>250</v>
      </c>
      <c r="M385" s="51">
        <v>2000</v>
      </c>
      <c r="N385" s="51">
        <v>8000</v>
      </c>
      <c r="O385" s="51">
        <v>8000</v>
      </c>
      <c r="P385" s="51">
        <v>0</v>
      </c>
      <c r="Q385" s="53">
        <f>+'BASE DE DATOS '!CD385</f>
        <v>0</v>
      </c>
      <c r="R385" s="51">
        <f>+'BASE DE DATOS '!CE385</f>
        <v>0</v>
      </c>
      <c r="S385" s="51">
        <f>+'BASE DE DATOS '!CF385</f>
        <v>0</v>
      </c>
      <c r="T385" s="51">
        <f>+'BASE DE DATOS '!CG385</f>
        <v>0</v>
      </c>
      <c r="U385" s="51">
        <f>+'BASE DE DATOS '!CH385</f>
        <v>0</v>
      </c>
      <c r="V385" s="51">
        <f>+'BASE DE DATOS '!CI385</f>
        <v>0</v>
      </c>
      <c r="W385" s="51">
        <f>+'BASE DE DATOS '!CJ385</f>
        <v>0</v>
      </c>
      <c r="X385" s="51">
        <f>+'BASE DE DATOS '!CK385</f>
        <v>0</v>
      </c>
      <c r="Y385" s="51">
        <f>+'BASE DE DATOS '!CL385</f>
        <v>0</v>
      </c>
      <c r="Z385" s="51">
        <f>+'BASE DE DATOS '!CM385</f>
        <v>0</v>
      </c>
      <c r="AA385" s="131" t="str">
        <f>+'BASE DE DATOS '!CN385</f>
        <v>NA</v>
      </c>
      <c r="AB385" s="377"/>
      <c r="AC385" s="377"/>
      <c r="AD385" s="54">
        <f>+'BASE DE DATOS '!CQ385</f>
        <v>10000</v>
      </c>
      <c r="AE385" s="127">
        <f>+'BASE DE DATOS '!CR385</f>
        <v>1</v>
      </c>
      <c r="AF385" s="376"/>
      <c r="AG385" s="376"/>
      <c r="AH385" s="66" t="str">
        <f>+'BASE DE DATOS '!CU385</f>
        <v xml:space="preserve">SECRETARIA DE PLANEACION  - INDUSTRIA - EMPRENDIMIENTO </v>
      </c>
    </row>
    <row r="386" spans="1:34" ht="67.5">
      <c r="A386" s="48" t="s">
        <v>1147</v>
      </c>
      <c r="B386" s="49" t="s">
        <v>95</v>
      </c>
      <c r="C386" s="48" t="s">
        <v>1148</v>
      </c>
      <c r="D386" s="50">
        <v>20</v>
      </c>
      <c r="E386" s="50">
        <v>20</v>
      </c>
      <c r="F386" s="48" t="s">
        <v>97</v>
      </c>
      <c r="G386" s="48" t="s">
        <v>1151</v>
      </c>
      <c r="H386" s="48" t="s">
        <v>1151</v>
      </c>
      <c r="I386" s="51">
        <v>0</v>
      </c>
      <c r="J386" s="50">
        <v>5</v>
      </c>
      <c r="K386" s="51">
        <v>0</v>
      </c>
      <c r="L386" s="51">
        <v>5</v>
      </c>
      <c r="M386" s="51">
        <v>0</v>
      </c>
      <c r="N386" s="51">
        <v>20</v>
      </c>
      <c r="O386" s="51">
        <v>20</v>
      </c>
      <c r="P386" s="51">
        <v>20</v>
      </c>
      <c r="Q386" s="53">
        <f>+'BASE DE DATOS '!CD386</f>
        <v>20</v>
      </c>
      <c r="R386" s="51">
        <f>+'BASE DE DATOS '!CE386</f>
        <v>0</v>
      </c>
      <c r="S386" s="51">
        <f>+'BASE DE DATOS '!CF386</f>
        <v>0</v>
      </c>
      <c r="T386" s="51">
        <f>+'BASE DE DATOS '!CG386</f>
        <v>0</v>
      </c>
      <c r="U386" s="51">
        <f>+'BASE DE DATOS '!CH386</f>
        <v>0</v>
      </c>
      <c r="V386" s="51">
        <f>+'BASE DE DATOS '!CI386</f>
        <v>0</v>
      </c>
      <c r="W386" s="51">
        <f>+'BASE DE DATOS '!CJ386</f>
        <v>0</v>
      </c>
      <c r="X386" s="51">
        <f>+'BASE DE DATOS '!CK386</f>
        <v>0</v>
      </c>
      <c r="Y386" s="51">
        <f>+'BASE DE DATOS '!CL386</f>
        <v>0</v>
      </c>
      <c r="Z386" s="51">
        <f>+'BASE DE DATOS '!CM386</f>
        <v>0</v>
      </c>
      <c r="AA386" s="131">
        <f>+'BASE DE DATOS '!CN386</f>
        <v>1</v>
      </c>
      <c r="AB386" s="377"/>
      <c r="AC386" s="377"/>
      <c r="AD386" s="54">
        <f>+'BASE DE DATOS '!CQ386</f>
        <v>40</v>
      </c>
      <c r="AE386" s="127">
        <f>+'BASE DE DATOS '!CR386</f>
        <v>1</v>
      </c>
      <c r="AF386" s="376"/>
      <c r="AG386" s="376"/>
      <c r="AH386" s="66" t="str">
        <f>+'BASE DE DATOS '!CU386</f>
        <v xml:space="preserve">SECRETARIA DE PLANEACION  - INDUSTRIA - EMPRENDIMIENTO </v>
      </c>
    </row>
    <row r="387" spans="1:34" ht="45">
      <c r="A387" s="48" t="s">
        <v>1152</v>
      </c>
      <c r="B387" s="49" t="s">
        <v>95</v>
      </c>
      <c r="C387" s="48" t="s">
        <v>1153</v>
      </c>
      <c r="D387" s="50">
        <v>10</v>
      </c>
      <c r="E387" s="50" t="s">
        <v>81</v>
      </c>
      <c r="F387" s="48" t="s">
        <v>97</v>
      </c>
      <c r="G387" s="48" t="s">
        <v>1154</v>
      </c>
      <c r="H387" s="48" t="s">
        <v>1154</v>
      </c>
      <c r="I387" s="51">
        <v>0</v>
      </c>
      <c r="J387" s="50">
        <v>2</v>
      </c>
      <c r="K387" s="51">
        <v>0</v>
      </c>
      <c r="L387" s="51">
        <v>3</v>
      </c>
      <c r="M387" s="51">
        <v>0</v>
      </c>
      <c r="N387" s="51">
        <v>0</v>
      </c>
      <c r="O387" s="51">
        <v>0</v>
      </c>
      <c r="P387" s="51" t="s">
        <v>81</v>
      </c>
      <c r="Q387" s="53" t="str">
        <f>+'BASE DE DATOS '!CD387</f>
        <v>NA</v>
      </c>
      <c r="R387" s="51">
        <f>+'BASE DE DATOS '!CE387</f>
        <v>0</v>
      </c>
      <c r="S387" s="51">
        <f>+'BASE DE DATOS '!CF387</f>
        <v>0</v>
      </c>
      <c r="T387" s="51">
        <f>+'BASE DE DATOS '!CG387</f>
        <v>0</v>
      </c>
      <c r="U387" s="51">
        <f>+'BASE DE DATOS '!CH387</f>
        <v>0</v>
      </c>
      <c r="V387" s="51">
        <f>+'BASE DE DATOS '!CI387</f>
        <v>0</v>
      </c>
      <c r="W387" s="51">
        <f>+'BASE DE DATOS '!CJ387</f>
        <v>0</v>
      </c>
      <c r="X387" s="51">
        <f>+'BASE DE DATOS '!CK387</f>
        <v>0</v>
      </c>
      <c r="Y387" s="51">
        <f>+'BASE DE DATOS '!CL387</f>
        <v>0</v>
      </c>
      <c r="Z387" s="51">
        <f>+'BASE DE DATOS '!CM387</f>
        <v>0</v>
      </c>
      <c r="AA387" s="131" t="str">
        <f>+'BASE DE DATOS '!CN387</f>
        <v>NA</v>
      </c>
      <c r="AB387" s="377" t="s">
        <v>81</v>
      </c>
      <c r="AC387" s="377">
        <v>0</v>
      </c>
      <c r="AD387" s="54" t="str">
        <f>+'BASE DE DATOS '!CQ387</f>
        <v>NA</v>
      </c>
      <c r="AE387" s="127" t="str">
        <f>+'BASE DE DATOS '!CR387</f>
        <v>NA</v>
      </c>
      <c r="AF387" s="376" t="s">
        <v>81</v>
      </c>
      <c r="AG387" s="376"/>
      <c r="AH387" s="66" t="str">
        <f>+'BASE DE DATOS '!CU387</f>
        <v xml:space="preserve">SECRETARIA DE PLANEACION  - INDUSTRIA - EMPRENDIMIENTO </v>
      </c>
    </row>
    <row r="388" spans="1:34" ht="45">
      <c r="A388" s="48" t="s">
        <v>1152</v>
      </c>
      <c r="B388" s="49" t="s">
        <v>95</v>
      </c>
      <c r="C388" s="48" t="s">
        <v>1153</v>
      </c>
      <c r="D388" s="50">
        <v>40</v>
      </c>
      <c r="E388" s="50" t="s">
        <v>81</v>
      </c>
      <c r="F388" s="48" t="s">
        <v>97</v>
      </c>
      <c r="G388" s="48" t="s">
        <v>1155</v>
      </c>
      <c r="H388" s="48" t="s">
        <v>1155</v>
      </c>
      <c r="I388" s="51">
        <v>0</v>
      </c>
      <c r="J388" s="50">
        <v>10</v>
      </c>
      <c r="K388" s="50">
        <v>0</v>
      </c>
      <c r="L388" s="51">
        <v>10</v>
      </c>
      <c r="M388" s="51">
        <v>0</v>
      </c>
      <c r="N388" s="51">
        <v>0</v>
      </c>
      <c r="O388" s="51">
        <v>0</v>
      </c>
      <c r="P388" s="51" t="s">
        <v>81</v>
      </c>
      <c r="Q388" s="53" t="str">
        <f>+'BASE DE DATOS '!CD388</f>
        <v>NA</v>
      </c>
      <c r="R388" s="51">
        <f>+'BASE DE DATOS '!CE388</f>
        <v>0</v>
      </c>
      <c r="S388" s="51">
        <f>+'BASE DE DATOS '!CF388</f>
        <v>0</v>
      </c>
      <c r="T388" s="51">
        <f>+'BASE DE DATOS '!CG388</f>
        <v>0</v>
      </c>
      <c r="U388" s="51">
        <f>+'BASE DE DATOS '!CH388</f>
        <v>0</v>
      </c>
      <c r="V388" s="51">
        <f>+'BASE DE DATOS '!CI388</f>
        <v>0</v>
      </c>
      <c r="W388" s="51">
        <f>+'BASE DE DATOS '!CJ388</f>
        <v>0</v>
      </c>
      <c r="X388" s="51">
        <f>+'BASE DE DATOS '!CK388</f>
        <v>0</v>
      </c>
      <c r="Y388" s="51">
        <f>+'BASE DE DATOS '!CL388</f>
        <v>0</v>
      </c>
      <c r="Z388" s="51">
        <f>+'BASE DE DATOS '!CM388</f>
        <v>0</v>
      </c>
      <c r="AA388" s="131" t="str">
        <f>+'BASE DE DATOS '!CN388</f>
        <v>NA</v>
      </c>
      <c r="AB388" s="377"/>
      <c r="AC388" s="377"/>
      <c r="AD388" s="54" t="str">
        <f>+'BASE DE DATOS '!CQ388</f>
        <v>NA</v>
      </c>
      <c r="AE388" s="127" t="str">
        <f>+'BASE DE DATOS '!CR388</f>
        <v>NA</v>
      </c>
      <c r="AF388" s="376"/>
      <c r="AG388" s="376"/>
      <c r="AH388" s="66" t="str">
        <f>+'BASE DE DATOS '!CU388</f>
        <v xml:space="preserve">SECRETARIA DE PLANEACION  - INDUSTRIA - EMPRENDIMIENTO </v>
      </c>
    </row>
    <row r="389" spans="1:34" ht="45">
      <c r="A389" s="48" t="s">
        <v>1152</v>
      </c>
      <c r="B389" s="49" t="s">
        <v>95</v>
      </c>
      <c r="C389" s="48" t="s">
        <v>1153</v>
      </c>
      <c r="D389" s="50">
        <v>1</v>
      </c>
      <c r="E389" s="50" t="s">
        <v>81</v>
      </c>
      <c r="F389" s="48" t="s">
        <v>97</v>
      </c>
      <c r="G389" s="48" t="s">
        <v>1156</v>
      </c>
      <c r="H389" s="48" t="s">
        <v>1156</v>
      </c>
      <c r="I389" s="51">
        <v>0</v>
      </c>
      <c r="J389" s="50">
        <v>0</v>
      </c>
      <c r="K389" s="50">
        <v>0</v>
      </c>
      <c r="L389" s="51">
        <v>0</v>
      </c>
      <c r="M389" s="51">
        <v>0</v>
      </c>
      <c r="N389" s="51">
        <v>0</v>
      </c>
      <c r="O389" s="51">
        <v>0</v>
      </c>
      <c r="P389" s="51" t="s">
        <v>81</v>
      </c>
      <c r="Q389" s="53" t="str">
        <f>+'BASE DE DATOS '!CD389</f>
        <v>NA</v>
      </c>
      <c r="R389" s="51">
        <f>+'BASE DE DATOS '!CE389</f>
        <v>0</v>
      </c>
      <c r="S389" s="51">
        <f>+'BASE DE DATOS '!CF389</f>
        <v>0</v>
      </c>
      <c r="T389" s="51">
        <f>+'BASE DE DATOS '!CG389</f>
        <v>0</v>
      </c>
      <c r="U389" s="51">
        <f>+'BASE DE DATOS '!CH389</f>
        <v>0</v>
      </c>
      <c r="V389" s="51">
        <f>+'BASE DE DATOS '!CI389</f>
        <v>0</v>
      </c>
      <c r="W389" s="51">
        <f>+'BASE DE DATOS '!CJ389</f>
        <v>0</v>
      </c>
      <c r="X389" s="51">
        <f>+'BASE DE DATOS '!CK389</f>
        <v>0</v>
      </c>
      <c r="Y389" s="51">
        <f>+'BASE DE DATOS '!CL389</f>
        <v>0</v>
      </c>
      <c r="Z389" s="51">
        <f>+'BASE DE DATOS '!CM389</f>
        <v>0</v>
      </c>
      <c r="AA389" s="131" t="str">
        <f>+'BASE DE DATOS '!CN389</f>
        <v>NA</v>
      </c>
      <c r="AB389" s="377"/>
      <c r="AC389" s="377"/>
      <c r="AD389" s="54" t="str">
        <f>+'BASE DE DATOS '!CQ389</f>
        <v>NA</v>
      </c>
      <c r="AE389" s="127" t="str">
        <f>+'BASE DE DATOS '!CR389</f>
        <v>NA</v>
      </c>
      <c r="AF389" s="376"/>
      <c r="AG389" s="376"/>
      <c r="AH389" s="66" t="str">
        <f>+'BASE DE DATOS '!CU389</f>
        <v xml:space="preserve">SECRETARIA DE PLANEACION  - INDUSTRIA - EMPRENDIMIENTO </v>
      </c>
    </row>
    <row r="390" spans="1:34" ht="56.25">
      <c r="A390" s="48" t="s">
        <v>1157</v>
      </c>
      <c r="B390" s="49" t="s">
        <v>95</v>
      </c>
      <c r="C390" s="48" t="s">
        <v>1158</v>
      </c>
      <c r="D390" s="50">
        <v>1</v>
      </c>
      <c r="E390" s="50" t="s">
        <v>81</v>
      </c>
      <c r="F390" s="48" t="s">
        <v>97</v>
      </c>
      <c r="G390" s="48" t="s">
        <v>1159</v>
      </c>
      <c r="H390" s="48" t="s">
        <v>1159</v>
      </c>
      <c r="I390" s="51">
        <v>0</v>
      </c>
      <c r="J390" s="50">
        <v>0</v>
      </c>
      <c r="K390" s="50">
        <v>0</v>
      </c>
      <c r="L390" s="51">
        <v>0</v>
      </c>
      <c r="M390" s="51">
        <v>0</v>
      </c>
      <c r="N390" s="51">
        <v>0</v>
      </c>
      <c r="O390" s="51">
        <v>0</v>
      </c>
      <c r="P390" s="51" t="s">
        <v>81</v>
      </c>
      <c r="Q390" s="53" t="str">
        <f>+'BASE DE DATOS '!CD390</f>
        <v>NA</v>
      </c>
      <c r="R390" s="51">
        <f>+'BASE DE DATOS '!CE390</f>
        <v>0</v>
      </c>
      <c r="S390" s="51">
        <f>+'BASE DE DATOS '!CF390</f>
        <v>0</v>
      </c>
      <c r="T390" s="51">
        <f>+'BASE DE DATOS '!CG390</f>
        <v>0</v>
      </c>
      <c r="U390" s="51">
        <f>+'BASE DE DATOS '!CH390</f>
        <v>0</v>
      </c>
      <c r="V390" s="51">
        <f>+'BASE DE DATOS '!CI390</f>
        <v>0</v>
      </c>
      <c r="W390" s="51">
        <f>+'BASE DE DATOS '!CJ390</f>
        <v>0</v>
      </c>
      <c r="X390" s="51">
        <f>+'BASE DE DATOS '!CK390</f>
        <v>0</v>
      </c>
      <c r="Y390" s="51">
        <f>+'BASE DE DATOS '!CL390</f>
        <v>0</v>
      </c>
      <c r="Z390" s="51">
        <f>+'BASE DE DATOS '!CM390</f>
        <v>0</v>
      </c>
      <c r="AA390" s="131" t="str">
        <f>+'BASE DE DATOS '!CN390</f>
        <v>NA</v>
      </c>
      <c r="AB390" s="377">
        <f>SUM(AA390:AA393)</f>
        <v>0.3125</v>
      </c>
      <c r="AC390" s="377">
        <v>0</v>
      </c>
      <c r="AD390" s="54" t="str">
        <f>+'BASE DE DATOS '!CQ390</f>
        <v>NA</v>
      </c>
      <c r="AE390" s="127" t="str">
        <f>+'BASE DE DATOS '!CR390</f>
        <v>NA</v>
      </c>
      <c r="AF390" s="376">
        <f>SUM(AE390:AE393)</f>
        <v>0.75</v>
      </c>
      <c r="AG390" s="376"/>
      <c r="AH390" s="66" t="str">
        <f>+'BASE DE DATOS '!CU390</f>
        <v>SECRETARIA DE PLANEACION - CIENCIA TECNOLOGIA E INNOVACION</v>
      </c>
    </row>
    <row r="391" spans="1:34" ht="56.25">
      <c r="A391" s="48" t="s">
        <v>1157</v>
      </c>
      <c r="B391" s="49" t="s">
        <v>95</v>
      </c>
      <c r="C391" s="48" t="s">
        <v>1158</v>
      </c>
      <c r="D391" s="50">
        <v>3</v>
      </c>
      <c r="E391" s="50" t="s">
        <v>81</v>
      </c>
      <c r="F391" s="48" t="s">
        <v>97</v>
      </c>
      <c r="G391" s="48" t="s">
        <v>1161</v>
      </c>
      <c r="H391" s="48" t="s">
        <v>1161</v>
      </c>
      <c r="I391" s="51">
        <v>2</v>
      </c>
      <c r="J391" s="50">
        <v>0</v>
      </c>
      <c r="K391" s="50">
        <v>0</v>
      </c>
      <c r="L391" s="51">
        <v>0</v>
      </c>
      <c r="M391" s="51">
        <v>0</v>
      </c>
      <c r="N391" s="51">
        <v>0</v>
      </c>
      <c r="O391" s="51">
        <v>0</v>
      </c>
      <c r="P391" s="51" t="s">
        <v>81</v>
      </c>
      <c r="Q391" s="53" t="str">
        <f>+'BASE DE DATOS '!CD391</f>
        <v>NA</v>
      </c>
      <c r="R391" s="51">
        <f>+'BASE DE DATOS '!CE391</f>
        <v>0</v>
      </c>
      <c r="S391" s="51">
        <f>+'BASE DE DATOS '!CF391</f>
        <v>0</v>
      </c>
      <c r="T391" s="51">
        <f>+'BASE DE DATOS '!CG391</f>
        <v>0</v>
      </c>
      <c r="U391" s="51">
        <f>+'BASE DE DATOS '!CH391</f>
        <v>0</v>
      </c>
      <c r="V391" s="51">
        <f>+'BASE DE DATOS '!CI391</f>
        <v>0</v>
      </c>
      <c r="W391" s="51">
        <f>+'BASE DE DATOS '!CJ391</f>
        <v>0</v>
      </c>
      <c r="X391" s="51">
        <f>+'BASE DE DATOS '!CK391</f>
        <v>0</v>
      </c>
      <c r="Y391" s="51">
        <f>+'BASE DE DATOS '!CL391</f>
        <v>0</v>
      </c>
      <c r="Z391" s="51">
        <f>+'BASE DE DATOS '!CM391</f>
        <v>0</v>
      </c>
      <c r="AA391" s="131" t="str">
        <f>+'BASE DE DATOS '!CN391</f>
        <v>NA</v>
      </c>
      <c r="AB391" s="377"/>
      <c r="AC391" s="377"/>
      <c r="AD391" s="54" t="str">
        <f>+'BASE DE DATOS '!CQ391</f>
        <v>NA</v>
      </c>
      <c r="AE391" s="127" t="str">
        <f>+'BASE DE DATOS '!CR391</f>
        <v>NA</v>
      </c>
      <c r="AF391" s="376"/>
      <c r="AG391" s="376"/>
      <c r="AH391" s="66" t="str">
        <f>+'BASE DE DATOS '!CU391</f>
        <v>SECRETARIA DE PLANEACION - CIENCIA TECNOLOGIA E INNOVACION</v>
      </c>
    </row>
    <row r="392" spans="1:34" ht="56.25">
      <c r="A392" s="48" t="s">
        <v>1157</v>
      </c>
      <c r="B392" s="49" t="s">
        <v>95</v>
      </c>
      <c r="C392" s="48" t="s">
        <v>1158</v>
      </c>
      <c r="D392" s="50">
        <v>5</v>
      </c>
      <c r="E392" s="50" t="s">
        <v>81</v>
      </c>
      <c r="F392" s="48" t="s">
        <v>97</v>
      </c>
      <c r="G392" s="48" t="s">
        <v>1162</v>
      </c>
      <c r="H392" s="48" t="s">
        <v>1162</v>
      </c>
      <c r="I392" s="51">
        <v>2</v>
      </c>
      <c r="J392" s="50">
        <v>1</v>
      </c>
      <c r="K392" s="50">
        <v>0</v>
      </c>
      <c r="L392" s="51">
        <v>0</v>
      </c>
      <c r="M392" s="51">
        <v>0</v>
      </c>
      <c r="N392" s="51">
        <v>0</v>
      </c>
      <c r="O392" s="51">
        <v>0</v>
      </c>
      <c r="P392" s="51" t="s">
        <v>81</v>
      </c>
      <c r="Q392" s="53" t="str">
        <f>+'BASE DE DATOS '!CD392</f>
        <v>NA</v>
      </c>
      <c r="R392" s="51">
        <f>+'BASE DE DATOS '!CE392</f>
        <v>0</v>
      </c>
      <c r="S392" s="51">
        <f>+'BASE DE DATOS '!CF392</f>
        <v>0</v>
      </c>
      <c r="T392" s="51">
        <f>+'BASE DE DATOS '!CG392</f>
        <v>0</v>
      </c>
      <c r="U392" s="51">
        <f>+'BASE DE DATOS '!CH392</f>
        <v>0</v>
      </c>
      <c r="V392" s="51">
        <f>+'BASE DE DATOS '!CI392</f>
        <v>0</v>
      </c>
      <c r="W392" s="51">
        <f>+'BASE DE DATOS '!CJ392</f>
        <v>0</v>
      </c>
      <c r="X392" s="51">
        <f>+'BASE DE DATOS '!CK392</f>
        <v>0</v>
      </c>
      <c r="Y392" s="51">
        <f>+'BASE DE DATOS '!CL392</f>
        <v>0</v>
      </c>
      <c r="Z392" s="51">
        <f>+'BASE DE DATOS '!CM392</f>
        <v>0</v>
      </c>
      <c r="AA392" s="131" t="str">
        <f>+'BASE DE DATOS '!CN392</f>
        <v>NA</v>
      </c>
      <c r="AB392" s="377"/>
      <c r="AC392" s="377"/>
      <c r="AD392" s="54" t="str">
        <f>+'BASE DE DATOS '!CQ392</f>
        <v>NA</v>
      </c>
      <c r="AE392" s="127" t="str">
        <f>+'BASE DE DATOS '!CR392</f>
        <v>NA</v>
      </c>
      <c r="AF392" s="376"/>
      <c r="AG392" s="376"/>
      <c r="AH392" s="66" t="str">
        <f>+'BASE DE DATOS '!CU392</f>
        <v>SECRETARIA DE PLANEACION - CIENCIA TECNOLOGIA E INNOVACION</v>
      </c>
    </row>
    <row r="393" spans="1:34" ht="56.25">
      <c r="A393" s="48" t="s">
        <v>1157</v>
      </c>
      <c r="B393" s="49" t="s">
        <v>95</v>
      </c>
      <c r="C393" s="48" t="s">
        <v>1158</v>
      </c>
      <c r="D393" s="57">
        <v>12</v>
      </c>
      <c r="E393" s="57">
        <v>20</v>
      </c>
      <c r="F393" s="48" t="s">
        <v>97</v>
      </c>
      <c r="G393" s="48" t="s">
        <v>1163</v>
      </c>
      <c r="H393" s="48" t="s">
        <v>1164</v>
      </c>
      <c r="I393" s="51">
        <v>0</v>
      </c>
      <c r="J393" s="50">
        <v>3</v>
      </c>
      <c r="K393" s="50">
        <v>0</v>
      </c>
      <c r="L393" s="51">
        <v>2</v>
      </c>
      <c r="M393" s="51">
        <v>2</v>
      </c>
      <c r="N393" s="51">
        <v>5</v>
      </c>
      <c r="O393" s="51">
        <v>2</v>
      </c>
      <c r="P393" s="51">
        <v>16</v>
      </c>
      <c r="Q393" s="53">
        <f>+'BASE DE DATOS '!CD393</f>
        <v>5</v>
      </c>
      <c r="R393" s="51">
        <f>+'BASE DE DATOS '!CE393</f>
        <v>0</v>
      </c>
      <c r="S393" s="51">
        <f>+'BASE DE DATOS '!CF393</f>
        <v>0</v>
      </c>
      <c r="T393" s="51">
        <f>+'BASE DE DATOS '!CG393</f>
        <v>0</v>
      </c>
      <c r="U393" s="51">
        <f>+'BASE DE DATOS '!CH393</f>
        <v>0</v>
      </c>
      <c r="V393" s="51">
        <f>+'BASE DE DATOS '!CI393</f>
        <v>0</v>
      </c>
      <c r="W393" s="51">
        <f>+'BASE DE DATOS '!CJ393</f>
        <v>0</v>
      </c>
      <c r="X393" s="51">
        <f>+'BASE DE DATOS '!CK393</f>
        <v>0</v>
      </c>
      <c r="Y393" s="51">
        <f>+'BASE DE DATOS '!CL393</f>
        <v>50000000</v>
      </c>
      <c r="Z393" s="51">
        <f>+'BASE DE DATOS '!CM393</f>
        <v>0</v>
      </c>
      <c r="AA393" s="131">
        <f>+'BASE DE DATOS '!CN393</f>
        <v>0.3125</v>
      </c>
      <c r="AB393" s="377"/>
      <c r="AC393" s="377"/>
      <c r="AD393" s="54">
        <f>+'BASE DE DATOS '!CQ393</f>
        <v>9</v>
      </c>
      <c r="AE393" s="127">
        <f>+'BASE DE DATOS '!CR393</f>
        <v>0.75</v>
      </c>
      <c r="AF393" s="376"/>
      <c r="AG393" s="376"/>
      <c r="AH393" s="66" t="str">
        <f>+'BASE DE DATOS '!CU393</f>
        <v>SECRETARIA DE PLANEACION - CIENCIA TECNOLOGIA E INNOVACION</v>
      </c>
    </row>
    <row r="394" spans="1:34" ht="56.25">
      <c r="A394" s="48" t="s">
        <v>1165</v>
      </c>
      <c r="B394" s="49" t="s">
        <v>95</v>
      </c>
      <c r="C394" s="48" t="s">
        <v>1166</v>
      </c>
      <c r="D394" s="50">
        <v>1</v>
      </c>
      <c r="E394" s="50" t="s">
        <v>81</v>
      </c>
      <c r="F394" s="48" t="s">
        <v>97</v>
      </c>
      <c r="G394" s="48" t="s">
        <v>1167</v>
      </c>
      <c r="H394" s="48" t="s">
        <v>1167</v>
      </c>
      <c r="I394" s="51">
        <v>0</v>
      </c>
      <c r="J394" s="50">
        <v>0</v>
      </c>
      <c r="K394" s="50">
        <v>0</v>
      </c>
      <c r="L394" s="51">
        <v>0</v>
      </c>
      <c r="M394" s="51">
        <v>0</v>
      </c>
      <c r="N394" s="51">
        <v>0</v>
      </c>
      <c r="O394" s="51">
        <v>0</v>
      </c>
      <c r="P394" s="51" t="s">
        <v>81</v>
      </c>
      <c r="Q394" s="53" t="str">
        <f>+'BASE DE DATOS '!CD394</f>
        <v>NA</v>
      </c>
      <c r="R394" s="51">
        <f>+'BASE DE DATOS '!CE394</f>
        <v>0</v>
      </c>
      <c r="S394" s="51">
        <f>+'BASE DE DATOS '!CF394</f>
        <v>0</v>
      </c>
      <c r="T394" s="51">
        <f>+'BASE DE DATOS '!CG394</f>
        <v>0</v>
      </c>
      <c r="U394" s="51">
        <f>+'BASE DE DATOS '!CH394</f>
        <v>0</v>
      </c>
      <c r="V394" s="51">
        <f>+'BASE DE DATOS '!CI394</f>
        <v>0</v>
      </c>
      <c r="W394" s="51">
        <f>+'BASE DE DATOS '!CJ394</f>
        <v>0</v>
      </c>
      <c r="X394" s="51">
        <f>+'BASE DE DATOS '!CK394</f>
        <v>0</v>
      </c>
      <c r="Y394" s="51">
        <f>+'BASE DE DATOS '!CL394</f>
        <v>0</v>
      </c>
      <c r="Z394" s="51">
        <f>+'BASE DE DATOS '!CM394</f>
        <v>0</v>
      </c>
      <c r="AA394" s="131" t="str">
        <f>+'BASE DE DATOS '!CN394</f>
        <v>NA</v>
      </c>
      <c r="AB394" s="377">
        <f>SUM(AA394:AA399)/4</f>
        <v>0.5</v>
      </c>
      <c r="AC394" s="377">
        <v>0</v>
      </c>
      <c r="AD394" s="54" t="str">
        <f>+'BASE DE DATOS '!CQ394</f>
        <v>NA</v>
      </c>
      <c r="AE394" s="127" t="str">
        <f>+'BASE DE DATOS '!CR394</f>
        <v>NA</v>
      </c>
      <c r="AF394" s="376">
        <f>SUM(AE394:AE399)/4</f>
        <v>0.5</v>
      </c>
      <c r="AG394" s="376"/>
      <c r="AH394" s="66" t="str">
        <f>+'BASE DE DATOS '!CU394</f>
        <v>SECRETARIA DE PLANEACION - CIENCIA TECNOLOGIA E INNOVACION</v>
      </c>
    </row>
    <row r="395" spans="1:34" ht="45">
      <c r="A395" s="48" t="s">
        <v>1165</v>
      </c>
      <c r="B395" s="49" t="s">
        <v>95</v>
      </c>
      <c r="C395" s="48" t="s">
        <v>1166</v>
      </c>
      <c r="D395" s="50">
        <v>5</v>
      </c>
      <c r="E395" s="50">
        <v>1</v>
      </c>
      <c r="F395" s="48" t="s">
        <v>97</v>
      </c>
      <c r="G395" s="48" t="s">
        <v>1168</v>
      </c>
      <c r="H395" s="48" t="s">
        <v>1168</v>
      </c>
      <c r="I395" s="51">
        <v>0</v>
      </c>
      <c r="J395" s="50">
        <v>1</v>
      </c>
      <c r="K395" s="50">
        <v>0</v>
      </c>
      <c r="L395" s="51">
        <v>0</v>
      </c>
      <c r="M395" s="51">
        <v>0</v>
      </c>
      <c r="N395" s="51">
        <v>0</v>
      </c>
      <c r="O395" s="51">
        <v>0</v>
      </c>
      <c r="P395" s="51">
        <v>1</v>
      </c>
      <c r="Q395" s="53">
        <f>+'BASE DE DATOS '!CD395</f>
        <v>0</v>
      </c>
      <c r="R395" s="51">
        <f>+'BASE DE DATOS '!CE395</f>
        <v>0</v>
      </c>
      <c r="S395" s="51">
        <f>+'BASE DE DATOS '!CF395</f>
        <v>0</v>
      </c>
      <c r="T395" s="51">
        <f>+'BASE DE DATOS '!CG395</f>
        <v>0</v>
      </c>
      <c r="U395" s="51">
        <f>+'BASE DE DATOS '!CH395</f>
        <v>0</v>
      </c>
      <c r="V395" s="51">
        <f>+'BASE DE DATOS '!CI395</f>
        <v>0</v>
      </c>
      <c r="W395" s="51">
        <f>+'BASE DE DATOS '!CJ395</f>
        <v>0</v>
      </c>
      <c r="X395" s="51">
        <f>+'BASE DE DATOS '!CK395</f>
        <v>0</v>
      </c>
      <c r="Y395" s="51">
        <f>+'BASE DE DATOS '!CL395</f>
        <v>0</v>
      </c>
      <c r="Z395" s="51">
        <f>+'BASE DE DATOS '!CM395</f>
        <v>0</v>
      </c>
      <c r="AA395" s="131">
        <f>+'BASE DE DATOS '!CN395</f>
        <v>0</v>
      </c>
      <c r="AB395" s="377"/>
      <c r="AC395" s="377"/>
      <c r="AD395" s="54">
        <f>+'BASE DE DATOS '!CQ395</f>
        <v>0</v>
      </c>
      <c r="AE395" s="127">
        <f>+'BASE DE DATOS '!CR395</f>
        <v>0</v>
      </c>
      <c r="AF395" s="376"/>
      <c r="AG395" s="376"/>
      <c r="AH395" s="66" t="str">
        <f>+'BASE DE DATOS '!CU395</f>
        <v>SECRETARIA DE PLANEACION - CIENCIA TECNOLOGIA E INNOVACION</v>
      </c>
    </row>
    <row r="396" spans="1:34" ht="45">
      <c r="A396" s="48" t="s">
        <v>1165</v>
      </c>
      <c r="B396" s="49" t="s">
        <v>95</v>
      </c>
      <c r="C396" s="48" t="s">
        <v>1166</v>
      </c>
      <c r="D396" s="50">
        <v>5</v>
      </c>
      <c r="E396" s="50" t="s">
        <v>81</v>
      </c>
      <c r="F396" s="48" t="s">
        <v>97</v>
      </c>
      <c r="G396" s="48" t="s">
        <v>1169</v>
      </c>
      <c r="H396" s="48" t="s">
        <v>1169</v>
      </c>
      <c r="I396" s="51">
        <v>0</v>
      </c>
      <c r="J396" s="50">
        <v>1</v>
      </c>
      <c r="K396" s="50">
        <v>0</v>
      </c>
      <c r="L396" s="51">
        <v>0</v>
      </c>
      <c r="M396" s="51">
        <v>0</v>
      </c>
      <c r="N396" s="51">
        <v>1</v>
      </c>
      <c r="O396" s="51">
        <v>1</v>
      </c>
      <c r="P396" s="51">
        <v>0</v>
      </c>
      <c r="Q396" s="53">
        <f>+'BASE DE DATOS '!CD396</f>
        <v>0</v>
      </c>
      <c r="R396" s="51">
        <f>+'BASE DE DATOS '!CE396</f>
        <v>208000000</v>
      </c>
      <c r="S396" s="51">
        <f>+'BASE DE DATOS '!CF396</f>
        <v>208000000</v>
      </c>
      <c r="T396" s="51">
        <f>+'BASE DE DATOS '!CG396</f>
        <v>0</v>
      </c>
      <c r="U396" s="51">
        <f>+'BASE DE DATOS '!CH396</f>
        <v>0</v>
      </c>
      <c r="V396" s="51">
        <f>+'BASE DE DATOS '!CI396</f>
        <v>0</v>
      </c>
      <c r="W396" s="51">
        <f>+'BASE DE DATOS '!CJ396</f>
        <v>0</v>
      </c>
      <c r="X396" s="51">
        <f>+'BASE DE DATOS '!CK396</f>
        <v>0</v>
      </c>
      <c r="Y396" s="51">
        <f>+'BASE DE DATOS '!CL396</f>
        <v>0</v>
      </c>
      <c r="Z396" s="51">
        <f>+'BASE DE DATOS '!CM396</f>
        <v>100000000</v>
      </c>
      <c r="AA396" s="131" t="str">
        <f>+'BASE DE DATOS '!CN396</f>
        <v>NA</v>
      </c>
      <c r="AB396" s="377"/>
      <c r="AC396" s="377"/>
      <c r="AD396" s="54" t="str">
        <f>+'BASE DE DATOS '!CQ396</f>
        <v>NA</v>
      </c>
      <c r="AE396" s="127" t="str">
        <f>+'BASE DE DATOS '!CR396</f>
        <v>NA</v>
      </c>
      <c r="AF396" s="376"/>
      <c r="AG396" s="376"/>
      <c r="AH396" s="66" t="str">
        <f>+'BASE DE DATOS '!CU396</f>
        <v>SECRETARIA DE PLANEACION - CIENCIA TECNOLOGIA E INNOVACION</v>
      </c>
    </row>
    <row r="397" spans="1:34" ht="45">
      <c r="A397" s="48" t="s">
        <v>1165</v>
      </c>
      <c r="B397" s="49" t="s">
        <v>95</v>
      </c>
      <c r="C397" s="48" t="s">
        <v>1166</v>
      </c>
      <c r="D397" s="50">
        <v>60</v>
      </c>
      <c r="E397" s="50">
        <v>60</v>
      </c>
      <c r="F397" s="48" t="s">
        <v>97</v>
      </c>
      <c r="G397" s="48" t="s">
        <v>1170</v>
      </c>
      <c r="H397" s="48" t="s">
        <v>1170</v>
      </c>
      <c r="I397" s="51">
        <v>0</v>
      </c>
      <c r="J397" s="50">
        <v>10</v>
      </c>
      <c r="K397" s="50">
        <v>0</v>
      </c>
      <c r="L397" s="51">
        <v>0</v>
      </c>
      <c r="M397" s="51">
        <v>0</v>
      </c>
      <c r="N397" s="51">
        <v>60</v>
      </c>
      <c r="O397" s="51">
        <v>7</v>
      </c>
      <c r="P397" s="51">
        <v>53</v>
      </c>
      <c r="Q397" s="53">
        <f>+'BASE DE DATOS '!CD397</f>
        <v>53</v>
      </c>
      <c r="R397" s="103">
        <f>+'BASE DE DATOS '!CE397</f>
        <v>18185324194</v>
      </c>
      <c r="S397" s="51">
        <f>+'BASE DE DATOS '!CF397</f>
        <v>0</v>
      </c>
      <c r="T397" s="51">
        <f>+'BASE DE DATOS '!CG397</f>
        <v>0</v>
      </c>
      <c r="U397" s="51">
        <f>+'BASE DE DATOS '!CH397</f>
        <v>0</v>
      </c>
      <c r="V397" s="51">
        <f>+'BASE DE DATOS '!CI397</f>
        <v>0</v>
      </c>
      <c r="W397" s="103">
        <f>+'BASE DE DATOS '!CJ397</f>
        <v>18185324194</v>
      </c>
      <c r="X397" s="51">
        <f>+'BASE DE DATOS '!CK397</f>
        <v>0</v>
      </c>
      <c r="Y397" s="51">
        <f>+'BASE DE DATOS '!CL397</f>
        <v>0</v>
      </c>
      <c r="Z397" s="51">
        <f>+'BASE DE DATOS '!CM397</f>
        <v>0</v>
      </c>
      <c r="AA397" s="131">
        <f>+'BASE DE DATOS '!CN397</f>
        <v>1</v>
      </c>
      <c r="AB397" s="377"/>
      <c r="AC397" s="377"/>
      <c r="AD397" s="54">
        <f>+'BASE DE DATOS '!CQ397</f>
        <v>60</v>
      </c>
      <c r="AE397" s="127">
        <f>+'BASE DE DATOS '!CR397</f>
        <v>1</v>
      </c>
      <c r="AF397" s="376"/>
      <c r="AG397" s="376"/>
      <c r="AH397" s="66" t="str">
        <f>+'BASE DE DATOS '!CU397</f>
        <v>SECRETARIA DE PLANEACION - CIENCIA TECNOLOGIA E INNOVACION</v>
      </c>
    </row>
    <row r="398" spans="1:34" ht="45">
      <c r="A398" s="48" t="s">
        <v>1165</v>
      </c>
      <c r="B398" s="49" t="s">
        <v>95</v>
      </c>
      <c r="C398" s="48" t="s">
        <v>1166</v>
      </c>
      <c r="D398" s="50">
        <v>10</v>
      </c>
      <c r="E398" s="50">
        <v>10</v>
      </c>
      <c r="F398" s="48" t="s">
        <v>97</v>
      </c>
      <c r="G398" s="48" t="s">
        <v>1171</v>
      </c>
      <c r="H398" s="48" t="s">
        <v>1171</v>
      </c>
      <c r="I398" s="51">
        <v>0</v>
      </c>
      <c r="J398" s="50">
        <v>2</v>
      </c>
      <c r="K398" s="50">
        <v>0</v>
      </c>
      <c r="L398" s="51">
        <v>0</v>
      </c>
      <c r="M398" s="51">
        <v>0</v>
      </c>
      <c r="N398" s="51">
        <v>100</v>
      </c>
      <c r="O398" s="51">
        <v>7</v>
      </c>
      <c r="P398" s="51">
        <v>3</v>
      </c>
      <c r="Q398" s="53">
        <f>+'BASE DE DATOS '!CD398</f>
        <v>21</v>
      </c>
      <c r="R398" s="103">
        <f>+'BASE DE DATOS '!CE398</f>
        <v>18185324194</v>
      </c>
      <c r="S398" s="51">
        <f>+'BASE DE DATOS '!CF398</f>
        <v>0</v>
      </c>
      <c r="T398" s="51">
        <f>+'BASE DE DATOS '!CG398</f>
        <v>0</v>
      </c>
      <c r="U398" s="51">
        <f>+'BASE DE DATOS '!CH398</f>
        <v>0</v>
      </c>
      <c r="V398" s="51">
        <f>+'BASE DE DATOS '!CI398</f>
        <v>0</v>
      </c>
      <c r="W398" s="103">
        <f>+'BASE DE DATOS '!CJ398</f>
        <v>18185324194</v>
      </c>
      <c r="X398" s="51">
        <f>+'BASE DE DATOS '!CK398</f>
        <v>0</v>
      </c>
      <c r="Y398" s="51">
        <f>+'BASE DE DATOS '!CL398</f>
        <v>0</v>
      </c>
      <c r="Z398" s="51">
        <f>+'BASE DE DATOS '!CM398</f>
        <v>0</v>
      </c>
      <c r="AA398" s="131">
        <f>+'BASE DE DATOS '!CN398</f>
        <v>1</v>
      </c>
      <c r="AB398" s="377"/>
      <c r="AC398" s="377"/>
      <c r="AD398" s="54">
        <f>+'BASE DE DATOS '!CQ398</f>
        <v>28</v>
      </c>
      <c r="AE398" s="127">
        <f>+'BASE DE DATOS '!CR398</f>
        <v>1</v>
      </c>
      <c r="AF398" s="376"/>
      <c r="AG398" s="376"/>
      <c r="AH398" s="66" t="str">
        <f>+'BASE DE DATOS '!CU398</f>
        <v>SECRETARIA DE PLANEACION - CIENCIA TECNOLOGIA E INNOVACION</v>
      </c>
    </row>
    <row r="399" spans="1:34" ht="112.5">
      <c r="A399" s="48" t="s">
        <v>1165</v>
      </c>
      <c r="B399" s="49" t="s">
        <v>95</v>
      </c>
      <c r="C399" s="48" t="s">
        <v>1166</v>
      </c>
      <c r="D399" s="50">
        <v>12</v>
      </c>
      <c r="E399" s="50">
        <v>6</v>
      </c>
      <c r="F399" s="48" t="s">
        <v>97</v>
      </c>
      <c r="G399" s="48" t="s">
        <v>1172</v>
      </c>
      <c r="H399" s="48" t="s">
        <v>1172</v>
      </c>
      <c r="I399" s="51">
        <v>0</v>
      </c>
      <c r="J399" s="50">
        <v>3</v>
      </c>
      <c r="K399" s="50">
        <v>0</v>
      </c>
      <c r="L399" s="51">
        <v>0</v>
      </c>
      <c r="M399" s="51">
        <v>0</v>
      </c>
      <c r="N399" s="51">
        <v>0</v>
      </c>
      <c r="O399" s="51">
        <v>0</v>
      </c>
      <c r="P399" s="51">
        <v>6</v>
      </c>
      <c r="Q399" s="53">
        <f>+'BASE DE DATOS '!CD399</f>
        <v>0</v>
      </c>
      <c r="R399" s="51">
        <f>+'BASE DE DATOS '!CE399</f>
        <v>0</v>
      </c>
      <c r="S399" s="51">
        <f>+'BASE DE DATOS '!CF399</f>
        <v>0</v>
      </c>
      <c r="T399" s="51">
        <f>+'BASE DE DATOS '!CG399</f>
        <v>0</v>
      </c>
      <c r="U399" s="51">
        <f>+'BASE DE DATOS '!CH399</f>
        <v>0</v>
      </c>
      <c r="V399" s="51">
        <f>+'BASE DE DATOS '!CI399</f>
        <v>0</v>
      </c>
      <c r="W399" s="51">
        <f>+'BASE DE DATOS '!CJ399</f>
        <v>0</v>
      </c>
      <c r="X399" s="51">
        <f>+'BASE DE DATOS '!CK399</f>
        <v>0</v>
      </c>
      <c r="Y399" s="51">
        <f>+'BASE DE DATOS '!CL399</f>
        <v>0</v>
      </c>
      <c r="Z399" s="51">
        <f>+'BASE DE DATOS '!CM399</f>
        <v>0</v>
      </c>
      <c r="AA399" s="131">
        <f>+'BASE DE DATOS '!CN399</f>
        <v>0</v>
      </c>
      <c r="AB399" s="377"/>
      <c r="AC399" s="377"/>
      <c r="AD399" s="54">
        <f>+'BASE DE DATOS '!CQ399</f>
        <v>0</v>
      </c>
      <c r="AE399" s="127">
        <f>+'BASE DE DATOS '!CR399</f>
        <v>0</v>
      </c>
      <c r="AF399" s="376"/>
      <c r="AG399" s="376"/>
      <c r="AH399" s="66" t="str">
        <f>+'BASE DE DATOS '!CU399</f>
        <v>SECRETARIA DE PLANEACION - CIENCIA TECNOLOGIA E INNOVACION</v>
      </c>
    </row>
    <row r="400" spans="1:34" ht="22.5">
      <c r="A400" s="30" t="s">
        <v>1173</v>
      </c>
      <c r="B400" s="31" t="s">
        <v>87</v>
      </c>
      <c r="C400" s="30" t="s">
        <v>1174</v>
      </c>
      <c r="D400" s="32" t="s">
        <v>79</v>
      </c>
      <c r="E400" s="32" t="s">
        <v>79</v>
      </c>
      <c r="F400" s="30" t="s">
        <v>79</v>
      </c>
      <c r="G400" s="30" t="s">
        <v>80</v>
      </c>
      <c r="H400" s="30" t="s">
        <v>80</v>
      </c>
      <c r="I400" s="32" t="s">
        <v>79</v>
      </c>
      <c r="J400" s="32">
        <f>SUM(J401+J406+J435+J474)</f>
        <v>70</v>
      </c>
      <c r="K400" s="32" t="s">
        <v>79</v>
      </c>
      <c r="L400" s="32">
        <f>SUM(L401+L406+L435+L474)</f>
        <v>66</v>
      </c>
      <c r="M400" s="68" t="s">
        <v>79</v>
      </c>
      <c r="N400" s="32">
        <f>SUM(N401+N406+N435+N474)</f>
        <v>47</v>
      </c>
      <c r="O400" s="68" t="s">
        <v>79</v>
      </c>
      <c r="P400" s="32">
        <f>SUM(P401+P406+P435+P474)</f>
        <v>57</v>
      </c>
      <c r="Q400" s="107" t="str">
        <f>+'BASE DE DATOS '!CD400</f>
        <v xml:space="preserve">NA </v>
      </c>
      <c r="R400" s="32">
        <f>+'BASE DE DATOS '!CE400</f>
        <v>403690090283</v>
      </c>
      <c r="S400" s="32">
        <f>+'BASE DE DATOS '!CF400</f>
        <v>3806492377</v>
      </c>
      <c r="T400" s="32">
        <f>+'BASE DE DATOS '!CG400</f>
        <v>399864774906</v>
      </c>
      <c r="U400" s="32">
        <f>+'BASE DE DATOS '!CH400</f>
        <v>18823000</v>
      </c>
      <c r="V400" s="32">
        <f>+'BASE DE DATOS '!CI400</f>
        <v>0</v>
      </c>
      <c r="W400" s="32">
        <f>+'BASE DE DATOS '!CJ400</f>
        <v>0</v>
      </c>
      <c r="X400" s="32">
        <f>+'BASE DE DATOS '!CK400</f>
        <v>0</v>
      </c>
      <c r="Y400" s="32">
        <f>+'BASE DE DATOS '!CL400</f>
        <v>0</v>
      </c>
      <c r="Z400" s="32">
        <f>+'BASE DE DATOS '!CM400</f>
        <v>0</v>
      </c>
      <c r="AA400" s="68" t="str">
        <f>+'BASE DE DATOS '!CN400</f>
        <v xml:space="preserve">NA </v>
      </c>
      <c r="AB400" s="68" t="s">
        <v>79</v>
      </c>
      <c r="AC400" s="36">
        <f>SUM(AA402:AA478)/P400</f>
        <v>0.33619082538808354</v>
      </c>
      <c r="AD400" s="32">
        <f>+'BASE DE DATOS '!CQ400</f>
        <v>70</v>
      </c>
      <c r="AE400" s="68" t="str">
        <f>+'BASE DE DATOS '!CR400</f>
        <v xml:space="preserve">NA </v>
      </c>
      <c r="AF400" s="68" t="s">
        <v>79</v>
      </c>
      <c r="AG400" s="36">
        <f>SUM(AE402:AE478)/AD400</f>
        <v>0.5941215302881554</v>
      </c>
      <c r="AH400" s="30" t="str">
        <f>+'BASE DE DATOS '!CU400</f>
        <v xml:space="preserve">SECRETARIA DE EDUCACION </v>
      </c>
    </row>
    <row r="401" spans="1:34" ht="22.5">
      <c r="A401" s="39" t="s">
        <v>1176</v>
      </c>
      <c r="B401" s="40" t="s">
        <v>91</v>
      </c>
      <c r="C401" s="39" t="s">
        <v>1177</v>
      </c>
      <c r="D401" s="41" t="s">
        <v>79</v>
      </c>
      <c r="E401" s="41" t="s">
        <v>79</v>
      </c>
      <c r="F401" s="41" t="s">
        <v>79</v>
      </c>
      <c r="G401" s="39" t="s">
        <v>80</v>
      </c>
      <c r="H401" s="39" t="s">
        <v>80</v>
      </c>
      <c r="I401" s="41" t="s">
        <v>79</v>
      </c>
      <c r="J401" s="41">
        <v>3</v>
      </c>
      <c r="K401" s="41" t="s">
        <v>79</v>
      </c>
      <c r="L401" s="41">
        <v>3</v>
      </c>
      <c r="M401" s="59" t="s">
        <v>79</v>
      </c>
      <c r="N401" s="41">
        <v>2</v>
      </c>
      <c r="O401" s="59" t="s">
        <v>79</v>
      </c>
      <c r="P401" s="41">
        <v>2</v>
      </c>
      <c r="Q401" s="120" t="str">
        <f>+'BASE DE DATOS '!CD401</f>
        <v xml:space="preserve">NA </v>
      </c>
      <c r="R401" s="41">
        <f>+'BASE DE DATOS '!CE401</f>
        <v>56290000</v>
      </c>
      <c r="S401" s="41">
        <f>+'BASE DE DATOS '!CF401</f>
        <v>0</v>
      </c>
      <c r="T401" s="41">
        <f>+'BASE DE DATOS '!CG401</f>
        <v>56290000</v>
      </c>
      <c r="U401" s="41">
        <f>+'BASE DE DATOS '!CH401</f>
        <v>0</v>
      </c>
      <c r="V401" s="41">
        <f>+'BASE DE DATOS '!CI401</f>
        <v>0</v>
      </c>
      <c r="W401" s="41">
        <f>+'BASE DE DATOS '!CJ401</f>
        <v>0</v>
      </c>
      <c r="X401" s="41">
        <f>+'BASE DE DATOS '!CK401</f>
        <v>0</v>
      </c>
      <c r="Y401" s="41">
        <f>+'BASE DE DATOS '!CL401</f>
        <v>0</v>
      </c>
      <c r="Z401" s="41">
        <f>+'BASE DE DATOS '!CM401</f>
        <v>0</v>
      </c>
      <c r="AA401" s="59" t="str">
        <f>+'BASE DE DATOS '!CN401</f>
        <v xml:space="preserve">NA </v>
      </c>
      <c r="AB401" s="59" t="s">
        <v>79</v>
      </c>
      <c r="AC401" s="45">
        <f>+AC402</f>
        <v>1</v>
      </c>
      <c r="AD401" s="41">
        <f>+'BASE DE DATOS '!CQ401</f>
        <v>3</v>
      </c>
      <c r="AE401" s="59" t="str">
        <f>+'BASE DE DATOS '!CR401</f>
        <v xml:space="preserve">NA </v>
      </c>
      <c r="AF401" s="59" t="s">
        <v>79</v>
      </c>
      <c r="AG401" s="45">
        <f>+AG402</f>
        <v>1</v>
      </c>
      <c r="AH401" s="39" t="str">
        <f>+'BASE DE DATOS '!CU401</f>
        <v xml:space="preserve">SECRETARIA DE EDUCACION </v>
      </c>
    </row>
    <row r="402" spans="1:34" ht="56.25">
      <c r="A402" s="48" t="s">
        <v>1178</v>
      </c>
      <c r="B402" s="49" t="s">
        <v>95</v>
      </c>
      <c r="C402" s="48" t="s">
        <v>1179</v>
      </c>
      <c r="D402" s="50">
        <v>5</v>
      </c>
      <c r="E402" s="50">
        <v>5</v>
      </c>
      <c r="F402" s="48" t="s">
        <v>97</v>
      </c>
      <c r="G402" s="48" t="s">
        <v>1180</v>
      </c>
      <c r="H402" s="48" t="s">
        <v>1180</v>
      </c>
      <c r="I402" s="51">
        <v>3</v>
      </c>
      <c r="J402" s="50">
        <v>3</v>
      </c>
      <c r="K402" s="50">
        <v>3</v>
      </c>
      <c r="L402" s="51">
        <v>2</v>
      </c>
      <c r="M402" s="51">
        <v>3</v>
      </c>
      <c r="N402" s="71">
        <v>0</v>
      </c>
      <c r="O402" s="51">
        <v>0</v>
      </c>
      <c r="P402" s="51">
        <v>4</v>
      </c>
      <c r="Q402" s="96">
        <f>+'BASE DE DATOS '!CD402</f>
        <v>4</v>
      </c>
      <c r="R402" s="51">
        <f>+'BASE DE DATOS '!CE402</f>
        <v>7000000</v>
      </c>
      <c r="S402" s="51">
        <f>+'BASE DE DATOS '!CF402</f>
        <v>0</v>
      </c>
      <c r="T402" s="51">
        <f>+'BASE DE DATOS '!CG402</f>
        <v>7000000</v>
      </c>
      <c r="U402" s="51">
        <f>+'BASE DE DATOS '!CH402</f>
        <v>0</v>
      </c>
      <c r="V402" s="51">
        <f>+'BASE DE DATOS '!CI402</f>
        <v>0</v>
      </c>
      <c r="W402" s="51">
        <f>+'BASE DE DATOS '!CJ402</f>
        <v>0</v>
      </c>
      <c r="X402" s="51">
        <f>+'BASE DE DATOS '!CK402</f>
        <v>0</v>
      </c>
      <c r="Y402" s="51">
        <f>+'BASE DE DATOS '!CL402</f>
        <v>0</v>
      </c>
      <c r="Z402" s="51">
        <f>+'BASE DE DATOS '!CM402</f>
        <v>0</v>
      </c>
      <c r="AA402" s="131" t="str">
        <f>+'BASE DE DATOS '!CN402</f>
        <v>NA</v>
      </c>
      <c r="AB402" s="377">
        <f>SUM(AA402:AA405)/2</f>
        <v>1</v>
      </c>
      <c r="AC402" s="377">
        <f>SUM(AA402:AA405)/P401</f>
        <v>1</v>
      </c>
      <c r="AD402" s="54">
        <f>+'BASE DE DATOS '!CQ402</f>
        <v>10</v>
      </c>
      <c r="AE402" s="127">
        <f>+'BASE DE DATOS '!CR402</f>
        <v>1</v>
      </c>
      <c r="AF402" s="376">
        <f>SUM(AE402:AE405)/3</f>
        <v>1</v>
      </c>
      <c r="AG402" s="376">
        <f>SUM(AE402:AE405)/AD401</f>
        <v>1</v>
      </c>
      <c r="AH402" s="55" t="str">
        <f>+'BASE DE DATOS '!CU402</f>
        <v xml:space="preserve">SECRETARIA DE EDUCACION </v>
      </c>
    </row>
    <row r="403" spans="1:34" ht="45">
      <c r="A403" s="48" t="s">
        <v>1178</v>
      </c>
      <c r="B403" s="49" t="s">
        <v>95</v>
      </c>
      <c r="C403" s="48" t="s">
        <v>1179</v>
      </c>
      <c r="D403" s="50">
        <v>1</v>
      </c>
      <c r="E403" s="50" t="s">
        <v>81</v>
      </c>
      <c r="F403" s="48" t="s">
        <v>97</v>
      </c>
      <c r="G403" s="48" t="s">
        <v>1182</v>
      </c>
      <c r="H403" s="48" t="s">
        <v>1182</v>
      </c>
      <c r="I403" s="51">
        <v>0</v>
      </c>
      <c r="J403" s="50">
        <v>0</v>
      </c>
      <c r="K403" s="50">
        <v>0</v>
      </c>
      <c r="L403" s="51">
        <v>0</v>
      </c>
      <c r="M403" s="51">
        <v>0</v>
      </c>
      <c r="N403" s="71">
        <v>0</v>
      </c>
      <c r="O403" s="51">
        <v>0</v>
      </c>
      <c r="P403" s="51" t="s">
        <v>81</v>
      </c>
      <c r="Q403" s="96" t="str">
        <f>+'BASE DE DATOS '!CD403</f>
        <v>NA</v>
      </c>
      <c r="R403" s="51">
        <f>+'BASE DE DATOS '!CE403</f>
        <v>0</v>
      </c>
      <c r="S403" s="51">
        <f>+'BASE DE DATOS '!CF403</f>
        <v>0</v>
      </c>
      <c r="T403" s="51">
        <f>+'BASE DE DATOS '!CG403</f>
        <v>0</v>
      </c>
      <c r="U403" s="51">
        <f>+'BASE DE DATOS '!CH403</f>
        <v>0</v>
      </c>
      <c r="V403" s="51">
        <f>+'BASE DE DATOS '!CI403</f>
        <v>0</v>
      </c>
      <c r="W403" s="51">
        <f>+'BASE DE DATOS '!CJ403</f>
        <v>0</v>
      </c>
      <c r="X403" s="51">
        <f>+'BASE DE DATOS '!CK403</f>
        <v>0</v>
      </c>
      <c r="Y403" s="51">
        <f>+'BASE DE DATOS '!CL403</f>
        <v>0</v>
      </c>
      <c r="Z403" s="51">
        <f>+'BASE DE DATOS '!CM403</f>
        <v>0</v>
      </c>
      <c r="AA403" s="131" t="str">
        <f>+'BASE DE DATOS '!CN403</f>
        <v>NA</v>
      </c>
      <c r="AB403" s="377"/>
      <c r="AC403" s="377"/>
      <c r="AD403" s="54" t="str">
        <f>+'BASE DE DATOS '!CQ403</f>
        <v>NA</v>
      </c>
      <c r="AE403" s="127" t="str">
        <f>+'BASE DE DATOS '!CR403</f>
        <v>NA</v>
      </c>
      <c r="AF403" s="376"/>
      <c r="AG403" s="376"/>
      <c r="AH403" s="55" t="str">
        <f>+'BASE DE DATOS '!CU403</f>
        <v xml:space="preserve">SECRETARIA DE EDUCACION </v>
      </c>
    </row>
    <row r="404" spans="1:34" ht="45">
      <c r="A404" s="48" t="s">
        <v>1178</v>
      </c>
      <c r="B404" s="49" t="s">
        <v>95</v>
      </c>
      <c r="C404" s="48" t="s">
        <v>1179</v>
      </c>
      <c r="D404" s="57">
        <v>8</v>
      </c>
      <c r="E404" s="57">
        <v>1</v>
      </c>
      <c r="F404" s="48" t="s">
        <v>486</v>
      </c>
      <c r="G404" s="48" t="s">
        <v>1183</v>
      </c>
      <c r="H404" s="56" t="s">
        <v>1184</v>
      </c>
      <c r="I404" s="51">
        <v>0</v>
      </c>
      <c r="J404" s="50">
        <v>8</v>
      </c>
      <c r="K404" s="50">
        <v>0</v>
      </c>
      <c r="L404" s="51">
        <v>3</v>
      </c>
      <c r="M404" s="51">
        <v>3</v>
      </c>
      <c r="N404" s="71">
        <v>1</v>
      </c>
      <c r="O404" s="51">
        <v>1</v>
      </c>
      <c r="P404" s="51">
        <v>1</v>
      </c>
      <c r="Q404" s="96">
        <f>+'BASE DE DATOS '!CD404</f>
        <v>1</v>
      </c>
      <c r="R404" s="51">
        <f>+'BASE DE DATOS '!CE404</f>
        <v>0</v>
      </c>
      <c r="S404" s="51">
        <f>+'BASE DE DATOS '!CF404</f>
        <v>0</v>
      </c>
      <c r="T404" s="51">
        <f>+'BASE DE DATOS '!CG404</f>
        <v>0</v>
      </c>
      <c r="U404" s="51">
        <f>+'BASE DE DATOS '!CH404</f>
        <v>0</v>
      </c>
      <c r="V404" s="51">
        <f>+'BASE DE DATOS '!CI404</f>
        <v>0</v>
      </c>
      <c r="W404" s="51">
        <f>+'BASE DE DATOS '!CJ404</f>
        <v>0</v>
      </c>
      <c r="X404" s="51">
        <f>+'BASE DE DATOS '!CK404</f>
        <v>0</v>
      </c>
      <c r="Y404" s="51">
        <f>+'BASE DE DATOS '!CL404</f>
        <v>0</v>
      </c>
      <c r="Z404" s="51">
        <f>+'BASE DE DATOS '!CM404</f>
        <v>0</v>
      </c>
      <c r="AA404" s="131">
        <f>+'BASE DE DATOS '!CN404</f>
        <v>1</v>
      </c>
      <c r="AB404" s="377"/>
      <c r="AC404" s="377"/>
      <c r="AD404" s="54">
        <f>+'BASE DE DATOS '!CQ404</f>
        <v>5</v>
      </c>
      <c r="AE404" s="127">
        <f>+'BASE DE DATOS '!CR404</f>
        <v>1</v>
      </c>
      <c r="AF404" s="376"/>
      <c r="AG404" s="376"/>
      <c r="AH404" s="55" t="str">
        <f>+'BASE DE DATOS '!CU404</f>
        <v xml:space="preserve">SECRETARIA DE EDUCACION </v>
      </c>
    </row>
    <row r="405" spans="1:34" ht="45">
      <c r="A405" s="48" t="s">
        <v>1178</v>
      </c>
      <c r="B405" s="49" t="s">
        <v>95</v>
      </c>
      <c r="C405" s="48" t="s">
        <v>1179</v>
      </c>
      <c r="D405" s="57">
        <v>100</v>
      </c>
      <c r="E405" s="57">
        <v>18000</v>
      </c>
      <c r="F405" s="48" t="s">
        <v>486</v>
      </c>
      <c r="G405" s="48" t="s">
        <v>1185</v>
      </c>
      <c r="H405" s="56" t="s">
        <v>1186</v>
      </c>
      <c r="I405" s="51">
        <v>70</v>
      </c>
      <c r="J405" s="50">
        <v>100</v>
      </c>
      <c r="K405" s="50">
        <v>69</v>
      </c>
      <c r="L405" s="51">
        <v>100</v>
      </c>
      <c r="M405" s="51">
        <v>62</v>
      </c>
      <c r="N405" s="71">
        <v>100</v>
      </c>
      <c r="O405" s="51">
        <v>100</v>
      </c>
      <c r="P405" s="51">
        <v>18000</v>
      </c>
      <c r="Q405" s="96">
        <f>+'BASE DE DATOS '!CD405</f>
        <v>18366</v>
      </c>
      <c r="R405" s="51">
        <f>+'BASE DE DATOS '!CE405</f>
        <v>49290000</v>
      </c>
      <c r="S405" s="51">
        <f>+'BASE DE DATOS '!CF405</f>
        <v>0</v>
      </c>
      <c r="T405" s="51">
        <f>+'BASE DE DATOS '!CG405</f>
        <v>49290000</v>
      </c>
      <c r="U405" s="51">
        <f>+'BASE DE DATOS '!CH405</f>
        <v>0</v>
      </c>
      <c r="V405" s="51">
        <f>+'BASE DE DATOS '!CI405</f>
        <v>0</v>
      </c>
      <c r="W405" s="51">
        <f>+'BASE DE DATOS '!CJ405</f>
        <v>0</v>
      </c>
      <c r="X405" s="51">
        <f>+'BASE DE DATOS '!CK405</f>
        <v>0</v>
      </c>
      <c r="Y405" s="51">
        <f>+'BASE DE DATOS '!CL405</f>
        <v>0</v>
      </c>
      <c r="Z405" s="51">
        <f>+'BASE DE DATOS '!CM405</f>
        <v>0</v>
      </c>
      <c r="AA405" s="131">
        <f>+'BASE DE DATOS '!CN405</f>
        <v>1</v>
      </c>
      <c r="AB405" s="377"/>
      <c r="AC405" s="377"/>
      <c r="AD405" s="54">
        <f>+'BASE DE DATOS '!CQ405</f>
        <v>18597</v>
      </c>
      <c r="AE405" s="127">
        <f>+'BASE DE DATOS '!CR405</f>
        <v>1</v>
      </c>
      <c r="AF405" s="376"/>
      <c r="AG405" s="376"/>
      <c r="AH405" s="55" t="str">
        <f>+'BASE DE DATOS '!CU405</f>
        <v xml:space="preserve">SECRETARIA DE EDUCACION </v>
      </c>
    </row>
    <row r="406" spans="1:34" ht="22.5">
      <c r="A406" s="39" t="s">
        <v>1187</v>
      </c>
      <c r="B406" s="40" t="s">
        <v>91</v>
      </c>
      <c r="C406" s="39" t="s">
        <v>1188</v>
      </c>
      <c r="D406" s="41" t="s">
        <v>79</v>
      </c>
      <c r="E406" s="41" t="s">
        <v>79</v>
      </c>
      <c r="F406" s="41" t="s">
        <v>79</v>
      </c>
      <c r="G406" s="39" t="s">
        <v>80</v>
      </c>
      <c r="H406" s="39" t="s">
        <v>80</v>
      </c>
      <c r="I406" s="41" t="s">
        <v>79</v>
      </c>
      <c r="J406" s="42">
        <v>28</v>
      </c>
      <c r="K406" s="41" t="s">
        <v>79</v>
      </c>
      <c r="L406" s="42">
        <v>24</v>
      </c>
      <c r="M406" s="59" t="s">
        <v>81</v>
      </c>
      <c r="N406" s="42">
        <v>18</v>
      </c>
      <c r="O406" s="59" t="s">
        <v>81</v>
      </c>
      <c r="P406" s="39">
        <v>23</v>
      </c>
      <c r="Q406" s="120" t="str">
        <f>+'BASE DE DATOS '!CD406</f>
        <v>NA</v>
      </c>
      <c r="R406" s="41">
        <f>+'BASE DE DATOS '!CE406</f>
        <v>394958261906</v>
      </c>
      <c r="S406" s="41">
        <f>+'BASE DE DATOS '!CF406</f>
        <v>260000000</v>
      </c>
      <c r="T406" s="41">
        <f>+'BASE DE DATOS '!CG406</f>
        <v>394679438906</v>
      </c>
      <c r="U406" s="41">
        <f>+'BASE DE DATOS '!CH406</f>
        <v>18823000</v>
      </c>
      <c r="V406" s="41">
        <f>+'BASE DE DATOS '!CI406</f>
        <v>0</v>
      </c>
      <c r="W406" s="41">
        <f>+'BASE DE DATOS '!CJ406</f>
        <v>0</v>
      </c>
      <c r="X406" s="41">
        <f>+'BASE DE DATOS '!CK406</f>
        <v>0</v>
      </c>
      <c r="Y406" s="41">
        <f>+'BASE DE DATOS '!CL406</f>
        <v>0</v>
      </c>
      <c r="Z406" s="41">
        <f>+'BASE DE DATOS '!CM406</f>
        <v>0</v>
      </c>
      <c r="AA406" s="59" t="str">
        <f>+'BASE DE DATOS '!CN406</f>
        <v>NA</v>
      </c>
      <c r="AB406" s="59" t="s">
        <v>81</v>
      </c>
      <c r="AC406" s="45">
        <f>+AC407</f>
        <v>0.36102448475515236</v>
      </c>
      <c r="AD406" s="41">
        <f>+'BASE DE DATOS '!CQ406</f>
        <v>25</v>
      </c>
      <c r="AE406" s="45" t="str">
        <f>+'BASE DE DATOS '!CR406</f>
        <v>NA</v>
      </c>
      <c r="AF406" s="45" t="s">
        <v>81</v>
      </c>
      <c r="AG406" s="45">
        <f>+AG407</f>
        <v>0.6417277276558021</v>
      </c>
      <c r="AH406" s="39" t="str">
        <f>+'BASE DE DATOS '!CU406</f>
        <v xml:space="preserve">SECRETARIA DE EDUCACION </v>
      </c>
    </row>
    <row r="407" spans="1:34" ht="45">
      <c r="A407" s="48" t="s">
        <v>1189</v>
      </c>
      <c r="B407" s="49" t="s">
        <v>95</v>
      </c>
      <c r="C407" s="48" t="s">
        <v>1190</v>
      </c>
      <c r="D407" s="50">
        <v>223</v>
      </c>
      <c r="E407" s="50">
        <v>223</v>
      </c>
      <c r="F407" s="48" t="s">
        <v>486</v>
      </c>
      <c r="G407" s="48" t="s">
        <v>1191</v>
      </c>
      <c r="H407" s="48" t="s">
        <v>1192</v>
      </c>
      <c r="I407" s="51">
        <v>178</v>
      </c>
      <c r="J407" s="50">
        <v>223</v>
      </c>
      <c r="K407" s="50">
        <v>223</v>
      </c>
      <c r="L407" s="51">
        <v>217</v>
      </c>
      <c r="M407" s="51">
        <v>217</v>
      </c>
      <c r="N407" s="71">
        <v>223</v>
      </c>
      <c r="O407" s="51">
        <v>0</v>
      </c>
      <c r="P407" s="51">
        <v>223</v>
      </c>
      <c r="Q407" s="96">
        <f>+'BASE DE DATOS '!CD407</f>
        <v>144</v>
      </c>
      <c r="R407" s="51">
        <f>+'BASE DE DATOS '!CE407</f>
        <v>51000000</v>
      </c>
      <c r="S407" s="51">
        <f>+'BASE DE DATOS '!CF407</f>
        <v>0</v>
      </c>
      <c r="T407" s="51">
        <f>+'BASE DE DATOS '!CG407</f>
        <v>51000000</v>
      </c>
      <c r="U407" s="51">
        <f>+'BASE DE DATOS '!CH407</f>
        <v>0</v>
      </c>
      <c r="V407" s="51">
        <f>+'BASE DE DATOS '!CI407</f>
        <v>0</v>
      </c>
      <c r="W407" s="51">
        <f>+'BASE DE DATOS '!CJ407</f>
        <v>0</v>
      </c>
      <c r="X407" s="51">
        <f>+'BASE DE DATOS '!CK407</f>
        <v>0</v>
      </c>
      <c r="Y407" s="51">
        <f>+'BASE DE DATOS '!CL407</f>
        <v>0</v>
      </c>
      <c r="Z407" s="51">
        <f>+'BASE DE DATOS '!CM407</f>
        <v>0</v>
      </c>
      <c r="AA407" s="131">
        <f>+'BASE DE DATOS '!CN407</f>
        <v>0.64573991031390132</v>
      </c>
      <c r="AB407" s="377">
        <f>SUM(AA407:AA413)/6</f>
        <v>0.25899663677130041</v>
      </c>
      <c r="AC407" s="377">
        <f>SUM(AA407:AA434)/P406</f>
        <v>0.36102448475515236</v>
      </c>
      <c r="AD407" s="54">
        <f>+'BASE DE DATOS '!CQ407</f>
        <v>584</v>
      </c>
      <c r="AE407" s="127">
        <f>+'BASE DE DATOS '!CR407</f>
        <v>1</v>
      </c>
      <c r="AF407" s="376">
        <f>SUM(AE407:AE413)/6</f>
        <v>0.59753548403099976</v>
      </c>
      <c r="AG407" s="376">
        <f>SUM(AE407:AE434)/AD406</f>
        <v>0.6417277276558021</v>
      </c>
      <c r="AH407" s="55" t="str">
        <f>+'BASE DE DATOS '!CU407</f>
        <v xml:space="preserve">SECRETARIA DE EDUCACION </v>
      </c>
    </row>
    <row r="408" spans="1:34" ht="45">
      <c r="A408" s="48" t="s">
        <v>1189</v>
      </c>
      <c r="B408" s="49" t="s">
        <v>95</v>
      </c>
      <c r="C408" s="48" t="s">
        <v>1190</v>
      </c>
      <c r="D408" s="50">
        <v>2</v>
      </c>
      <c r="E408" s="50" t="s">
        <v>81</v>
      </c>
      <c r="F408" s="48" t="s">
        <v>486</v>
      </c>
      <c r="G408" s="48" t="s">
        <v>1193</v>
      </c>
      <c r="H408" s="48" t="s">
        <v>1193</v>
      </c>
      <c r="I408" s="51">
        <v>0</v>
      </c>
      <c r="J408" s="50">
        <v>2</v>
      </c>
      <c r="K408" s="50">
        <v>0</v>
      </c>
      <c r="L408" s="51">
        <v>0</v>
      </c>
      <c r="M408" s="51">
        <v>0</v>
      </c>
      <c r="N408" s="71">
        <v>2</v>
      </c>
      <c r="O408" s="58">
        <v>1</v>
      </c>
      <c r="P408" s="51" t="s">
        <v>81</v>
      </c>
      <c r="Q408" s="121" t="str">
        <f>+'BASE DE DATOS '!CD408</f>
        <v>NA</v>
      </c>
      <c r="R408" s="51">
        <f>+'BASE DE DATOS '!CE408</f>
        <v>0</v>
      </c>
      <c r="S408" s="51">
        <f>+'BASE DE DATOS '!CF408</f>
        <v>0</v>
      </c>
      <c r="T408" s="51">
        <f>+'BASE DE DATOS '!CG408</f>
        <v>0</v>
      </c>
      <c r="U408" s="51">
        <f>+'BASE DE DATOS '!CH408</f>
        <v>0</v>
      </c>
      <c r="V408" s="51">
        <f>+'BASE DE DATOS '!CI408</f>
        <v>0</v>
      </c>
      <c r="W408" s="51">
        <f>+'BASE DE DATOS '!CJ408</f>
        <v>0</v>
      </c>
      <c r="X408" s="51">
        <f>+'BASE DE DATOS '!CK408</f>
        <v>0</v>
      </c>
      <c r="Y408" s="51">
        <f>+'BASE DE DATOS '!CL408</f>
        <v>0</v>
      </c>
      <c r="Z408" s="51">
        <f>+'BASE DE DATOS '!CM408</f>
        <v>0</v>
      </c>
      <c r="AA408" s="131" t="str">
        <f>+'BASE DE DATOS '!CN408</f>
        <v>NA</v>
      </c>
      <c r="AB408" s="377"/>
      <c r="AC408" s="377"/>
      <c r="AD408" s="54" t="str">
        <f>+'BASE DE DATOS '!CQ408</f>
        <v>NA</v>
      </c>
      <c r="AE408" s="127" t="str">
        <f>+'BASE DE DATOS '!CR408</f>
        <v>NA</v>
      </c>
      <c r="AF408" s="376"/>
      <c r="AG408" s="376"/>
      <c r="AH408" s="55" t="str">
        <f>+'BASE DE DATOS '!CU408</f>
        <v xml:space="preserve">SECRETARIA DE EDUCACION </v>
      </c>
    </row>
    <row r="409" spans="1:34" ht="78.75">
      <c r="A409" s="48" t="s">
        <v>1189</v>
      </c>
      <c r="B409" s="49" t="s">
        <v>95</v>
      </c>
      <c r="C409" s="48" t="s">
        <v>1190</v>
      </c>
      <c r="D409" s="50">
        <v>223</v>
      </c>
      <c r="E409" s="50">
        <v>223</v>
      </c>
      <c r="F409" s="48" t="s">
        <v>486</v>
      </c>
      <c r="G409" s="48" t="s">
        <v>1194</v>
      </c>
      <c r="H409" s="48" t="s">
        <v>1195</v>
      </c>
      <c r="I409" s="51">
        <v>0</v>
      </c>
      <c r="J409" s="50">
        <v>223</v>
      </c>
      <c r="K409" s="50">
        <v>223</v>
      </c>
      <c r="L409" s="51">
        <v>217</v>
      </c>
      <c r="M409" s="51">
        <v>217</v>
      </c>
      <c r="N409" s="58">
        <v>223</v>
      </c>
      <c r="O409" s="58">
        <v>9</v>
      </c>
      <c r="P409" s="51">
        <v>223</v>
      </c>
      <c r="Q409" s="121">
        <f>+'BASE DE DATOS '!CD409</f>
        <v>144</v>
      </c>
      <c r="R409" s="51">
        <f>+'BASE DE DATOS '!CE409</f>
        <v>51000000</v>
      </c>
      <c r="S409" s="51">
        <f>+'BASE DE DATOS '!CF409</f>
        <v>0</v>
      </c>
      <c r="T409" s="51">
        <f>+'BASE DE DATOS '!CG409</f>
        <v>51000000</v>
      </c>
      <c r="U409" s="51">
        <f>+'BASE DE DATOS '!CH409</f>
        <v>0</v>
      </c>
      <c r="V409" s="51">
        <f>+'BASE DE DATOS '!CI409</f>
        <v>0</v>
      </c>
      <c r="W409" s="51">
        <f>+'BASE DE DATOS '!CJ409</f>
        <v>0</v>
      </c>
      <c r="X409" s="51">
        <f>+'BASE DE DATOS '!CK409</f>
        <v>0</v>
      </c>
      <c r="Y409" s="51">
        <f>+'BASE DE DATOS '!CL409</f>
        <v>0</v>
      </c>
      <c r="Z409" s="51">
        <f>+'BASE DE DATOS '!CM409</f>
        <v>0</v>
      </c>
      <c r="AA409" s="131">
        <f>+'BASE DE DATOS '!CN409</f>
        <v>0.64573991031390132</v>
      </c>
      <c r="AB409" s="377"/>
      <c r="AC409" s="377"/>
      <c r="AD409" s="54">
        <f>+'BASE DE DATOS '!CQ409</f>
        <v>197.66666666666666</v>
      </c>
      <c r="AE409" s="127">
        <f>+'BASE DE DATOS '!CR409</f>
        <v>0.88639760837070247</v>
      </c>
      <c r="AF409" s="376"/>
      <c r="AG409" s="376"/>
      <c r="AH409" s="55" t="str">
        <f>+'BASE DE DATOS '!CU409</f>
        <v xml:space="preserve">SECRETARIA DE EDUCACION </v>
      </c>
    </row>
    <row r="410" spans="1:34" ht="45">
      <c r="A410" s="48" t="s">
        <v>1189</v>
      </c>
      <c r="B410" s="49" t="s">
        <v>95</v>
      </c>
      <c r="C410" s="48" t="s">
        <v>1190</v>
      </c>
      <c r="D410" s="57">
        <v>50</v>
      </c>
      <c r="E410" s="57">
        <v>99</v>
      </c>
      <c r="F410" s="48" t="s">
        <v>97</v>
      </c>
      <c r="G410" s="48" t="s">
        <v>1196</v>
      </c>
      <c r="H410" s="48" t="s">
        <v>1196</v>
      </c>
      <c r="I410" s="51">
        <v>0</v>
      </c>
      <c r="J410" s="50">
        <v>20</v>
      </c>
      <c r="K410" s="50">
        <v>0</v>
      </c>
      <c r="L410" s="51">
        <v>19</v>
      </c>
      <c r="M410" s="51">
        <v>19</v>
      </c>
      <c r="N410" s="58">
        <v>0</v>
      </c>
      <c r="O410" s="58">
        <v>0</v>
      </c>
      <c r="P410" s="51">
        <v>80</v>
      </c>
      <c r="Q410" s="121">
        <f>+'BASE DE DATOS '!CD410</f>
        <v>15</v>
      </c>
      <c r="R410" s="51">
        <f>+'BASE DE DATOS '!CE410</f>
        <v>12000000</v>
      </c>
      <c r="S410" s="51">
        <f>+'BASE DE DATOS '!CF410</f>
        <v>0</v>
      </c>
      <c r="T410" s="51">
        <f>+'BASE DE DATOS '!CG410</f>
        <v>12000000</v>
      </c>
      <c r="U410" s="51">
        <f>+'BASE DE DATOS '!CH410</f>
        <v>0</v>
      </c>
      <c r="V410" s="51">
        <f>+'BASE DE DATOS '!CI410</f>
        <v>0</v>
      </c>
      <c r="W410" s="51">
        <f>+'BASE DE DATOS '!CJ410</f>
        <v>0</v>
      </c>
      <c r="X410" s="51">
        <f>+'BASE DE DATOS '!CK410</f>
        <v>0</v>
      </c>
      <c r="Y410" s="51">
        <f>+'BASE DE DATOS '!CL410</f>
        <v>0</v>
      </c>
      <c r="Z410" s="51">
        <f>+'BASE DE DATOS '!CM410</f>
        <v>0</v>
      </c>
      <c r="AA410" s="131">
        <f>+'BASE DE DATOS '!CN410</f>
        <v>0.1875</v>
      </c>
      <c r="AB410" s="377"/>
      <c r="AC410" s="377"/>
      <c r="AD410" s="54">
        <f>+'BASE DE DATOS '!CQ410</f>
        <v>34</v>
      </c>
      <c r="AE410" s="127">
        <f>+'BASE DE DATOS '!CR410</f>
        <v>0.34343434343434343</v>
      </c>
      <c r="AF410" s="376"/>
      <c r="AG410" s="376"/>
      <c r="AH410" s="55" t="str">
        <f>+'BASE DE DATOS '!CU410</f>
        <v xml:space="preserve">SECRETARIA DE EDUCACION </v>
      </c>
    </row>
    <row r="411" spans="1:34" ht="67.5">
      <c r="A411" s="48" t="s">
        <v>1189</v>
      </c>
      <c r="B411" s="49" t="s">
        <v>95</v>
      </c>
      <c r="C411" s="48" t="s">
        <v>1190</v>
      </c>
      <c r="D411" s="50">
        <v>200</v>
      </c>
      <c r="E411" s="50">
        <v>200</v>
      </c>
      <c r="F411" s="48" t="s">
        <v>486</v>
      </c>
      <c r="G411" s="48" t="s">
        <v>1197</v>
      </c>
      <c r="H411" s="48" t="s">
        <v>1785</v>
      </c>
      <c r="I411" s="51">
        <v>400</v>
      </c>
      <c r="J411" s="50">
        <v>200</v>
      </c>
      <c r="K411" s="50">
        <v>0</v>
      </c>
      <c r="L411" s="51">
        <v>0</v>
      </c>
      <c r="M411" s="51">
        <v>0</v>
      </c>
      <c r="N411" s="58">
        <v>200</v>
      </c>
      <c r="O411" s="58">
        <v>0</v>
      </c>
      <c r="P411" s="51">
        <v>200</v>
      </c>
      <c r="Q411" s="121">
        <f>+'BASE DE DATOS '!CD411</f>
        <v>15</v>
      </c>
      <c r="R411" s="51">
        <f>+'BASE DE DATOS '!CE411</f>
        <v>60000000</v>
      </c>
      <c r="S411" s="51">
        <f>+'BASE DE DATOS '!CF411</f>
        <v>0</v>
      </c>
      <c r="T411" s="51">
        <f>+'BASE DE DATOS '!CG411</f>
        <v>60000000</v>
      </c>
      <c r="U411" s="51">
        <f>+'BASE DE DATOS '!CH411</f>
        <v>0</v>
      </c>
      <c r="V411" s="51">
        <f>+'BASE DE DATOS '!CI411</f>
        <v>0</v>
      </c>
      <c r="W411" s="51">
        <f>+'BASE DE DATOS '!CJ411</f>
        <v>0</v>
      </c>
      <c r="X411" s="51">
        <f>+'BASE DE DATOS '!CK411</f>
        <v>0</v>
      </c>
      <c r="Y411" s="51">
        <f>+'BASE DE DATOS '!CL411</f>
        <v>0</v>
      </c>
      <c r="Z411" s="51">
        <f>+'BASE DE DATOS '!CM411</f>
        <v>0</v>
      </c>
      <c r="AA411" s="131">
        <f>+'BASE DE DATOS '!CN411</f>
        <v>7.4999999999999997E-2</v>
      </c>
      <c r="AB411" s="377"/>
      <c r="AC411" s="377"/>
      <c r="AD411" s="54">
        <f>+'BASE DE DATOS '!CQ411</f>
        <v>15</v>
      </c>
      <c r="AE411" s="127">
        <f>+'BASE DE DATOS '!CR411</f>
        <v>7.4999999999999997E-2</v>
      </c>
      <c r="AF411" s="376"/>
      <c r="AG411" s="376"/>
      <c r="AH411" s="55" t="str">
        <f>+'BASE DE DATOS '!CU411</f>
        <v xml:space="preserve">SECRETARIA DE EDUCACION </v>
      </c>
    </row>
    <row r="412" spans="1:34" ht="33.75">
      <c r="A412" s="48" t="s">
        <v>1189</v>
      </c>
      <c r="B412" s="49" t="s">
        <v>95</v>
      </c>
      <c r="C412" s="48" t="s">
        <v>1190</v>
      </c>
      <c r="D412" s="50">
        <v>300</v>
      </c>
      <c r="E412" s="50">
        <v>300</v>
      </c>
      <c r="F412" s="48" t="s">
        <v>97</v>
      </c>
      <c r="G412" s="48" t="s">
        <v>1198</v>
      </c>
      <c r="H412" s="48" t="s">
        <v>1198</v>
      </c>
      <c r="I412" s="51">
        <v>60</v>
      </c>
      <c r="J412" s="50">
        <v>100</v>
      </c>
      <c r="K412" s="50">
        <v>0</v>
      </c>
      <c r="L412" s="51">
        <v>100</v>
      </c>
      <c r="M412" s="51">
        <v>180</v>
      </c>
      <c r="N412" s="58">
        <v>0</v>
      </c>
      <c r="O412" s="58">
        <v>0</v>
      </c>
      <c r="P412" s="51">
        <v>120</v>
      </c>
      <c r="Q412" s="121">
        <f>+'BASE DE DATOS '!CD412</f>
        <v>0</v>
      </c>
      <c r="R412" s="51">
        <f>+'BASE DE DATOS '!CE412</f>
        <v>260000000</v>
      </c>
      <c r="S412" s="51">
        <f>+'BASE DE DATOS '!CF412</f>
        <v>260000000</v>
      </c>
      <c r="T412" s="51">
        <f>+'BASE DE DATOS '!CG412</f>
        <v>0</v>
      </c>
      <c r="U412" s="51">
        <f>+'BASE DE DATOS '!CH412</f>
        <v>0</v>
      </c>
      <c r="V412" s="51">
        <f>+'BASE DE DATOS '!CI412</f>
        <v>0</v>
      </c>
      <c r="W412" s="51">
        <f>+'BASE DE DATOS '!CJ412</f>
        <v>0</v>
      </c>
      <c r="X412" s="51">
        <f>+'BASE DE DATOS '!CK412</f>
        <v>0</v>
      </c>
      <c r="Y412" s="51">
        <f>+'BASE DE DATOS '!CL412</f>
        <v>0</v>
      </c>
      <c r="Z412" s="51">
        <f>+'BASE DE DATOS '!CM412</f>
        <v>0</v>
      </c>
      <c r="AA412" s="131">
        <f>+'BASE DE DATOS '!CN412</f>
        <v>0</v>
      </c>
      <c r="AB412" s="377"/>
      <c r="AC412" s="377"/>
      <c r="AD412" s="54">
        <f>+'BASE DE DATOS '!CQ412</f>
        <v>180</v>
      </c>
      <c r="AE412" s="127">
        <f>+'BASE DE DATOS '!CR412</f>
        <v>0.6</v>
      </c>
      <c r="AF412" s="376"/>
      <c r="AG412" s="376"/>
      <c r="AH412" s="55" t="str">
        <f>+'BASE DE DATOS '!CU412</f>
        <v xml:space="preserve">SECRETARIA DE EDUCACION </v>
      </c>
    </row>
    <row r="413" spans="1:34" ht="45">
      <c r="A413" s="48" t="s">
        <v>1189</v>
      </c>
      <c r="B413" s="49" t="s">
        <v>95</v>
      </c>
      <c r="C413" s="48" t="s">
        <v>1190</v>
      </c>
      <c r="D413" s="50">
        <v>3500</v>
      </c>
      <c r="E413" s="50">
        <v>3500</v>
      </c>
      <c r="F413" s="48" t="s">
        <v>486</v>
      </c>
      <c r="G413" s="48" t="s">
        <v>1199</v>
      </c>
      <c r="H413" s="48" t="s">
        <v>1199</v>
      </c>
      <c r="I413" s="51">
        <v>4418</v>
      </c>
      <c r="J413" s="50">
        <v>3500</v>
      </c>
      <c r="K413" s="50">
        <v>0</v>
      </c>
      <c r="L413" s="51">
        <v>1100</v>
      </c>
      <c r="M413" s="51">
        <v>3572</v>
      </c>
      <c r="N413" s="58">
        <v>3572</v>
      </c>
      <c r="O413" s="58">
        <v>3572</v>
      </c>
      <c r="P413" s="51">
        <v>3500</v>
      </c>
      <c r="Q413" s="121">
        <f>+'BASE DE DATOS '!CD413</f>
        <v>0</v>
      </c>
      <c r="R413" s="51">
        <f>+'BASE DE DATOS '!CE413</f>
        <v>0</v>
      </c>
      <c r="S413" s="51">
        <f>+'BASE DE DATOS '!CF413</f>
        <v>0</v>
      </c>
      <c r="T413" s="51">
        <f>+'BASE DE DATOS '!CG413</f>
        <v>0</v>
      </c>
      <c r="U413" s="51">
        <f>+'BASE DE DATOS '!CH413</f>
        <v>0</v>
      </c>
      <c r="V413" s="51">
        <f>+'BASE DE DATOS '!CI413</f>
        <v>0</v>
      </c>
      <c r="W413" s="51">
        <f>+'BASE DE DATOS '!CJ413</f>
        <v>0</v>
      </c>
      <c r="X413" s="51">
        <f>+'BASE DE DATOS '!CK413</f>
        <v>0</v>
      </c>
      <c r="Y413" s="51">
        <f>+'BASE DE DATOS '!CL413</f>
        <v>0</v>
      </c>
      <c r="Z413" s="51">
        <f>+'BASE DE DATOS '!CM413</f>
        <v>0</v>
      </c>
      <c r="AA413" s="131">
        <f>+'BASE DE DATOS '!CN413</f>
        <v>0</v>
      </c>
      <c r="AB413" s="377"/>
      <c r="AC413" s="377"/>
      <c r="AD413" s="54">
        <f>+'BASE DE DATOS '!CQ413</f>
        <v>2381.3333333333335</v>
      </c>
      <c r="AE413" s="127">
        <f>+'BASE DE DATOS '!CR413</f>
        <v>0.68038095238095242</v>
      </c>
      <c r="AF413" s="376"/>
      <c r="AG413" s="376"/>
      <c r="AH413" s="55" t="str">
        <f>+'BASE DE DATOS '!CU413</f>
        <v xml:space="preserve">SECRETARIA DE EDUCACION </v>
      </c>
    </row>
    <row r="414" spans="1:34" ht="67.5">
      <c r="A414" s="48" t="s">
        <v>1200</v>
      </c>
      <c r="B414" s="49" t="s">
        <v>95</v>
      </c>
      <c r="C414" s="48" t="s">
        <v>1201</v>
      </c>
      <c r="D414" s="50">
        <v>200</v>
      </c>
      <c r="E414" s="50">
        <v>200</v>
      </c>
      <c r="F414" s="48" t="s">
        <v>486</v>
      </c>
      <c r="G414" s="48" t="s">
        <v>1197</v>
      </c>
      <c r="H414" s="48" t="s">
        <v>1197</v>
      </c>
      <c r="I414" s="51">
        <v>400</v>
      </c>
      <c r="J414" s="50">
        <v>200</v>
      </c>
      <c r="K414" s="50">
        <v>0</v>
      </c>
      <c r="L414" s="51">
        <v>50</v>
      </c>
      <c r="M414" s="51">
        <v>0</v>
      </c>
      <c r="N414" s="58">
        <v>0</v>
      </c>
      <c r="O414" s="58">
        <v>0</v>
      </c>
      <c r="P414" s="51">
        <v>200</v>
      </c>
      <c r="Q414" s="121">
        <f>+'BASE DE DATOS '!CD414</f>
        <v>15</v>
      </c>
      <c r="R414" s="51">
        <f>+'BASE DE DATOS '!CE414</f>
        <v>60000000</v>
      </c>
      <c r="S414" s="51">
        <f>+'BASE DE DATOS '!CF414</f>
        <v>0</v>
      </c>
      <c r="T414" s="51">
        <f>+'BASE DE DATOS '!CG414</f>
        <v>60000000</v>
      </c>
      <c r="U414" s="51">
        <f>+'BASE DE DATOS '!CH414</f>
        <v>0</v>
      </c>
      <c r="V414" s="51">
        <f>+'BASE DE DATOS '!CI414</f>
        <v>0</v>
      </c>
      <c r="W414" s="51">
        <f>+'BASE DE DATOS '!CJ414</f>
        <v>0</v>
      </c>
      <c r="X414" s="51">
        <f>+'BASE DE DATOS '!CK414</f>
        <v>0</v>
      </c>
      <c r="Y414" s="51">
        <f>+'BASE DE DATOS '!CL414</f>
        <v>0</v>
      </c>
      <c r="Z414" s="51">
        <f>+'BASE DE DATOS '!CM414</f>
        <v>0</v>
      </c>
      <c r="AA414" s="131">
        <f>+'BASE DE DATOS '!CN414</f>
        <v>7.4999999999999997E-2</v>
      </c>
      <c r="AB414" s="377">
        <f>SUM(AA414:AA416)/3</f>
        <v>0.25223809523809521</v>
      </c>
      <c r="AC414" s="377">
        <v>0</v>
      </c>
      <c r="AD414" s="54">
        <f>+'BASE DE DATOS '!CQ414</f>
        <v>15</v>
      </c>
      <c r="AE414" s="127">
        <f>+'BASE DE DATOS '!CR414</f>
        <v>7.4999999999999997E-2</v>
      </c>
      <c r="AF414" s="376">
        <f>SUM(AE414:AE416)/3</f>
        <v>0.25223809523809521</v>
      </c>
      <c r="AG414" s="376"/>
      <c r="AH414" s="55" t="str">
        <f>+'BASE DE DATOS '!CU414</f>
        <v xml:space="preserve">SECRETARIA DE EDUCACION </v>
      </c>
    </row>
    <row r="415" spans="1:34" ht="45">
      <c r="A415" s="48" t="s">
        <v>1200</v>
      </c>
      <c r="B415" s="49" t="s">
        <v>95</v>
      </c>
      <c r="C415" s="48" t="s">
        <v>1201</v>
      </c>
      <c r="D415" s="50">
        <v>300</v>
      </c>
      <c r="E415" s="50">
        <v>300</v>
      </c>
      <c r="F415" s="48" t="s">
        <v>97</v>
      </c>
      <c r="G415" s="48" t="s">
        <v>1198</v>
      </c>
      <c r="H415" s="48" t="s">
        <v>1198</v>
      </c>
      <c r="I415" s="51">
        <v>60</v>
      </c>
      <c r="J415" s="50">
        <v>100</v>
      </c>
      <c r="K415" s="50">
        <v>0</v>
      </c>
      <c r="L415" s="51">
        <v>100</v>
      </c>
      <c r="M415" s="51">
        <v>0</v>
      </c>
      <c r="N415" s="58">
        <v>0</v>
      </c>
      <c r="O415" s="58">
        <v>0</v>
      </c>
      <c r="P415" s="51">
        <v>300</v>
      </c>
      <c r="Q415" s="121">
        <f>+'BASE DE DATOS '!CD415</f>
        <v>66</v>
      </c>
      <c r="R415" s="51">
        <f>+'BASE DE DATOS '!CE415</f>
        <v>260000000</v>
      </c>
      <c r="S415" s="51">
        <f>+'BASE DE DATOS '!CF415</f>
        <v>0</v>
      </c>
      <c r="T415" s="51">
        <f>+'BASE DE DATOS '!CG415</f>
        <v>260000000</v>
      </c>
      <c r="U415" s="51">
        <f>+'BASE DE DATOS '!CH415</f>
        <v>0</v>
      </c>
      <c r="V415" s="51">
        <f>+'BASE DE DATOS '!CI415</f>
        <v>0</v>
      </c>
      <c r="W415" s="51">
        <f>+'BASE DE DATOS '!CJ415</f>
        <v>0</v>
      </c>
      <c r="X415" s="51">
        <f>+'BASE DE DATOS '!CK415</f>
        <v>0</v>
      </c>
      <c r="Y415" s="51">
        <f>+'BASE DE DATOS '!CL415</f>
        <v>0</v>
      </c>
      <c r="Z415" s="51">
        <f>+'BASE DE DATOS '!CM415</f>
        <v>0</v>
      </c>
      <c r="AA415" s="131">
        <f>+'BASE DE DATOS '!CN415</f>
        <v>0.22</v>
      </c>
      <c r="AB415" s="377"/>
      <c r="AC415" s="377"/>
      <c r="AD415" s="54">
        <f>+'BASE DE DATOS '!CQ415</f>
        <v>66</v>
      </c>
      <c r="AE415" s="127">
        <f>+'BASE DE DATOS '!CR415</f>
        <v>0.22</v>
      </c>
      <c r="AF415" s="376"/>
      <c r="AG415" s="376"/>
      <c r="AH415" s="55" t="str">
        <f>+'BASE DE DATOS '!CU415</f>
        <v xml:space="preserve">SECRETARIA DE EDUCACION </v>
      </c>
    </row>
    <row r="416" spans="1:34" ht="45">
      <c r="A416" s="48" t="s">
        <v>1200</v>
      </c>
      <c r="B416" s="49" t="s">
        <v>95</v>
      </c>
      <c r="C416" s="48" t="s">
        <v>1201</v>
      </c>
      <c r="D416" s="50">
        <v>3500</v>
      </c>
      <c r="E416" s="50">
        <v>3500</v>
      </c>
      <c r="F416" s="48" t="s">
        <v>486</v>
      </c>
      <c r="G416" s="48" t="s">
        <v>1199</v>
      </c>
      <c r="H416" s="48" t="s">
        <v>1199</v>
      </c>
      <c r="I416" s="51">
        <v>4418</v>
      </c>
      <c r="J416" s="50">
        <v>3500</v>
      </c>
      <c r="K416" s="50">
        <v>0</v>
      </c>
      <c r="L416" s="51">
        <v>0</v>
      </c>
      <c r="M416" s="51">
        <v>0</v>
      </c>
      <c r="N416" s="58">
        <v>0</v>
      </c>
      <c r="O416" s="58">
        <v>0</v>
      </c>
      <c r="P416" s="51">
        <v>3500</v>
      </c>
      <c r="Q416" s="121">
        <f>+'BASE DE DATOS '!CD416</f>
        <v>1616</v>
      </c>
      <c r="R416" s="51">
        <f>+'BASE DE DATOS '!CE416</f>
        <v>862000000</v>
      </c>
      <c r="S416" s="51">
        <f>+'BASE DE DATOS '!CF416</f>
        <v>0</v>
      </c>
      <c r="T416" s="51">
        <f>+'BASE DE DATOS '!CG416</f>
        <v>862000000</v>
      </c>
      <c r="U416" s="51">
        <f>+'BASE DE DATOS '!CH416</f>
        <v>0</v>
      </c>
      <c r="V416" s="51">
        <f>+'BASE DE DATOS '!CI416</f>
        <v>0</v>
      </c>
      <c r="W416" s="51">
        <f>+'BASE DE DATOS '!CJ416</f>
        <v>0</v>
      </c>
      <c r="X416" s="51">
        <f>+'BASE DE DATOS '!CK416</f>
        <v>0</v>
      </c>
      <c r="Y416" s="51">
        <f>+'BASE DE DATOS '!CL416</f>
        <v>0</v>
      </c>
      <c r="Z416" s="51">
        <f>+'BASE DE DATOS '!CM416</f>
        <v>0</v>
      </c>
      <c r="AA416" s="131">
        <f>+'BASE DE DATOS '!CN416</f>
        <v>0.46171428571428569</v>
      </c>
      <c r="AB416" s="377"/>
      <c r="AC416" s="377"/>
      <c r="AD416" s="54">
        <f>+'BASE DE DATOS '!CQ416</f>
        <v>1616</v>
      </c>
      <c r="AE416" s="127">
        <f>+'BASE DE DATOS '!CR416</f>
        <v>0.46171428571428569</v>
      </c>
      <c r="AF416" s="376"/>
      <c r="AG416" s="376"/>
      <c r="AH416" s="55" t="str">
        <f>+'BASE DE DATOS '!CU416</f>
        <v xml:space="preserve">SECRETARIA DE EDUCACION </v>
      </c>
    </row>
    <row r="417" spans="1:34" ht="78.75">
      <c r="A417" s="48" t="s">
        <v>1202</v>
      </c>
      <c r="B417" s="49" t="s">
        <v>95</v>
      </c>
      <c r="C417" s="48" t="s">
        <v>1203</v>
      </c>
      <c r="D417" s="50">
        <v>4</v>
      </c>
      <c r="E417" s="50">
        <v>4</v>
      </c>
      <c r="F417" s="48" t="s">
        <v>97</v>
      </c>
      <c r="G417" s="48" t="s">
        <v>1204</v>
      </c>
      <c r="H417" s="48" t="s">
        <v>1204</v>
      </c>
      <c r="I417" s="51">
        <v>0</v>
      </c>
      <c r="J417" s="50">
        <v>1</v>
      </c>
      <c r="K417" s="50">
        <v>0</v>
      </c>
      <c r="L417" s="51">
        <v>1</v>
      </c>
      <c r="M417" s="51">
        <v>1</v>
      </c>
      <c r="N417" s="58">
        <v>1</v>
      </c>
      <c r="O417" s="58">
        <v>1</v>
      </c>
      <c r="P417" s="51">
        <v>2</v>
      </c>
      <c r="Q417" s="121">
        <f>+'BASE DE DATOS '!CD417</f>
        <v>0</v>
      </c>
      <c r="R417" s="51">
        <f>+'BASE DE DATOS '!CE417</f>
        <v>0</v>
      </c>
      <c r="S417" s="51">
        <f>+'BASE DE DATOS '!CF417</f>
        <v>0</v>
      </c>
      <c r="T417" s="51">
        <f>+'BASE DE DATOS '!CG417</f>
        <v>0</v>
      </c>
      <c r="U417" s="51">
        <f>+'BASE DE DATOS '!CH417</f>
        <v>0</v>
      </c>
      <c r="V417" s="51">
        <f>+'BASE DE DATOS '!CI417</f>
        <v>0</v>
      </c>
      <c r="W417" s="51">
        <f>+'BASE DE DATOS '!CJ417</f>
        <v>0</v>
      </c>
      <c r="X417" s="51">
        <f>+'BASE DE DATOS '!CK417</f>
        <v>0</v>
      </c>
      <c r="Y417" s="51">
        <f>+'BASE DE DATOS '!CL417</f>
        <v>0</v>
      </c>
      <c r="Z417" s="51">
        <f>+'BASE DE DATOS '!CM417</f>
        <v>0</v>
      </c>
      <c r="AA417" s="131">
        <f>+'BASE DE DATOS '!CN417</f>
        <v>0</v>
      </c>
      <c r="AB417" s="377">
        <f>SUM(AA417:AA419)/2</f>
        <v>0</v>
      </c>
      <c r="AC417" s="377">
        <v>0</v>
      </c>
      <c r="AD417" s="54">
        <f>+'BASE DE DATOS '!CQ417</f>
        <v>2</v>
      </c>
      <c r="AE417" s="127">
        <f>+'BASE DE DATOS '!CR417</f>
        <v>0.5</v>
      </c>
      <c r="AF417" s="376">
        <f>SUM(AE417:AE419)/3</f>
        <v>0.83333333333333337</v>
      </c>
      <c r="AG417" s="376"/>
      <c r="AH417" s="55" t="str">
        <f>+'BASE DE DATOS '!CU417</f>
        <v xml:space="preserve">SECRETARIA DE EDUCACION </v>
      </c>
    </row>
    <row r="418" spans="1:34" ht="56.25">
      <c r="A418" s="48" t="s">
        <v>1202</v>
      </c>
      <c r="B418" s="49" t="s">
        <v>95</v>
      </c>
      <c r="C418" s="48" t="s">
        <v>1203</v>
      </c>
      <c r="D418" s="50">
        <v>600</v>
      </c>
      <c r="E418" s="50">
        <v>600</v>
      </c>
      <c r="F418" s="48" t="s">
        <v>97</v>
      </c>
      <c r="G418" s="48" t="s">
        <v>1205</v>
      </c>
      <c r="H418" s="48" t="s">
        <v>1205</v>
      </c>
      <c r="I418" s="51">
        <v>0</v>
      </c>
      <c r="J418" s="50">
        <v>150</v>
      </c>
      <c r="K418" s="50">
        <v>0</v>
      </c>
      <c r="L418" s="51">
        <v>200</v>
      </c>
      <c r="M418" s="51">
        <v>726</v>
      </c>
      <c r="N418" s="58">
        <v>0</v>
      </c>
      <c r="O418" s="58">
        <v>0</v>
      </c>
      <c r="P418" s="51">
        <v>300</v>
      </c>
      <c r="Q418" s="121">
        <f>+'BASE DE DATOS '!CD418</f>
        <v>0</v>
      </c>
      <c r="R418" s="51">
        <f>+'BASE DE DATOS '!CE418</f>
        <v>0</v>
      </c>
      <c r="S418" s="51">
        <f>+'BASE DE DATOS '!CF418</f>
        <v>0</v>
      </c>
      <c r="T418" s="51">
        <f>+'BASE DE DATOS '!CG418</f>
        <v>0</v>
      </c>
      <c r="U418" s="51">
        <f>+'BASE DE DATOS '!CH418</f>
        <v>0</v>
      </c>
      <c r="V418" s="51">
        <f>+'BASE DE DATOS '!CI418</f>
        <v>0</v>
      </c>
      <c r="W418" s="51">
        <f>+'BASE DE DATOS '!CJ418</f>
        <v>0</v>
      </c>
      <c r="X418" s="51">
        <f>+'BASE DE DATOS '!CK418</f>
        <v>0</v>
      </c>
      <c r="Y418" s="51">
        <f>+'BASE DE DATOS '!CL418</f>
        <v>0</v>
      </c>
      <c r="Z418" s="51">
        <f>+'BASE DE DATOS '!CM418</f>
        <v>0</v>
      </c>
      <c r="AA418" s="131">
        <f>+'BASE DE DATOS '!CN418</f>
        <v>0</v>
      </c>
      <c r="AB418" s="377"/>
      <c r="AC418" s="377"/>
      <c r="AD418" s="54">
        <f>+'BASE DE DATOS '!CQ418</f>
        <v>726</v>
      </c>
      <c r="AE418" s="127">
        <f>+'BASE DE DATOS '!CR418</f>
        <v>1</v>
      </c>
      <c r="AF418" s="376"/>
      <c r="AG418" s="376"/>
      <c r="AH418" s="55" t="str">
        <f>+'BASE DE DATOS '!CU418</f>
        <v xml:space="preserve">SECRETARIA DE EDUCACION </v>
      </c>
    </row>
    <row r="419" spans="1:34" ht="56.25">
      <c r="A419" s="48" t="s">
        <v>1202</v>
      </c>
      <c r="B419" s="49" t="s">
        <v>95</v>
      </c>
      <c r="C419" s="48" t="s">
        <v>1203</v>
      </c>
      <c r="D419" s="50">
        <v>600</v>
      </c>
      <c r="E419" s="50">
        <v>600</v>
      </c>
      <c r="F419" s="48" t="s">
        <v>97</v>
      </c>
      <c r="G419" s="48" t="s">
        <v>1206</v>
      </c>
      <c r="H419" s="48" t="s">
        <v>1206</v>
      </c>
      <c r="I419" s="51">
        <v>0</v>
      </c>
      <c r="J419" s="50">
        <v>150</v>
      </c>
      <c r="K419" s="50">
        <v>0</v>
      </c>
      <c r="L419" s="51">
        <v>200</v>
      </c>
      <c r="M419" s="51">
        <v>726</v>
      </c>
      <c r="N419" s="58">
        <v>0</v>
      </c>
      <c r="O419" s="58">
        <v>0</v>
      </c>
      <c r="P419" s="51">
        <v>0</v>
      </c>
      <c r="Q419" s="121">
        <f>+'BASE DE DATOS '!CD419</f>
        <v>0</v>
      </c>
      <c r="R419" s="51">
        <f>+'BASE DE DATOS '!CE419</f>
        <v>0</v>
      </c>
      <c r="S419" s="51">
        <f>+'BASE DE DATOS '!CF419</f>
        <v>0</v>
      </c>
      <c r="T419" s="51">
        <f>+'BASE DE DATOS '!CG419</f>
        <v>0</v>
      </c>
      <c r="U419" s="51">
        <f>+'BASE DE DATOS '!CH419</f>
        <v>0</v>
      </c>
      <c r="V419" s="51">
        <f>+'BASE DE DATOS '!CI419</f>
        <v>0</v>
      </c>
      <c r="W419" s="51">
        <f>+'BASE DE DATOS '!CJ419</f>
        <v>0</v>
      </c>
      <c r="X419" s="51">
        <f>+'BASE DE DATOS '!CK419</f>
        <v>0</v>
      </c>
      <c r="Y419" s="51">
        <f>+'BASE DE DATOS '!CL419</f>
        <v>0</v>
      </c>
      <c r="Z419" s="51">
        <f>+'BASE DE DATOS '!CM419</f>
        <v>0</v>
      </c>
      <c r="AA419" s="131" t="str">
        <f>+'BASE DE DATOS '!CN419</f>
        <v>NA</v>
      </c>
      <c r="AB419" s="377"/>
      <c r="AC419" s="377"/>
      <c r="AD419" s="54">
        <f>+'BASE DE DATOS '!CQ419</f>
        <v>726</v>
      </c>
      <c r="AE419" s="127">
        <f>+'BASE DE DATOS '!CR419</f>
        <v>1</v>
      </c>
      <c r="AF419" s="376"/>
      <c r="AG419" s="376"/>
      <c r="AH419" s="55" t="str">
        <f>+'BASE DE DATOS '!CU419</f>
        <v xml:space="preserve">SECRETARIA DE EDUCACION </v>
      </c>
    </row>
    <row r="420" spans="1:34" ht="67.5">
      <c r="A420" s="48" t="s">
        <v>1207</v>
      </c>
      <c r="B420" s="49" t="s">
        <v>95</v>
      </c>
      <c r="C420" s="48" t="s">
        <v>1208</v>
      </c>
      <c r="D420" s="50">
        <v>3</v>
      </c>
      <c r="E420" s="50">
        <v>3</v>
      </c>
      <c r="F420" s="48" t="s">
        <v>97</v>
      </c>
      <c r="G420" s="48" t="s">
        <v>1209</v>
      </c>
      <c r="H420" s="48" t="s">
        <v>1209</v>
      </c>
      <c r="I420" s="51">
        <v>0</v>
      </c>
      <c r="J420" s="50">
        <v>1</v>
      </c>
      <c r="K420" s="50">
        <v>0</v>
      </c>
      <c r="L420" s="51">
        <v>1</v>
      </c>
      <c r="M420" s="51">
        <v>2</v>
      </c>
      <c r="N420" s="58">
        <v>0</v>
      </c>
      <c r="O420" s="58">
        <v>0</v>
      </c>
      <c r="P420" s="51">
        <v>1</v>
      </c>
      <c r="Q420" s="121">
        <f>+'BASE DE DATOS '!CD420</f>
        <v>0</v>
      </c>
      <c r="R420" s="51">
        <f>+'BASE DE DATOS '!CE420</f>
        <v>0</v>
      </c>
      <c r="S420" s="51">
        <f>+'BASE DE DATOS '!CF420</f>
        <v>0</v>
      </c>
      <c r="T420" s="51">
        <f>+'BASE DE DATOS '!CG420</f>
        <v>0</v>
      </c>
      <c r="U420" s="51">
        <f>+'BASE DE DATOS '!CH420</f>
        <v>0</v>
      </c>
      <c r="V420" s="51">
        <f>+'BASE DE DATOS '!CI420</f>
        <v>0</v>
      </c>
      <c r="W420" s="51">
        <f>+'BASE DE DATOS '!CJ420</f>
        <v>0</v>
      </c>
      <c r="X420" s="51">
        <f>+'BASE DE DATOS '!CK420</f>
        <v>0</v>
      </c>
      <c r="Y420" s="51">
        <f>+'BASE DE DATOS '!CL420</f>
        <v>0</v>
      </c>
      <c r="Z420" s="51">
        <f>+'BASE DE DATOS '!CM420</f>
        <v>0</v>
      </c>
      <c r="AA420" s="131">
        <f>+'BASE DE DATOS '!CN420</f>
        <v>0</v>
      </c>
      <c r="AB420" s="377">
        <f>SUM(AA420:AA421)/1</f>
        <v>0</v>
      </c>
      <c r="AC420" s="377">
        <v>0.06</v>
      </c>
      <c r="AD420" s="54">
        <f>+'BASE DE DATOS '!CQ420</f>
        <v>2</v>
      </c>
      <c r="AE420" s="127">
        <f>+'BASE DE DATOS '!CR420</f>
        <v>0.66666666666666663</v>
      </c>
      <c r="AF420" s="376">
        <f>SUM(AE420:AE421)/2</f>
        <v>0.83333333333333326</v>
      </c>
      <c r="AG420" s="376"/>
      <c r="AH420" s="55" t="str">
        <f>+'BASE DE DATOS '!CU420</f>
        <v xml:space="preserve">SECRETARIA DE EDUCACION </v>
      </c>
    </row>
    <row r="421" spans="1:34" ht="67.5">
      <c r="A421" s="48" t="s">
        <v>1207</v>
      </c>
      <c r="B421" s="49" t="s">
        <v>95</v>
      </c>
      <c r="C421" s="48" t="s">
        <v>1208</v>
      </c>
      <c r="D421" s="50">
        <v>1500</v>
      </c>
      <c r="E421" s="50">
        <v>1500</v>
      </c>
      <c r="F421" s="48" t="s">
        <v>97</v>
      </c>
      <c r="G421" s="48" t="s">
        <v>1210</v>
      </c>
      <c r="H421" s="48" t="s">
        <v>1210</v>
      </c>
      <c r="I421" s="51">
        <v>0</v>
      </c>
      <c r="J421" s="50">
        <v>1642</v>
      </c>
      <c r="K421" s="50">
        <v>1642</v>
      </c>
      <c r="L421" s="51">
        <v>1500</v>
      </c>
      <c r="M421" s="51">
        <v>6270</v>
      </c>
      <c r="N421" s="58">
        <v>0</v>
      </c>
      <c r="O421" s="58">
        <v>0</v>
      </c>
      <c r="P421" s="51">
        <v>0</v>
      </c>
      <c r="Q421" s="121">
        <f>+'BASE DE DATOS '!CD421</f>
        <v>0</v>
      </c>
      <c r="R421" s="51">
        <f>+'BASE DE DATOS '!CE421</f>
        <v>0</v>
      </c>
      <c r="S421" s="51">
        <f>+'BASE DE DATOS '!CF421</f>
        <v>0</v>
      </c>
      <c r="T421" s="51">
        <f>+'BASE DE DATOS '!CG421</f>
        <v>0</v>
      </c>
      <c r="U421" s="51">
        <f>+'BASE DE DATOS '!CH421</f>
        <v>0</v>
      </c>
      <c r="V421" s="51">
        <f>+'BASE DE DATOS '!CI421</f>
        <v>0</v>
      </c>
      <c r="W421" s="51">
        <f>+'BASE DE DATOS '!CJ421</f>
        <v>0</v>
      </c>
      <c r="X421" s="51">
        <f>+'BASE DE DATOS '!CK421</f>
        <v>0</v>
      </c>
      <c r="Y421" s="51">
        <f>+'BASE DE DATOS '!CL421</f>
        <v>0</v>
      </c>
      <c r="Z421" s="51">
        <f>+'BASE DE DATOS '!CM421</f>
        <v>0</v>
      </c>
      <c r="AA421" s="131" t="str">
        <f>+'BASE DE DATOS '!CN421</f>
        <v>NA</v>
      </c>
      <c r="AB421" s="377"/>
      <c r="AC421" s="377"/>
      <c r="AD421" s="54">
        <f>+'BASE DE DATOS '!CQ421</f>
        <v>7912</v>
      </c>
      <c r="AE421" s="127">
        <f>+'BASE DE DATOS '!CR421</f>
        <v>1</v>
      </c>
      <c r="AF421" s="376"/>
      <c r="AG421" s="376"/>
      <c r="AH421" s="55" t="str">
        <f>+'BASE DE DATOS '!CU421</f>
        <v xml:space="preserve">SECRETARIA DE EDUCACION </v>
      </c>
    </row>
    <row r="422" spans="1:34" ht="67.5">
      <c r="A422" s="48" t="s">
        <v>1211</v>
      </c>
      <c r="B422" s="49" t="s">
        <v>95</v>
      </c>
      <c r="C422" s="48" t="s">
        <v>1212</v>
      </c>
      <c r="D422" s="50">
        <v>4</v>
      </c>
      <c r="E422" s="50">
        <v>4</v>
      </c>
      <c r="F422" s="48" t="s">
        <v>97</v>
      </c>
      <c r="G422" s="48" t="s">
        <v>1213</v>
      </c>
      <c r="H422" s="48" t="s">
        <v>1213</v>
      </c>
      <c r="I422" s="51">
        <v>1</v>
      </c>
      <c r="J422" s="50">
        <v>1</v>
      </c>
      <c r="K422" s="50">
        <v>1</v>
      </c>
      <c r="L422" s="51">
        <v>1</v>
      </c>
      <c r="M422" s="51">
        <v>1</v>
      </c>
      <c r="N422" s="58">
        <v>1</v>
      </c>
      <c r="O422" s="58">
        <v>1</v>
      </c>
      <c r="P422" s="51">
        <v>1</v>
      </c>
      <c r="Q422" s="121">
        <f>+'BASE DE DATOS '!CD422</f>
        <v>1</v>
      </c>
      <c r="R422" s="51">
        <f>+'BASE DE DATOS '!CE422</f>
        <v>8000000</v>
      </c>
      <c r="S422" s="51">
        <f>+'BASE DE DATOS '!CF422</f>
        <v>0</v>
      </c>
      <c r="T422" s="51">
        <f>+'BASE DE DATOS '!CG422</f>
        <v>8000000</v>
      </c>
      <c r="U422" s="51">
        <f>+'BASE DE DATOS '!CH422</f>
        <v>0</v>
      </c>
      <c r="V422" s="51">
        <f>+'BASE DE DATOS '!CI422</f>
        <v>0</v>
      </c>
      <c r="W422" s="51">
        <f>+'BASE DE DATOS '!CJ422</f>
        <v>0</v>
      </c>
      <c r="X422" s="51">
        <f>+'BASE DE DATOS '!CK422</f>
        <v>0</v>
      </c>
      <c r="Y422" s="51">
        <f>+'BASE DE DATOS '!CL422</f>
        <v>0</v>
      </c>
      <c r="Z422" s="51">
        <f>+'BASE DE DATOS '!CM422</f>
        <v>0</v>
      </c>
      <c r="AA422" s="131">
        <f>+'BASE DE DATOS '!CN422</f>
        <v>1</v>
      </c>
      <c r="AB422" s="377">
        <f>SUM(AA422:AA423)/2</f>
        <v>1</v>
      </c>
      <c r="AC422" s="377">
        <v>0.102844</v>
      </c>
      <c r="AD422" s="54">
        <f>+'BASE DE DATOS '!CQ422</f>
        <v>4</v>
      </c>
      <c r="AE422" s="127">
        <f>+'BASE DE DATOS '!CR422</f>
        <v>1</v>
      </c>
      <c r="AF422" s="376">
        <f>SUM(AE422:AE423)/2</f>
        <v>1</v>
      </c>
      <c r="AG422" s="376"/>
      <c r="AH422" s="55" t="str">
        <f>+'BASE DE DATOS '!CU422</f>
        <v xml:space="preserve">SECRETARIA DE EDUCACION </v>
      </c>
    </row>
    <row r="423" spans="1:34" ht="67.5">
      <c r="A423" s="48" t="s">
        <v>1211</v>
      </c>
      <c r="B423" s="49" t="s">
        <v>95</v>
      </c>
      <c r="C423" s="48" t="s">
        <v>1212</v>
      </c>
      <c r="D423" s="57">
        <v>25000</v>
      </c>
      <c r="E423" s="57">
        <v>17000</v>
      </c>
      <c r="F423" s="48" t="s">
        <v>486</v>
      </c>
      <c r="G423" s="48" t="s">
        <v>1214</v>
      </c>
      <c r="H423" s="48" t="s">
        <v>1215</v>
      </c>
      <c r="I423" s="51">
        <v>17000</v>
      </c>
      <c r="J423" s="50">
        <v>25000</v>
      </c>
      <c r="K423" s="50">
        <v>25790</v>
      </c>
      <c r="L423" s="51">
        <v>22582</v>
      </c>
      <c r="M423" s="51">
        <v>22582</v>
      </c>
      <c r="N423" s="58">
        <v>23000</v>
      </c>
      <c r="O423" s="58">
        <v>19574</v>
      </c>
      <c r="P423" s="51">
        <v>17000</v>
      </c>
      <c r="Q423" s="121">
        <f>+'BASE DE DATOS '!CD423</f>
        <v>18144</v>
      </c>
      <c r="R423" s="51">
        <f>+'BASE DE DATOS '!CE423</f>
        <v>393290030000</v>
      </c>
      <c r="S423" s="51">
        <f>+'BASE DE DATOS '!CF423</f>
        <v>0</v>
      </c>
      <c r="T423" s="51">
        <f>+'BASE DE DATOS '!CG423</f>
        <v>393290030000</v>
      </c>
      <c r="U423" s="51">
        <f>+'BASE DE DATOS '!CH423</f>
        <v>0</v>
      </c>
      <c r="V423" s="51">
        <f>+'BASE DE DATOS '!CI423</f>
        <v>0</v>
      </c>
      <c r="W423" s="51">
        <f>+'BASE DE DATOS '!CJ423</f>
        <v>0</v>
      </c>
      <c r="X423" s="51">
        <f>+'BASE DE DATOS '!CK423</f>
        <v>0</v>
      </c>
      <c r="Y423" s="51">
        <f>+'BASE DE DATOS '!CL423</f>
        <v>0</v>
      </c>
      <c r="Z423" s="51">
        <f>+'BASE DE DATOS '!CM423</f>
        <v>0</v>
      </c>
      <c r="AA423" s="131">
        <f>+'BASE DE DATOS '!CN423</f>
        <v>1</v>
      </c>
      <c r="AB423" s="377"/>
      <c r="AC423" s="377"/>
      <c r="AD423" s="54">
        <f>+'BASE DE DATOS '!CQ423</f>
        <v>24597.142857142859</v>
      </c>
      <c r="AE423" s="127">
        <f>+'BASE DE DATOS '!CR423</f>
        <v>1</v>
      </c>
      <c r="AF423" s="376"/>
      <c r="AG423" s="376"/>
      <c r="AH423" s="55" t="str">
        <f>+'BASE DE DATOS '!CU423</f>
        <v xml:space="preserve">SECRETARIA DE EDUCACION </v>
      </c>
    </row>
    <row r="424" spans="1:34" ht="56.25">
      <c r="A424" s="48" t="s">
        <v>1216</v>
      </c>
      <c r="B424" s="49" t="s">
        <v>95</v>
      </c>
      <c r="C424" s="48" t="s">
        <v>1217</v>
      </c>
      <c r="D424" s="57">
        <v>44</v>
      </c>
      <c r="E424" s="57">
        <v>200000</v>
      </c>
      <c r="F424" s="48" t="s">
        <v>97</v>
      </c>
      <c r="G424" s="48" t="s">
        <v>1218</v>
      </c>
      <c r="H424" s="56" t="s">
        <v>1219</v>
      </c>
      <c r="I424" s="51">
        <v>0</v>
      </c>
      <c r="J424" s="50">
        <v>44</v>
      </c>
      <c r="K424" s="50">
        <v>0</v>
      </c>
      <c r="L424" s="51">
        <v>44</v>
      </c>
      <c r="M424" s="51">
        <v>0</v>
      </c>
      <c r="N424" s="58">
        <v>22</v>
      </c>
      <c r="O424" s="58">
        <v>19</v>
      </c>
      <c r="P424" s="51">
        <v>200000</v>
      </c>
      <c r="Q424" s="121">
        <f>+'BASE DE DATOS '!CD424</f>
        <v>0</v>
      </c>
      <c r="R424" s="51">
        <f>+'BASE DE DATOS '!CE424</f>
        <v>0</v>
      </c>
      <c r="S424" s="51">
        <f>+'BASE DE DATOS '!CF424</f>
        <v>0</v>
      </c>
      <c r="T424" s="51">
        <f>+'BASE DE DATOS '!CG424</f>
        <v>0</v>
      </c>
      <c r="U424" s="51">
        <f>+'BASE DE DATOS '!CH424</f>
        <v>0</v>
      </c>
      <c r="V424" s="51">
        <f>+'BASE DE DATOS '!CI424</f>
        <v>0</v>
      </c>
      <c r="W424" s="51">
        <f>+'BASE DE DATOS '!CJ424</f>
        <v>0</v>
      </c>
      <c r="X424" s="51">
        <f>+'BASE DE DATOS '!CK424</f>
        <v>0</v>
      </c>
      <c r="Y424" s="51">
        <f>+'BASE DE DATOS '!CL424</f>
        <v>0</v>
      </c>
      <c r="Z424" s="51">
        <f>+'BASE DE DATOS '!CM424</f>
        <v>0</v>
      </c>
      <c r="AA424" s="131">
        <f>+'BASE DE DATOS '!CN424</f>
        <v>0</v>
      </c>
      <c r="AB424" s="377">
        <f>SUM(AA424:AA426)/1</f>
        <v>0</v>
      </c>
      <c r="AC424" s="377">
        <v>8.5000000000000006E-3</v>
      </c>
      <c r="AD424" s="54">
        <f>+'BASE DE DATOS '!CQ424</f>
        <v>19</v>
      </c>
      <c r="AE424" s="127">
        <f>+'BASE DE DATOS '!CR424</f>
        <v>9.5000000000000005E-5</v>
      </c>
      <c r="AF424" s="376">
        <f>SUM(AE424:AE426)</f>
        <v>9.5000000000000005E-5</v>
      </c>
      <c r="AG424" s="376"/>
      <c r="AH424" s="55" t="str">
        <f>+'BASE DE DATOS '!CU424</f>
        <v xml:space="preserve">SECRETARIA DE EDUCACION </v>
      </c>
    </row>
    <row r="425" spans="1:34" ht="90">
      <c r="A425" s="48" t="s">
        <v>1216</v>
      </c>
      <c r="B425" s="49" t="s">
        <v>95</v>
      </c>
      <c r="C425" s="48" t="s">
        <v>1217</v>
      </c>
      <c r="D425" s="50">
        <v>44</v>
      </c>
      <c r="E425" s="50" t="s">
        <v>81</v>
      </c>
      <c r="F425" s="48" t="s">
        <v>97</v>
      </c>
      <c r="G425" s="48" t="s">
        <v>1220</v>
      </c>
      <c r="H425" s="48" t="s">
        <v>1220</v>
      </c>
      <c r="I425" s="51">
        <v>0</v>
      </c>
      <c r="J425" s="50">
        <v>44</v>
      </c>
      <c r="K425" s="50">
        <v>0</v>
      </c>
      <c r="L425" s="51">
        <v>44</v>
      </c>
      <c r="M425" s="51">
        <v>44</v>
      </c>
      <c r="N425" s="58">
        <v>44</v>
      </c>
      <c r="O425" s="58">
        <v>0</v>
      </c>
      <c r="P425" s="51" t="s">
        <v>81</v>
      </c>
      <c r="Q425" s="121" t="str">
        <f>+'BASE DE DATOS '!CD425</f>
        <v>NA</v>
      </c>
      <c r="R425" s="51">
        <f>+'BASE DE DATOS '!CE425</f>
        <v>0</v>
      </c>
      <c r="S425" s="51">
        <f>+'BASE DE DATOS '!CF425</f>
        <v>0</v>
      </c>
      <c r="T425" s="51">
        <f>+'BASE DE DATOS '!CG425</f>
        <v>0</v>
      </c>
      <c r="U425" s="51">
        <f>+'BASE DE DATOS '!CH425</f>
        <v>0</v>
      </c>
      <c r="V425" s="51">
        <f>+'BASE DE DATOS '!CI425</f>
        <v>0</v>
      </c>
      <c r="W425" s="51">
        <f>+'BASE DE DATOS '!CJ425</f>
        <v>0</v>
      </c>
      <c r="X425" s="51">
        <f>+'BASE DE DATOS '!CK425</f>
        <v>0</v>
      </c>
      <c r="Y425" s="51">
        <f>+'BASE DE DATOS '!CL425</f>
        <v>0</v>
      </c>
      <c r="Z425" s="51">
        <f>+'BASE DE DATOS '!CM425</f>
        <v>0</v>
      </c>
      <c r="AA425" s="131" t="str">
        <f>+'BASE DE DATOS '!CN425</f>
        <v>NA</v>
      </c>
      <c r="AB425" s="377"/>
      <c r="AC425" s="377"/>
      <c r="AD425" s="54" t="str">
        <f>+'BASE DE DATOS '!CQ425</f>
        <v>NA</v>
      </c>
      <c r="AE425" s="127" t="str">
        <f>+'BASE DE DATOS '!CR425</f>
        <v>NA</v>
      </c>
      <c r="AF425" s="376"/>
      <c r="AG425" s="376"/>
      <c r="AH425" s="55" t="str">
        <f>+'BASE DE DATOS '!CU425</f>
        <v xml:space="preserve">SECRETARIA DE EDUCACION </v>
      </c>
    </row>
    <row r="426" spans="1:34" ht="78.75">
      <c r="A426" s="48" t="s">
        <v>1216</v>
      </c>
      <c r="B426" s="49" t="s">
        <v>95</v>
      </c>
      <c r="C426" s="48" t="s">
        <v>1217</v>
      </c>
      <c r="D426" s="50">
        <v>44</v>
      </c>
      <c r="E426" s="50" t="s">
        <v>81</v>
      </c>
      <c r="F426" s="48" t="s">
        <v>97</v>
      </c>
      <c r="G426" s="48" t="s">
        <v>1221</v>
      </c>
      <c r="H426" s="48" t="s">
        <v>1221</v>
      </c>
      <c r="I426" s="51">
        <v>0</v>
      </c>
      <c r="J426" s="50">
        <v>44</v>
      </c>
      <c r="K426" s="50">
        <v>22</v>
      </c>
      <c r="L426" s="51">
        <v>44</v>
      </c>
      <c r="M426" s="51">
        <v>6</v>
      </c>
      <c r="N426" s="58">
        <v>44</v>
      </c>
      <c r="O426" s="58">
        <v>44</v>
      </c>
      <c r="P426" s="51" t="s">
        <v>81</v>
      </c>
      <c r="Q426" s="121" t="str">
        <f>+'BASE DE DATOS '!CD426</f>
        <v>NA</v>
      </c>
      <c r="R426" s="51">
        <f>+'BASE DE DATOS '!CE426</f>
        <v>0</v>
      </c>
      <c r="S426" s="51">
        <f>+'BASE DE DATOS '!CF426</f>
        <v>0</v>
      </c>
      <c r="T426" s="51">
        <f>+'BASE DE DATOS '!CG426</f>
        <v>0</v>
      </c>
      <c r="U426" s="51">
        <f>+'BASE DE DATOS '!CH426</f>
        <v>0</v>
      </c>
      <c r="V426" s="51">
        <f>+'BASE DE DATOS '!CI426</f>
        <v>0</v>
      </c>
      <c r="W426" s="51">
        <f>+'BASE DE DATOS '!CJ426</f>
        <v>0</v>
      </c>
      <c r="X426" s="51">
        <f>+'BASE DE DATOS '!CK426</f>
        <v>0</v>
      </c>
      <c r="Y426" s="51">
        <f>+'BASE DE DATOS '!CL426</f>
        <v>0</v>
      </c>
      <c r="Z426" s="51">
        <f>+'BASE DE DATOS '!CM426</f>
        <v>0</v>
      </c>
      <c r="AA426" s="131" t="str">
        <f>+'BASE DE DATOS '!CN426</f>
        <v>NA</v>
      </c>
      <c r="AB426" s="377"/>
      <c r="AC426" s="377"/>
      <c r="AD426" s="54" t="str">
        <f>+'BASE DE DATOS '!CQ426</f>
        <v>NA</v>
      </c>
      <c r="AE426" s="127" t="str">
        <f>+'BASE DE DATOS '!CR426</f>
        <v>NA</v>
      </c>
      <c r="AF426" s="376"/>
      <c r="AG426" s="376"/>
      <c r="AH426" s="55" t="str">
        <f>+'BASE DE DATOS '!CU426</f>
        <v xml:space="preserve">SECRETARIA DE EDUCACION </v>
      </c>
    </row>
    <row r="427" spans="1:34" ht="45">
      <c r="A427" s="48" t="s">
        <v>1222</v>
      </c>
      <c r="B427" s="49" t="s">
        <v>95</v>
      </c>
      <c r="C427" s="48" t="s">
        <v>1223</v>
      </c>
      <c r="D427" s="50">
        <v>1</v>
      </c>
      <c r="E427" s="50">
        <v>1</v>
      </c>
      <c r="F427" s="48" t="s">
        <v>97</v>
      </c>
      <c r="G427" s="48" t="s">
        <v>1224</v>
      </c>
      <c r="H427" s="48" t="s">
        <v>1224</v>
      </c>
      <c r="I427" s="51">
        <v>0</v>
      </c>
      <c r="J427" s="50">
        <v>0</v>
      </c>
      <c r="K427" s="50">
        <v>0</v>
      </c>
      <c r="L427" s="51">
        <v>0</v>
      </c>
      <c r="M427" s="51">
        <v>0</v>
      </c>
      <c r="N427" s="58">
        <v>0</v>
      </c>
      <c r="O427" s="58">
        <v>0</v>
      </c>
      <c r="P427" s="51">
        <v>1</v>
      </c>
      <c r="Q427" s="121">
        <f>+'BASE DE DATOS '!CD427</f>
        <v>0</v>
      </c>
      <c r="R427" s="51">
        <f>+'BASE DE DATOS '!CE427</f>
        <v>0</v>
      </c>
      <c r="S427" s="51">
        <f>+'BASE DE DATOS '!CF427</f>
        <v>0</v>
      </c>
      <c r="T427" s="51">
        <f>+'BASE DE DATOS '!CG427</f>
        <v>0</v>
      </c>
      <c r="U427" s="51">
        <f>+'BASE DE DATOS '!CH427</f>
        <v>0</v>
      </c>
      <c r="V427" s="51">
        <f>+'BASE DE DATOS '!CI427</f>
        <v>0</v>
      </c>
      <c r="W427" s="51">
        <f>+'BASE DE DATOS '!CJ427</f>
        <v>0</v>
      </c>
      <c r="X427" s="51">
        <f>+'BASE DE DATOS '!CK427</f>
        <v>0</v>
      </c>
      <c r="Y427" s="51">
        <f>+'BASE DE DATOS '!CL427</f>
        <v>0</v>
      </c>
      <c r="Z427" s="51">
        <f>+'BASE DE DATOS '!CM427</f>
        <v>0</v>
      </c>
      <c r="AA427" s="131">
        <f>+'BASE DE DATOS '!CN427</f>
        <v>0</v>
      </c>
      <c r="AB427" s="377">
        <f>SUM(AA427:AA430)/4</f>
        <v>0.5</v>
      </c>
      <c r="AC427" s="377">
        <v>2.6571428571428569E-2</v>
      </c>
      <c r="AD427" s="54">
        <f>+'BASE DE DATOS '!CQ427</f>
        <v>0</v>
      </c>
      <c r="AE427" s="127">
        <f>+'BASE DE DATOS '!CR427</f>
        <v>0</v>
      </c>
      <c r="AF427" s="376">
        <f>SUM(AE427:AE430)/4</f>
        <v>0.69730941704035876</v>
      </c>
      <c r="AG427" s="376"/>
      <c r="AH427" s="55" t="str">
        <f>+'BASE DE DATOS '!CU427</f>
        <v xml:space="preserve">SECRETARIA DE EDUCACION </v>
      </c>
    </row>
    <row r="428" spans="1:34" ht="67.5">
      <c r="A428" s="48" t="s">
        <v>1222</v>
      </c>
      <c r="B428" s="49" t="s">
        <v>95</v>
      </c>
      <c r="C428" s="48" t="s">
        <v>1223</v>
      </c>
      <c r="D428" s="50">
        <v>280</v>
      </c>
      <c r="E428" s="50">
        <v>280</v>
      </c>
      <c r="F428" s="48" t="s">
        <v>97</v>
      </c>
      <c r="G428" s="48" t="s">
        <v>1225</v>
      </c>
      <c r="H428" s="48" t="s">
        <v>1225</v>
      </c>
      <c r="I428" s="51">
        <v>56</v>
      </c>
      <c r="J428" s="50">
        <v>70</v>
      </c>
      <c r="K428" s="50">
        <v>37</v>
      </c>
      <c r="L428" s="51">
        <v>70</v>
      </c>
      <c r="M428" s="51">
        <v>37</v>
      </c>
      <c r="N428" s="58">
        <v>206</v>
      </c>
      <c r="O428" s="58">
        <v>193</v>
      </c>
      <c r="P428" s="51">
        <v>13</v>
      </c>
      <c r="Q428" s="121">
        <f>+'BASE DE DATOS '!CD428</f>
        <v>139</v>
      </c>
      <c r="R428" s="51">
        <f>+'BASE DE DATOS '!CE428</f>
        <v>18823000</v>
      </c>
      <c r="S428" s="51">
        <f>+'BASE DE DATOS '!CF428</f>
        <v>0</v>
      </c>
      <c r="T428" s="51">
        <f>+'BASE DE DATOS '!CG428</f>
        <v>0</v>
      </c>
      <c r="U428" s="51">
        <f>+'BASE DE DATOS '!CH428</f>
        <v>18823000</v>
      </c>
      <c r="V428" s="51">
        <f>+'BASE DE DATOS '!CI428</f>
        <v>0</v>
      </c>
      <c r="W428" s="51">
        <f>+'BASE DE DATOS '!CJ428</f>
        <v>0</v>
      </c>
      <c r="X428" s="51">
        <f>+'BASE DE DATOS '!CK428</f>
        <v>0</v>
      </c>
      <c r="Y428" s="51">
        <f>+'BASE DE DATOS '!CL428</f>
        <v>0</v>
      </c>
      <c r="Z428" s="51">
        <f>+'BASE DE DATOS '!CM428</f>
        <v>0</v>
      </c>
      <c r="AA428" s="131">
        <f>+'BASE DE DATOS '!CN428</f>
        <v>1</v>
      </c>
      <c r="AB428" s="377"/>
      <c r="AC428" s="377"/>
      <c r="AD428" s="54">
        <f>+'BASE DE DATOS '!CQ428</f>
        <v>406</v>
      </c>
      <c r="AE428" s="127">
        <f>+'BASE DE DATOS '!CR428</f>
        <v>1</v>
      </c>
      <c r="AF428" s="376"/>
      <c r="AG428" s="376"/>
      <c r="AH428" s="55" t="str">
        <f>+'BASE DE DATOS '!CU428</f>
        <v xml:space="preserve">SECRETARIA DE EDUCACION </v>
      </c>
    </row>
    <row r="429" spans="1:34" ht="45">
      <c r="A429" s="48" t="s">
        <v>1222</v>
      </c>
      <c r="B429" s="49" t="s">
        <v>95</v>
      </c>
      <c r="C429" s="48" t="s">
        <v>1223</v>
      </c>
      <c r="D429" s="50">
        <v>223</v>
      </c>
      <c r="E429" s="50">
        <v>223</v>
      </c>
      <c r="F429" s="48" t="s">
        <v>97</v>
      </c>
      <c r="G429" s="48" t="s">
        <v>1226</v>
      </c>
      <c r="H429" s="48" t="s">
        <v>1226</v>
      </c>
      <c r="I429" s="51">
        <v>0</v>
      </c>
      <c r="J429" s="50">
        <v>55</v>
      </c>
      <c r="K429" s="50">
        <v>88</v>
      </c>
      <c r="L429" s="51">
        <v>45</v>
      </c>
      <c r="M429" s="51">
        <v>0</v>
      </c>
      <c r="N429" s="58">
        <v>88</v>
      </c>
      <c r="O429" s="58">
        <v>88</v>
      </c>
      <c r="P429" s="51">
        <v>47</v>
      </c>
      <c r="Q429" s="121">
        <f>+'BASE DE DATOS '!CD429</f>
        <v>0</v>
      </c>
      <c r="R429" s="51">
        <f>+'BASE DE DATOS '!CE429</f>
        <v>0</v>
      </c>
      <c r="S429" s="51">
        <f>+'BASE DE DATOS '!CF429</f>
        <v>0</v>
      </c>
      <c r="T429" s="51">
        <f>+'BASE DE DATOS '!CG429</f>
        <v>0</v>
      </c>
      <c r="U429" s="51">
        <f>+'BASE DE DATOS '!CH429</f>
        <v>0</v>
      </c>
      <c r="V429" s="51">
        <f>+'BASE DE DATOS '!CI429</f>
        <v>0</v>
      </c>
      <c r="W429" s="51">
        <f>+'BASE DE DATOS '!CJ429</f>
        <v>0</v>
      </c>
      <c r="X429" s="51">
        <f>+'BASE DE DATOS '!CK429</f>
        <v>0</v>
      </c>
      <c r="Y429" s="51">
        <f>+'BASE DE DATOS '!CL429</f>
        <v>0</v>
      </c>
      <c r="Z429" s="51">
        <f>+'BASE DE DATOS '!CM429</f>
        <v>0</v>
      </c>
      <c r="AA429" s="131">
        <f>+'BASE DE DATOS '!CN429</f>
        <v>0</v>
      </c>
      <c r="AB429" s="377"/>
      <c r="AC429" s="377"/>
      <c r="AD429" s="54">
        <f>+'BASE DE DATOS '!CQ429</f>
        <v>176</v>
      </c>
      <c r="AE429" s="127">
        <f>+'BASE DE DATOS '!CR429</f>
        <v>0.78923766816143492</v>
      </c>
      <c r="AF429" s="376"/>
      <c r="AG429" s="376"/>
      <c r="AH429" s="55" t="str">
        <f>+'BASE DE DATOS '!CU429</f>
        <v xml:space="preserve">SECRETARIA DE EDUCACION </v>
      </c>
    </row>
    <row r="430" spans="1:34" ht="45">
      <c r="A430" s="48" t="s">
        <v>1222</v>
      </c>
      <c r="B430" s="49" t="s">
        <v>95</v>
      </c>
      <c r="C430" s="48" t="s">
        <v>1223</v>
      </c>
      <c r="D430" s="57">
        <v>100</v>
      </c>
      <c r="E430" s="57">
        <v>2</v>
      </c>
      <c r="F430" s="48" t="s">
        <v>97</v>
      </c>
      <c r="G430" s="48" t="s">
        <v>1227</v>
      </c>
      <c r="H430" s="56" t="s">
        <v>1228</v>
      </c>
      <c r="I430" s="51">
        <v>0</v>
      </c>
      <c r="J430" s="50">
        <v>0</v>
      </c>
      <c r="K430" s="50">
        <v>0</v>
      </c>
      <c r="L430" s="51">
        <v>0</v>
      </c>
      <c r="M430" s="51">
        <v>0</v>
      </c>
      <c r="N430" s="58">
        <v>100</v>
      </c>
      <c r="O430" s="58">
        <v>70</v>
      </c>
      <c r="P430" s="51">
        <v>2</v>
      </c>
      <c r="Q430" s="121">
        <f>+'BASE DE DATOS '!CD430</f>
        <v>2</v>
      </c>
      <c r="R430" s="51">
        <f>+'BASE DE DATOS '!CE430</f>
        <v>25408906</v>
      </c>
      <c r="S430" s="51">
        <f>+'BASE DE DATOS '!CF430</f>
        <v>0</v>
      </c>
      <c r="T430" s="51">
        <f>+'BASE DE DATOS '!CG430</f>
        <v>25408906</v>
      </c>
      <c r="U430" s="51">
        <f>+'BASE DE DATOS '!CH430</f>
        <v>0</v>
      </c>
      <c r="V430" s="51">
        <f>+'BASE DE DATOS '!CI430</f>
        <v>0</v>
      </c>
      <c r="W430" s="51">
        <f>+'BASE DE DATOS '!CJ430</f>
        <v>0</v>
      </c>
      <c r="X430" s="51">
        <f>+'BASE DE DATOS '!CK430</f>
        <v>0</v>
      </c>
      <c r="Y430" s="51">
        <f>+'BASE DE DATOS '!CL430</f>
        <v>0</v>
      </c>
      <c r="Z430" s="51">
        <f>+'BASE DE DATOS '!CM430</f>
        <v>0</v>
      </c>
      <c r="AA430" s="131">
        <f>+'BASE DE DATOS '!CN430</f>
        <v>1</v>
      </c>
      <c r="AB430" s="377"/>
      <c r="AC430" s="377"/>
      <c r="AD430" s="54">
        <f>+'BASE DE DATOS '!CQ430</f>
        <v>2</v>
      </c>
      <c r="AE430" s="127">
        <f>+'BASE DE DATOS '!CR430</f>
        <v>1</v>
      </c>
      <c r="AF430" s="376"/>
      <c r="AG430" s="376"/>
      <c r="AH430" s="55" t="str">
        <f>+'BASE DE DATOS '!CU430</f>
        <v xml:space="preserve">SECRETARIA DE EDUCACION </v>
      </c>
    </row>
    <row r="431" spans="1:34" ht="45">
      <c r="A431" s="48" t="s">
        <v>1229</v>
      </c>
      <c r="B431" s="49" t="s">
        <v>95</v>
      </c>
      <c r="C431" s="48" t="s">
        <v>1230</v>
      </c>
      <c r="D431" s="50">
        <v>20000</v>
      </c>
      <c r="E431" s="50">
        <v>20000</v>
      </c>
      <c r="F431" s="48" t="s">
        <v>486</v>
      </c>
      <c r="G431" s="48" t="s">
        <v>1231</v>
      </c>
      <c r="H431" s="48" t="s">
        <v>1231</v>
      </c>
      <c r="I431" s="51">
        <v>4000</v>
      </c>
      <c r="J431" s="50">
        <v>5000</v>
      </c>
      <c r="K431" s="50">
        <v>4500</v>
      </c>
      <c r="L431" s="51">
        <v>5000</v>
      </c>
      <c r="M431" s="51">
        <v>6950</v>
      </c>
      <c r="N431" s="58">
        <v>4275</v>
      </c>
      <c r="O431" s="58">
        <v>0</v>
      </c>
      <c r="P431" s="51">
        <v>20000</v>
      </c>
      <c r="Q431" s="121">
        <f>+'BASE DE DATOS '!CD431</f>
        <v>3082</v>
      </c>
      <c r="R431" s="51">
        <f>+'BASE DE DATOS '!CE431</f>
        <v>0</v>
      </c>
      <c r="S431" s="51">
        <f>+'BASE DE DATOS '!CF431</f>
        <v>0</v>
      </c>
      <c r="T431" s="51">
        <f>+'BASE DE DATOS '!CG431</f>
        <v>0</v>
      </c>
      <c r="U431" s="51">
        <f>+'BASE DE DATOS '!CH431</f>
        <v>0</v>
      </c>
      <c r="V431" s="51">
        <f>+'BASE DE DATOS '!CI431</f>
        <v>0</v>
      </c>
      <c r="W431" s="51">
        <f>+'BASE DE DATOS '!CJ431</f>
        <v>0</v>
      </c>
      <c r="X431" s="51">
        <f>+'BASE DE DATOS '!CK431</f>
        <v>0</v>
      </c>
      <c r="Y431" s="51">
        <f>+'BASE DE DATOS '!CL431</f>
        <v>0</v>
      </c>
      <c r="Z431" s="51">
        <f>+'BASE DE DATOS '!CM431</f>
        <v>0</v>
      </c>
      <c r="AA431" s="131">
        <f>+'BASE DE DATOS '!CN431</f>
        <v>0.15409999999999999</v>
      </c>
      <c r="AB431" s="377">
        <f>SUM(AA431:AA434)/4</f>
        <v>0.49821726075660355</v>
      </c>
      <c r="AC431" s="377">
        <v>4.0105714285714293E-2</v>
      </c>
      <c r="AD431" s="54">
        <f>+'BASE DE DATOS '!CQ431</f>
        <v>14532</v>
      </c>
      <c r="AE431" s="127">
        <f>+'BASE DE DATOS '!CR431</f>
        <v>0.72660000000000002</v>
      </c>
      <c r="AF431" s="376">
        <f>SUM(AE431:AE434)/4</f>
        <v>0.68631666666666669</v>
      </c>
      <c r="AG431" s="376"/>
      <c r="AH431" s="55" t="str">
        <f>+'BASE DE DATOS '!CU431</f>
        <v xml:space="preserve">SECRETARIA DE EDUCACION </v>
      </c>
    </row>
    <row r="432" spans="1:34" ht="45">
      <c r="A432" s="48" t="s">
        <v>1229</v>
      </c>
      <c r="B432" s="49" t="s">
        <v>95</v>
      </c>
      <c r="C432" s="48" t="s">
        <v>1230</v>
      </c>
      <c r="D432" s="50">
        <v>4500</v>
      </c>
      <c r="E432" s="50">
        <v>4500</v>
      </c>
      <c r="F432" s="48" t="s">
        <v>97</v>
      </c>
      <c r="G432" s="48" t="s">
        <v>1232</v>
      </c>
      <c r="H432" s="48" t="s">
        <v>1232</v>
      </c>
      <c r="I432" s="51">
        <v>0</v>
      </c>
      <c r="J432" s="50">
        <v>1000</v>
      </c>
      <c r="K432" s="50">
        <v>1308</v>
      </c>
      <c r="L432" s="51">
        <v>1000</v>
      </c>
      <c r="M432" s="51">
        <v>0</v>
      </c>
      <c r="N432" s="71">
        <v>1596</v>
      </c>
      <c r="O432" s="58">
        <v>0</v>
      </c>
      <c r="P432" s="51">
        <v>3192</v>
      </c>
      <c r="Q432" s="121">
        <f>+'BASE DE DATOS '!CD432</f>
        <v>2250</v>
      </c>
      <c r="R432" s="51">
        <f>+'BASE DE DATOS '!CE432</f>
        <v>0</v>
      </c>
      <c r="S432" s="51">
        <f>+'BASE DE DATOS '!CF432</f>
        <v>0</v>
      </c>
      <c r="T432" s="51">
        <f>+'BASE DE DATOS '!CG432</f>
        <v>0</v>
      </c>
      <c r="U432" s="51">
        <f>+'BASE DE DATOS '!CH432</f>
        <v>0</v>
      </c>
      <c r="V432" s="51">
        <f>+'BASE DE DATOS '!CI432</f>
        <v>0</v>
      </c>
      <c r="W432" s="51">
        <f>+'BASE DE DATOS '!CJ432</f>
        <v>0</v>
      </c>
      <c r="X432" s="51">
        <f>+'BASE DE DATOS '!CK432</f>
        <v>0</v>
      </c>
      <c r="Y432" s="51">
        <f>+'BASE DE DATOS '!CL432</f>
        <v>0</v>
      </c>
      <c r="Z432" s="51">
        <f>+'BASE DE DATOS '!CM432</f>
        <v>0</v>
      </c>
      <c r="AA432" s="131">
        <f>+'BASE DE DATOS '!CN432</f>
        <v>0.70488721804511278</v>
      </c>
      <c r="AB432" s="377"/>
      <c r="AC432" s="377"/>
      <c r="AD432" s="54">
        <f>+'BASE DE DATOS '!CQ432</f>
        <v>3558</v>
      </c>
      <c r="AE432" s="127">
        <f>+'BASE DE DATOS '!CR432</f>
        <v>0.79066666666666663</v>
      </c>
      <c r="AF432" s="376"/>
      <c r="AG432" s="376"/>
      <c r="AH432" s="55" t="str">
        <f>+'BASE DE DATOS '!CU432</f>
        <v xml:space="preserve">SECRETARIA DE EDUCACION </v>
      </c>
    </row>
    <row r="433" spans="1:34" ht="45">
      <c r="A433" s="48" t="s">
        <v>1229</v>
      </c>
      <c r="B433" s="49" t="s">
        <v>95</v>
      </c>
      <c r="C433" s="48" t="s">
        <v>1230</v>
      </c>
      <c r="D433" s="57">
        <v>12</v>
      </c>
      <c r="E433" s="57">
        <v>3</v>
      </c>
      <c r="F433" s="48" t="s">
        <v>97</v>
      </c>
      <c r="G433" s="48" t="s">
        <v>1233</v>
      </c>
      <c r="H433" s="56" t="s">
        <v>1234</v>
      </c>
      <c r="I433" s="51">
        <v>0</v>
      </c>
      <c r="J433" s="50">
        <v>3</v>
      </c>
      <c r="K433" s="50">
        <v>0</v>
      </c>
      <c r="L433" s="51">
        <v>3</v>
      </c>
      <c r="M433" s="51">
        <v>0</v>
      </c>
      <c r="N433" s="71">
        <v>6</v>
      </c>
      <c r="O433" s="58">
        <v>0</v>
      </c>
      <c r="P433" s="51">
        <v>3</v>
      </c>
      <c r="Q433" s="121">
        <f>+'BASE DE DATOS '!CD433</f>
        <v>3</v>
      </c>
      <c r="R433" s="51">
        <f>+'BASE DE DATOS '!CE433</f>
        <v>0</v>
      </c>
      <c r="S433" s="51">
        <f>+'BASE DE DATOS '!CF433</f>
        <v>0</v>
      </c>
      <c r="T433" s="51">
        <f>+'BASE DE DATOS '!CG433</f>
        <v>0</v>
      </c>
      <c r="U433" s="51">
        <f>+'BASE DE DATOS '!CH433</f>
        <v>0</v>
      </c>
      <c r="V433" s="51">
        <f>+'BASE DE DATOS '!CI433</f>
        <v>0</v>
      </c>
      <c r="W433" s="51">
        <f>+'BASE DE DATOS '!CJ433</f>
        <v>0</v>
      </c>
      <c r="X433" s="51">
        <f>+'BASE DE DATOS '!CK433</f>
        <v>0</v>
      </c>
      <c r="Y433" s="51">
        <f>+'BASE DE DATOS '!CL433</f>
        <v>0</v>
      </c>
      <c r="Z433" s="51">
        <f>+'BASE DE DATOS '!CM433</f>
        <v>0</v>
      </c>
      <c r="AA433" s="131">
        <f>+'BASE DE DATOS '!CN433</f>
        <v>1</v>
      </c>
      <c r="AB433" s="377"/>
      <c r="AC433" s="377"/>
      <c r="AD433" s="54">
        <f>+'BASE DE DATOS '!CQ433</f>
        <v>3</v>
      </c>
      <c r="AE433" s="127">
        <f>+'BASE DE DATOS '!CR433</f>
        <v>1</v>
      </c>
      <c r="AF433" s="376"/>
      <c r="AG433" s="376"/>
      <c r="AH433" s="55" t="str">
        <f>+'BASE DE DATOS '!CU433</f>
        <v xml:space="preserve">SECRETARIA DE EDUCACION </v>
      </c>
    </row>
    <row r="434" spans="1:34" ht="56.25">
      <c r="A434" s="48" t="s">
        <v>1229</v>
      </c>
      <c r="B434" s="49" t="s">
        <v>95</v>
      </c>
      <c r="C434" s="48" t="s">
        <v>1230</v>
      </c>
      <c r="D434" s="50">
        <v>1500</v>
      </c>
      <c r="E434" s="50">
        <v>1500</v>
      </c>
      <c r="F434" s="48" t="s">
        <v>97</v>
      </c>
      <c r="G434" s="48" t="s">
        <v>1235</v>
      </c>
      <c r="H434" s="48" t="s">
        <v>1235</v>
      </c>
      <c r="I434" s="51">
        <v>0</v>
      </c>
      <c r="J434" s="50">
        <v>350</v>
      </c>
      <c r="K434" s="50">
        <v>163</v>
      </c>
      <c r="L434" s="51">
        <v>350</v>
      </c>
      <c r="M434" s="51">
        <v>0</v>
      </c>
      <c r="N434" s="71">
        <v>668</v>
      </c>
      <c r="O434" s="58">
        <v>0</v>
      </c>
      <c r="P434" s="51">
        <v>1337</v>
      </c>
      <c r="Q434" s="121">
        <f>+'BASE DE DATOS '!CD434</f>
        <v>179</v>
      </c>
      <c r="R434" s="51">
        <f>+'BASE DE DATOS '!CE434</f>
        <v>0</v>
      </c>
      <c r="S434" s="51">
        <f>+'BASE DE DATOS '!CF434</f>
        <v>0</v>
      </c>
      <c r="T434" s="51">
        <f>+'BASE DE DATOS '!CG434</f>
        <v>0</v>
      </c>
      <c r="U434" s="51">
        <f>+'BASE DE DATOS '!CH434</f>
        <v>0</v>
      </c>
      <c r="V434" s="51">
        <f>+'BASE DE DATOS '!CI434</f>
        <v>0</v>
      </c>
      <c r="W434" s="51">
        <f>+'BASE DE DATOS '!CJ434</f>
        <v>0</v>
      </c>
      <c r="X434" s="51">
        <f>+'BASE DE DATOS '!CK434</f>
        <v>0</v>
      </c>
      <c r="Y434" s="51">
        <f>+'BASE DE DATOS '!CL434</f>
        <v>0</v>
      </c>
      <c r="Z434" s="51">
        <f>+'BASE DE DATOS '!CM434</f>
        <v>0</v>
      </c>
      <c r="AA434" s="131">
        <f>+'BASE DE DATOS '!CN434</f>
        <v>0.13388182498130141</v>
      </c>
      <c r="AB434" s="377"/>
      <c r="AC434" s="377"/>
      <c r="AD434" s="54">
        <f>+'BASE DE DATOS '!CQ434</f>
        <v>342</v>
      </c>
      <c r="AE434" s="127">
        <f>+'BASE DE DATOS '!CR434</f>
        <v>0.22800000000000001</v>
      </c>
      <c r="AF434" s="376"/>
      <c r="AG434" s="376"/>
      <c r="AH434" s="55" t="str">
        <f>+'BASE DE DATOS '!CU434</f>
        <v xml:space="preserve">SECRETARIA DE EDUCACION </v>
      </c>
    </row>
    <row r="435" spans="1:34" ht="22.5">
      <c r="A435" s="39" t="s">
        <v>1236</v>
      </c>
      <c r="B435" s="40" t="s">
        <v>91</v>
      </c>
      <c r="C435" s="39" t="s">
        <v>1237</v>
      </c>
      <c r="D435" s="41" t="s">
        <v>79</v>
      </c>
      <c r="E435" s="41" t="s">
        <v>79</v>
      </c>
      <c r="F435" s="41" t="s">
        <v>79</v>
      </c>
      <c r="G435" s="39" t="s">
        <v>80</v>
      </c>
      <c r="H435" s="39" t="s">
        <v>80</v>
      </c>
      <c r="I435" s="41" t="s">
        <v>79</v>
      </c>
      <c r="J435" s="41">
        <v>36</v>
      </c>
      <c r="K435" s="41" t="s">
        <v>79</v>
      </c>
      <c r="L435" s="41">
        <v>36</v>
      </c>
      <c r="M435" s="44" t="s">
        <v>81</v>
      </c>
      <c r="N435" s="41">
        <v>24</v>
      </c>
      <c r="O435" s="44" t="s">
        <v>81</v>
      </c>
      <c r="P435" s="39">
        <v>30</v>
      </c>
      <c r="Q435" s="118" t="str">
        <f>+'BASE DE DATOS '!CD435</f>
        <v>NA</v>
      </c>
      <c r="R435" s="41">
        <f>+'BASE DE DATOS '!CE435</f>
        <v>5129046000</v>
      </c>
      <c r="S435" s="41">
        <f>+'BASE DE DATOS '!CF435</f>
        <v>0</v>
      </c>
      <c r="T435" s="41">
        <f>+'BASE DE DATOS '!CG435</f>
        <v>5129046000</v>
      </c>
      <c r="U435" s="41">
        <f>+'BASE DE DATOS '!CH435</f>
        <v>0</v>
      </c>
      <c r="V435" s="41">
        <f>+'BASE DE DATOS '!CI435</f>
        <v>0</v>
      </c>
      <c r="W435" s="41">
        <f>+'BASE DE DATOS '!CJ435</f>
        <v>0</v>
      </c>
      <c r="X435" s="41">
        <f>+'BASE DE DATOS '!CK435</f>
        <v>0</v>
      </c>
      <c r="Y435" s="41">
        <f>+'BASE DE DATOS '!CL435</f>
        <v>0</v>
      </c>
      <c r="Z435" s="41">
        <f>+'BASE DE DATOS '!CM435</f>
        <v>0</v>
      </c>
      <c r="AA435" s="44" t="str">
        <f>+'BASE DE DATOS '!CN435</f>
        <v>NA</v>
      </c>
      <c r="AB435" s="44" t="s">
        <v>81</v>
      </c>
      <c r="AC435" s="45">
        <f>+AC436</f>
        <v>6.6926472310855933</v>
      </c>
      <c r="AD435" s="41">
        <f>+'BASE DE DATOS '!CQ435</f>
        <v>38</v>
      </c>
      <c r="AE435" s="44" t="str">
        <f>+'BASE DE DATOS '!CR435</f>
        <v>NA</v>
      </c>
      <c r="AF435" s="44" t="s">
        <v>81</v>
      </c>
      <c r="AG435" s="45">
        <f>+AG436</f>
        <v>0.49680650689760936</v>
      </c>
      <c r="AH435" s="39" t="str">
        <f>+'BASE DE DATOS '!CU435</f>
        <v xml:space="preserve">SECRETARIA DE EDUCACION </v>
      </c>
    </row>
    <row r="436" spans="1:34" ht="56.25">
      <c r="A436" s="48" t="s">
        <v>1238</v>
      </c>
      <c r="B436" s="49" t="s">
        <v>95</v>
      </c>
      <c r="C436" s="48" t="s">
        <v>1239</v>
      </c>
      <c r="D436" s="50">
        <v>2432</v>
      </c>
      <c r="E436" s="50">
        <v>2432</v>
      </c>
      <c r="F436" s="48" t="s">
        <v>97</v>
      </c>
      <c r="G436" s="48" t="s">
        <v>1240</v>
      </c>
      <c r="H436" s="48" t="s">
        <v>1240</v>
      </c>
      <c r="I436" s="51">
        <v>0</v>
      </c>
      <c r="J436" s="50">
        <v>496</v>
      </c>
      <c r="K436" s="50">
        <v>127</v>
      </c>
      <c r="L436" s="51">
        <v>496</v>
      </c>
      <c r="M436" s="51">
        <v>0</v>
      </c>
      <c r="N436" s="71">
        <v>0</v>
      </c>
      <c r="O436" s="58">
        <v>0</v>
      </c>
      <c r="P436" s="51">
        <v>2305</v>
      </c>
      <c r="Q436" s="121">
        <f>+'BASE DE DATOS '!CD436</f>
        <v>183</v>
      </c>
      <c r="R436" s="51">
        <f>+'BASE DE DATOS '!CE436</f>
        <v>0</v>
      </c>
      <c r="S436" s="51">
        <f>+'BASE DE DATOS '!CF436</f>
        <v>0</v>
      </c>
      <c r="T436" s="51">
        <f>+'BASE DE DATOS '!CG436</f>
        <v>0</v>
      </c>
      <c r="U436" s="51">
        <f>+'BASE DE DATOS '!CH436</f>
        <v>0</v>
      </c>
      <c r="V436" s="51">
        <f>+'BASE DE DATOS '!CI436</f>
        <v>0</v>
      </c>
      <c r="W436" s="51">
        <f>+'BASE DE DATOS '!CJ436</f>
        <v>0</v>
      </c>
      <c r="X436" s="51">
        <f>+'BASE DE DATOS '!CK436</f>
        <v>0</v>
      </c>
      <c r="Y436" s="51">
        <f>+'BASE DE DATOS '!CL436</f>
        <v>0</v>
      </c>
      <c r="Z436" s="51">
        <f>+'BASE DE DATOS '!CM436</f>
        <v>0</v>
      </c>
      <c r="AA436" s="131">
        <f>+'BASE DE DATOS '!CN436</f>
        <v>7.9392624728850322E-2</v>
      </c>
      <c r="AB436" s="377">
        <f>SUM(Z436:Z440)/4</f>
        <v>0</v>
      </c>
      <c r="AC436" s="377">
        <f>SUM(AA436:AA473)</f>
        <v>6.6926472310855933</v>
      </c>
      <c r="AD436" s="54">
        <f>+'BASE DE DATOS '!CQ436</f>
        <v>310</v>
      </c>
      <c r="AE436" s="127">
        <f>+'BASE DE DATOS '!CR436</f>
        <v>0.12746710526315788</v>
      </c>
      <c r="AF436" s="376">
        <f>SUM(AE436:AE440)/5</f>
        <v>0.22549342105263159</v>
      </c>
      <c r="AG436" s="376">
        <f>SUM(AE436:AE473)/AD435</f>
        <v>0.49680650689760936</v>
      </c>
      <c r="AH436" s="55" t="str">
        <f>+'BASE DE DATOS '!CU436</f>
        <v xml:space="preserve">SECRETARIA DE EDUCACION </v>
      </c>
    </row>
    <row r="437" spans="1:34" ht="56.25">
      <c r="A437" s="48" t="s">
        <v>1238</v>
      </c>
      <c r="B437" s="49" t="s">
        <v>95</v>
      </c>
      <c r="C437" s="48" t="s">
        <v>1239</v>
      </c>
      <c r="D437" s="50">
        <v>2432</v>
      </c>
      <c r="E437" s="50">
        <v>2432</v>
      </c>
      <c r="F437" s="48" t="s">
        <v>97</v>
      </c>
      <c r="G437" s="48" t="s">
        <v>1241</v>
      </c>
      <c r="H437" s="48" t="s">
        <v>1241</v>
      </c>
      <c r="I437" s="51">
        <v>0</v>
      </c>
      <c r="J437" s="50">
        <v>608</v>
      </c>
      <c r="K437" s="50">
        <v>0</v>
      </c>
      <c r="L437" s="51">
        <v>608</v>
      </c>
      <c r="M437" s="51">
        <v>0</v>
      </c>
      <c r="N437" s="71">
        <v>0</v>
      </c>
      <c r="O437" s="58">
        <v>0</v>
      </c>
      <c r="P437" s="51">
        <v>2432</v>
      </c>
      <c r="Q437" s="121">
        <f>+'BASE DE DATOS '!CD437</f>
        <v>0</v>
      </c>
      <c r="R437" s="51">
        <f>+'BASE DE DATOS '!CE437</f>
        <v>0</v>
      </c>
      <c r="S437" s="51">
        <f>+'BASE DE DATOS '!CF437</f>
        <v>0</v>
      </c>
      <c r="T437" s="51">
        <f>+'BASE DE DATOS '!CG437</f>
        <v>0</v>
      </c>
      <c r="U437" s="51">
        <f>+'BASE DE DATOS '!CH437</f>
        <v>0</v>
      </c>
      <c r="V437" s="51">
        <f>+'BASE DE DATOS '!CI437</f>
        <v>0</v>
      </c>
      <c r="W437" s="51">
        <f>+'BASE DE DATOS '!CJ437</f>
        <v>0</v>
      </c>
      <c r="X437" s="51">
        <f>+'BASE DE DATOS '!CK437</f>
        <v>0</v>
      </c>
      <c r="Y437" s="51">
        <f>+'BASE DE DATOS '!CL437</f>
        <v>0</v>
      </c>
      <c r="Z437" s="51">
        <f>+'BASE DE DATOS '!CM437</f>
        <v>0</v>
      </c>
      <c r="AA437" s="131">
        <f>+'BASE DE DATOS '!CN437</f>
        <v>0</v>
      </c>
      <c r="AB437" s="377"/>
      <c r="AC437" s="377"/>
      <c r="AD437" s="54">
        <f>+'BASE DE DATOS '!CQ437</f>
        <v>0</v>
      </c>
      <c r="AE437" s="127">
        <f>+'BASE DE DATOS '!CR437</f>
        <v>0</v>
      </c>
      <c r="AF437" s="376"/>
      <c r="AG437" s="376"/>
      <c r="AH437" s="55" t="str">
        <f>+'BASE DE DATOS '!CU437</f>
        <v xml:space="preserve">SECRETARIA DE EDUCACION </v>
      </c>
    </row>
    <row r="438" spans="1:34" ht="56.25">
      <c r="A438" s="48" t="s">
        <v>1238</v>
      </c>
      <c r="B438" s="49" t="s">
        <v>95</v>
      </c>
      <c r="C438" s="48" t="s">
        <v>1239</v>
      </c>
      <c r="D438" s="50">
        <v>2</v>
      </c>
      <c r="E438" s="50">
        <v>2</v>
      </c>
      <c r="F438" s="48" t="s">
        <v>486</v>
      </c>
      <c r="G438" s="48" t="s">
        <v>1242</v>
      </c>
      <c r="H438" s="48" t="s">
        <v>1242</v>
      </c>
      <c r="I438" s="51">
        <v>0</v>
      </c>
      <c r="J438" s="50">
        <v>2</v>
      </c>
      <c r="K438" s="50">
        <v>0</v>
      </c>
      <c r="L438" s="51">
        <v>0</v>
      </c>
      <c r="M438" s="51">
        <v>0</v>
      </c>
      <c r="N438" s="71">
        <v>2</v>
      </c>
      <c r="O438" s="58">
        <v>0</v>
      </c>
      <c r="P438" s="51">
        <v>2</v>
      </c>
      <c r="Q438" s="121">
        <f>+'BASE DE DATOS '!CD438</f>
        <v>0</v>
      </c>
      <c r="R438" s="51">
        <f>+'BASE DE DATOS '!CE438</f>
        <v>0</v>
      </c>
      <c r="S438" s="51">
        <f>+'BASE DE DATOS '!CF438</f>
        <v>0</v>
      </c>
      <c r="T438" s="51">
        <f>+'BASE DE DATOS '!CG438</f>
        <v>0</v>
      </c>
      <c r="U438" s="51">
        <f>+'BASE DE DATOS '!CH438</f>
        <v>0</v>
      </c>
      <c r="V438" s="51">
        <f>+'BASE DE DATOS '!CI438</f>
        <v>0</v>
      </c>
      <c r="W438" s="51">
        <f>+'BASE DE DATOS '!CJ438</f>
        <v>0</v>
      </c>
      <c r="X438" s="51">
        <f>+'BASE DE DATOS '!CK438</f>
        <v>0</v>
      </c>
      <c r="Y438" s="51">
        <f>+'BASE DE DATOS '!CL438</f>
        <v>0</v>
      </c>
      <c r="Z438" s="51">
        <f>+'BASE DE DATOS '!CM438</f>
        <v>0</v>
      </c>
      <c r="AA438" s="131">
        <f>+'BASE DE DATOS '!CN438</f>
        <v>0</v>
      </c>
      <c r="AB438" s="377"/>
      <c r="AC438" s="377"/>
      <c r="AD438" s="54">
        <f>+'BASE DE DATOS '!CQ438</f>
        <v>0</v>
      </c>
      <c r="AE438" s="127">
        <f>+'BASE DE DATOS '!CR438</f>
        <v>0</v>
      </c>
      <c r="AF438" s="376"/>
      <c r="AG438" s="376"/>
      <c r="AH438" s="55" t="str">
        <f>+'BASE DE DATOS '!CU438</f>
        <v xml:space="preserve">SECRETARIA DE EDUCACION </v>
      </c>
    </row>
    <row r="439" spans="1:34" ht="78.75">
      <c r="A439" s="48" t="s">
        <v>1238</v>
      </c>
      <c r="B439" s="49" t="s">
        <v>95</v>
      </c>
      <c r="C439" s="48" t="s">
        <v>1239</v>
      </c>
      <c r="D439" s="50">
        <v>223</v>
      </c>
      <c r="E439" s="50">
        <v>223</v>
      </c>
      <c r="F439" s="48" t="s">
        <v>97</v>
      </c>
      <c r="G439" s="48" t="s">
        <v>1243</v>
      </c>
      <c r="H439" s="48" t="s">
        <v>1243</v>
      </c>
      <c r="I439" s="51">
        <v>0</v>
      </c>
      <c r="J439" s="50">
        <v>44</v>
      </c>
      <c r="K439" s="50">
        <v>0</v>
      </c>
      <c r="L439" s="51">
        <v>44</v>
      </c>
      <c r="M439" s="51">
        <v>0</v>
      </c>
      <c r="N439" s="58">
        <v>223</v>
      </c>
      <c r="O439" s="58">
        <v>0</v>
      </c>
      <c r="P439" s="51">
        <v>223</v>
      </c>
      <c r="Q439" s="121">
        <f>+'BASE DE DATOS '!CD439</f>
        <v>0</v>
      </c>
      <c r="R439" s="51">
        <f>+'BASE DE DATOS '!CE439</f>
        <v>0</v>
      </c>
      <c r="S439" s="51">
        <f>+'BASE DE DATOS '!CF439</f>
        <v>0</v>
      </c>
      <c r="T439" s="51">
        <f>+'BASE DE DATOS '!CG439</f>
        <v>0</v>
      </c>
      <c r="U439" s="51">
        <f>+'BASE DE DATOS '!CH439</f>
        <v>0</v>
      </c>
      <c r="V439" s="51">
        <f>+'BASE DE DATOS '!CI439</f>
        <v>0</v>
      </c>
      <c r="W439" s="51">
        <f>+'BASE DE DATOS '!CJ439</f>
        <v>0</v>
      </c>
      <c r="X439" s="51">
        <f>+'BASE DE DATOS '!CK439</f>
        <v>0</v>
      </c>
      <c r="Y439" s="51">
        <f>+'BASE DE DATOS '!CL439</f>
        <v>0</v>
      </c>
      <c r="Z439" s="51">
        <f>+'BASE DE DATOS '!CM439</f>
        <v>0</v>
      </c>
      <c r="AA439" s="131">
        <f>+'BASE DE DATOS '!CN439</f>
        <v>0</v>
      </c>
      <c r="AB439" s="377"/>
      <c r="AC439" s="377"/>
      <c r="AD439" s="54">
        <f>+'BASE DE DATOS '!CQ439</f>
        <v>0</v>
      </c>
      <c r="AE439" s="127">
        <f>+'BASE DE DATOS '!CR439</f>
        <v>0</v>
      </c>
      <c r="AF439" s="376"/>
      <c r="AG439" s="376"/>
      <c r="AH439" s="55" t="str">
        <f>+'BASE DE DATOS '!CU439</f>
        <v xml:space="preserve">SECRETARIA DE EDUCACION </v>
      </c>
    </row>
    <row r="440" spans="1:34" ht="56.25">
      <c r="A440" s="48" t="s">
        <v>1238</v>
      </c>
      <c r="B440" s="49" t="s">
        <v>95</v>
      </c>
      <c r="C440" s="48" t="s">
        <v>1239</v>
      </c>
      <c r="D440" s="57">
        <v>60</v>
      </c>
      <c r="E440" s="57">
        <v>180</v>
      </c>
      <c r="F440" s="48" t="s">
        <v>97</v>
      </c>
      <c r="G440" s="48" t="s">
        <v>1244</v>
      </c>
      <c r="H440" s="48" t="s">
        <v>1245</v>
      </c>
      <c r="I440" s="51">
        <v>0</v>
      </c>
      <c r="J440" s="50">
        <v>40</v>
      </c>
      <c r="K440" s="50">
        <v>47</v>
      </c>
      <c r="L440" s="51">
        <v>80</v>
      </c>
      <c r="M440" s="51">
        <v>130</v>
      </c>
      <c r="N440" s="71">
        <v>130</v>
      </c>
      <c r="O440" s="58">
        <v>0</v>
      </c>
      <c r="P440" s="51">
        <v>190</v>
      </c>
      <c r="Q440" s="121">
        <f>+'BASE DE DATOS '!CD440</f>
        <v>190</v>
      </c>
      <c r="R440" s="51">
        <f>+'BASE DE DATOS '!CE440</f>
        <v>1210830000</v>
      </c>
      <c r="S440" s="51">
        <f>+'BASE DE DATOS '!CF440</f>
        <v>0</v>
      </c>
      <c r="T440" s="51">
        <f>+'BASE DE DATOS '!CG440</f>
        <v>1210830000</v>
      </c>
      <c r="U440" s="51">
        <f>+'BASE DE DATOS '!CH440</f>
        <v>0</v>
      </c>
      <c r="V440" s="51">
        <f>+'BASE DE DATOS '!CI440</f>
        <v>0</v>
      </c>
      <c r="W440" s="51">
        <f>+'BASE DE DATOS '!CJ440</f>
        <v>0</v>
      </c>
      <c r="X440" s="51">
        <f>+'BASE DE DATOS '!CK440</f>
        <v>0</v>
      </c>
      <c r="Y440" s="51">
        <f>+'BASE DE DATOS '!CL440</f>
        <v>0</v>
      </c>
      <c r="Z440" s="51">
        <f>+'BASE DE DATOS '!CM440</f>
        <v>0</v>
      </c>
      <c r="AA440" s="131" t="str">
        <f>+'BASE DE DATOS '!CN440</f>
        <v>NA</v>
      </c>
      <c r="AB440" s="377"/>
      <c r="AC440" s="377"/>
      <c r="AD440" s="54">
        <f>+'BASE DE DATOS '!CQ440</f>
        <v>367</v>
      </c>
      <c r="AE440" s="127">
        <f>+'BASE DE DATOS '!CR440</f>
        <v>1</v>
      </c>
      <c r="AF440" s="376"/>
      <c r="AG440" s="376"/>
      <c r="AH440" s="55" t="str">
        <f>+'BASE DE DATOS '!CU440</f>
        <v xml:space="preserve">SECRETARIA DE EDUCACION </v>
      </c>
    </row>
    <row r="441" spans="1:34" ht="56.25">
      <c r="A441" s="48" t="s">
        <v>1246</v>
      </c>
      <c r="B441" s="49" t="s">
        <v>95</v>
      </c>
      <c r="C441" s="48" t="s">
        <v>1247</v>
      </c>
      <c r="D441" s="50">
        <v>260</v>
      </c>
      <c r="E441" s="50">
        <v>260</v>
      </c>
      <c r="F441" s="48" t="s">
        <v>97</v>
      </c>
      <c r="G441" s="48" t="s">
        <v>1248</v>
      </c>
      <c r="H441" s="48" t="s">
        <v>1249</v>
      </c>
      <c r="I441" s="51">
        <v>23</v>
      </c>
      <c r="J441" s="50">
        <v>65</v>
      </c>
      <c r="K441" s="50">
        <v>126</v>
      </c>
      <c r="L441" s="51">
        <v>44</v>
      </c>
      <c r="M441" s="51">
        <v>335</v>
      </c>
      <c r="N441" s="71">
        <v>260</v>
      </c>
      <c r="O441" s="58">
        <v>183</v>
      </c>
      <c r="P441" s="51">
        <v>357</v>
      </c>
      <c r="Q441" s="121">
        <f>+'BASE DE DATOS '!CD441</f>
        <v>357</v>
      </c>
      <c r="R441" s="51">
        <f>+'BASE DE DATOS '!CE441</f>
        <v>1210830000</v>
      </c>
      <c r="S441" s="51">
        <f>+'BASE DE DATOS '!CF441</f>
        <v>0</v>
      </c>
      <c r="T441" s="51">
        <f>+'BASE DE DATOS '!CG441</f>
        <v>1210830000</v>
      </c>
      <c r="U441" s="51">
        <f>+'BASE DE DATOS '!CH441</f>
        <v>0</v>
      </c>
      <c r="V441" s="51">
        <f>+'BASE DE DATOS '!CI441</f>
        <v>0</v>
      </c>
      <c r="W441" s="51">
        <f>+'BASE DE DATOS '!CJ441</f>
        <v>0</v>
      </c>
      <c r="X441" s="51">
        <f>+'BASE DE DATOS '!CK441</f>
        <v>0</v>
      </c>
      <c r="Y441" s="51">
        <f>+'BASE DE DATOS '!CL441</f>
        <v>0</v>
      </c>
      <c r="Z441" s="51">
        <f>+'BASE DE DATOS '!CM441</f>
        <v>0</v>
      </c>
      <c r="AA441" s="131" t="str">
        <f>+'BASE DE DATOS '!CN441</f>
        <v>NA</v>
      </c>
      <c r="AB441" s="377">
        <f>SUM(AA441:AA445)/2</f>
        <v>0.5</v>
      </c>
      <c r="AC441" s="377">
        <v>0.05</v>
      </c>
      <c r="AD441" s="54">
        <f>+'BASE DE DATOS '!CQ441</f>
        <v>1001</v>
      </c>
      <c r="AE441" s="127">
        <f>+'BASE DE DATOS '!CR441</f>
        <v>1</v>
      </c>
      <c r="AF441" s="376">
        <f>SUM(AE441:AE445)/5</f>
        <v>0.8</v>
      </c>
      <c r="AG441" s="376"/>
      <c r="AH441" s="55" t="str">
        <f>+'BASE DE DATOS '!CU441</f>
        <v xml:space="preserve">SECRETARIA DE EDUCACION </v>
      </c>
    </row>
    <row r="442" spans="1:34" ht="45">
      <c r="A442" s="48" t="s">
        <v>1246</v>
      </c>
      <c r="B442" s="49" t="s">
        <v>95</v>
      </c>
      <c r="C442" s="48" t="s">
        <v>1247</v>
      </c>
      <c r="D442" s="50">
        <v>260</v>
      </c>
      <c r="E442" s="50">
        <v>260</v>
      </c>
      <c r="F442" s="48" t="s">
        <v>97</v>
      </c>
      <c r="G442" s="48" t="s">
        <v>1250</v>
      </c>
      <c r="H442" s="48" t="s">
        <v>1250</v>
      </c>
      <c r="I442" s="51">
        <v>0</v>
      </c>
      <c r="J442" s="50">
        <v>65</v>
      </c>
      <c r="K442" s="50">
        <v>219</v>
      </c>
      <c r="L442" s="51">
        <v>13</v>
      </c>
      <c r="M442" s="51">
        <v>358</v>
      </c>
      <c r="N442" s="58">
        <v>183</v>
      </c>
      <c r="O442" s="58">
        <v>183</v>
      </c>
      <c r="P442" s="51">
        <v>351</v>
      </c>
      <c r="Q442" s="121">
        <f>+'BASE DE DATOS '!CD442</f>
        <v>351</v>
      </c>
      <c r="R442" s="51">
        <f>+'BASE DE DATOS '!CE442</f>
        <v>0</v>
      </c>
      <c r="S442" s="51">
        <f>+'BASE DE DATOS '!CF442</f>
        <v>0</v>
      </c>
      <c r="T442" s="51">
        <f>+'BASE DE DATOS '!CG442</f>
        <v>0</v>
      </c>
      <c r="U442" s="51">
        <f>+'BASE DE DATOS '!CH442</f>
        <v>0</v>
      </c>
      <c r="V442" s="51">
        <f>+'BASE DE DATOS '!CI442</f>
        <v>0</v>
      </c>
      <c r="W442" s="51">
        <f>+'BASE DE DATOS '!CJ442</f>
        <v>0</v>
      </c>
      <c r="X442" s="51">
        <f>+'BASE DE DATOS '!CK442</f>
        <v>0</v>
      </c>
      <c r="Y442" s="51">
        <f>+'BASE DE DATOS '!CL442</f>
        <v>0</v>
      </c>
      <c r="Z442" s="51">
        <f>+'BASE DE DATOS '!CM442</f>
        <v>0</v>
      </c>
      <c r="AA442" s="131" t="str">
        <f>+'BASE DE DATOS '!CN442</f>
        <v>NA</v>
      </c>
      <c r="AB442" s="377"/>
      <c r="AC442" s="377"/>
      <c r="AD442" s="54">
        <f>+'BASE DE DATOS '!CQ442</f>
        <v>1111</v>
      </c>
      <c r="AE442" s="127">
        <f>+'BASE DE DATOS '!CR442</f>
        <v>1</v>
      </c>
      <c r="AF442" s="376"/>
      <c r="AG442" s="376"/>
      <c r="AH442" s="55" t="str">
        <f>+'BASE DE DATOS '!CU442</f>
        <v xml:space="preserve">SECRETARIA DE EDUCACION </v>
      </c>
    </row>
    <row r="443" spans="1:34" ht="33.75">
      <c r="A443" s="48" t="s">
        <v>1246</v>
      </c>
      <c r="B443" s="49" t="s">
        <v>95</v>
      </c>
      <c r="C443" s="48" t="s">
        <v>1247</v>
      </c>
      <c r="D443" s="50">
        <v>500</v>
      </c>
      <c r="E443" s="50">
        <v>500</v>
      </c>
      <c r="F443" s="48" t="s">
        <v>97</v>
      </c>
      <c r="G443" s="48" t="s">
        <v>1251</v>
      </c>
      <c r="H443" s="48" t="s">
        <v>1251</v>
      </c>
      <c r="I443" s="51">
        <v>275</v>
      </c>
      <c r="J443" s="50">
        <v>275</v>
      </c>
      <c r="K443" s="50">
        <v>0</v>
      </c>
      <c r="L443" s="51">
        <v>200</v>
      </c>
      <c r="M443" s="51">
        <v>318</v>
      </c>
      <c r="N443" s="71">
        <v>183</v>
      </c>
      <c r="O443" s="58">
        <v>183</v>
      </c>
      <c r="P443" s="51">
        <v>340</v>
      </c>
      <c r="Q443" s="121">
        <f>+'BASE DE DATOS '!CD443</f>
        <v>340</v>
      </c>
      <c r="R443" s="51">
        <f>+'BASE DE DATOS '!CE443</f>
        <v>0</v>
      </c>
      <c r="S443" s="51">
        <f>+'BASE DE DATOS '!CF443</f>
        <v>0</v>
      </c>
      <c r="T443" s="51">
        <f>+'BASE DE DATOS '!CG443</f>
        <v>0</v>
      </c>
      <c r="U443" s="51">
        <f>+'BASE DE DATOS '!CH443</f>
        <v>0</v>
      </c>
      <c r="V443" s="51">
        <f>+'BASE DE DATOS '!CI443</f>
        <v>0</v>
      </c>
      <c r="W443" s="51">
        <f>+'BASE DE DATOS '!CJ443</f>
        <v>0</v>
      </c>
      <c r="X443" s="51">
        <f>+'BASE DE DATOS '!CK443</f>
        <v>0</v>
      </c>
      <c r="Y443" s="51">
        <f>+'BASE DE DATOS '!CL443</f>
        <v>0</v>
      </c>
      <c r="Z443" s="51">
        <f>+'BASE DE DATOS '!CM443</f>
        <v>0</v>
      </c>
      <c r="AA443" s="131" t="str">
        <f>+'BASE DE DATOS '!CN443</f>
        <v>NA</v>
      </c>
      <c r="AB443" s="377"/>
      <c r="AC443" s="377"/>
      <c r="AD443" s="54">
        <f>+'BASE DE DATOS '!CQ443</f>
        <v>841</v>
      </c>
      <c r="AE443" s="127">
        <f>+'BASE DE DATOS '!CR443</f>
        <v>1</v>
      </c>
      <c r="AF443" s="376"/>
      <c r="AG443" s="376"/>
      <c r="AH443" s="55" t="str">
        <f>+'BASE DE DATOS '!CU443</f>
        <v xml:space="preserve">SECRETARIA DE EDUCACION </v>
      </c>
    </row>
    <row r="444" spans="1:34" ht="45">
      <c r="A444" s="48" t="s">
        <v>1246</v>
      </c>
      <c r="B444" s="49" t="s">
        <v>95</v>
      </c>
      <c r="C444" s="48" t="s">
        <v>1247</v>
      </c>
      <c r="D444" s="50">
        <v>60</v>
      </c>
      <c r="E444" s="50">
        <v>60</v>
      </c>
      <c r="F444" s="48" t="s">
        <v>97</v>
      </c>
      <c r="G444" s="48" t="s">
        <v>1252</v>
      </c>
      <c r="H444" s="48" t="s">
        <v>1252</v>
      </c>
      <c r="I444" s="51">
        <v>0</v>
      </c>
      <c r="J444" s="50">
        <v>10</v>
      </c>
      <c r="K444" s="50">
        <v>0</v>
      </c>
      <c r="L444" s="51">
        <v>23</v>
      </c>
      <c r="M444" s="51">
        <v>23</v>
      </c>
      <c r="N444" s="58">
        <v>23</v>
      </c>
      <c r="O444" s="58">
        <v>23</v>
      </c>
      <c r="P444" s="51">
        <v>14</v>
      </c>
      <c r="Q444" s="121">
        <f>+'BASE DE DATOS '!CD444</f>
        <v>23</v>
      </c>
      <c r="R444" s="51">
        <f>+'BASE DE DATOS '!CE444</f>
        <v>0</v>
      </c>
      <c r="S444" s="51">
        <f>+'BASE DE DATOS '!CF444</f>
        <v>0</v>
      </c>
      <c r="T444" s="51">
        <f>+'BASE DE DATOS '!CG444</f>
        <v>0</v>
      </c>
      <c r="U444" s="51">
        <f>+'BASE DE DATOS '!CH444</f>
        <v>0</v>
      </c>
      <c r="V444" s="51">
        <f>+'BASE DE DATOS '!CI444</f>
        <v>0</v>
      </c>
      <c r="W444" s="51">
        <f>+'BASE DE DATOS '!CJ444</f>
        <v>0</v>
      </c>
      <c r="X444" s="51">
        <f>+'BASE DE DATOS '!CK444</f>
        <v>0</v>
      </c>
      <c r="Y444" s="51">
        <f>+'BASE DE DATOS '!CL444</f>
        <v>0</v>
      </c>
      <c r="Z444" s="51">
        <f>+'BASE DE DATOS '!CM444</f>
        <v>0</v>
      </c>
      <c r="AA444" s="131">
        <f>+'BASE DE DATOS '!CN444</f>
        <v>1</v>
      </c>
      <c r="AB444" s="377"/>
      <c r="AC444" s="377"/>
      <c r="AD444" s="54">
        <f>+'BASE DE DATOS '!CQ444</f>
        <v>69</v>
      </c>
      <c r="AE444" s="127">
        <f>+'BASE DE DATOS '!CR444</f>
        <v>1</v>
      </c>
      <c r="AF444" s="376"/>
      <c r="AG444" s="376"/>
      <c r="AH444" s="55" t="str">
        <f>+'BASE DE DATOS '!CU444</f>
        <v xml:space="preserve">SECRETARIA DE EDUCACION </v>
      </c>
    </row>
    <row r="445" spans="1:34" ht="67.5">
      <c r="A445" s="48" t="s">
        <v>1246</v>
      </c>
      <c r="B445" s="49" t="s">
        <v>95</v>
      </c>
      <c r="C445" s="48" t="s">
        <v>1247</v>
      </c>
      <c r="D445" s="50">
        <v>30</v>
      </c>
      <c r="E445" s="50">
        <v>30</v>
      </c>
      <c r="F445" s="48" t="s">
        <v>97</v>
      </c>
      <c r="G445" s="48" t="s">
        <v>1253</v>
      </c>
      <c r="H445" s="48" t="s">
        <v>1253</v>
      </c>
      <c r="I445" s="51">
        <v>0</v>
      </c>
      <c r="J445" s="50">
        <v>10</v>
      </c>
      <c r="K445" s="50">
        <v>0</v>
      </c>
      <c r="L445" s="51">
        <v>10</v>
      </c>
      <c r="M445" s="51">
        <v>0</v>
      </c>
      <c r="N445" s="58">
        <v>15</v>
      </c>
      <c r="O445" s="58">
        <v>0</v>
      </c>
      <c r="P445" s="51">
        <v>30</v>
      </c>
      <c r="Q445" s="121">
        <f>+'BASE DE DATOS '!CD445</f>
        <v>0</v>
      </c>
      <c r="R445" s="51">
        <f>+'BASE DE DATOS '!CE445</f>
        <v>0</v>
      </c>
      <c r="S445" s="51">
        <f>+'BASE DE DATOS '!CF445</f>
        <v>0</v>
      </c>
      <c r="T445" s="51">
        <f>+'BASE DE DATOS '!CG445</f>
        <v>0</v>
      </c>
      <c r="U445" s="51">
        <f>+'BASE DE DATOS '!CH445</f>
        <v>0</v>
      </c>
      <c r="V445" s="51">
        <f>+'BASE DE DATOS '!CI445</f>
        <v>0</v>
      </c>
      <c r="W445" s="51">
        <f>+'BASE DE DATOS '!CJ445</f>
        <v>0</v>
      </c>
      <c r="X445" s="51">
        <f>+'BASE DE DATOS '!CK445</f>
        <v>0</v>
      </c>
      <c r="Y445" s="51">
        <f>+'BASE DE DATOS '!CL445</f>
        <v>0</v>
      </c>
      <c r="Z445" s="51">
        <f>+'BASE DE DATOS '!CM445</f>
        <v>0</v>
      </c>
      <c r="AA445" s="131">
        <f>+'BASE DE DATOS '!CN445</f>
        <v>0</v>
      </c>
      <c r="AB445" s="377"/>
      <c r="AC445" s="377"/>
      <c r="AD445" s="54">
        <f>+'BASE DE DATOS '!CQ445</f>
        <v>0</v>
      </c>
      <c r="AE445" s="127">
        <f>+'BASE DE DATOS '!CR445</f>
        <v>0</v>
      </c>
      <c r="AF445" s="376"/>
      <c r="AG445" s="376"/>
      <c r="AH445" s="55" t="str">
        <f>+'BASE DE DATOS '!CU445</f>
        <v xml:space="preserve">SECRETARIA DE EDUCACION </v>
      </c>
    </row>
    <row r="446" spans="1:34" ht="90">
      <c r="A446" s="48" t="s">
        <v>1254</v>
      </c>
      <c r="B446" s="49" t="s">
        <v>95</v>
      </c>
      <c r="C446" s="48" t="s">
        <v>1255</v>
      </c>
      <c r="D446" s="50">
        <v>223</v>
      </c>
      <c r="E446" s="50">
        <v>223</v>
      </c>
      <c r="F446" s="48" t="s">
        <v>486</v>
      </c>
      <c r="G446" s="48" t="s">
        <v>1256</v>
      </c>
      <c r="H446" s="48" t="s">
        <v>1257</v>
      </c>
      <c r="I446" s="51">
        <v>100</v>
      </c>
      <c r="J446" s="50">
        <v>223</v>
      </c>
      <c r="K446" s="50">
        <v>223</v>
      </c>
      <c r="L446" s="51">
        <v>223</v>
      </c>
      <c r="M446" s="51">
        <v>223</v>
      </c>
      <c r="N446" s="58">
        <v>223</v>
      </c>
      <c r="O446" s="58">
        <v>0</v>
      </c>
      <c r="P446" s="51">
        <v>223</v>
      </c>
      <c r="Q446" s="121">
        <f>+'BASE DE DATOS '!CD446</f>
        <v>0</v>
      </c>
      <c r="R446" s="51">
        <f>+'BASE DE DATOS '!CE446</f>
        <v>0</v>
      </c>
      <c r="S446" s="51">
        <f>+'BASE DE DATOS '!CF446</f>
        <v>0</v>
      </c>
      <c r="T446" s="51">
        <f>+'BASE DE DATOS '!CG446</f>
        <v>0</v>
      </c>
      <c r="U446" s="51">
        <f>+'BASE DE DATOS '!CH446</f>
        <v>0</v>
      </c>
      <c r="V446" s="51">
        <f>+'BASE DE DATOS '!CI446</f>
        <v>0</v>
      </c>
      <c r="W446" s="51">
        <f>+'BASE DE DATOS '!CJ446</f>
        <v>0</v>
      </c>
      <c r="X446" s="51">
        <f>+'BASE DE DATOS '!CK446</f>
        <v>0</v>
      </c>
      <c r="Y446" s="51">
        <f>+'BASE DE DATOS '!CL446</f>
        <v>0</v>
      </c>
      <c r="Z446" s="51">
        <f>+'BASE DE DATOS '!CM446</f>
        <v>0</v>
      </c>
      <c r="AA446" s="131">
        <f>+'BASE DE DATOS '!CN446</f>
        <v>0</v>
      </c>
      <c r="AB446" s="377">
        <f>SUM(AA446:AA450)/5</f>
        <v>0.1</v>
      </c>
      <c r="AC446" s="377">
        <v>1.4468999999999999E-2</v>
      </c>
      <c r="AD446" s="54">
        <f>+'BASE DE DATOS '!CQ446</f>
        <v>148.66666666666666</v>
      </c>
      <c r="AE446" s="127">
        <f>+'BASE DE DATOS '!CR446</f>
        <v>0.66666666666666663</v>
      </c>
      <c r="AF446" s="376">
        <f>SUM(AE446:AE450)/5</f>
        <v>0.47728888888888887</v>
      </c>
      <c r="AG446" s="376"/>
      <c r="AH446" s="55" t="str">
        <f>+'BASE DE DATOS '!CU446</f>
        <v xml:space="preserve">SECRETARIA DE EDUCACION </v>
      </c>
    </row>
    <row r="447" spans="1:34" ht="45">
      <c r="A447" s="48" t="s">
        <v>1254</v>
      </c>
      <c r="B447" s="49" t="s">
        <v>95</v>
      </c>
      <c r="C447" s="48" t="s">
        <v>1255</v>
      </c>
      <c r="D447" s="50">
        <v>4</v>
      </c>
      <c r="E447" s="50">
        <v>4</v>
      </c>
      <c r="F447" s="48" t="s">
        <v>97</v>
      </c>
      <c r="G447" s="48" t="s">
        <v>1258</v>
      </c>
      <c r="H447" s="48" t="s">
        <v>1258</v>
      </c>
      <c r="I447" s="51">
        <v>1</v>
      </c>
      <c r="J447" s="50">
        <v>1</v>
      </c>
      <c r="K447" s="50">
        <v>0</v>
      </c>
      <c r="L447" s="51">
        <v>1</v>
      </c>
      <c r="M447" s="51">
        <v>1</v>
      </c>
      <c r="N447" s="71">
        <v>1</v>
      </c>
      <c r="O447" s="58">
        <v>1</v>
      </c>
      <c r="P447" s="51">
        <v>2</v>
      </c>
      <c r="Q447" s="121">
        <f>+'BASE DE DATOS '!CD447</f>
        <v>1</v>
      </c>
      <c r="R447" s="51">
        <f>+'BASE DE DATOS '!CE447</f>
        <v>45000000</v>
      </c>
      <c r="S447" s="51">
        <f>+'BASE DE DATOS '!CF447</f>
        <v>0</v>
      </c>
      <c r="T447" s="51">
        <f>+'BASE DE DATOS '!CG447</f>
        <v>45000000</v>
      </c>
      <c r="U447" s="51">
        <f>+'BASE DE DATOS '!CH447</f>
        <v>0</v>
      </c>
      <c r="V447" s="51">
        <f>+'BASE DE DATOS '!CI447</f>
        <v>0</v>
      </c>
      <c r="W447" s="51">
        <f>+'BASE DE DATOS '!CJ447</f>
        <v>0</v>
      </c>
      <c r="X447" s="51">
        <f>+'BASE DE DATOS '!CK447</f>
        <v>0</v>
      </c>
      <c r="Y447" s="51">
        <f>+'BASE DE DATOS '!CL447</f>
        <v>0</v>
      </c>
      <c r="Z447" s="51">
        <f>+'BASE DE DATOS '!CM447</f>
        <v>0</v>
      </c>
      <c r="AA447" s="131">
        <f>+'BASE DE DATOS '!CN447</f>
        <v>0.5</v>
      </c>
      <c r="AB447" s="377"/>
      <c r="AC447" s="377"/>
      <c r="AD447" s="54">
        <f>+'BASE DE DATOS '!CQ447</f>
        <v>3</v>
      </c>
      <c r="AE447" s="127">
        <f>+'BASE DE DATOS '!CR447</f>
        <v>0.75</v>
      </c>
      <c r="AF447" s="376"/>
      <c r="AG447" s="376"/>
      <c r="AH447" s="55" t="str">
        <f>+'BASE DE DATOS '!CU447</f>
        <v xml:space="preserve">SECRETARIA DE EDUCACION </v>
      </c>
    </row>
    <row r="448" spans="1:34" ht="56.25">
      <c r="A448" s="48" t="s">
        <v>1254</v>
      </c>
      <c r="B448" s="49" t="s">
        <v>95</v>
      </c>
      <c r="C448" s="48" t="s">
        <v>1255</v>
      </c>
      <c r="D448" s="50">
        <v>4</v>
      </c>
      <c r="E448" s="50">
        <v>4</v>
      </c>
      <c r="F448" s="48" t="s">
        <v>97</v>
      </c>
      <c r="G448" s="48" t="s">
        <v>1259</v>
      </c>
      <c r="H448" s="48" t="s">
        <v>1259</v>
      </c>
      <c r="I448" s="51">
        <v>0</v>
      </c>
      <c r="J448" s="50">
        <v>4</v>
      </c>
      <c r="K448" s="50">
        <v>0</v>
      </c>
      <c r="L448" s="51">
        <v>1</v>
      </c>
      <c r="M448" s="51">
        <v>2</v>
      </c>
      <c r="N448" s="71">
        <v>0</v>
      </c>
      <c r="O448" s="58">
        <v>0</v>
      </c>
      <c r="P448" s="51">
        <v>2</v>
      </c>
      <c r="Q448" s="121">
        <f>+'BASE DE DATOS '!CD448</f>
        <v>0</v>
      </c>
      <c r="R448" s="51">
        <f>+'BASE DE DATOS '!CE448</f>
        <v>0</v>
      </c>
      <c r="S448" s="51">
        <f>+'BASE DE DATOS '!CF448</f>
        <v>0</v>
      </c>
      <c r="T448" s="51">
        <f>+'BASE DE DATOS '!CG448</f>
        <v>0</v>
      </c>
      <c r="U448" s="51">
        <f>+'BASE DE DATOS '!CH448</f>
        <v>0</v>
      </c>
      <c r="V448" s="51">
        <f>+'BASE DE DATOS '!CI448</f>
        <v>0</v>
      </c>
      <c r="W448" s="51">
        <f>+'BASE DE DATOS '!CJ448</f>
        <v>0</v>
      </c>
      <c r="X448" s="51">
        <f>+'BASE DE DATOS '!CK448</f>
        <v>0</v>
      </c>
      <c r="Y448" s="51">
        <f>+'BASE DE DATOS '!CL448</f>
        <v>0</v>
      </c>
      <c r="Z448" s="51">
        <f>+'BASE DE DATOS '!CM448</f>
        <v>0</v>
      </c>
      <c r="AA448" s="131">
        <f>+'BASE DE DATOS '!CN448</f>
        <v>0</v>
      </c>
      <c r="AB448" s="377"/>
      <c r="AC448" s="377"/>
      <c r="AD448" s="54">
        <f>+'BASE DE DATOS '!CQ448</f>
        <v>2</v>
      </c>
      <c r="AE448" s="127">
        <f>+'BASE DE DATOS '!CR448</f>
        <v>0.5</v>
      </c>
      <c r="AF448" s="376"/>
      <c r="AG448" s="376"/>
      <c r="AH448" s="55" t="str">
        <f>+'BASE DE DATOS '!CU448</f>
        <v xml:space="preserve">SECRETARIA DE EDUCACION </v>
      </c>
    </row>
    <row r="449" spans="1:34" ht="45">
      <c r="A449" s="48" t="s">
        <v>1254</v>
      </c>
      <c r="B449" s="49" t="s">
        <v>95</v>
      </c>
      <c r="C449" s="48" t="s">
        <v>1255</v>
      </c>
      <c r="D449" s="50">
        <v>4500</v>
      </c>
      <c r="E449" s="50">
        <v>9000</v>
      </c>
      <c r="F449" s="48" t="s">
        <v>97</v>
      </c>
      <c r="G449" s="48" t="s">
        <v>1260</v>
      </c>
      <c r="H449" s="48" t="s">
        <v>1260</v>
      </c>
      <c r="I449" s="51">
        <v>2795</v>
      </c>
      <c r="J449" s="50">
        <v>1000</v>
      </c>
      <c r="K449" s="50">
        <v>179</v>
      </c>
      <c r="L449" s="51">
        <v>1000</v>
      </c>
      <c r="M449" s="51">
        <v>4049</v>
      </c>
      <c r="N449" s="71">
        <v>0</v>
      </c>
      <c r="O449" s="58">
        <v>0</v>
      </c>
      <c r="P449" s="51">
        <v>4772</v>
      </c>
      <c r="Q449" s="121">
        <f>+'BASE DE DATOS '!CD449</f>
        <v>0</v>
      </c>
      <c r="R449" s="51">
        <f>+'BASE DE DATOS '!CE449</f>
        <v>0</v>
      </c>
      <c r="S449" s="51">
        <f>+'BASE DE DATOS '!CF449</f>
        <v>0</v>
      </c>
      <c r="T449" s="51">
        <f>+'BASE DE DATOS '!CG449</f>
        <v>0</v>
      </c>
      <c r="U449" s="51">
        <f>+'BASE DE DATOS '!CH449</f>
        <v>0</v>
      </c>
      <c r="V449" s="51">
        <f>+'BASE DE DATOS '!CI449</f>
        <v>0</v>
      </c>
      <c r="W449" s="51">
        <f>+'BASE DE DATOS '!CJ449</f>
        <v>0</v>
      </c>
      <c r="X449" s="51">
        <f>+'BASE DE DATOS '!CK449</f>
        <v>0</v>
      </c>
      <c r="Y449" s="51">
        <f>+'BASE DE DATOS '!CL449</f>
        <v>0</v>
      </c>
      <c r="Z449" s="51">
        <f>+'BASE DE DATOS '!CM449</f>
        <v>0</v>
      </c>
      <c r="AA449" s="131">
        <f>+'BASE DE DATOS '!CN449</f>
        <v>0</v>
      </c>
      <c r="AB449" s="377"/>
      <c r="AC449" s="377"/>
      <c r="AD449" s="54">
        <f>+'BASE DE DATOS '!CQ449</f>
        <v>4228</v>
      </c>
      <c r="AE449" s="127">
        <f>+'BASE DE DATOS '!CR449</f>
        <v>0.46977777777777779</v>
      </c>
      <c r="AF449" s="376"/>
      <c r="AG449" s="376"/>
      <c r="AH449" s="55" t="str">
        <f>+'BASE DE DATOS '!CU449</f>
        <v xml:space="preserve">SECRETARIA DE EDUCACION </v>
      </c>
    </row>
    <row r="450" spans="1:34" ht="67.5">
      <c r="A450" s="48" t="s">
        <v>1254</v>
      </c>
      <c r="B450" s="49" t="s">
        <v>95</v>
      </c>
      <c r="C450" s="48" t="s">
        <v>1255</v>
      </c>
      <c r="D450" s="50">
        <v>223</v>
      </c>
      <c r="E450" s="50">
        <v>223</v>
      </c>
      <c r="F450" s="48" t="s">
        <v>97</v>
      </c>
      <c r="G450" s="48" t="s">
        <v>1261</v>
      </c>
      <c r="H450" s="48" t="s">
        <v>1261</v>
      </c>
      <c r="I450" s="51">
        <v>50</v>
      </c>
      <c r="J450" s="50">
        <v>55</v>
      </c>
      <c r="K450" s="50">
        <v>0</v>
      </c>
      <c r="L450" s="51">
        <v>0</v>
      </c>
      <c r="M450" s="51">
        <v>0</v>
      </c>
      <c r="N450" s="71">
        <v>0</v>
      </c>
      <c r="O450" s="58">
        <v>0</v>
      </c>
      <c r="P450" s="51">
        <v>223</v>
      </c>
      <c r="Q450" s="121">
        <f>+'BASE DE DATOS '!CD450</f>
        <v>0</v>
      </c>
      <c r="R450" s="51">
        <f>+'BASE DE DATOS '!CE450</f>
        <v>0</v>
      </c>
      <c r="S450" s="51">
        <f>+'BASE DE DATOS '!CF450</f>
        <v>0</v>
      </c>
      <c r="T450" s="51">
        <f>+'BASE DE DATOS '!CG450</f>
        <v>0</v>
      </c>
      <c r="U450" s="51">
        <f>+'BASE DE DATOS '!CH450</f>
        <v>0</v>
      </c>
      <c r="V450" s="51">
        <f>+'BASE DE DATOS '!CI450</f>
        <v>0</v>
      </c>
      <c r="W450" s="51">
        <f>+'BASE DE DATOS '!CJ450</f>
        <v>0</v>
      </c>
      <c r="X450" s="51">
        <f>+'BASE DE DATOS '!CK450</f>
        <v>0</v>
      </c>
      <c r="Y450" s="51">
        <f>+'BASE DE DATOS '!CL450</f>
        <v>0</v>
      </c>
      <c r="Z450" s="51">
        <f>+'BASE DE DATOS '!CM450</f>
        <v>0</v>
      </c>
      <c r="AA450" s="131">
        <f>+'BASE DE DATOS '!CN450</f>
        <v>0</v>
      </c>
      <c r="AB450" s="377"/>
      <c r="AC450" s="377"/>
      <c r="AD450" s="54">
        <f>+'BASE DE DATOS '!CQ450</f>
        <v>0</v>
      </c>
      <c r="AE450" s="127">
        <f>+'BASE DE DATOS '!CR450</f>
        <v>0</v>
      </c>
      <c r="AF450" s="376"/>
      <c r="AG450" s="376"/>
      <c r="AH450" s="55" t="str">
        <f>+'BASE DE DATOS '!CU450</f>
        <v xml:space="preserve">SECRETARIA DE EDUCACION </v>
      </c>
    </row>
    <row r="451" spans="1:34" ht="90">
      <c r="A451" s="48" t="s">
        <v>1262</v>
      </c>
      <c r="B451" s="49" t="s">
        <v>95</v>
      </c>
      <c r="C451" s="48" t="s">
        <v>1263</v>
      </c>
      <c r="D451" s="50">
        <v>1000</v>
      </c>
      <c r="E451" s="50">
        <v>1000</v>
      </c>
      <c r="F451" s="48" t="s">
        <v>97</v>
      </c>
      <c r="G451" s="48" t="s">
        <v>1264</v>
      </c>
      <c r="H451" s="48" t="s">
        <v>1264</v>
      </c>
      <c r="I451" s="51">
        <v>0</v>
      </c>
      <c r="J451" s="50">
        <v>250</v>
      </c>
      <c r="K451" s="50">
        <v>221</v>
      </c>
      <c r="L451" s="51">
        <v>250</v>
      </c>
      <c r="M451" s="51">
        <v>0</v>
      </c>
      <c r="N451" s="71">
        <v>150</v>
      </c>
      <c r="O451" s="58">
        <v>133</v>
      </c>
      <c r="P451" s="51">
        <v>646</v>
      </c>
      <c r="Q451" s="121">
        <f>+'BASE DE DATOS '!CD451</f>
        <v>0</v>
      </c>
      <c r="R451" s="51">
        <f>+'BASE DE DATOS '!CE451</f>
        <v>0</v>
      </c>
      <c r="S451" s="51">
        <f>+'BASE DE DATOS '!CF451</f>
        <v>0</v>
      </c>
      <c r="T451" s="51">
        <f>+'BASE DE DATOS '!CG451</f>
        <v>0</v>
      </c>
      <c r="U451" s="51">
        <f>+'BASE DE DATOS '!CH451</f>
        <v>0</v>
      </c>
      <c r="V451" s="51">
        <f>+'BASE DE DATOS '!CI451</f>
        <v>0</v>
      </c>
      <c r="W451" s="51">
        <f>+'BASE DE DATOS '!CJ451</f>
        <v>0</v>
      </c>
      <c r="X451" s="51">
        <f>+'BASE DE DATOS '!CK451</f>
        <v>0</v>
      </c>
      <c r="Y451" s="51">
        <f>+'BASE DE DATOS '!CL451</f>
        <v>0</v>
      </c>
      <c r="Z451" s="51">
        <f>+'BASE DE DATOS '!CM451</f>
        <v>0</v>
      </c>
      <c r="AA451" s="131">
        <f>+'BASE DE DATOS '!CN451</f>
        <v>0</v>
      </c>
      <c r="AB451" s="377">
        <f>SUM(AA451:AA454)/4</f>
        <v>0.27578475336322872</v>
      </c>
      <c r="AC451" s="377">
        <v>2.4166591928251126E-2</v>
      </c>
      <c r="AD451" s="54">
        <f>+'BASE DE DATOS '!CQ451</f>
        <v>354</v>
      </c>
      <c r="AE451" s="127">
        <f>+'BASE DE DATOS '!CR451</f>
        <v>0.35399999999999998</v>
      </c>
      <c r="AF451" s="376">
        <f>SUM(AE451:AE454)/4</f>
        <v>0.35563645099295321</v>
      </c>
      <c r="AG451" s="376"/>
      <c r="AH451" s="55" t="str">
        <f>+'BASE DE DATOS '!CU451</f>
        <v xml:space="preserve">SECRETARIA DE EDUCACION </v>
      </c>
    </row>
    <row r="452" spans="1:34" ht="90">
      <c r="A452" s="48" t="s">
        <v>1262</v>
      </c>
      <c r="B452" s="49" t="s">
        <v>95</v>
      </c>
      <c r="C452" s="48" t="s">
        <v>1263</v>
      </c>
      <c r="D452" s="50">
        <v>223</v>
      </c>
      <c r="E452" s="50">
        <v>223</v>
      </c>
      <c r="F452" s="48" t="s">
        <v>486</v>
      </c>
      <c r="G452" s="48" t="s">
        <v>1265</v>
      </c>
      <c r="H452" s="48" t="s">
        <v>1265</v>
      </c>
      <c r="I452" s="51">
        <v>223</v>
      </c>
      <c r="J452" s="50">
        <v>223</v>
      </c>
      <c r="K452" s="50">
        <v>30</v>
      </c>
      <c r="L452" s="51">
        <v>55</v>
      </c>
      <c r="M452" s="51">
        <v>0</v>
      </c>
      <c r="N452" s="71">
        <v>223</v>
      </c>
      <c r="O452" s="58">
        <v>0</v>
      </c>
      <c r="P452" s="51">
        <v>223</v>
      </c>
      <c r="Q452" s="121">
        <f>+'BASE DE DATOS '!CD452</f>
        <v>22</v>
      </c>
      <c r="R452" s="51">
        <f>+'BASE DE DATOS '!CE452</f>
        <v>0</v>
      </c>
      <c r="S452" s="51">
        <f>+'BASE DE DATOS '!CF452</f>
        <v>0</v>
      </c>
      <c r="T452" s="51">
        <f>+'BASE DE DATOS '!CG452</f>
        <v>0</v>
      </c>
      <c r="U452" s="51">
        <f>+'BASE DE DATOS '!CH452</f>
        <v>0</v>
      </c>
      <c r="V452" s="51">
        <f>+'BASE DE DATOS '!CI452</f>
        <v>0</v>
      </c>
      <c r="W452" s="51">
        <f>+'BASE DE DATOS '!CJ452</f>
        <v>0</v>
      </c>
      <c r="X452" s="51">
        <f>+'BASE DE DATOS '!CK452</f>
        <v>0</v>
      </c>
      <c r="Y452" s="51">
        <f>+'BASE DE DATOS '!CL452</f>
        <v>0</v>
      </c>
      <c r="Z452" s="51">
        <f>+'BASE DE DATOS '!CM452</f>
        <v>0</v>
      </c>
      <c r="AA452" s="131">
        <f>+'BASE DE DATOS '!CN452</f>
        <v>9.8654708520179366E-2</v>
      </c>
      <c r="AB452" s="377"/>
      <c r="AC452" s="377"/>
      <c r="AD452" s="54">
        <f>+'BASE DE DATOS '!CQ452</f>
        <v>52</v>
      </c>
      <c r="AE452" s="127">
        <f>+'BASE DE DATOS '!CR452</f>
        <v>0.23318385650224216</v>
      </c>
      <c r="AF452" s="376"/>
      <c r="AG452" s="376"/>
      <c r="AH452" s="55" t="str">
        <f>+'BASE DE DATOS '!CU452</f>
        <v xml:space="preserve">SECRETARIA DE EDUCACION </v>
      </c>
    </row>
    <row r="453" spans="1:34" ht="90">
      <c r="A453" s="48" t="s">
        <v>1262</v>
      </c>
      <c r="B453" s="49" t="s">
        <v>95</v>
      </c>
      <c r="C453" s="48" t="s">
        <v>1263</v>
      </c>
      <c r="D453" s="50">
        <v>223</v>
      </c>
      <c r="E453" s="50">
        <v>223</v>
      </c>
      <c r="F453" s="48" t="s">
        <v>486</v>
      </c>
      <c r="G453" s="48" t="s">
        <v>1266</v>
      </c>
      <c r="H453" s="48" t="s">
        <v>1266</v>
      </c>
      <c r="I453" s="51">
        <v>223</v>
      </c>
      <c r="J453" s="50">
        <v>223</v>
      </c>
      <c r="K453" s="50">
        <v>204</v>
      </c>
      <c r="L453" s="51">
        <v>223</v>
      </c>
      <c r="M453" s="51">
        <v>0</v>
      </c>
      <c r="N453" s="71">
        <v>223</v>
      </c>
      <c r="O453" s="58">
        <v>224</v>
      </c>
      <c r="P453" s="51">
        <v>223</v>
      </c>
      <c r="Q453" s="121">
        <f>+'BASE DE DATOS '!CD453</f>
        <v>224</v>
      </c>
      <c r="R453" s="51">
        <f>+'BASE DE DATOS '!CE453</f>
        <v>0</v>
      </c>
      <c r="S453" s="51">
        <f>+'BASE DE DATOS '!CF453</f>
        <v>0</v>
      </c>
      <c r="T453" s="51">
        <f>+'BASE DE DATOS '!CG453</f>
        <v>0</v>
      </c>
      <c r="U453" s="51">
        <f>+'BASE DE DATOS '!CH453</f>
        <v>0</v>
      </c>
      <c r="V453" s="51">
        <f>+'BASE DE DATOS '!CI453</f>
        <v>0</v>
      </c>
      <c r="W453" s="51">
        <f>+'BASE DE DATOS '!CJ453</f>
        <v>0</v>
      </c>
      <c r="X453" s="51">
        <f>+'BASE DE DATOS '!CK453</f>
        <v>0</v>
      </c>
      <c r="Y453" s="51">
        <f>+'BASE DE DATOS '!CL453</f>
        <v>0</v>
      </c>
      <c r="Z453" s="51">
        <f>+'BASE DE DATOS '!CM453</f>
        <v>0</v>
      </c>
      <c r="AA453" s="131">
        <f>+'BASE DE DATOS '!CN453</f>
        <v>1.0044843049327354</v>
      </c>
      <c r="AB453" s="377"/>
      <c r="AC453" s="377"/>
      <c r="AD453" s="54">
        <f>+'BASE DE DATOS '!CQ453</f>
        <v>186.28571428571428</v>
      </c>
      <c r="AE453" s="127">
        <f>+'BASE DE DATOS '!CR453</f>
        <v>0.83536194746957071</v>
      </c>
      <c r="AF453" s="376"/>
      <c r="AG453" s="376"/>
      <c r="AH453" s="55" t="str">
        <f>+'BASE DE DATOS '!CU453</f>
        <v xml:space="preserve">SECRETARIA DE EDUCACION </v>
      </c>
    </row>
    <row r="454" spans="1:34" ht="90">
      <c r="A454" s="48" t="s">
        <v>1262</v>
      </c>
      <c r="B454" s="49" t="s">
        <v>95</v>
      </c>
      <c r="C454" s="48" t="s">
        <v>1263</v>
      </c>
      <c r="D454" s="50">
        <v>223</v>
      </c>
      <c r="E454" s="50">
        <v>223</v>
      </c>
      <c r="F454" s="48" t="s">
        <v>486</v>
      </c>
      <c r="G454" s="48" t="s">
        <v>1267</v>
      </c>
      <c r="H454" s="48" t="s">
        <v>1267</v>
      </c>
      <c r="I454" s="51">
        <v>223</v>
      </c>
      <c r="J454" s="50">
        <v>223</v>
      </c>
      <c r="K454" s="50">
        <v>0</v>
      </c>
      <c r="L454" s="51">
        <v>223</v>
      </c>
      <c r="M454" s="51">
        <v>0</v>
      </c>
      <c r="N454" s="71">
        <v>223</v>
      </c>
      <c r="O454" s="58">
        <v>0</v>
      </c>
      <c r="P454" s="51">
        <v>223</v>
      </c>
      <c r="Q454" s="121">
        <f>+'BASE DE DATOS '!CD454</f>
        <v>0</v>
      </c>
      <c r="R454" s="51">
        <f>+'BASE DE DATOS '!CE454</f>
        <v>0</v>
      </c>
      <c r="S454" s="51">
        <f>+'BASE DE DATOS '!CF454</f>
        <v>0</v>
      </c>
      <c r="T454" s="51">
        <f>+'BASE DE DATOS '!CG454</f>
        <v>0</v>
      </c>
      <c r="U454" s="51">
        <f>+'BASE DE DATOS '!CH454</f>
        <v>0</v>
      </c>
      <c r="V454" s="51">
        <f>+'BASE DE DATOS '!CI454</f>
        <v>0</v>
      </c>
      <c r="W454" s="51">
        <f>+'BASE DE DATOS '!CJ454</f>
        <v>0</v>
      </c>
      <c r="X454" s="51">
        <f>+'BASE DE DATOS '!CK454</f>
        <v>0</v>
      </c>
      <c r="Y454" s="51">
        <f>+'BASE DE DATOS '!CL454</f>
        <v>0</v>
      </c>
      <c r="Z454" s="51">
        <f>+'BASE DE DATOS '!CM454</f>
        <v>0</v>
      </c>
      <c r="AA454" s="131">
        <f>+'BASE DE DATOS '!CN454</f>
        <v>0</v>
      </c>
      <c r="AB454" s="377"/>
      <c r="AC454" s="377"/>
      <c r="AD454" s="54">
        <f>+'BASE DE DATOS '!CQ454</f>
        <v>0</v>
      </c>
      <c r="AE454" s="127">
        <f>+'BASE DE DATOS '!CR454</f>
        <v>0</v>
      </c>
      <c r="AF454" s="376"/>
      <c r="AG454" s="376"/>
      <c r="AH454" s="55" t="str">
        <f>+'BASE DE DATOS '!CU454</f>
        <v xml:space="preserve">SECRETARIA DE EDUCACION </v>
      </c>
    </row>
    <row r="455" spans="1:34" ht="56.25">
      <c r="A455" s="48" t="s">
        <v>1268</v>
      </c>
      <c r="B455" s="49" t="s">
        <v>95</v>
      </c>
      <c r="C455" s="48" t="s">
        <v>1269</v>
      </c>
      <c r="D455" s="50">
        <v>223</v>
      </c>
      <c r="E455" s="50">
        <v>223</v>
      </c>
      <c r="F455" s="48" t="s">
        <v>97</v>
      </c>
      <c r="G455" s="48" t="s">
        <v>1270</v>
      </c>
      <c r="H455" s="48" t="s">
        <v>1270</v>
      </c>
      <c r="I455" s="51">
        <v>223</v>
      </c>
      <c r="J455" s="50">
        <v>223</v>
      </c>
      <c r="K455" s="50">
        <v>138</v>
      </c>
      <c r="L455" s="51">
        <v>223</v>
      </c>
      <c r="M455" s="51">
        <v>0</v>
      </c>
      <c r="N455" s="71">
        <v>223</v>
      </c>
      <c r="O455" s="58">
        <v>224</v>
      </c>
      <c r="P455" s="51">
        <v>80</v>
      </c>
      <c r="Q455" s="121">
        <f>+'BASE DE DATOS '!CD455</f>
        <v>80</v>
      </c>
      <c r="R455" s="51">
        <f>+'BASE DE DATOS '!CE455</f>
        <v>0</v>
      </c>
      <c r="S455" s="51">
        <f>+'BASE DE DATOS '!CF455</f>
        <v>0</v>
      </c>
      <c r="T455" s="51">
        <f>+'BASE DE DATOS '!CG455</f>
        <v>0</v>
      </c>
      <c r="U455" s="51">
        <f>+'BASE DE DATOS '!CH455</f>
        <v>0</v>
      </c>
      <c r="V455" s="51">
        <f>+'BASE DE DATOS '!CI455</f>
        <v>0</v>
      </c>
      <c r="W455" s="51">
        <f>+'BASE DE DATOS '!CJ455</f>
        <v>0</v>
      </c>
      <c r="X455" s="51">
        <f>+'BASE DE DATOS '!CK455</f>
        <v>0</v>
      </c>
      <c r="Y455" s="51">
        <f>+'BASE DE DATOS '!CL455</f>
        <v>0</v>
      </c>
      <c r="Z455" s="51">
        <f>+'BASE DE DATOS '!CM455</f>
        <v>0</v>
      </c>
      <c r="AA455" s="131" t="str">
        <f>+'BASE DE DATOS '!CN455</f>
        <v>NA</v>
      </c>
      <c r="AB455" s="377">
        <f>SUM(AA455:AA457)/1</f>
        <v>0</v>
      </c>
      <c r="AC455" s="377">
        <v>1.5470852017937221E-2</v>
      </c>
      <c r="AD455" s="54">
        <f>+'BASE DE DATOS '!CQ455</f>
        <v>442</v>
      </c>
      <c r="AE455" s="127">
        <f>+'BASE DE DATOS '!CR455</f>
        <v>1</v>
      </c>
      <c r="AF455" s="376">
        <f>SUM(AE455:AE457)/3</f>
        <v>0.66666666666666663</v>
      </c>
      <c r="AG455" s="376"/>
      <c r="AH455" s="55" t="str">
        <f>+'BASE DE DATOS '!CU455</f>
        <v xml:space="preserve">SECRETARIA DE EDUCACION </v>
      </c>
    </row>
    <row r="456" spans="1:34" ht="78.75">
      <c r="A456" s="48" t="s">
        <v>1268</v>
      </c>
      <c r="B456" s="49" t="s">
        <v>95</v>
      </c>
      <c r="C456" s="48" t="s">
        <v>1269</v>
      </c>
      <c r="D456" s="50">
        <v>223</v>
      </c>
      <c r="E456" s="50">
        <v>223</v>
      </c>
      <c r="F456" s="48" t="s">
        <v>97</v>
      </c>
      <c r="G456" s="48" t="s">
        <v>1271</v>
      </c>
      <c r="H456" s="48" t="s">
        <v>1271</v>
      </c>
      <c r="I456" s="51">
        <v>223</v>
      </c>
      <c r="J456" s="50">
        <v>223</v>
      </c>
      <c r="K456" s="50">
        <v>138</v>
      </c>
      <c r="L456" s="51">
        <v>223</v>
      </c>
      <c r="M456" s="51">
        <v>0</v>
      </c>
      <c r="N456" s="71">
        <v>223</v>
      </c>
      <c r="O456" s="58">
        <v>103</v>
      </c>
      <c r="P456" s="51">
        <v>10</v>
      </c>
      <c r="Q456" s="121">
        <f>+'BASE DE DATOS '!CD456</f>
        <v>10</v>
      </c>
      <c r="R456" s="51">
        <f>+'BASE DE DATOS '!CE456</f>
        <v>0</v>
      </c>
      <c r="S456" s="51">
        <f>+'BASE DE DATOS '!CF456</f>
        <v>0</v>
      </c>
      <c r="T456" s="51">
        <f>+'BASE DE DATOS '!CG456</f>
        <v>0</v>
      </c>
      <c r="U456" s="51">
        <f>+'BASE DE DATOS '!CH456</f>
        <v>0</v>
      </c>
      <c r="V456" s="51">
        <f>+'BASE DE DATOS '!CI456</f>
        <v>0</v>
      </c>
      <c r="W456" s="51">
        <f>+'BASE DE DATOS '!CJ456</f>
        <v>0</v>
      </c>
      <c r="X456" s="51">
        <f>+'BASE DE DATOS '!CK456</f>
        <v>0</v>
      </c>
      <c r="Y456" s="51">
        <f>+'BASE DE DATOS '!CL456</f>
        <v>0</v>
      </c>
      <c r="Z456" s="51">
        <f>+'BASE DE DATOS '!CM456</f>
        <v>0</v>
      </c>
      <c r="AA456" s="131" t="str">
        <f>+'BASE DE DATOS '!CN456</f>
        <v>NA</v>
      </c>
      <c r="AB456" s="377"/>
      <c r="AC456" s="377"/>
      <c r="AD456" s="54">
        <f>+'BASE DE DATOS '!CQ456</f>
        <v>251</v>
      </c>
      <c r="AE456" s="127">
        <f>+'BASE DE DATOS '!CR456</f>
        <v>1</v>
      </c>
      <c r="AF456" s="376"/>
      <c r="AG456" s="376"/>
      <c r="AH456" s="55" t="str">
        <f>+'BASE DE DATOS '!CU456</f>
        <v xml:space="preserve">SECRETARIA DE EDUCACION </v>
      </c>
    </row>
    <row r="457" spans="1:34" ht="56.25">
      <c r="A457" s="48" t="s">
        <v>1268</v>
      </c>
      <c r="B457" s="49" t="s">
        <v>95</v>
      </c>
      <c r="C457" s="48" t="s">
        <v>1269</v>
      </c>
      <c r="D457" s="50">
        <v>223</v>
      </c>
      <c r="E457" s="50">
        <v>223</v>
      </c>
      <c r="F457" s="48" t="s">
        <v>97</v>
      </c>
      <c r="G457" s="48" t="s">
        <v>1272</v>
      </c>
      <c r="H457" s="48" t="s">
        <v>1272</v>
      </c>
      <c r="I457" s="51">
        <v>55</v>
      </c>
      <c r="J457" s="50">
        <v>223</v>
      </c>
      <c r="K457" s="50">
        <v>0</v>
      </c>
      <c r="L457" s="51">
        <v>223</v>
      </c>
      <c r="M457" s="51">
        <v>0</v>
      </c>
      <c r="N457" s="71">
        <v>0</v>
      </c>
      <c r="O457" s="58">
        <v>0</v>
      </c>
      <c r="P457" s="51">
        <v>223</v>
      </c>
      <c r="Q457" s="121">
        <f>+'BASE DE DATOS '!CD457</f>
        <v>0</v>
      </c>
      <c r="R457" s="51">
        <f>+'BASE DE DATOS '!CE457</f>
        <v>0</v>
      </c>
      <c r="S457" s="51">
        <f>+'BASE DE DATOS '!CF457</f>
        <v>0</v>
      </c>
      <c r="T457" s="51">
        <f>+'BASE DE DATOS '!CG457</f>
        <v>0</v>
      </c>
      <c r="U457" s="51">
        <f>+'BASE DE DATOS '!CH457</f>
        <v>0</v>
      </c>
      <c r="V457" s="51">
        <f>+'BASE DE DATOS '!CI457</f>
        <v>0</v>
      </c>
      <c r="W457" s="51">
        <f>+'BASE DE DATOS '!CJ457</f>
        <v>0</v>
      </c>
      <c r="X457" s="51">
        <f>+'BASE DE DATOS '!CK457</f>
        <v>0</v>
      </c>
      <c r="Y457" s="51">
        <f>+'BASE DE DATOS '!CL457</f>
        <v>0</v>
      </c>
      <c r="Z457" s="51">
        <f>+'BASE DE DATOS '!CM457</f>
        <v>0</v>
      </c>
      <c r="AA457" s="131">
        <f>+'BASE DE DATOS '!CN457</f>
        <v>0</v>
      </c>
      <c r="AB457" s="377"/>
      <c r="AC457" s="377"/>
      <c r="AD457" s="54">
        <f>+'BASE DE DATOS '!CQ457</f>
        <v>0</v>
      </c>
      <c r="AE457" s="127">
        <f>+'BASE DE DATOS '!CR457</f>
        <v>0</v>
      </c>
      <c r="AF457" s="376"/>
      <c r="AG457" s="376"/>
      <c r="AH457" s="55" t="str">
        <f>+'BASE DE DATOS '!CU457</f>
        <v xml:space="preserve">SECRETARIA DE EDUCACION </v>
      </c>
    </row>
    <row r="458" spans="1:34" ht="78.75">
      <c r="A458" s="48" t="s">
        <v>1273</v>
      </c>
      <c r="B458" s="49" t="s">
        <v>95</v>
      </c>
      <c r="C458" s="48" t="s">
        <v>1274</v>
      </c>
      <c r="D458" s="50">
        <v>1</v>
      </c>
      <c r="E458" s="50">
        <v>1</v>
      </c>
      <c r="F458" s="48" t="s">
        <v>486</v>
      </c>
      <c r="G458" s="48" t="s">
        <v>1275</v>
      </c>
      <c r="H458" s="48" t="s">
        <v>1275</v>
      </c>
      <c r="I458" s="51">
        <v>1</v>
      </c>
      <c r="J458" s="50">
        <v>0</v>
      </c>
      <c r="K458" s="50">
        <v>0</v>
      </c>
      <c r="L458" s="51">
        <v>1</v>
      </c>
      <c r="M458" s="51">
        <v>0</v>
      </c>
      <c r="N458" s="71">
        <v>0</v>
      </c>
      <c r="O458" s="58">
        <v>0</v>
      </c>
      <c r="P458" s="51">
        <v>1</v>
      </c>
      <c r="Q458" s="121">
        <f>+'BASE DE DATOS '!CD458</f>
        <v>0</v>
      </c>
      <c r="R458" s="51">
        <f>+'BASE DE DATOS '!CE458</f>
        <v>0</v>
      </c>
      <c r="S458" s="51">
        <f>+'BASE DE DATOS '!CF458</f>
        <v>0</v>
      </c>
      <c r="T458" s="51">
        <f>+'BASE DE DATOS '!CG458</f>
        <v>0</v>
      </c>
      <c r="U458" s="51">
        <f>+'BASE DE DATOS '!CH458</f>
        <v>0</v>
      </c>
      <c r="V458" s="51">
        <f>+'BASE DE DATOS '!CI458</f>
        <v>0</v>
      </c>
      <c r="W458" s="51">
        <f>+'BASE DE DATOS '!CJ458</f>
        <v>0</v>
      </c>
      <c r="X458" s="51">
        <f>+'BASE DE DATOS '!CK458</f>
        <v>0</v>
      </c>
      <c r="Y458" s="51">
        <f>+'BASE DE DATOS '!CL458</f>
        <v>0</v>
      </c>
      <c r="Z458" s="51">
        <f>+'BASE DE DATOS '!CM458</f>
        <v>0</v>
      </c>
      <c r="AA458" s="131">
        <f>+'BASE DE DATOS '!CN458</f>
        <v>0</v>
      </c>
      <c r="AB458" s="377">
        <f>SUM(AA458:AA460)/3</f>
        <v>0</v>
      </c>
      <c r="AC458" s="377">
        <v>1.6500000000000001E-2</v>
      </c>
      <c r="AD458" s="54">
        <f>+'BASE DE DATOS '!CQ458</f>
        <v>0</v>
      </c>
      <c r="AE458" s="127">
        <f>+'BASE DE DATOS '!CR458</f>
        <v>0</v>
      </c>
      <c r="AF458" s="376">
        <f>SUM(AE458:AE460)/3</f>
        <v>0.24</v>
      </c>
      <c r="AG458" s="376"/>
      <c r="AH458" s="55" t="str">
        <f>+'BASE DE DATOS '!CU458</f>
        <v xml:space="preserve">SECRETARIA DE EDUCACION </v>
      </c>
    </row>
    <row r="459" spans="1:34" ht="78.75">
      <c r="A459" s="48" t="s">
        <v>1273</v>
      </c>
      <c r="B459" s="49" t="s">
        <v>95</v>
      </c>
      <c r="C459" s="48" t="s">
        <v>1274</v>
      </c>
      <c r="D459" s="50">
        <v>150</v>
      </c>
      <c r="E459" s="50">
        <v>150</v>
      </c>
      <c r="F459" s="48" t="s">
        <v>97</v>
      </c>
      <c r="G459" s="48" t="s">
        <v>1276</v>
      </c>
      <c r="H459" s="48" t="s">
        <v>1276</v>
      </c>
      <c r="I459" s="51">
        <v>25</v>
      </c>
      <c r="J459" s="50">
        <v>50</v>
      </c>
      <c r="K459" s="50">
        <v>51</v>
      </c>
      <c r="L459" s="51">
        <v>300</v>
      </c>
      <c r="M459" s="51">
        <v>7</v>
      </c>
      <c r="N459" s="71">
        <v>0</v>
      </c>
      <c r="O459" s="58">
        <v>0</v>
      </c>
      <c r="P459" s="51">
        <v>92</v>
      </c>
      <c r="Q459" s="121">
        <f>+'BASE DE DATOS '!CD459</f>
        <v>0</v>
      </c>
      <c r="R459" s="51">
        <f>+'BASE DE DATOS '!CE459</f>
        <v>0</v>
      </c>
      <c r="S459" s="51">
        <f>+'BASE DE DATOS '!CF459</f>
        <v>0</v>
      </c>
      <c r="T459" s="51">
        <f>+'BASE DE DATOS '!CG459</f>
        <v>0</v>
      </c>
      <c r="U459" s="51">
        <f>+'BASE DE DATOS '!CH459</f>
        <v>0</v>
      </c>
      <c r="V459" s="51">
        <f>+'BASE DE DATOS '!CI459</f>
        <v>0</v>
      </c>
      <c r="W459" s="51">
        <f>+'BASE DE DATOS '!CJ459</f>
        <v>0</v>
      </c>
      <c r="X459" s="51">
        <f>+'BASE DE DATOS '!CK459</f>
        <v>0</v>
      </c>
      <c r="Y459" s="51">
        <f>+'BASE DE DATOS '!CL459</f>
        <v>0</v>
      </c>
      <c r="Z459" s="51">
        <f>+'BASE DE DATOS '!CM459</f>
        <v>0</v>
      </c>
      <c r="AA459" s="131">
        <f>+'BASE DE DATOS '!CN459</f>
        <v>0</v>
      </c>
      <c r="AB459" s="377"/>
      <c r="AC459" s="377"/>
      <c r="AD459" s="54">
        <f>+'BASE DE DATOS '!CQ459</f>
        <v>58</v>
      </c>
      <c r="AE459" s="127">
        <f>+'BASE DE DATOS '!CR459</f>
        <v>0.38666666666666666</v>
      </c>
      <c r="AF459" s="376"/>
      <c r="AG459" s="376"/>
      <c r="AH459" s="55" t="str">
        <f>+'BASE DE DATOS '!CU459</f>
        <v xml:space="preserve">SECRETARIA DE EDUCACION </v>
      </c>
    </row>
    <row r="460" spans="1:34" ht="56.25">
      <c r="A460" s="48" t="s">
        <v>1273</v>
      </c>
      <c r="B460" s="49" t="s">
        <v>95</v>
      </c>
      <c r="C460" s="48" t="s">
        <v>1274</v>
      </c>
      <c r="D460" s="50">
        <v>300</v>
      </c>
      <c r="E460" s="50">
        <v>300</v>
      </c>
      <c r="F460" s="48" t="s">
        <v>97</v>
      </c>
      <c r="G460" s="48" t="s">
        <v>1277</v>
      </c>
      <c r="H460" s="48" t="s">
        <v>1277</v>
      </c>
      <c r="I460" s="51">
        <v>100</v>
      </c>
      <c r="J460" s="50">
        <v>100</v>
      </c>
      <c r="K460" s="50">
        <v>100</v>
      </c>
      <c r="L460" s="51">
        <v>100</v>
      </c>
      <c r="M460" s="51">
        <v>0</v>
      </c>
      <c r="N460" s="71">
        <v>100</v>
      </c>
      <c r="O460" s="58">
        <v>0</v>
      </c>
      <c r="P460" s="51">
        <v>200</v>
      </c>
      <c r="Q460" s="121">
        <f>+'BASE DE DATOS '!CD460</f>
        <v>0</v>
      </c>
      <c r="R460" s="51">
        <f>+'BASE DE DATOS '!CE460</f>
        <v>0</v>
      </c>
      <c r="S460" s="51">
        <f>+'BASE DE DATOS '!CF460</f>
        <v>0</v>
      </c>
      <c r="T460" s="51">
        <f>+'BASE DE DATOS '!CG460</f>
        <v>0</v>
      </c>
      <c r="U460" s="51">
        <f>+'BASE DE DATOS '!CH460</f>
        <v>0</v>
      </c>
      <c r="V460" s="51">
        <f>+'BASE DE DATOS '!CI460</f>
        <v>0</v>
      </c>
      <c r="W460" s="51">
        <f>+'BASE DE DATOS '!CJ460</f>
        <v>0</v>
      </c>
      <c r="X460" s="51">
        <f>+'BASE DE DATOS '!CK460</f>
        <v>0</v>
      </c>
      <c r="Y460" s="51">
        <f>+'BASE DE DATOS '!CL460</f>
        <v>0</v>
      </c>
      <c r="Z460" s="51">
        <f>+'BASE DE DATOS '!CM460</f>
        <v>0</v>
      </c>
      <c r="AA460" s="131">
        <f>+'BASE DE DATOS '!CN460</f>
        <v>0</v>
      </c>
      <c r="AB460" s="377"/>
      <c r="AC460" s="377"/>
      <c r="AD460" s="54">
        <f>+'BASE DE DATOS '!CQ460</f>
        <v>100</v>
      </c>
      <c r="AE460" s="127">
        <f>+'BASE DE DATOS '!CR460</f>
        <v>0.33333333333333331</v>
      </c>
      <c r="AF460" s="376"/>
      <c r="AG460" s="376"/>
      <c r="AH460" s="55" t="str">
        <f>+'BASE DE DATOS '!CU460</f>
        <v xml:space="preserve">SECRETARIA DE EDUCACION </v>
      </c>
    </row>
    <row r="461" spans="1:34" ht="33.75">
      <c r="A461" s="48" t="s">
        <v>1278</v>
      </c>
      <c r="B461" s="49" t="s">
        <v>95</v>
      </c>
      <c r="C461" s="48" t="s">
        <v>1279</v>
      </c>
      <c r="D461" s="50">
        <v>1</v>
      </c>
      <c r="E461" s="50">
        <v>1</v>
      </c>
      <c r="F461" s="48" t="s">
        <v>486</v>
      </c>
      <c r="G461" s="48" t="s">
        <v>1280</v>
      </c>
      <c r="H461" s="48" t="s">
        <v>1280</v>
      </c>
      <c r="I461" s="51">
        <v>1</v>
      </c>
      <c r="J461" s="50">
        <v>1</v>
      </c>
      <c r="K461" s="50">
        <v>1</v>
      </c>
      <c r="L461" s="51">
        <v>0</v>
      </c>
      <c r="M461" s="51">
        <v>0</v>
      </c>
      <c r="N461" s="71">
        <v>1</v>
      </c>
      <c r="O461" s="58">
        <v>0</v>
      </c>
      <c r="P461" s="51">
        <v>0</v>
      </c>
      <c r="Q461" s="121">
        <f>+'BASE DE DATOS '!CD461</f>
        <v>0</v>
      </c>
      <c r="R461" s="51">
        <f>+'BASE DE DATOS '!CE461</f>
        <v>0</v>
      </c>
      <c r="S461" s="51">
        <f>+'BASE DE DATOS '!CF461</f>
        <v>0</v>
      </c>
      <c r="T461" s="51">
        <f>+'BASE DE DATOS '!CG461</f>
        <v>0</v>
      </c>
      <c r="U461" s="51">
        <f>+'BASE DE DATOS '!CH461</f>
        <v>0</v>
      </c>
      <c r="V461" s="51">
        <f>+'BASE DE DATOS '!CI461</f>
        <v>0</v>
      </c>
      <c r="W461" s="51">
        <f>+'BASE DE DATOS '!CJ461</f>
        <v>0</v>
      </c>
      <c r="X461" s="51">
        <f>+'BASE DE DATOS '!CK461</f>
        <v>0</v>
      </c>
      <c r="Y461" s="51">
        <f>+'BASE DE DATOS '!CL461</f>
        <v>0</v>
      </c>
      <c r="Z461" s="51">
        <f>+'BASE DE DATOS '!CM461</f>
        <v>0</v>
      </c>
      <c r="AA461" s="131" t="str">
        <f>+'BASE DE DATOS '!CN461</f>
        <v>NA</v>
      </c>
      <c r="AB461" s="377">
        <f>SUM(AA461:AA468)/7</f>
        <v>0.43001651327197543</v>
      </c>
      <c r="AC461" s="377">
        <v>0.6875</v>
      </c>
      <c r="AD461" s="54">
        <f>+'BASE DE DATOS '!CQ461</f>
        <v>1</v>
      </c>
      <c r="AE461" s="127">
        <f>+'BASE DE DATOS '!CR461</f>
        <v>1</v>
      </c>
      <c r="AF461" s="376">
        <f>SUM(AE461:AE468)/8</f>
        <v>0.57598802426800311</v>
      </c>
      <c r="AG461" s="376"/>
      <c r="AH461" s="55" t="str">
        <f>+'BASE DE DATOS '!CU461</f>
        <v xml:space="preserve">SECRETARIA DE EDUCACION </v>
      </c>
    </row>
    <row r="462" spans="1:34" ht="33.75">
      <c r="A462" s="48" t="s">
        <v>1278</v>
      </c>
      <c r="B462" s="49" t="s">
        <v>95</v>
      </c>
      <c r="C462" s="48" t="s">
        <v>1279</v>
      </c>
      <c r="D462" s="50">
        <v>5500</v>
      </c>
      <c r="E462" s="50">
        <v>5500</v>
      </c>
      <c r="F462" s="48" t="s">
        <v>97</v>
      </c>
      <c r="G462" s="48" t="s">
        <v>1281</v>
      </c>
      <c r="H462" s="48" t="s">
        <v>1281</v>
      </c>
      <c r="I462" s="51">
        <v>60</v>
      </c>
      <c r="J462" s="50">
        <v>1000</v>
      </c>
      <c r="K462" s="50">
        <v>0</v>
      </c>
      <c r="L462" s="51">
        <v>1000</v>
      </c>
      <c r="M462" s="51">
        <v>0</v>
      </c>
      <c r="N462" s="71">
        <v>2250</v>
      </c>
      <c r="O462" s="58">
        <v>0</v>
      </c>
      <c r="P462" s="51">
        <v>5500</v>
      </c>
      <c r="Q462" s="121">
        <f>+'BASE DE DATOS '!CD462</f>
        <v>0</v>
      </c>
      <c r="R462" s="51">
        <f>+'BASE DE DATOS '!CE462</f>
        <v>0</v>
      </c>
      <c r="S462" s="51">
        <f>+'BASE DE DATOS '!CF462</f>
        <v>0</v>
      </c>
      <c r="T462" s="51">
        <f>+'BASE DE DATOS '!CG462</f>
        <v>0</v>
      </c>
      <c r="U462" s="51">
        <f>+'BASE DE DATOS '!CH462</f>
        <v>0</v>
      </c>
      <c r="V462" s="51">
        <f>+'BASE DE DATOS '!CI462</f>
        <v>0</v>
      </c>
      <c r="W462" s="51">
        <f>+'BASE DE DATOS '!CJ462</f>
        <v>0</v>
      </c>
      <c r="X462" s="51">
        <f>+'BASE DE DATOS '!CK462</f>
        <v>0</v>
      </c>
      <c r="Y462" s="51">
        <f>+'BASE DE DATOS '!CL462</f>
        <v>0</v>
      </c>
      <c r="Z462" s="51">
        <f>+'BASE DE DATOS '!CM462</f>
        <v>0</v>
      </c>
      <c r="AA462" s="131">
        <f>+'BASE DE DATOS '!CN462</f>
        <v>0</v>
      </c>
      <c r="AB462" s="377"/>
      <c r="AC462" s="377"/>
      <c r="AD462" s="54">
        <f>+'BASE DE DATOS '!CQ462</f>
        <v>0</v>
      </c>
      <c r="AE462" s="127">
        <f>+'BASE DE DATOS '!CR462</f>
        <v>0</v>
      </c>
      <c r="AF462" s="376"/>
      <c r="AG462" s="376"/>
      <c r="AH462" s="55" t="str">
        <f>+'BASE DE DATOS '!CU462</f>
        <v xml:space="preserve">SECRETARIA DE EDUCACION </v>
      </c>
    </row>
    <row r="463" spans="1:34" ht="56.25">
      <c r="A463" s="48" t="s">
        <v>1278</v>
      </c>
      <c r="B463" s="49" t="s">
        <v>95</v>
      </c>
      <c r="C463" s="48" t="s">
        <v>1279</v>
      </c>
      <c r="D463" s="50">
        <v>223</v>
      </c>
      <c r="E463" s="50">
        <v>223</v>
      </c>
      <c r="F463" s="48" t="s">
        <v>97</v>
      </c>
      <c r="G463" s="48" t="s">
        <v>1282</v>
      </c>
      <c r="H463" s="48" t="s">
        <v>1282</v>
      </c>
      <c r="I463" s="51">
        <v>0</v>
      </c>
      <c r="J463" s="50">
        <v>2</v>
      </c>
      <c r="K463" s="50">
        <v>0</v>
      </c>
      <c r="L463" s="51">
        <v>158</v>
      </c>
      <c r="M463" s="51">
        <v>160</v>
      </c>
      <c r="N463" s="71">
        <v>63</v>
      </c>
      <c r="O463" s="58">
        <v>0</v>
      </c>
      <c r="P463" s="51">
        <v>63</v>
      </c>
      <c r="Q463" s="121">
        <f>+'BASE DE DATOS '!CD463</f>
        <v>32</v>
      </c>
      <c r="R463" s="51">
        <f>+'BASE DE DATOS '!CE463</f>
        <v>0</v>
      </c>
      <c r="S463" s="51">
        <f>+'BASE DE DATOS '!CF463</f>
        <v>0</v>
      </c>
      <c r="T463" s="51">
        <f>+'BASE DE DATOS '!CG463</f>
        <v>0</v>
      </c>
      <c r="U463" s="51">
        <f>+'BASE DE DATOS '!CH463</f>
        <v>0</v>
      </c>
      <c r="V463" s="51">
        <f>+'BASE DE DATOS '!CI463</f>
        <v>0</v>
      </c>
      <c r="W463" s="51">
        <f>+'BASE DE DATOS '!CJ463</f>
        <v>0</v>
      </c>
      <c r="X463" s="51">
        <f>+'BASE DE DATOS '!CK463</f>
        <v>0</v>
      </c>
      <c r="Y463" s="51">
        <f>+'BASE DE DATOS '!CL463</f>
        <v>0</v>
      </c>
      <c r="Z463" s="51">
        <f>+'BASE DE DATOS '!CM463</f>
        <v>0</v>
      </c>
      <c r="AA463" s="131">
        <f>+'BASE DE DATOS '!CN463</f>
        <v>0.50793650793650791</v>
      </c>
      <c r="AB463" s="377"/>
      <c r="AC463" s="377"/>
      <c r="AD463" s="54">
        <f>+'BASE DE DATOS '!CQ463</f>
        <v>192</v>
      </c>
      <c r="AE463" s="127">
        <f>+'BASE DE DATOS '!CR463</f>
        <v>0.86098654708520184</v>
      </c>
      <c r="AF463" s="376"/>
      <c r="AG463" s="376"/>
      <c r="AH463" s="55" t="str">
        <f>+'BASE DE DATOS '!CU463</f>
        <v xml:space="preserve">SECRETARIA DE EDUCACION </v>
      </c>
    </row>
    <row r="464" spans="1:34" ht="56.25">
      <c r="A464" s="48" t="s">
        <v>1278</v>
      </c>
      <c r="B464" s="49" t="s">
        <v>95</v>
      </c>
      <c r="C464" s="48" t="s">
        <v>1279</v>
      </c>
      <c r="D464" s="50">
        <v>1</v>
      </c>
      <c r="E464" s="50">
        <v>1</v>
      </c>
      <c r="F464" s="48" t="s">
        <v>97</v>
      </c>
      <c r="G464" s="48" t="s">
        <v>1283</v>
      </c>
      <c r="H464" s="48" t="s">
        <v>1283</v>
      </c>
      <c r="I464" s="51">
        <v>0</v>
      </c>
      <c r="J464" s="50">
        <v>1</v>
      </c>
      <c r="K464" s="50">
        <v>0</v>
      </c>
      <c r="L464" s="51">
        <v>1</v>
      </c>
      <c r="M464" s="51">
        <v>0</v>
      </c>
      <c r="N464" s="58">
        <v>0</v>
      </c>
      <c r="O464" s="58">
        <v>0</v>
      </c>
      <c r="P464" s="51">
        <v>1</v>
      </c>
      <c r="Q464" s="121">
        <f>+'BASE DE DATOS '!CD464</f>
        <v>0</v>
      </c>
      <c r="R464" s="51">
        <f>+'BASE DE DATOS '!CE464</f>
        <v>0</v>
      </c>
      <c r="S464" s="51">
        <f>+'BASE DE DATOS '!CF464</f>
        <v>0</v>
      </c>
      <c r="T464" s="51">
        <f>+'BASE DE DATOS '!CG464</f>
        <v>0</v>
      </c>
      <c r="U464" s="51">
        <f>+'BASE DE DATOS '!CH464</f>
        <v>0</v>
      </c>
      <c r="V464" s="51">
        <f>+'BASE DE DATOS '!CI464</f>
        <v>0</v>
      </c>
      <c r="W464" s="51">
        <f>+'BASE DE DATOS '!CJ464</f>
        <v>0</v>
      </c>
      <c r="X464" s="51">
        <f>+'BASE DE DATOS '!CK464</f>
        <v>0</v>
      </c>
      <c r="Y464" s="51">
        <f>+'BASE DE DATOS '!CL464</f>
        <v>0</v>
      </c>
      <c r="Z464" s="51">
        <f>+'BASE DE DATOS '!CM464</f>
        <v>0</v>
      </c>
      <c r="AA464" s="131">
        <f>+'BASE DE DATOS '!CN464</f>
        <v>0</v>
      </c>
      <c r="AB464" s="377"/>
      <c r="AC464" s="377"/>
      <c r="AD464" s="54">
        <f>+'BASE DE DATOS '!CQ464</f>
        <v>0</v>
      </c>
      <c r="AE464" s="127">
        <f>+'BASE DE DATOS '!CR464</f>
        <v>0</v>
      </c>
      <c r="AF464" s="376"/>
      <c r="AG464" s="376"/>
      <c r="AH464" s="55" t="str">
        <f>+'BASE DE DATOS '!CU464</f>
        <v xml:space="preserve">SECRETARIA DE EDUCACION </v>
      </c>
    </row>
    <row r="465" spans="1:34" ht="56.25">
      <c r="A465" s="48" t="s">
        <v>1278</v>
      </c>
      <c r="B465" s="49" t="s">
        <v>95</v>
      </c>
      <c r="C465" s="48" t="s">
        <v>1279</v>
      </c>
      <c r="D465" s="50">
        <v>223</v>
      </c>
      <c r="E465" s="50">
        <v>223</v>
      </c>
      <c r="F465" s="48" t="s">
        <v>97</v>
      </c>
      <c r="G465" s="48" t="s">
        <v>1284</v>
      </c>
      <c r="H465" s="48" t="s">
        <v>1284</v>
      </c>
      <c r="I465" s="51">
        <v>0</v>
      </c>
      <c r="J465" s="50">
        <v>55</v>
      </c>
      <c r="K465" s="50">
        <v>88</v>
      </c>
      <c r="L465" s="51">
        <v>55</v>
      </c>
      <c r="M465" s="51">
        <v>125</v>
      </c>
      <c r="N465" s="71">
        <v>10</v>
      </c>
      <c r="O465" s="58">
        <v>0</v>
      </c>
      <c r="P465" s="51">
        <v>10</v>
      </c>
      <c r="Q465" s="121">
        <f>+'BASE DE DATOS '!CD465</f>
        <v>189</v>
      </c>
      <c r="R465" s="51">
        <f>+'BASE DE DATOS '!CE465</f>
        <v>2662386000</v>
      </c>
      <c r="S465" s="51">
        <f>+'BASE DE DATOS '!CF465</f>
        <v>0</v>
      </c>
      <c r="T465" s="51">
        <f>+'BASE DE DATOS '!CG465</f>
        <v>2662386000</v>
      </c>
      <c r="U465" s="51">
        <f>+'BASE DE DATOS '!CH465</f>
        <v>0</v>
      </c>
      <c r="V465" s="51">
        <f>+'BASE DE DATOS '!CI465</f>
        <v>0</v>
      </c>
      <c r="W465" s="51">
        <f>+'BASE DE DATOS '!CJ465</f>
        <v>0</v>
      </c>
      <c r="X465" s="51">
        <f>+'BASE DE DATOS '!CK465</f>
        <v>0</v>
      </c>
      <c r="Y465" s="51">
        <f>+'BASE DE DATOS '!CL465</f>
        <v>0</v>
      </c>
      <c r="Z465" s="51">
        <f>+'BASE DE DATOS '!CM465</f>
        <v>0</v>
      </c>
      <c r="AA465" s="131">
        <f>+'BASE DE DATOS '!CN465</f>
        <v>1</v>
      </c>
      <c r="AB465" s="377"/>
      <c r="AC465" s="377"/>
      <c r="AD465" s="54">
        <f>+'BASE DE DATOS '!CQ465</f>
        <v>402</v>
      </c>
      <c r="AE465" s="127">
        <f>+'BASE DE DATOS '!CR465</f>
        <v>1</v>
      </c>
      <c r="AF465" s="376"/>
      <c r="AG465" s="376"/>
      <c r="AH465" s="55" t="str">
        <f>+'BASE DE DATOS '!CU465</f>
        <v xml:space="preserve">SECRETARIA DE EDUCACION </v>
      </c>
    </row>
    <row r="466" spans="1:34" ht="33.75">
      <c r="A466" s="48" t="s">
        <v>1278</v>
      </c>
      <c r="B466" s="49" t="s">
        <v>95</v>
      </c>
      <c r="C466" s="48" t="s">
        <v>1279</v>
      </c>
      <c r="D466" s="50">
        <v>1</v>
      </c>
      <c r="E466" s="50">
        <v>1</v>
      </c>
      <c r="F466" s="48" t="s">
        <v>97</v>
      </c>
      <c r="G466" s="48" t="s">
        <v>1285</v>
      </c>
      <c r="H466" s="48" t="s">
        <v>1286</v>
      </c>
      <c r="I466" s="51">
        <v>0</v>
      </c>
      <c r="J466" s="50">
        <v>0</v>
      </c>
      <c r="K466" s="51">
        <v>0</v>
      </c>
      <c r="L466" s="51">
        <v>0</v>
      </c>
      <c r="M466" s="51">
        <v>0</v>
      </c>
      <c r="N466" s="58">
        <v>0</v>
      </c>
      <c r="O466" s="58">
        <v>0</v>
      </c>
      <c r="P466" s="51">
        <v>1</v>
      </c>
      <c r="Q466" s="121">
        <f>+'BASE DE DATOS '!CD466</f>
        <v>0</v>
      </c>
      <c r="R466" s="51">
        <f>+'BASE DE DATOS '!CE466</f>
        <v>0</v>
      </c>
      <c r="S466" s="51">
        <f>+'BASE DE DATOS '!CF466</f>
        <v>0</v>
      </c>
      <c r="T466" s="51">
        <f>+'BASE DE DATOS '!CG466</f>
        <v>0</v>
      </c>
      <c r="U466" s="51">
        <f>+'BASE DE DATOS '!CH466</f>
        <v>0</v>
      </c>
      <c r="V466" s="51">
        <f>+'BASE DE DATOS '!CI466</f>
        <v>0</v>
      </c>
      <c r="W466" s="51">
        <f>+'BASE DE DATOS '!CJ466</f>
        <v>0</v>
      </c>
      <c r="X466" s="51">
        <f>+'BASE DE DATOS '!CK466</f>
        <v>0</v>
      </c>
      <c r="Y466" s="51">
        <f>+'BASE DE DATOS '!CL466</f>
        <v>0</v>
      </c>
      <c r="Z466" s="51">
        <f>+'BASE DE DATOS '!CM466</f>
        <v>0</v>
      </c>
      <c r="AA466" s="131">
        <f>+'BASE DE DATOS '!CN466</f>
        <v>0</v>
      </c>
      <c r="AB466" s="377"/>
      <c r="AC466" s="377"/>
      <c r="AD466" s="54">
        <f>+'BASE DE DATOS '!CQ466</f>
        <v>0</v>
      </c>
      <c r="AE466" s="127">
        <f>+'BASE DE DATOS '!CR466</f>
        <v>0</v>
      </c>
      <c r="AF466" s="376"/>
      <c r="AG466" s="376"/>
      <c r="AH466" s="55" t="str">
        <f>+'BASE DE DATOS '!CU466</f>
        <v xml:space="preserve">SECRETARIA DE EDUCACION </v>
      </c>
    </row>
    <row r="467" spans="1:34" ht="33.75">
      <c r="A467" s="48" t="s">
        <v>1278</v>
      </c>
      <c r="B467" s="49" t="s">
        <v>95</v>
      </c>
      <c r="C467" s="48" t="s">
        <v>1279</v>
      </c>
      <c r="D467" s="57">
        <v>80</v>
      </c>
      <c r="E467" s="57">
        <v>170000</v>
      </c>
      <c r="F467" s="48" t="s">
        <v>97</v>
      </c>
      <c r="G467" s="48" t="s">
        <v>1287</v>
      </c>
      <c r="H467" s="56" t="s">
        <v>1288</v>
      </c>
      <c r="I467" s="51">
        <v>28</v>
      </c>
      <c r="J467" s="50">
        <v>40</v>
      </c>
      <c r="K467" s="51">
        <v>0</v>
      </c>
      <c r="L467" s="51">
        <v>40</v>
      </c>
      <c r="M467" s="51">
        <v>50</v>
      </c>
      <c r="N467" s="71">
        <v>15</v>
      </c>
      <c r="O467" s="58">
        <v>0</v>
      </c>
      <c r="P467" s="51">
        <v>170000</v>
      </c>
      <c r="Q467" s="121">
        <f>+'BASE DE DATOS '!CD467</f>
        <v>160926</v>
      </c>
      <c r="R467" s="51">
        <f>+'BASE DE DATOS '!CE467</f>
        <v>0</v>
      </c>
      <c r="S467" s="51">
        <f>+'BASE DE DATOS '!CF467</f>
        <v>0</v>
      </c>
      <c r="T467" s="51">
        <f>+'BASE DE DATOS '!CG467</f>
        <v>0</v>
      </c>
      <c r="U467" s="51">
        <f>+'BASE DE DATOS '!CH467</f>
        <v>0</v>
      </c>
      <c r="V467" s="51">
        <f>+'BASE DE DATOS '!CI467</f>
        <v>0</v>
      </c>
      <c r="W467" s="51">
        <f>+'BASE DE DATOS '!CJ467</f>
        <v>0</v>
      </c>
      <c r="X467" s="51">
        <f>+'BASE DE DATOS '!CK467</f>
        <v>0</v>
      </c>
      <c r="Y467" s="51">
        <f>+'BASE DE DATOS '!CL467</f>
        <v>0</v>
      </c>
      <c r="Z467" s="51">
        <f>+'BASE DE DATOS '!CM467</f>
        <v>0</v>
      </c>
      <c r="AA467" s="131">
        <f>+'BASE DE DATOS '!CN467</f>
        <v>0.94662352941176475</v>
      </c>
      <c r="AB467" s="377"/>
      <c r="AC467" s="377"/>
      <c r="AD467" s="54">
        <f>+'BASE DE DATOS '!CQ467</f>
        <v>160976</v>
      </c>
      <c r="AE467" s="127">
        <f>+'BASE DE DATOS '!CR467</f>
        <v>0.94691764705882353</v>
      </c>
      <c r="AF467" s="376"/>
      <c r="AG467" s="376"/>
      <c r="AH467" s="55" t="str">
        <f>+'BASE DE DATOS '!CU467</f>
        <v xml:space="preserve">SECRETARIA DE EDUCACION </v>
      </c>
    </row>
    <row r="468" spans="1:34" ht="33.75">
      <c r="A468" s="48" t="s">
        <v>1278</v>
      </c>
      <c r="B468" s="49" t="s">
        <v>95</v>
      </c>
      <c r="C468" s="48" t="s">
        <v>1279</v>
      </c>
      <c r="D468" s="50">
        <v>18</v>
      </c>
      <c r="E468" s="50">
        <v>18</v>
      </c>
      <c r="F468" s="48" t="s">
        <v>1289</v>
      </c>
      <c r="G468" s="48" t="s">
        <v>1290</v>
      </c>
      <c r="H468" s="48" t="s">
        <v>1290</v>
      </c>
      <c r="I468" s="51">
        <v>27</v>
      </c>
      <c r="J468" s="50">
        <v>24</v>
      </c>
      <c r="K468" s="51">
        <v>0</v>
      </c>
      <c r="L468" s="51">
        <v>24</v>
      </c>
      <c r="M468" s="51">
        <v>20</v>
      </c>
      <c r="N468" s="71">
        <v>18</v>
      </c>
      <c r="O468" s="58">
        <v>20</v>
      </c>
      <c r="P468" s="51">
        <v>18</v>
      </c>
      <c r="Q468" s="121">
        <f>+'BASE DE DATOS '!CD468</f>
        <v>10</v>
      </c>
      <c r="R468" s="51">
        <f>+'BASE DE DATOS '!CE468</f>
        <v>0</v>
      </c>
      <c r="S468" s="51">
        <f>+'BASE DE DATOS '!CF468</f>
        <v>0</v>
      </c>
      <c r="T468" s="51">
        <f>+'BASE DE DATOS '!CG468</f>
        <v>0</v>
      </c>
      <c r="U468" s="51">
        <f>+'BASE DE DATOS '!CH468</f>
        <v>0</v>
      </c>
      <c r="V468" s="51">
        <f>+'BASE DE DATOS '!CI468</f>
        <v>0</v>
      </c>
      <c r="W468" s="51">
        <f>+'BASE DE DATOS '!CJ468</f>
        <v>0</v>
      </c>
      <c r="X468" s="51">
        <f>+'BASE DE DATOS '!CK468</f>
        <v>0</v>
      </c>
      <c r="Y468" s="51">
        <f>+'BASE DE DATOS '!CL468</f>
        <v>0</v>
      </c>
      <c r="Z468" s="51">
        <f>+'BASE DE DATOS '!CM468</f>
        <v>0</v>
      </c>
      <c r="AA468" s="131">
        <f>+'BASE DE DATOS '!CN468</f>
        <v>0.55555555555555558</v>
      </c>
      <c r="AB468" s="377"/>
      <c r="AC468" s="377"/>
      <c r="AD468" s="54">
        <f>+'BASE DE DATOS '!CQ468</f>
        <v>20</v>
      </c>
      <c r="AE468" s="127">
        <f>+'BASE DE DATOS '!CR468</f>
        <v>0.8</v>
      </c>
      <c r="AF468" s="376"/>
      <c r="AG468" s="376"/>
      <c r="AH468" s="55" t="str">
        <f>+'BASE DE DATOS '!CU468</f>
        <v xml:space="preserve">SECRETARIA DE EDUCACION </v>
      </c>
    </row>
    <row r="469" spans="1:34" ht="56.25">
      <c r="A469" s="48" t="s">
        <v>1291</v>
      </c>
      <c r="B469" s="49" t="s">
        <v>95</v>
      </c>
      <c r="C469" s="48" t="s">
        <v>1292</v>
      </c>
      <c r="D469" s="50">
        <v>110</v>
      </c>
      <c r="E469" s="50">
        <v>110</v>
      </c>
      <c r="F469" s="48" t="s">
        <v>97</v>
      </c>
      <c r="G469" s="48" t="s">
        <v>1293</v>
      </c>
      <c r="H469" s="48" t="s">
        <v>1293</v>
      </c>
      <c r="I469" s="51">
        <v>80</v>
      </c>
      <c r="J469" s="50">
        <v>95</v>
      </c>
      <c r="K469" s="50">
        <v>55</v>
      </c>
      <c r="L469" s="51">
        <v>95</v>
      </c>
      <c r="M469" s="51">
        <v>91</v>
      </c>
      <c r="N469" s="71">
        <v>110</v>
      </c>
      <c r="O469" s="58">
        <v>0</v>
      </c>
      <c r="P469" s="51">
        <v>0</v>
      </c>
      <c r="Q469" s="121">
        <f>+'BASE DE DATOS '!CD469</f>
        <v>0</v>
      </c>
      <c r="R469" s="51">
        <f>+'BASE DE DATOS '!CE469</f>
        <v>0</v>
      </c>
      <c r="S469" s="51">
        <f>+'BASE DE DATOS '!CF469</f>
        <v>0</v>
      </c>
      <c r="T469" s="51">
        <f>+'BASE DE DATOS '!CG469</f>
        <v>0</v>
      </c>
      <c r="U469" s="51">
        <f>+'BASE DE DATOS '!CH469</f>
        <v>0</v>
      </c>
      <c r="V469" s="51">
        <f>+'BASE DE DATOS '!CI469</f>
        <v>0</v>
      </c>
      <c r="W469" s="51">
        <f>+'BASE DE DATOS '!CJ469</f>
        <v>0</v>
      </c>
      <c r="X469" s="51">
        <f>+'BASE DE DATOS '!CK469</f>
        <v>0</v>
      </c>
      <c r="Y469" s="51">
        <f>+'BASE DE DATOS '!CL469</f>
        <v>0</v>
      </c>
      <c r="Z469" s="51">
        <f>+'BASE DE DATOS '!CM469</f>
        <v>0</v>
      </c>
      <c r="AA469" s="131" t="str">
        <f>+'BASE DE DATOS '!CN469</f>
        <v>NA</v>
      </c>
      <c r="AB469" s="377">
        <f>SUM(AA469:AA473)/3</f>
        <v>0.33333333333333331</v>
      </c>
      <c r="AC469" s="377">
        <v>5.4988304093567253E-2</v>
      </c>
      <c r="AD469" s="54">
        <f>+'BASE DE DATOS '!CQ469</f>
        <v>146</v>
      </c>
      <c r="AE469" s="127">
        <f>+'BASE DE DATOS '!CR469</f>
        <v>1</v>
      </c>
      <c r="AF469" s="376">
        <f>SUM(AE469:AE472)/4</f>
        <v>0.40357142857142858</v>
      </c>
      <c r="AG469" s="376"/>
      <c r="AH469" s="55" t="str">
        <f>+'BASE DE DATOS '!CU469</f>
        <v xml:space="preserve">SECRETARIA DE EDUCACION </v>
      </c>
    </row>
    <row r="470" spans="1:34" ht="78.75">
      <c r="A470" s="48" t="s">
        <v>1291</v>
      </c>
      <c r="B470" s="49" t="s">
        <v>95</v>
      </c>
      <c r="C470" s="48" t="s">
        <v>1292</v>
      </c>
      <c r="D470" s="50">
        <v>110</v>
      </c>
      <c r="E470" s="50">
        <v>110</v>
      </c>
      <c r="F470" s="48" t="s">
        <v>97</v>
      </c>
      <c r="G470" s="48" t="s">
        <v>1294</v>
      </c>
      <c r="H470" s="48" t="s">
        <v>1294</v>
      </c>
      <c r="I470" s="51">
        <v>80</v>
      </c>
      <c r="J470" s="50">
        <v>95</v>
      </c>
      <c r="K470" s="50">
        <v>55</v>
      </c>
      <c r="L470" s="51">
        <v>95</v>
      </c>
      <c r="M470" s="51">
        <v>0</v>
      </c>
      <c r="N470" s="71">
        <v>0</v>
      </c>
      <c r="O470" s="58">
        <v>0</v>
      </c>
      <c r="P470" s="51">
        <v>55</v>
      </c>
      <c r="Q470" s="121">
        <f>+'BASE DE DATOS '!CD470</f>
        <v>0</v>
      </c>
      <c r="R470" s="51">
        <f>+'BASE DE DATOS '!CE470</f>
        <v>0</v>
      </c>
      <c r="S470" s="51">
        <f>+'BASE DE DATOS '!CF470</f>
        <v>0</v>
      </c>
      <c r="T470" s="51">
        <f>+'BASE DE DATOS '!CG470</f>
        <v>0</v>
      </c>
      <c r="U470" s="51">
        <f>+'BASE DE DATOS '!CH470</f>
        <v>0</v>
      </c>
      <c r="V470" s="51">
        <f>+'BASE DE DATOS '!CI470</f>
        <v>0</v>
      </c>
      <c r="W470" s="51">
        <f>+'BASE DE DATOS '!CJ470</f>
        <v>0</v>
      </c>
      <c r="X470" s="51">
        <f>+'BASE DE DATOS '!CK470</f>
        <v>0</v>
      </c>
      <c r="Y470" s="51">
        <f>+'BASE DE DATOS '!CL470</f>
        <v>0</v>
      </c>
      <c r="Z470" s="51">
        <f>+'BASE DE DATOS '!CM470</f>
        <v>0</v>
      </c>
      <c r="AA470" s="131">
        <f>+'BASE DE DATOS '!CN470</f>
        <v>0</v>
      </c>
      <c r="AB470" s="377"/>
      <c r="AC470" s="377"/>
      <c r="AD470" s="54">
        <f>+'BASE DE DATOS '!CQ470</f>
        <v>55</v>
      </c>
      <c r="AE470" s="127">
        <f>+'BASE DE DATOS '!CR470</f>
        <v>0.5</v>
      </c>
      <c r="AF470" s="376"/>
      <c r="AG470" s="376"/>
      <c r="AH470" s="55" t="str">
        <f>+'BASE DE DATOS '!CU470</f>
        <v xml:space="preserve">SECRETARIA DE EDUCACION </v>
      </c>
    </row>
    <row r="471" spans="1:34" ht="56.25">
      <c r="A471" s="48" t="s">
        <v>1291</v>
      </c>
      <c r="B471" s="49" t="s">
        <v>95</v>
      </c>
      <c r="C471" s="48" t="s">
        <v>1292</v>
      </c>
      <c r="D471" s="50">
        <v>50</v>
      </c>
      <c r="E471" s="50">
        <v>50</v>
      </c>
      <c r="F471" s="48" t="s">
        <v>97</v>
      </c>
      <c r="G471" s="48" t="s">
        <v>1295</v>
      </c>
      <c r="H471" s="48" t="s">
        <v>1295</v>
      </c>
      <c r="I471" s="51">
        <v>0</v>
      </c>
      <c r="J471" s="50">
        <v>10</v>
      </c>
      <c r="K471" s="50">
        <v>0</v>
      </c>
      <c r="L471" s="51">
        <v>10</v>
      </c>
      <c r="M471" s="51">
        <v>0</v>
      </c>
      <c r="N471" s="71">
        <v>0</v>
      </c>
      <c r="O471" s="58">
        <v>0</v>
      </c>
      <c r="P471" s="51">
        <v>50</v>
      </c>
      <c r="Q471" s="121">
        <f>+'BASE DE DATOS '!CD471</f>
        <v>0</v>
      </c>
      <c r="R471" s="51">
        <f>+'BASE DE DATOS '!CE471</f>
        <v>0</v>
      </c>
      <c r="S471" s="51">
        <f>+'BASE DE DATOS '!CF471</f>
        <v>0</v>
      </c>
      <c r="T471" s="51">
        <f>+'BASE DE DATOS '!CG471</f>
        <v>0</v>
      </c>
      <c r="U471" s="51">
        <f>+'BASE DE DATOS '!CH471</f>
        <v>0</v>
      </c>
      <c r="V471" s="51">
        <f>+'BASE DE DATOS '!CI471</f>
        <v>0</v>
      </c>
      <c r="W471" s="51">
        <f>+'BASE DE DATOS '!CJ471</f>
        <v>0</v>
      </c>
      <c r="X471" s="51">
        <f>+'BASE DE DATOS '!CK471</f>
        <v>0</v>
      </c>
      <c r="Y471" s="51">
        <f>+'BASE DE DATOS '!CL471</f>
        <v>0</v>
      </c>
      <c r="Z471" s="51">
        <f>+'BASE DE DATOS '!CM471</f>
        <v>0</v>
      </c>
      <c r="AA471" s="131">
        <f>+'BASE DE DATOS '!CN471</f>
        <v>0</v>
      </c>
      <c r="AB471" s="377"/>
      <c r="AC471" s="377"/>
      <c r="AD471" s="54">
        <f>+'BASE DE DATOS '!CQ471</f>
        <v>0</v>
      </c>
      <c r="AE471" s="127">
        <f>+'BASE DE DATOS '!CR471</f>
        <v>0</v>
      </c>
      <c r="AF471" s="376"/>
      <c r="AG471" s="376"/>
      <c r="AH471" s="55" t="str">
        <f>+'BASE DE DATOS '!CU471</f>
        <v xml:space="preserve">SECRETARIA DE EDUCACION </v>
      </c>
    </row>
    <row r="472" spans="1:34" ht="56.25">
      <c r="A472" s="48" t="s">
        <v>1291</v>
      </c>
      <c r="B472" s="49" t="s">
        <v>95</v>
      </c>
      <c r="C472" s="48" t="s">
        <v>1292</v>
      </c>
      <c r="D472" s="50">
        <v>350</v>
      </c>
      <c r="E472" s="50">
        <v>350</v>
      </c>
      <c r="F472" s="48" t="s">
        <v>97</v>
      </c>
      <c r="G472" s="48" t="s">
        <v>1296</v>
      </c>
      <c r="H472" s="48" t="s">
        <v>1296</v>
      </c>
      <c r="I472" s="51">
        <v>0</v>
      </c>
      <c r="J472" s="50">
        <v>90</v>
      </c>
      <c r="K472" s="50">
        <v>40</v>
      </c>
      <c r="L472" s="51">
        <v>90</v>
      </c>
      <c r="M472" s="51">
        <v>0</v>
      </c>
      <c r="N472" s="71">
        <v>0</v>
      </c>
      <c r="O472" s="58">
        <v>0</v>
      </c>
      <c r="P472" s="51">
        <v>310</v>
      </c>
      <c r="Q472" s="121">
        <f>+'BASE DE DATOS '!CD472</f>
        <v>0</v>
      </c>
      <c r="R472" s="51">
        <f>+'BASE DE DATOS '!CE472</f>
        <v>0</v>
      </c>
      <c r="S472" s="51">
        <f>+'BASE DE DATOS '!CF472</f>
        <v>0</v>
      </c>
      <c r="T472" s="51">
        <f>+'BASE DE DATOS '!CG472</f>
        <v>0</v>
      </c>
      <c r="U472" s="51">
        <f>+'BASE DE DATOS '!CH472</f>
        <v>0</v>
      </c>
      <c r="V472" s="51">
        <f>+'BASE DE DATOS '!CI472</f>
        <v>0</v>
      </c>
      <c r="W472" s="51">
        <f>+'BASE DE DATOS '!CJ472</f>
        <v>0</v>
      </c>
      <c r="X472" s="51">
        <f>+'BASE DE DATOS '!CK472</f>
        <v>0</v>
      </c>
      <c r="Y472" s="51">
        <f>+'BASE DE DATOS '!CL472</f>
        <v>0</v>
      </c>
      <c r="Z472" s="51">
        <f>+'BASE DE DATOS '!CM472</f>
        <v>0</v>
      </c>
      <c r="AA472" s="131">
        <f>+'BASE DE DATOS '!CN472</f>
        <v>0</v>
      </c>
      <c r="AB472" s="377"/>
      <c r="AC472" s="377"/>
      <c r="AD472" s="54">
        <f>+'BASE DE DATOS '!CQ472</f>
        <v>40</v>
      </c>
      <c r="AE472" s="127">
        <f>+'BASE DE DATOS '!CR472</f>
        <v>0.11428571428571428</v>
      </c>
      <c r="AF472" s="376"/>
      <c r="AG472" s="376"/>
      <c r="AH472" s="55" t="str">
        <f>+'BASE DE DATOS '!CU472</f>
        <v xml:space="preserve">SECRETARIA DE EDUCACION </v>
      </c>
    </row>
    <row r="473" spans="1:34" ht="33.75">
      <c r="A473" s="48" t="s">
        <v>1297</v>
      </c>
      <c r="B473" s="49" t="s">
        <v>95</v>
      </c>
      <c r="C473" s="48" t="s">
        <v>1298</v>
      </c>
      <c r="D473" s="50">
        <v>15</v>
      </c>
      <c r="E473" s="50">
        <v>4</v>
      </c>
      <c r="F473" s="48" t="s">
        <v>97</v>
      </c>
      <c r="G473" s="48" t="s">
        <v>1299</v>
      </c>
      <c r="H473" s="48" t="s">
        <v>1299</v>
      </c>
      <c r="I473" s="51">
        <v>7</v>
      </c>
      <c r="J473" s="50">
        <v>9</v>
      </c>
      <c r="K473" s="50">
        <v>2</v>
      </c>
      <c r="L473" s="51">
        <v>11</v>
      </c>
      <c r="M473" s="51">
        <v>7</v>
      </c>
      <c r="N473" s="71">
        <v>0</v>
      </c>
      <c r="O473" s="58">
        <v>0</v>
      </c>
      <c r="P473" s="51">
        <v>4</v>
      </c>
      <c r="Q473" s="121">
        <f>+'BASE DE DATOS '!CD473</f>
        <v>4</v>
      </c>
      <c r="R473" s="51">
        <f>+'BASE DE DATOS '!CE473</f>
        <v>0</v>
      </c>
      <c r="S473" s="51">
        <f>+'BASE DE DATOS '!CF473</f>
        <v>0</v>
      </c>
      <c r="T473" s="51">
        <f>+'BASE DE DATOS '!CG473</f>
        <v>0</v>
      </c>
      <c r="U473" s="51">
        <f>+'BASE DE DATOS '!CH473</f>
        <v>0</v>
      </c>
      <c r="V473" s="51">
        <f>+'BASE DE DATOS '!CI473</f>
        <v>0</v>
      </c>
      <c r="W473" s="51">
        <f>+'BASE DE DATOS '!CJ473</f>
        <v>0</v>
      </c>
      <c r="X473" s="51">
        <f>+'BASE DE DATOS '!CK473</f>
        <v>0</v>
      </c>
      <c r="Y473" s="51">
        <f>+'BASE DE DATOS '!CL473</f>
        <v>0</v>
      </c>
      <c r="Z473" s="51">
        <f>+'BASE DE DATOS '!CM473</f>
        <v>0</v>
      </c>
      <c r="AA473" s="131">
        <f>+'BASE DE DATOS '!CN473</f>
        <v>1</v>
      </c>
      <c r="AB473" s="130">
        <f>+AA473</f>
        <v>1</v>
      </c>
      <c r="AC473" s="377">
        <v>6.6666666666666671E-3</v>
      </c>
      <c r="AD473" s="54">
        <f>+'BASE DE DATOS '!CQ473</f>
        <v>13</v>
      </c>
      <c r="AE473" s="127">
        <f>+'BASE DE DATOS '!CR473</f>
        <v>1</v>
      </c>
      <c r="AF473" s="131">
        <f>+AE473</f>
        <v>1</v>
      </c>
      <c r="AG473" s="376"/>
      <c r="AH473" s="55" t="str">
        <f>+'BASE DE DATOS '!CU473</f>
        <v xml:space="preserve">SECRETARIA DE EDUCACION </v>
      </c>
    </row>
    <row r="474" spans="1:34">
      <c r="A474" s="39" t="s">
        <v>1300</v>
      </c>
      <c r="B474" s="40" t="s">
        <v>91</v>
      </c>
      <c r="C474" s="39" t="s">
        <v>1301</v>
      </c>
      <c r="D474" s="41" t="s">
        <v>79</v>
      </c>
      <c r="E474" s="41" t="s">
        <v>79</v>
      </c>
      <c r="F474" s="41" t="s">
        <v>79</v>
      </c>
      <c r="G474" s="39" t="s">
        <v>80</v>
      </c>
      <c r="H474" s="39" t="s">
        <v>80</v>
      </c>
      <c r="I474" s="41" t="s">
        <v>79</v>
      </c>
      <c r="J474" s="41">
        <v>3</v>
      </c>
      <c r="K474" s="41" t="s">
        <v>79</v>
      </c>
      <c r="L474" s="41">
        <v>3</v>
      </c>
      <c r="M474" s="44" t="s">
        <v>81</v>
      </c>
      <c r="N474" s="41">
        <v>3</v>
      </c>
      <c r="O474" s="44" t="s">
        <v>81</v>
      </c>
      <c r="P474" s="39">
        <v>2</v>
      </c>
      <c r="Q474" s="106" t="str">
        <f>+'BASE DE DATOS '!CD474</f>
        <v>NA</v>
      </c>
      <c r="R474" s="41">
        <f>+'BASE DE DATOS '!CE474</f>
        <v>3546492377</v>
      </c>
      <c r="S474" s="41">
        <f>+'BASE DE DATOS '!CF474</f>
        <v>3546492377</v>
      </c>
      <c r="T474" s="41">
        <f>+'BASE DE DATOS '!CG474</f>
        <v>0</v>
      </c>
      <c r="U474" s="41">
        <f>+'BASE DE DATOS '!CH474</f>
        <v>0</v>
      </c>
      <c r="V474" s="41">
        <f>+'BASE DE DATOS '!CI474</f>
        <v>0</v>
      </c>
      <c r="W474" s="41">
        <f>+'BASE DE DATOS '!CJ474</f>
        <v>0</v>
      </c>
      <c r="X474" s="41">
        <f>+'BASE DE DATOS '!CK474</f>
        <v>0</v>
      </c>
      <c r="Y474" s="41">
        <f>+'BASE DE DATOS '!CL474</f>
        <v>0</v>
      </c>
      <c r="Z474" s="51">
        <f>+'BASE DE DATOS '!CM474</f>
        <v>0</v>
      </c>
      <c r="AA474" s="42" t="str">
        <f>+'BASE DE DATOS '!CN474</f>
        <v>NA</v>
      </c>
      <c r="AB474" s="44" t="s">
        <v>81</v>
      </c>
      <c r="AC474" s="45">
        <f>+AC475</f>
        <v>1.0833333333333335</v>
      </c>
      <c r="AD474" s="39">
        <f>+'BASE DE DATOS '!CQ474</f>
        <v>4</v>
      </c>
      <c r="AE474" s="44" t="str">
        <f>+'BASE DE DATOS '!CR474</f>
        <v>NA</v>
      </c>
      <c r="AF474" s="44" t="s">
        <v>81</v>
      </c>
      <c r="AG474" s="45">
        <f>+AG475</f>
        <v>0.91666666666666663</v>
      </c>
      <c r="AH474" s="39" t="str">
        <f>+'BASE DE DATOS '!CU474</f>
        <v>UNIBAC</v>
      </c>
    </row>
    <row r="475" spans="1:34" ht="33.75">
      <c r="A475" s="48" t="s">
        <v>1303</v>
      </c>
      <c r="B475" s="49" t="s">
        <v>95</v>
      </c>
      <c r="C475" s="48" t="s">
        <v>1304</v>
      </c>
      <c r="D475" s="50">
        <v>15</v>
      </c>
      <c r="E475" s="50">
        <v>15</v>
      </c>
      <c r="F475" s="48" t="s">
        <v>97</v>
      </c>
      <c r="G475" s="48" t="s">
        <v>1305</v>
      </c>
      <c r="H475" s="48" t="s">
        <v>1306</v>
      </c>
      <c r="I475" s="51">
        <v>0</v>
      </c>
      <c r="J475" s="50">
        <v>5</v>
      </c>
      <c r="K475" s="50">
        <v>0</v>
      </c>
      <c r="L475" s="51">
        <v>6</v>
      </c>
      <c r="M475" s="51">
        <v>6</v>
      </c>
      <c r="N475" s="51">
        <v>3</v>
      </c>
      <c r="O475" s="51">
        <v>3</v>
      </c>
      <c r="P475" s="51">
        <v>6</v>
      </c>
      <c r="Q475" s="51">
        <f>+'BASE DE DATOS '!CD475</f>
        <v>1</v>
      </c>
      <c r="R475" s="51">
        <f>+'BASE DE DATOS '!CE475</f>
        <v>1546492377</v>
      </c>
      <c r="S475" s="51">
        <f>+'BASE DE DATOS '!CF475</f>
        <v>1546492377</v>
      </c>
      <c r="T475" s="51">
        <f>+'BASE DE DATOS '!CG475</f>
        <v>0</v>
      </c>
      <c r="U475" s="51">
        <f>+'BASE DE DATOS '!CH475</f>
        <v>0</v>
      </c>
      <c r="V475" s="51">
        <f>+'BASE DE DATOS '!CI475</f>
        <v>0</v>
      </c>
      <c r="W475" s="51">
        <f>+'BASE DE DATOS '!CJ475</f>
        <v>0</v>
      </c>
      <c r="X475" s="51">
        <f>+'BASE DE DATOS '!CK475</f>
        <v>0</v>
      </c>
      <c r="Y475" s="51">
        <f>+'BASE DE DATOS '!CL475</f>
        <v>0</v>
      </c>
      <c r="Z475" s="51">
        <f>+'BASE DE DATOS '!CM475</f>
        <v>0</v>
      </c>
      <c r="AA475" s="131">
        <f>+'BASE DE DATOS '!CN475</f>
        <v>0.16666666666666666</v>
      </c>
      <c r="AB475" s="130">
        <f>+AA475</f>
        <v>0.16666666666666666</v>
      </c>
      <c r="AC475" s="377">
        <f>SUM(AA475:AA478)/P474</f>
        <v>1.0833333333333335</v>
      </c>
      <c r="AD475" s="54">
        <f>+'BASE DE DATOS '!CQ475</f>
        <v>10</v>
      </c>
      <c r="AE475" s="127">
        <f>+'BASE DE DATOS '!CR475</f>
        <v>0.66666666666666663</v>
      </c>
      <c r="AF475" s="131">
        <f>+AE475</f>
        <v>0.66666666666666663</v>
      </c>
      <c r="AG475" s="376">
        <f>SUM(AE475:AE478)/AD474</f>
        <v>0.91666666666666663</v>
      </c>
      <c r="AH475" s="55" t="str">
        <f>+'BASE DE DATOS '!CU475</f>
        <v>UNIBAC</v>
      </c>
    </row>
    <row r="476" spans="1:34" ht="67.5">
      <c r="A476" s="48" t="s">
        <v>1315</v>
      </c>
      <c r="B476" s="49" t="s">
        <v>95</v>
      </c>
      <c r="C476" s="48" t="s">
        <v>1316</v>
      </c>
      <c r="D476" s="57">
        <v>12</v>
      </c>
      <c r="E476" s="57">
        <v>1</v>
      </c>
      <c r="F476" s="48" t="s">
        <v>97</v>
      </c>
      <c r="G476" s="48" t="s">
        <v>1317</v>
      </c>
      <c r="H476" s="56" t="s">
        <v>1318</v>
      </c>
      <c r="I476" s="51">
        <v>0</v>
      </c>
      <c r="J476" s="50">
        <v>0</v>
      </c>
      <c r="K476" s="50">
        <v>0</v>
      </c>
      <c r="L476" s="51">
        <v>4</v>
      </c>
      <c r="M476" s="51">
        <v>4</v>
      </c>
      <c r="N476" s="51">
        <v>4</v>
      </c>
      <c r="O476" s="51">
        <v>1</v>
      </c>
      <c r="P476" s="51">
        <v>0</v>
      </c>
      <c r="Q476" s="51">
        <f>+'BASE DE DATOS '!CD476</f>
        <v>1</v>
      </c>
      <c r="R476" s="51">
        <f>+'BASE DE DATOS '!CE476</f>
        <v>1500000000</v>
      </c>
      <c r="S476" s="51">
        <f>+'BASE DE DATOS '!CF476</f>
        <v>1500000000</v>
      </c>
      <c r="T476" s="51">
        <f>+'BASE DE DATOS '!CG476</f>
        <v>0</v>
      </c>
      <c r="U476" s="51">
        <f>+'BASE DE DATOS '!CH476</f>
        <v>0</v>
      </c>
      <c r="V476" s="51">
        <f>+'BASE DE DATOS '!CI476</f>
        <v>0</v>
      </c>
      <c r="W476" s="51">
        <f>+'BASE DE DATOS '!CJ476</f>
        <v>0</v>
      </c>
      <c r="X476" s="51">
        <f>+'BASE DE DATOS '!CK476</f>
        <v>0</v>
      </c>
      <c r="Y476" s="51">
        <f>+'BASE DE DATOS '!CL476</f>
        <v>0</v>
      </c>
      <c r="Z476" s="51">
        <f>+'BASE DE DATOS '!CM476</f>
        <v>0</v>
      </c>
      <c r="AA476" s="131">
        <f>+'BASE DE DATOS '!CN476</f>
        <v>1</v>
      </c>
      <c r="AB476" s="130">
        <f>+AA476</f>
        <v>1</v>
      </c>
      <c r="AC476" s="377" t="s">
        <v>81</v>
      </c>
      <c r="AD476" s="54">
        <f>+'BASE DE DATOS '!CQ476</f>
        <v>6</v>
      </c>
      <c r="AE476" s="127">
        <f>+'BASE DE DATOS '!CR476</f>
        <v>1</v>
      </c>
      <c r="AF476" s="131">
        <f t="shared" ref="AF476:AF478" si="4">+AE476</f>
        <v>1</v>
      </c>
      <c r="AG476" s="376"/>
      <c r="AH476" s="55" t="str">
        <f>+'BASE DE DATOS '!CU476</f>
        <v>UNIBAC</v>
      </c>
    </row>
    <row r="477" spans="1:34" ht="45">
      <c r="A477" s="48" t="s">
        <v>1324</v>
      </c>
      <c r="B477" s="49" t="s">
        <v>95</v>
      </c>
      <c r="C477" s="48" t="s">
        <v>1325</v>
      </c>
      <c r="D477" s="50">
        <v>15</v>
      </c>
      <c r="E477" s="50">
        <v>15</v>
      </c>
      <c r="F477" s="48" t="s">
        <v>97</v>
      </c>
      <c r="G477" s="48" t="s">
        <v>1326</v>
      </c>
      <c r="H477" s="48" t="s">
        <v>1326</v>
      </c>
      <c r="I477" s="51">
        <v>0</v>
      </c>
      <c r="J477" s="50">
        <v>3</v>
      </c>
      <c r="K477" s="50">
        <v>0</v>
      </c>
      <c r="L477" s="51">
        <v>15</v>
      </c>
      <c r="M477" s="51">
        <v>15</v>
      </c>
      <c r="N477" s="51">
        <v>0</v>
      </c>
      <c r="O477" s="51">
        <v>0</v>
      </c>
      <c r="P477" s="51">
        <v>0</v>
      </c>
      <c r="Q477" s="51">
        <f>+'BASE DE DATOS '!CD477</f>
        <v>0</v>
      </c>
      <c r="R477" s="51">
        <f>+'BASE DE DATOS '!CE477</f>
        <v>0</v>
      </c>
      <c r="S477" s="51">
        <f>+'BASE DE DATOS '!CF477</f>
        <v>0</v>
      </c>
      <c r="T477" s="51">
        <f>+'BASE DE DATOS '!CG477</f>
        <v>0</v>
      </c>
      <c r="U477" s="51">
        <f>+'BASE DE DATOS '!CH477</f>
        <v>0</v>
      </c>
      <c r="V477" s="51">
        <f>+'BASE DE DATOS '!CI477</f>
        <v>0</v>
      </c>
      <c r="W477" s="51">
        <f>+'BASE DE DATOS '!CJ477</f>
        <v>0</v>
      </c>
      <c r="X477" s="51">
        <f>+'BASE DE DATOS '!CK477</f>
        <v>0</v>
      </c>
      <c r="Y477" s="51">
        <f>+'BASE DE DATOS '!CL477</f>
        <v>0</v>
      </c>
      <c r="Z477" s="51">
        <f>+'BASE DE DATOS '!CM477</f>
        <v>0</v>
      </c>
      <c r="AA477" s="131" t="str">
        <f>+'BASE DE DATOS '!CN477</f>
        <v>NA</v>
      </c>
      <c r="AB477" s="130" t="s">
        <v>81</v>
      </c>
      <c r="AC477" s="377" t="s">
        <v>81</v>
      </c>
      <c r="AD477" s="54">
        <f>+'BASE DE DATOS '!CQ477</f>
        <v>15</v>
      </c>
      <c r="AE477" s="127">
        <f>+'BASE DE DATOS '!CR477</f>
        <v>1</v>
      </c>
      <c r="AF477" s="131">
        <f t="shared" si="4"/>
        <v>1</v>
      </c>
      <c r="AG477" s="376"/>
      <c r="AH477" s="55" t="str">
        <f>+'BASE DE DATOS '!CU477</f>
        <v>UNIBAC</v>
      </c>
    </row>
    <row r="478" spans="1:34" ht="67.5">
      <c r="A478" s="48" t="s">
        <v>1329</v>
      </c>
      <c r="B478" s="49" t="s">
        <v>95</v>
      </c>
      <c r="C478" s="48" t="s">
        <v>1330</v>
      </c>
      <c r="D478" s="50">
        <v>2</v>
      </c>
      <c r="E478" s="50">
        <v>2</v>
      </c>
      <c r="F478" s="48" t="s">
        <v>97</v>
      </c>
      <c r="G478" s="48" t="s">
        <v>1331</v>
      </c>
      <c r="H478" s="48" t="s">
        <v>1331</v>
      </c>
      <c r="I478" s="51">
        <v>0</v>
      </c>
      <c r="J478" s="50">
        <v>1</v>
      </c>
      <c r="K478" s="50">
        <v>0</v>
      </c>
      <c r="L478" s="51">
        <v>0</v>
      </c>
      <c r="M478" s="51">
        <v>0</v>
      </c>
      <c r="N478" s="51">
        <v>1</v>
      </c>
      <c r="O478" s="51">
        <v>1</v>
      </c>
      <c r="P478" s="51">
        <v>1</v>
      </c>
      <c r="Q478" s="51">
        <f>+'BASE DE DATOS '!CD478</f>
        <v>1</v>
      </c>
      <c r="R478" s="51">
        <f>+'BASE DE DATOS '!CE478</f>
        <v>500000000</v>
      </c>
      <c r="S478" s="51">
        <f>+'BASE DE DATOS '!CF478</f>
        <v>500000000</v>
      </c>
      <c r="T478" s="51">
        <f>+'BASE DE DATOS '!CG478</f>
        <v>0</v>
      </c>
      <c r="U478" s="51">
        <f>+'BASE DE DATOS '!CH478</f>
        <v>0</v>
      </c>
      <c r="V478" s="51">
        <f>+'BASE DE DATOS '!CI478</f>
        <v>0</v>
      </c>
      <c r="W478" s="51">
        <f>+'BASE DE DATOS '!CJ478</f>
        <v>0</v>
      </c>
      <c r="X478" s="51">
        <f>+'BASE DE DATOS '!CK478</f>
        <v>0</v>
      </c>
      <c r="Y478" s="51">
        <f>+'BASE DE DATOS '!CL478</f>
        <v>0</v>
      </c>
      <c r="Z478" s="51">
        <f>+'BASE DE DATOS '!CM478</f>
        <v>0</v>
      </c>
      <c r="AA478" s="131">
        <f>+'BASE DE DATOS '!CN478</f>
        <v>1</v>
      </c>
      <c r="AB478" s="130">
        <f>+AA478</f>
        <v>1</v>
      </c>
      <c r="AC478" s="377" t="s">
        <v>81</v>
      </c>
      <c r="AD478" s="54">
        <f>+'BASE DE DATOS '!CQ478</f>
        <v>2</v>
      </c>
      <c r="AE478" s="127">
        <f>+'BASE DE DATOS '!CR478</f>
        <v>1</v>
      </c>
      <c r="AF478" s="131">
        <f t="shared" si="4"/>
        <v>1</v>
      </c>
      <c r="AG478" s="376"/>
      <c r="AH478" s="55" t="str">
        <f>+'BASE DE DATOS '!CU478</f>
        <v>UNIBAC</v>
      </c>
    </row>
    <row r="479" spans="1:34" ht="22.5">
      <c r="A479" s="30" t="s">
        <v>1339</v>
      </c>
      <c r="B479" s="31" t="s">
        <v>87</v>
      </c>
      <c r="C479" s="30" t="s">
        <v>1340</v>
      </c>
      <c r="D479" s="32" t="s">
        <v>79</v>
      </c>
      <c r="E479" s="32" t="s">
        <v>79</v>
      </c>
      <c r="F479" s="30" t="s">
        <v>79</v>
      </c>
      <c r="G479" s="30" t="s">
        <v>80</v>
      </c>
      <c r="H479" s="30" t="s">
        <v>80</v>
      </c>
      <c r="I479" s="32" t="s">
        <v>79</v>
      </c>
      <c r="J479" s="32">
        <f>+J480+J486+J508+J557+J572+J578</f>
        <v>69</v>
      </c>
      <c r="K479" s="32" t="s">
        <v>79</v>
      </c>
      <c r="L479" s="32">
        <f>+L480+L486+L508+L557+L572+L578</f>
        <v>66</v>
      </c>
      <c r="M479" s="68" t="s">
        <v>81</v>
      </c>
      <c r="N479" s="32">
        <f>+N480+N486+N508+N557+N572+N578</f>
        <v>69</v>
      </c>
      <c r="O479" s="68" t="s">
        <v>81</v>
      </c>
      <c r="P479" s="32">
        <f>+P480+P486+P508+P557+P572+P578</f>
        <v>80</v>
      </c>
      <c r="Q479" s="68" t="str">
        <f>+'BASE DE DATOS '!CD479</f>
        <v>NA</v>
      </c>
      <c r="R479" s="32">
        <f>+'BASE DE DATOS '!CE479</f>
        <v>69767696824.166656</v>
      </c>
      <c r="S479" s="32">
        <f>+'BASE DE DATOS '!CF479</f>
        <v>36043485585.5</v>
      </c>
      <c r="T479" s="32">
        <f>+'BASE DE DATOS '!CG479</f>
        <v>26856770785.166664</v>
      </c>
      <c r="U479" s="32">
        <f>+'BASE DE DATOS '!CH479</f>
        <v>4315242917.5</v>
      </c>
      <c r="V479" s="32">
        <f>+'BASE DE DATOS '!CI479</f>
        <v>0</v>
      </c>
      <c r="W479" s="32">
        <f>+'BASE DE DATOS '!CJ479</f>
        <v>2552197536</v>
      </c>
      <c r="X479" s="32">
        <f>+'BASE DE DATOS '!CK479</f>
        <v>0</v>
      </c>
      <c r="Y479" s="32">
        <f>+'BASE DE DATOS '!CL479</f>
        <v>0</v>
      </c>
      <c r="Z479" s="32">
        <f>+'BASE DE DATOS '!CM479</f>
        <v>0</v>
      </c>
      <c r="AA479" s="68" t="str">
        <f>+'BASE DE DATOS '!CN479</f>
        <v>NA</v>
      </c>
      <c r="AB479" s="68" t="s">
        <v>81</v>
      </c>
      <c r="AC479" s="36">
        <f>SUM(AA481:AA583)/P479</f>
        <v>0.83574909420289845</v>
      </c>
      <c r="AD479" s="32">
        <f>+'BASE DE DATOS '!CQ479</f>
        <v>90</v>
      </c>
      <c r="AE479" s="68" t="str">
        <f>+'BASE DE DATOS '!CR479</f>
        <v>NA</v>
      </c>
      <c r="AF479" s="68" t="s">
        <v>81</v>
      </c>
      <c r="AG479" s="36">
        <f>SUM(AE481:AE583)/AD479</f>
        <v>0.87159435313825762</v>
      </c>
      <c r="AH479" s="30" t="str">
        <f>+'BASE DE DATOS '!CU479</f>
        <v>SECRETARIA DE SALUD</v>
      </c>
    </row>
    <row r="480" spans="1:34" ht="22.5">
      <c r="A480" s="39" t="s">
        <v>1342</v>
      </c>
      <c r="B480" s="40" t="s">
        <v>91</v>
      </c>
      <c r="C480" s="39" t="s">
        <v>1343</v>
      </c>
      <c r="D480" s="41" t="s">
        <v>79</v>
      </c>
      <c r="E480" s="41" t="s">
        <v>79</v>
      </c>
      <c r="F480" s="41" t="s">
        <v>79</v>
      </c>
      <c r="G480" s="39" t="s">
        <v>80</v>
      </c>
      <c r="H480" s="39" t="s">
        <v>80</v>
      </c>
      <c r="I480" s="41" t="s">
        <v>79</v>
      </c>
      <c r="J480" s="41">
        <v>5</v>
      </c>
      <c r="K480" s="41" t="s">
        <v>79</v>
      </c>
      <c r="L480" s="41">
        <v>5</v>
      </c>
      <c r="M480" s="59" t="s">
        <v>81</v>
      </c>
      <c r="N480" s="41">
        <v>4</v>
      </c>
      <c r="O480" s="59" t="s">
        <v>81</v>
      </c>
      <c r="P480" s="41">
        <v>4</v>
      </c>
      <c r="Q480" s="59" t="str">
        <f>+'BASE DE DATOS '!CD480</f>
        <v>NA</v>
      </c>
      <c r="R480" s="41">
        <f>+'BASE DE DATOS '!CE480</f>
        <v>26364400312.5</v>
      </c>
      <c r="S480" s="41">
        <f>+'BASE DE DATOS '!CF480</f>
        <v>26364400312.5</v>
      </c>
      <c r="T480" s="41">
        <f>+'BASE DE DATOS '!CG480</f>
        <v>0</v>
      </c>
      <c r="U480" s="41">
        <f>+'BASE DE DATOS '!CH480</f>
        <v>0</v>
      </c>
      <c r="V480" s="41">
        <f>+'BASE DE DATOS '!CI480</f>
        <v>0</v>
      </c>
      <c r="W480" s="41">
        <f>+'BASE DE DATOS '!CJ480</f>
        <v>0</v>
      </c>
      <c r="X480" s="41">
        <f>+'BASE DE DATOS '!CK480</f>
        <v>0</v>
      </c>
      <c r="Y480" s="41">
        <f>+'BASE DE DATOS '!CL480</f>
        <v>0</v>
      </c>
      <c r="Z480" s="41">
        <f>+'BASE DE DATOS '!CM480</f>
        <v>0</v>
      </c>
      <c r="AA480" s="59" t="str">
        <f>+'BASE DE DATOS '!CN480</f>
        <v>NA</v>
      </c>
      <c r="AB480" s="59" t="s">
        <v>81</v>
      </c>
      <c r="AC480" s="45">
        <f>+AC481</f>
        <v>1</v>
      </c>
      <c r="AD480" s="39">
        <f>+'BASE DE DATOS '!CQ480</f>
        <v>4</v>
      </c>
      <c r="AE480" s="59" t="str">
        <f>+'BASE DE DATOS '!CR480</f>
        <v>NA</v>
      </c>
      <c r="AF480" s="59" t="s">
        <v>81</v>
      </c>
      <c r="AG480" s="45">
        <f>+AG481</f>
        <v>1</v>
      </c>
      <c r="AH480" s="39" t="str">
        <f>+'BASE DE DATOS '!CU480</f>
        <v>SECRETARIA DE SALUD</v>
      </c>
    </row>
    <row r="481" spans="1:34" ht="56.25">
      <c r="A481" s="48" t="s">
        <v>1344</v>
      </c>
      <c r="B481" s="49" t="s">
        <v>95</v>
      </c>
      <c r="C481" s="48" t="s">
        <v>1345</v>
      </c>
      <c r="D481" s="57">
        <v>90</v>
      </c>
      <c r="E481" s="57">
        <v>97</v>
      </c>
      <c r="F481" s="48" t="s">
        <v>486</v>
      </c>
      <c r="G481" s="48" t="s">
        <v>1346</v>
      </c>
      <c r="H481" s="56" t="s">
        <v>1347</v>
      </c>
      <c r="I481" s="51">
        <v>0</v>
      </c>
      <c r="J481" s="50">
        <v>90</v>
      </c>
      <c r="K481" s="51">
        <v>90</v>
      </c>
      <c r="L481" s="51">
        <v>95</v>
      </c>
      <c r="M481" s="51">
        <v>95</v>
      </c>
      <c r="N481" s="58">
        <v>100</v>
      </c>
      <c r="O481" s="51">
        <v>50</v>
      </c>
      <c r="P481" s="51">
        <v>97</v>
      </c>
      <c r="Q481" s="51">
        <f>+'BASE DE DATOS '!CD481</f>
        <v>45</v>
      </c>
      <c r="R481" s="51">
        <f>+'BASE DE DATOS '!CE481</f>
        <v>17577844101</v>
      </c>
      <c r="S481" s="51">
        <f>+'BASE DE DATOS '!CF481</f>
        <v>17577844101</v>
      </c>
      <c r="T481" s="51">
        <f>+'BASE DE DATOS '!CG481</f>
        <v>0</v>
      </c>
      <c r="U481" s="51">
        <f>+'BASE DE DATOS '!CH481</f>
        <v>0</v>
      </c>
      <c r="V481" s="51">
        <f>+'BASE DE DATOS '!CI481</f>
        <v>0</v>
      </c>
      <c r="W481" s="51">
        <f>+'BASE DE DATOS '!CJ481</f>
        <v>0</v>
      </c>
      <c r="X481" s="51">
        <f>+'BASE DE DATOS '!CK481</f>
        <v>0</v>
      </c>
      <c r="Y481" s="51">
        <f>+'BASE DE DATOS '!CL481</f>
        <v>0</v>
      </c>
      <c r="Z481" s="51">
        <f>+'BASE DE DATOS '!CM481</f>
        <v>0</v>
      </c>
      <c r="AA481" s="131">
        <f>+'BASE DE DATOS '!CN481</f>
        <v>1</v>
      </c>
      <c r="AB481" s="377">
        <f>SUM(AA481:AA483)/2</f>
        <v>1</v>
      </c>
      <c r="AC481" s="377">
        <f>SUM(AA481:AA485)/P480</f>
        <v>1</v>
      </c>
      <c r="AD481" s="54">
        <f>+'BASE DE DATOS '!CQ481</f>
        <v>45</v>
      </c>
      <c r="AE481" s="127">
        <f>+'BASE DE DATOS '!CR481</f>
        <v>1</v>
      </c>
      <c r="AF481" s="376">
        <f>SUM(AE481:AE483)/2</f>
        <v>1</v>
      </c>
      <c r="AG481" s="376">
        <f>SUM(AE481:AE485)/AD480</f>
        <v>1</v>
      </c>
      <c r="AH481" s="55" t="str">
        <f>+'BASE DE DATOS '!CU481</f>
        <v>SECRETARIA DE SALUD</v>
      </c>
    </row>
    <row r="482" spans="1:34" ht="56.25">
      <c r="A482" s="48" t="s">
        <v>1344</v>
      </c>
      <c r="B482" s="49" t="s">
        <v>95</v>
      </c>
      <c r="C482" s="48" t="s">
        <v>1345</v>
      </c>
      <c r="D482" s="57">
        <v>90</v>
      </c>
      <c r="E482" s="57">
        <v>45</v>
      </c>
      <c r="F482" s="48" t="s">
        <v>486</v>
      </c>
      <c r="G482" s="48" t="s">
        <v>1348</v>
      </c>
      <c r="H482" s="56" t="s">
        <v>1349</v>
      </c>
      <c r="I482" s="51">
        <v>0</v>
      </c>
      <c r="J482" s="50">
        <v>45</v>
      </c>
      <c r="K482" s="51">
        <v>45</v>
      </c>
      <c r="L482" s="51">
        <v>45</v>
      </c>
      <c r="M482" s="51">
        <v>45</v>
      </c>
      <c r="N482" s="58">
        <v>45</v>
      </c>
      <c r="O482" s="51">
        <v>45</v>
      </c>
      <c r="P482" s="51">
        <v>100</v>
      </c>
      <c r="Q482" s="51">
        <f>+'BASE DE DATOS '!CD482</f>
        <v>45</v>
      </c>
      <c r="R482" s="51">
        <f>+'BASE DE DATOS '!CE482</f>
        <v>2928852070.5</v>
      </c>
      <c r="S482" s="51">
        <f>+'BASE DE DATOS '!CF482</f>
        <v>2928852070.5</v>
      </c>
      <c r="T482" s="51">
        <f>+'BASE DE DATOS '!CG482</f>
        <v>0</v>
      </c>
      <c r="U482" s="51">
        <f>+'BASE DE DATOS '!CH482</f>
        <v>0</v>
      </c>
      <c r="V482" s="51">
        <f>+'BASE DE DATOS '!CI482</f>
        <v>0</v>
      </c>
      <c r="W482" s="51">
        <f>+'BASE DE DATOS '!CJ482</f>
        <v>0</v>
      </c>
      <c r="X482" s="51">
        <f>+'BASE DE DATOS '!CK482</f>
        <v>0</v>
      </c>
      <c r="Y482" s="51">
        <f>+'BASE DE DATOS '!CL482</f>
        <v>0</v>
      </c>
      <c r="Z482" s="51">
        <f>+'BASE DE DATOS '!CM482</f>
        <v>0</v>
      </c>
      <c r="AA482" s="131">
        <f>+'BASE DE DATOS '!CN482</f>
        <v>1</v>
      </c>
      <c r="AB482" s="377"/>
      <c r="AC482" s="377"/>
      <c r="AD482" s="54">
        <f>+'BASE DE DATOS '!CQ482</f>
        <v>45</v>
      </c>
      <c r="AE482" s="127">
        <f>+'BASE DE DATOS '!CR482</f>
        <v>1</v>
      </c>
      <c r="AF482" s="376"/>
      <c r="AG482" s="376"/>
      <c r="AH482" s="55" t="str">
        <f>+'BASE DE DATOS '!CU482</f>
        <v>SECRETARIA DE SALUD</v>
      </c>
    </row>
    <row r="483" spans="1:34" ht="56.25">
      <c r="A483" s="48" t="s">
        <v>1344</v>
      </c>
      <c r="B483" s="49" t="s">
        <v>95</v>
      </c>
      <c r="C483" s="48" t="s">
        <v>1345</v>
      </c>
      <c r="D483" s="50">
        <v>45</v>
      </c>
      <c r="E483" s="50" t="s">
        <v>81</v>
      </c>
      <c r="F483" s="48" t="s">
        <v>486</v>
      </c>
      <c r="G483" s="48" t="s">
        <v>1350</v>
      </c>
      <c r="H483" s="48" t="s">
        <v>1350</v>
      </c>
      <c r="I483" s="51">
        <v>0</v>
      </c>
      <c r="J483" s="50">
        <v>45</v>
      </c>
      <c r="K483" s="51">
        <v>45</v>
      </c>
      <c r="L483" s="51">
        <v>45</v>
      </c>
      <c r="M483" s="51">
        <v>45</v>
      </c>
      <c r="N483" s="58">
        <v>45</v>
      </c>
      <c r="O483" s="51">
        <v>45</v>
      </c>
      <c r="P483" s="51" t="s">
        <v>81</v>
      </c>
      <c r="Q483" s="51" t="str">
        <f>+'BASE DE DATOS '!CD483</f>
        <v>NA</v>
      </c>
      <c r="R483" s="51">
        <f>+'BASE DE DATOS '!CE483</f>
        <v>0</v>
      </c>
      <c r="S483" s="51">
        <f>+'BASE DE DATOS '!CF483</f>
        <v>0</v>
      </c>
      <c r="T483" s="51">
        <f>+'BASE DE DATOS '!CG483</f>
        <v>0</v>
      </c>
      <c r="U483" s="51">
        <f>+'BASE DE DATOS '!CH483</f>
        <v>0</v>
      </c>
      <c r="V483" s="51">
        <f>+'BASE DE DATOS '!CI483</f>
        <v>0</v>
      </c>
      <c r="W483" s="51">
        <f>+'BASE DE DATOS '!CJ483</f>
        <v>0</v>
      </c>
      <c r="X483" s="51">
        <f>+'BASE DE DATOS '!CK483</f>
        <v>0</v>
      </c>
      <c r="Y483" s="51">
        <f>+'BASE DE DATOS '!CL483</f>
        <v>0</v>
      </c>
      <c r="Z483" s="51">
        <f>+'BASE DE DATOS '!CM483</f>
        <v>0</v>
      </c>
      <c r="AA483" s="131" t="str">
        <f>+'BASE DE DATOS '!CN483</f>
        <v>NA</v>
      </c>
      <c r="AB483" s="377"/>
      <c r="AC483" s="377"/>
      <c r="AD483" s="54" t="str">
        <f>+'BASE DE DATOS '!CQ483</f>
        <v>NA</v>
      </c>
      <c r="AE483" s="127" t="str">
        <f>+'BASE DE DATOS '!CR483</f>
        <v>NA</v>
      </c>
      <c r="AF483" s="376"/>
      <c r="AG483" s="376"/>
      <c r="AH483" s="55" t="str">
        <f>+'BASE DE DATOS '!CU483</f>
        <v>SECRETARIA DE SALUD</v>
      </c>
    </row>
    <row r="484" spans="1:34" ht="22.5">
      <c r="A484" s="48" t="s">
        <v>1351</v>
      </c>
      <c r="B484" s="49" t="s">
        <v>95</v>
      </c>
      <c r="C484" s="48" t="s">
        <v>1352</v>
      </c>
      <c r="D484" s="57">
        <v>97</v>
      </c>
      <c r="E484" s="57">
        <v>1</v>
      </c>
      <c r="F484" s="48" t="s">
        <v>97</v>
      </c>
      <c r="G484" s="48" t="s">
        <v>1353</v>
      </c>
      <c r="H484" s="56" t="s">
        <v>1354</v>
      </c>
      <c r="I484" s="51">
        <v>0</v>
      </c>
      <c r="J484" s="50">
        <v>94</v>
      </c>
      <c r="K484" s="51">
        <v>97</v>
      </c>
      <c r="L484" s="51">
        <v>97</v>
      </c>
      <c r="M484" s="51">
        <v>97</v>
      </c>
      <c r="N484" s="58">
        <v>98</v>
      </c>
      <c r="O484" s="51">
        <v>97</v>
      </c>
      <c r="P484" s="51">
        <v>1</v>
      </c>
      <c r="Q484" s="51">
        <f>+'BASE DE DATOS '!CD484</f>
        <v>1</v>
      </c>
      <c r="R484" s="51">
        <f>+'BASE DE DATOS '!CE484</f>
        <v>2928852070.5</v>
      </c>
      <c r="S484" s="51">
        <f>+'BASE DE DATOS '!CF484</f>
        <v>2928852070.5</v>
      </c>
      <c r="T484" s="51">
        <f>+'BASE DE DATOS '!CG484</f>
        <v>0</v>
      </c>
      <c r="U484" s="51">
        <f>+'BASE DE DATOS '!CH484</f>
        <v>0</v>
      </c>
      <c r="V484" s="51">
        <f>+'BASE DE DATOS '!CI484</f>
        <v>0</v>
      </c>
      <c r="W484" s="51">
        <f>+'BASE DE DATOS '!CJ484</f>
        <v>0</v>
      </c>
      <c r="X484" s="51">
        <f>+'BASE DE DATOS '!CK484</f>
        <v>0</v>
      </c>
      <c r="Y484" s="51">
        <f>+'BASE DE DATOS '!CL484</f>
        <v>0</v>
      </c>
      <c r="Z484" s="51">
        <f>+'BASE DE DATOS '!CM484</f>
        <v>0</v>
      </c>
      <c r="AA484" s="131">
        <f>+'BASE DE DATOS '!CN484</f>
        <v>1</v>
      </c>
      <c r="AB484" s="130">
        <f>+AA484</f>
        <v>1</v>
      </c>
      <c r="AC484" s="377">
        <v>0.1</v>
      </c>
      <c r="AD484" s="76">
        <f>+'BASE DE DATOS '!CQ484</f>
        <v>1</v>
      </c>
      <c r="AE484" s="127">
        <f>+'BASE DE DATOS '!CR484</f>
        <v>1</v>
      </c>
      <c r="AF484" s="131">
        <v>1</v>
      </c>
      <c r="AG484" s="376"/>
      <c r="AH484" s="55" t="str">
        <f>+'BASE DE DATOS '!CU484</f>
        <v>SECRETARIA DE SALUD</v>
      </c>
    </row>
    <row r="485" spans="1:34" ht="56.25">
      <c r="A485" s="48" t="s">
        <v>1355</v>
      </c>
      <c r="B485" s="49" t="s">
        <v>95</v>
      </c>
      <c r="C485" s="48" t="s">
        <v>1356</v>
      </c>
      <c r="D485" s="50">
        <v>45</v>
      </c>
      <c r="E485" s="50">
        <v>45</v>
      </c>
      <c r="F485" s="48" t="s">
        <v>486</v>
      </c>
      <c r="G485" s="48" t="s">
        <v>1357</v>
      </c>
      <c r="H485" s="56" t="s">
        <v>1358</v>
      </c>
      <c r="I485" s="51">
        <v>45</v>
      </c>
      <c r="J485" s="50">
        <v>45</v>
      </c>
      <c r="K485" s="51">
        <v>0</v>
      </c>
      <c r="L485" s="51">
        <v>45</v>
      </c>
      <c r="M485" s="51">
        <v>45</v>
      </c>
      <c r="N485" s="58">
        <v>0</v>
      </c>
      <c r="O485" s="51">
        <v>0</v>
      </c>
      <c r="P485" s="51">
        <v>45</v>
      </c>
      <c r="Q485" s="51">
        <f>+'BASE DE DATOS '!CD485</f>
        <v>45</v>
      </c>
      <c r="R485" s="51">
        <f>+'BASE DE DATOS '!CE485</f>
        <v>2928852070.5</v>
      </c>
      <c r="S485" s="51">
        <f>+'BASE DE DATOS '!CF485</f>
        <v>2928852070.5</v>
      </c>
      <c r="T485" s="51">
        <f>+'BASE DE DATOS '!CG485</f>
        <v>0</v>
      </c>
      <c r="U485" s="51">
        <f>+'BASE DE DATOS '!CH485</f>
        <v>0</v>
      </c>
      <c r="V485" s="51">
        <f>+'BASE DE DATOS '!CI485</f>
        <v>0</v>
      </c>
      <c r="W485" s="51">
        <f>+'BASE DE DATOS '!CJ485</f>
        <v>0</v>
      </c>
      <c r="X485" s="51">
        <f>+'BASE DE DATOS '!CK485</f>
        <v>0</v>
      </c>
      <c r="Y485" s="51">
        <f>+'BASE DE DATOS '!CL485</f>
        <v>0</v>
      </c>
      <c r="Z485" s="51">
        <f>+'BASE DE DATOS '!CM485</f>
        <v>0</v>
      </c>
      <c r="AA485" s="131">
        <f>+'BASE DE DATOS '!CN485</f>
        <v>1</v>
      </c>
      <c r="AB485" s="130">
        <f>+AA485</f>
        <v>1</v>
      </c>
      <c r="AC485" s="377">
        <v>0</v>
      </c>
      <c r="AD485" s="54">
        <f>+'BASE DE DATOS '!CQ485</f>
        <v>45</v>
      </c>
      <c r="AE485" s="127">
        <f>+'BASE DE DATOS '!CR485</f>
        <v>1</v>
      </c>
      <c r="AF485" s="131">
        <f>+AE485</f>
        <v>1</v>
      </c>
      <c r="AG485" s="376"/>
      <c r="AH485" s="55" t="str">
        <f>+'BASE DE DATOS '!CU485</f>
        <v>SECRETARIA DE SALUD</v>
      </c>
    </row>
    <row r="486" spans="1:34" ht="33.75">
      <c r="A486" s="39" t="s">
        <v>1359</v>
      </c>
      <c r="B486" s="40" t="s">
        <v>91</v>
      </c>
      <c r="C486" s="39" t="s">
        <v>1360</v>
      </c>
      <c r="D486" s="41" t="s">
        <v>79</v>
      </c>
      <c r="E486" s="41" t="s">
        <v>79</v>
      </c>
      <c r="F486" s="41" t="s">
        <v>79</v>
      </c>
      <c r="G486" s="39" t="s">
        <v>80</v>
      </c>
      <c r="H486" s="39" t="s">
        <v>80</v>
      </c>
      <c r="I486" s="41" t="s">
        <v>79</v>
      </c>
      <c r="J486" s="42">
        <v>13</v>
      </c>
      <c r="K486" s="41" t="s">
        <v>79</v>
      </c>
      <c r="L486" s="42">
        <v>12</v>
      </c>
      <c r="M486" s="59" t="s">
        <v>81</v>
      </c>
      <c r="N486" s="42">
        <v>13</v>
      </c>
      <c r="O486" s="59" t="s">
        <v>81</v>
      </c>
      <c r="P486" s="41">
        <v>17</v>
      </c>
      <c r="Q486" s="59" t="str">
        <f>+'BASE DE DATOS '!CD486</f>
        <v>NA</v>
      </c>
      <c r="R486" s="42">
        <f>+'BASE DE DATOS '!CE486</f>
        <v>19745623062.5</v>
      </c>
      <c r="S486" s="42">
        <f>+'BASE DE DATOS '!CF486</f>
        <v>7523093851</v>
      </c>
      <c r="T486" s="42">
        <f>+'BASE DE DATOS '!CG486</f>
        <v>7980162589</v>
      </c>
      <c r="U486" s="42">
        <f>+'BASE DE DATOS '!CH486</f>
        <v>2756269086.5</v>
      </c>
      <c r="V486" s="42">
        <f>+'BASE DE DATOS '!CI486</f>
        <v>0</v>
      </c>
      <c r="W486" s="42">
        <f>+'BASE DE DATOS '!CJ486</f>
        <v>1486097536</v>
      </c>
      <c r="X486" s="42">
        <f>+'BASE DE DATOS '!CK486</f>
        <v>0</v>
      </c>
      <c r="Y486" s="42">
        <f>+'BASE DE DATOS '!CL486</f>
        <v>0</v>
      </c>
      <c r="Z486" s="42">
        <f>+'BASE DE DATOS '!CM486</f>
        <v>0</v>
      </c>
      <c r="AA486" s="59" t="str">
        <f>+'BASE DE DATOS '!CN486</f>
        <v>NA</v>
      </c>
      <c r="AB486" s="59" t="s">
        <v>81</v>
      </c>
      <c r="AC486" s="43">
        <f>+AC487</f>
        <v>0.87424836601307188</v>
      </c>
      <c r="AD486" s="39">
        <f>+'BASE DE DATOS '!CQ486</f>
        <v>18</v>
      </c>
      <c r="AE486" s="59" t="str">
        <f>+'BASE DE DATOS '!CR486</f>
        <v>NA</v>
      </c>
      <c r="AF486" s="59" t="s">
        <v>81</v>
      </c>
      <c r="AG486" s="45">
        <f>+AG487</f>
        <v>0.80358024691358021</v>
      </c>
      <c r="AH486" s="39" t="str">
        <f>+'BASE DE DATOS '!CU486</f>
        <v>SECRETARIA DE SALUD</v>
      </c>
    </row>
    <row r="487" spans="1:34" ht="45">
      <c r="A487" s="48" t="s">
        <v>1362</v>
      </c>
      <c r="B487" s="49" t="s">
        <v>95</v>
      </c>
      <c r="C487" s="48" t="s">
        <v>1363</v>
      </c>
      <c r="D487" s="57">
        <v>100</v>
      </c>
      <c r="E487" s="57">
        <v>45</v>
      </c>
      <c r="F487" s="48" t="s">
        <v>486</v>
      </c>
      <c r="G487" s="48" t="s">
        <v>1364</v>
      </c>
      <c r="H487" s="56" t="s">
        <v>1365</v>
      </c>
      <c r="I487" s="51">
        <v>0</v>
      </c>
      <c r="J487" s="50">
        <v>100</v>
      </c>
      <c r="K487" s="51">
        <v>100</v>
      </c>
      <c r="L487" s="51">
        <v>100</v>
      </c>
      <c r="M487" s="51">
        <v>100</v>
      </c>
      <c r="N487" s="58">
        <v>100</v>
      </c>
      <c r="O487" s="51">
        <v>45</v>
      </c>
      <c r="P487" s="51">
        <v>45</v>
      </c>
      <c r="Q487" s="51">
        <f>+'BASE DE DATOS '!CD487</f>
        <v>45</v>
      </c>
      <c r="R487" s="51">
        <f>+'BASE DE DATOS '!CE487</f>
        <v>9504005478.5</v>
      </c>
      <c r="S487" s="51">
        <f>+'BASE DE DATOS '!CF487</f>
        <v>482181803</v>
      </c>
      <c r="T487" s="51">
        <f>+'BASE DE DATOS '!CG487</f>
        <v>7980162589</v>
      </c>
      <c r="U487" s="51">
        <f>+'BASE DE DATOS '!CH487</f>
        <v>1041661086.5</v>
      </c>
      <c r="V487" s="51">
        <f>+'BASE DE DATOS '!CI487</f>
        <v>0</v>
      </c>
      <c r="W487" s="51">
        <f>+'BASE DE DATOS '!CJ487</f>
        <v>0</v>
      </c>
      <c r="X487" s="51">
        <f>+'BASE DE DATOS '!CK487</f>
        <v>0</v>
      </c>
      <c r="Y487" s="51">
        <f>+'BASE DE DATOS '!CL487</f>
        <v>0</v>
      </c>
      <c r="Z487" s="51">
        <f>+'BASE DE DATOS '!CM487</f>
        <v>0</v>
      </c>
      <c r="AA487" s="131">
        <f>+'BASE DE DATOS '!CN487</f>
        <v>1</v>
      </c>
      <c r="AB487" s="377">
        <f>SUM(AA487:AA493)/6</f>
        <v>0.83333333333333337</v>
      </c>
      <c r="AC487" s="383">
        <f>SUM(AA487:AA507)/P486</f>
        <v>0.87424836601307188</v>
      </c>
      <c r="AD487" s="54">
        <f>+'BASE DE DATOS '!CQ487</f>
        <v>82.857142857142861</v>
      </c>
      <c r="AE487" s="127">
        <f>+'BASE DE DATOS '!CR487</f>
        <v>1</v>
      </c>
      <c r="AF487" s="376">
        <f>SUM(AE487:AE493)/6</f>
        <v>0.77777777777777768</v>
      </c>
      <c r="AG487" s="380">
        <f>SUM(AE487:AE505)/AD486</f>
        <v>0.80358024691358021</v>
      </c>
      <c r="AH487" s="55" t="str">
        <f>+'BASE DE DATOS '!CU487</f>
        <v>SECRETARIA DE SALUD</v>
      </c>
    </row>
    <row r="488" spans="1:34" ht="56.25">
      <c r="A488" s="56" t="s">
        <v>1362</v>
      </c>
      <c r="B488" s="89" t="s">
        <v>95</v>
      </c>
      <c r="C488" s="56" t="s">
        <v>1363</v>
      </c>
      <c r="D488" s="57">
        <v>0</v>
      </c>
      <c r="E488" s="57">
        <v>25</v>
      </c>
      <c r="F488" s="48" t="s">
        <v>97</v>
      </c>
      <c r="G488" s="63" t="s">
        <v>81</v>
      </c>
      <c r="H488" s="56" t="s">
        <v>1366</v>
      </c>
      <c r="I488" s="51" t="s">
        <v>107</v>
      </c>
      <c r="J488" s="50" t="s">
        <v>81</v>
      </c>
      <c r="K488" s="50" t="s">
        <v>81</v>
      </c>
      <c r="L488" s="50" t="s">
        <v>81</v>
      </c>
      <c r="M488" s="50" t="s">
        <v>81</v>
      </c>
      <c r="N488" s="50" t="s">
        <v>81</v>
      </c>
      <c r="O488" s="50" t="s">
        <v>81</v>
      </c>
      <c r="P488" s="51">
        <v>25</v>
      </c>
      <c r="Q488" s="50">
        <f>+'BASE DE DATOS '!CD488</f>
        <v>0</v>
      </c>
      <c r="R488" s="51">
        <f>+'BASE DE DATOS '!CE488</f>
        <v>0</v>
      </c>
      <c r="S488" s="51">
        <f>+'BASE DE DATOS '!CF488</f>
        <v>0</v>
      </c>
      <c r="T488" s="51">
        <f>+'BASE DE DATOS '!CG488</f>
        <v>0</v>
      </c>
      <c r="U488" s="51">
        <f>+'BASE DE DATOS '!CH488</f>
        <v>0</v>
      </c>
      <c r="V488" s="51">
        <f>+'BASE DE DATOS '!CI488</f>
        <v>0</v>
      </c>
      <c r="W488" s="51">
        <f>+'BASE DE DATOS '!CJ488</f>
        <v>0</v>
      </c>
      <c r="X488" s="51">
        <f>+'BASE DE DATOS '!CK488</f>
        <v>0</v>
      </c>
      <c r="Y488" s="51">
        <f>+'BASE DE DATOS '!CL488</f>
        <v>0</v>
      </c>
      <c r="Z488" s="51">
        <f>+'BASE DE DATOS '!CM488</f>
        <v>0</v>
      </c>
      <c r="AA488" s="131">
        <f>+'BASE DE DATOS '!CN488</f>
        <v>0</v>
      </c>
      <c r="AB488" s="377"/>
      <c r="AC488" s="384"/>
      <c r="AD488" s="54">
        <f>+'BASE DE DATOS '!CQ488</f>
        <v>0</v>
      </c>
      <c r="AE488" s="127">
        <f>+'BASE DE DATOS '!CR488</f>
        <v>0</v>
      </c>
      <c r="AF488" s="376"/>
      <c r="AG488" s="381"/>
      <c r="AH488" s="55" t="str">
        <f>+'BASE DE DATOS '!CU488</f>
        <v>SECRETARIA DE SALUD</v>
      </c>
    </row>
    <row r="489" spans="1:34" ht="45">
      <c r="A489" s="48" t="s">
        <v>1362</v>
      </c>
      <c r="B489" s="49" t="s">
        <v>95</v>
      </c>
      <c r="C489" s="48" t="s">
        <v>1363</v>
      </c>
      <c r="D489" s="57">
        <v>4</v>
      </c>
      <c r="E489" s="57">
        <v>6</v>
      </c>
      <c r="F489" s="48" t="s">
        <v>97</v>
      </c>
      <c r="G489" s="48" t="s">
        <v>1367</v>
      </c>
      <c r="H489" s="56" t="s">
        <v>1368</v>
      </c>
      <c r="I489" s="51">
        <v>1</v>
      </c>
      <c r="J489" s="50">
        <v>1</v>
      </c>
      <c r="K489" s="51">
        <v>0</v>
      </c>
      <c r="L489" s="51">
        <v>0</v>
      </c>
      <c r="M489" s="51">
        <v>0</v>
      </c>
      <c r="N489" s="58">
        <v>6</v>
      </c>
      <c r="O489" s="51">
        <v>6</v>
      </c>
      <c r="P489" s="51">
        <v>6</v>
      </c>
      <c r="Q489" s="51">
        <f>+'BASE DE DATOS '!CD489</f>
        <v>6</v>
      </c>
      <c r="R489" s="51">
        <f>+'BASE DE DATOS '!CE489</f>
        <v>282516666</v>
      </c>
      <c r="S489" s="51">
        <f>+'BASE DE DATOS '!CF489</f>
        <v>282516666</v>
      </c>
      <c r="T489" s="51">
        <f>+'BASE DE DATOS '!CG489</f>
        <v>0</v>
      </c>
      <c r="U489" s="51">
        <f>+'BASE DE DATOS '!CH489</f>
        <v>0</v>
      </c>
      <c r="V489" s="51">
        <f>+'BASE DE DATOS '!CI489</f>
        <v>0</v>
      </c>
      <c r="W489" s="51">
        <f>+'BASE DE DATOS '!CJ489</f>
        <v>0</v>
      </c>
      <c r="X489" s="51">
        <f>+'BASE DE DATOS '!CK489</f>
        <v>0</v>
      </c>
      <c r="Y489" s="51">
        <f>+'BASE DE DATOS '!CL489</f>
        <v>0</v>
      </c>
      <c r="Z489" s="51">
        <f>+'BASE DE DATOS '!CM489</f>
        <v>0</v>
      </c>
      <c r="AA489" s="131">
        <f>+'BASE DE DATOS '!CN489</f>
        <v>1</v>
      </c>
      <c r="AB489" s="377"/>
      <c r="AC489" s="384"/>
      <c r="AD489" s="54">
        <f>+'BASE DE DATOS '!CQ489</f>
        <v>6</v>
      </c>
      <c r="AE489" s="127">
        <f>+'BASE DE DATOS '!CR489</f>
        <v>1</v>
      </c>
      <c r="AF489" s="376"/>
      <c r="AG489" s="381"/>
      <c r="AH489" s="55" t="str">
        <f>+'BASE DE DATOS '!CU489</f>
        <v>SECRETARIA DE SALUD</v>
      </c>
    </row>
    <row r="490" spans="1:34" ht="45">
      <c r="A490" s="48" t="s">
        <v>1362</v>
      </c>
      <c r="B490" s="49" t="s">
        <v>95</v>
      </c>
      <c r="C490" s="48" t="s">
        <v>1363</v>
      </c>
      <c r="D490" s="57">
        <v>80</v>
      </c>
      <c r="E490" s="57">
        <v>1</v>
      </c>
      <c r="F490" s="48" t="s">
        <v>97</v>
      </c>
      <c r="G490" s="48" t="s">
        <v>1370</v>
      </c>
      <c r="H490" s="56" t="s">
        <v>1371</v>
      </c>
      <c r="I490" s="51">
        <v>0</v>
      </c>
      <c r="J490" s="50">
        <v>40</v>
      </c>
      <c r="K490" s="51">
        <v>40</v>
      </c>
      <c r="L490" s="51">
        <v>20</v>
      </c>
      <c r="M490" s="51">
        <v>20</v>
      </c>
      <c r="N490" s="58">
        <v>75</v>
      </c>
      <c r="O490" s="51">
        <v>75</v>
      </c>
      <c r="P490" s="51">
        <v>1</v>
      </c>
      <c r="Q490" s="52">
        <f>+'BASE DE DATOS '!CD490</f>
        <v>1</v>
      </c>
      <c r="R490" s="51">
        <f>+'BASE DE DATOS '!CE490</f>
        <v>0</v>
      </c>
      <c r="S490" s="51">
        <f>+'BASE DE DATOS '!CF490</f>
        <v>0</v>
      </c>
      <c r="T490" s="51">
        <f>+'BASE DE DATOS '!CG490</f>
        <v>0</v>
      </c>
      <c r="U490" s="51">
        <f>+'BASE DE DATOS '!CH490</f>
        <v>0</v>
      </c>
      <c r="V490" s="51">
        <f>+'BASE DE DATOS '!CI490</f>
        <v>0</v>
      </c>
      <c r="W490" s="51">
        <f>+'BASE DE DATOS '!CJ490</f>
        <v>0</v>
      </c>
      <c r="X490" s="51">
        <f>+'BASE DE DATOS '!CK490</f>
        <v>0</v>
      </c>
      <c r="Y490" s="51">
        <f>+'BASE DE DATOS '!CL490</f>
        <v>0</v>
      </c>
      <c r="Z490" s="51">
        <f>+'BASE DE DATOS '!CM490</f>
        <v>0</v>
      </c>
      <c r="AA490" s="131">
        <f>+'BASE DE DATOS '!CN490</f>
        <v>1</v>
      </c>
      <c r="AB490" s="377"/>
      <c r="AC490" s="384"/>
      <c r="AD490" s="76">
        <f>+'BASE DE DATOS '!CQ490</f>
        <v>1</v>
      </c>
      <c r="AE490" s="127">
        <f>+'BASE DE DATOS '!CR490</f>
        <v>1</v>
      </c>
      <c r="AF490" s="376"/>
      <c r="AG490" s="381"/>
      <c r="AH490" s="55" t="str">
        <f>+'BASE DE DATOS '!CU490</f>
        <v>SECRETARIA DE SALUD</v>
      </c>
    </row>
    <row r="491" spans="1:34" ht="45">
      <c r="A491" s="48" t="s">
        <v>1362</v>
      </c>
      <c r="B491" s="49" t="s">
        <v>95</v>
      </c>
      <c r="C491" s="48" t="s">
        <v>1363</v>
      </c>
      <c r="D491" s="57">
        <v>0</v>
      </c>
      <c r="E491" s="57">
        <v>3</v>
      </c>
      <c r="F491" s="48" t="s">
        <v>97</v>
      </c>
      <c r="G491" s="63" t="s">
        <v>81</v>
      </c>
      <c r="H491" s="56" t="s">
        <v>1372</v>
      </c>
      <c r="I491" s="51" t="s">
        <v>107</v>
      </c>
      <c r="J491" s="50" t="s">
        <v>81</v>
      </c>
      <c r="K491" s="50" t="s">
        <v>81</v>
      </c>
      <c r="L491" s="50" t="s">
        <v>81</v>
      </c>
      <c r="M491" s="50" t="s">
        <v>81</v>
      </c>
      <c r="N491" s="50" t="s">
        <v>81</v>
      </c>
      <c r="O491" s="50" t="s">
        <v>81</v>
      </c>
      <c r="P491" s="51">
        <v>1</v>
      </c>
      <c r="Q491" s="50">
        <f>+'BASE DE DATOS '!CD491</f>
        <v>2</v>
      </c>
      <c r="R491" s="51">
        <f>+'BASE DE DATOS '!CE491</f>
        <v>500000000</v>
      </c>
      <c r="S491" s="51">
        <f>+'BASE DE DATOS '!CF491</f>
        <v>500000000</v>
      </c>
      <c r="T491" s="51">
        <f>+'BASE DE DATOS '!CG491</f>
        <v>0</v>
      </c>
      <c r="U491" s="51">
        <f>+'BASE DE DATOS '!CH491</f>
        <v>0</v>
      </c>
      <c r="V491" s="51">
        <f>+'BASE DE DATOS '!CI491</f>
        <v>0</v>
      </c>
      <c r="W491" s="51">
        <f>+'BASE DE DATOS '!CJ491</f>
        <v>0</v>
      </c>
      <c r="X491" s="51">
        <f>+'BASE DE DATOS '!CK491</f>
        <v>0</v>
      </c>
      <c r="Y491" s="51">
        <f>+'BASE DE DATOS '!CL491</f>
        <v>0</v>
      </c>
      <c r="Z491" s="51">
        <f>+'BASE DE DATOS '!CM491</f>
        <v>0</v>
      </c>
      <c r="AA491" s="131">
        <f>+'BASE DE DATOS '!CN491</f>
        <v>1</v>
      </c>
      <c r="AB491" s="377"/>
      <c r="AC491" s="384"/>
      <c r="AD491" s="54">
        <f>+'BASE DE DATOS '!CQ491</f>
        <v>2</v>
      </c>
      <c r="AE491" s="127">
        <f>+'BASE DE DATOS '!CR491</f>
        <v>0.66666666666666663</v>
      </c>
      <c r="AF491" s="376"/>
      <c r="AG491" s="381"/>
      <c r="AH491" s="55" t="str">
        <f>+'BASE DE DATOS '!CU491</f>
        <v>SECRETARIA DE SALUD</v>
      </c>
    </row>
    <row r="492" spans="1:34" ht="45">
      <c r="A492" s="48" t="s">
        <v>1362</v>
      </c>
      <c r="B492" s="49" t="s">
        <v>95</v>
      </c>
      <c r="C492" s="48" t="s">
        <v>1363</v>
      </c>
      <c r="D492" s="50">
        <v>50</v>
      </c>
      <c r="E492" s="50">
        <v>50</v>
      </c>
      <c r="F492" s="48" t="s">
        <v>486</v>
      </c>
      <c r="G492" s="48" t="s">
        <v>1373</v>
      </c>
      <c r="H492" s="48" t="s">
        <v>1373</v>
      </c>
      <c r="I492" s="51">
        <v>0</v>
      </c>
      <c r="J492" s="50">
        <v>10</v>
      </c>
      <c r="K492" s="51">
        <v>10</v>
      </c>
      <c r="L492" s="51">
        <v>50</v>
      </c>
      <c r="M492" s="51">
        <v>50</v>
      </c>
      <c r="N492" s="58">
        <v>50</v>
      </c>
      <c r="O492" s="51">
        <v>50</v>
      </c>
      <c r="P492" s="51">
        <v>50</v>
      </c>
      <c r="Q492" s="51">
        <f>+'BASE DE DATOS '!CD492</f>
        <v>100</v>
      </c>
      <c r="R492" s="51">
        <f>+'BASE DE DATOS '!CE492</f>
        <v>313670000</v>
      </c>
      <c r="S492" s="51">
        <f>+'BASE DE DATOS '!CF492</f>
        <v>313670000</v>
      </c>
      <c r="T492" s="51">
        <f>+'BASE DE DATOS '!CG492</f>
        <v>0</v>
      </c>
      <c r="U492" s="51">
        <f>+'BASE DE DATOS '!CH492</f>
        <v>0</v>
      </c>
      <c r="V492" s="51">
        <f>+'BASE DE DATOS '!CI492</f>
        <v>0</v>
      </c>
      <c r="W492" s="51">
        <f>+'BASE DE DATOS '!CJ492</f>
        <v>0</v>
      </c>
      <c r="X492" s="51">
        <f>+'BASE DE DATOS '!CK492</f>
        <v>0</v>
      </c>
      <c r="Y492" s="51">
        <f>+'BASE DE DATOS '!CL492</f>
        <v>0</v>
      </c>
      <c r="Z492" s="51">
        <f>+'BASE DE DATOS '!CM492</f>
        <v>0</v>
      </c>
      <c r="AA492" s="131">
        <f>+'BASE DE DATOS '!CN492</f>
        <v>1</v>
      </c>
      <c r="AB492" s="377"/>
      <c r="AC492" s="384"/>
      <c r="AD492" s="54">
        <f>+'BASE DE DATOS '!CQ492</f>
        <v>60</v>
      </c>
      <c r="AE492" s="127">
        <f>+'BASE DE DATOS '!CR492</f>
        <v>1</v>
      </c>
      <c r="AF492" s="376"/>
      <c r="AG492" s="381"/>
      <c r="AH492" s="55" t="str">
        <f>+'BASE DE DATOS '!CU492</f>
        <v>SECRETARIA DE SALUD</v>
      </c>
    </row>
    <row r="493" spans="1:34" ht="45">
      <c r="A493" s="48" t="s">
        <v>1362</v>
      </c>
      <c r="B493" s="49" t="s">
        <v>95</v>
      </c>
      <c r="C493" s="48" t="s">
        <v>1363</v>
      </c>
      <c r="D493" s="50">
        <v>80</v>
      </c>
      <c r="E493" s="50" t="s">
        <v>81</v>
      </c>
      <c r="F493" s="48" t="s">
        <v>97</v>
      </c>
      <c r="G493" s="48" t="s">
        <v>1374</v>
      </c>
      <c r="H493" s="48" t="s">
        <v>1374</v>
      </c>
      <c r="I493" s="51">
        <v>0</v>
      </c>
      <c r="J493" s="50">
        <v>20</v>
      </c>
      <c r="K493" s="51">
        <v>80</v>
      </c>
      <c r="L493" s="51">
        <v>80</v>
      </c>
      <c r="M493" s="51">
        <v>80</v>
      </c>
      <c r="N493" s="58">
        <v>80</v>
      </c>
      <c r="O493" s="51">
        <v>50</v>
      </c>
      <c r="P493" s="51" t="s">
        <v>81</v>
      </c>
      <c r="Q493" s="51" t="str">
        <f>+'BASE DE DATOS '!CD493</f>
        <v>NA</v>
      </c>
      <c r="R493" s="51">
        <f>+'BASE DE DATOS '!CE493</f>
        <v>0</v>
      </c>
      <c r="S493" s="51">
        <f>+'BASE DE DATOS '!CF493</f>
        <v>0</v>
      </c>
      <c r="T493" s="51">
        <f>+'BASE DE DATOS '!CG493</f>
        <v>0</v>
      </c>
      <c r="U493" s="51">
        <f>+'BASE DE DATOS '!CH493</f>
        <v>0</v>
      </c>
      <c r="V493" s="51">
        <f>+'BASE DE DATOS '!CI493</f>
        <v>0</v>
      </c>
      <c r="W493" s="51">
        <f>+'BASE DE DATOS '!CJ493</f>
        <v>0</v>
      </c>
      <c r="X493" s="51">
        <f>+'BASE DE DATOS '!CK493</f>
        <v>0</v>
      </c>
      <c r="Y493" s="51">
        <f>+'BASE DE DATOS '!CL493</f>
        <v>0</v>
      </c>
      <c r="Z493" s="51">
        <f>+'BASE DE DATOS '!CM493</f>
        <v>0</v>
      </c>
      <c r="AA493" s="131" t="str">
        <f>+'BASE DE DATOS '!CN493</f>
        <v>NA</v>
      </c>
      <c r="AB493" s="377"/>
      <c r="AC493" s="384"/>
      <c r="AD493" s="54" t="str">
        <f>+'BASE DE DATOS '!CQ493</f>
        <v>NA</v>
      </c>
      <c r="AE493" s="127" t="str">
        <f>+'BASE DE DATOS '!CR493</f>
        <v>NA</v>
      </c>
      <c r="AF493" s="376"/>
      <c r="AG493" s="381"/>
      <c r="AH493" s="55" t="str">
        <f>+'BASE DE DATOS '!CU493</f>
        <v>SECRETARIA DE SALUD</v>
      </c>
    </row>
    <row r="494" spans="1:34" ht="67.5">
      <c r="A494" s="48" t="s">
        <v>1375</v>
      </c>
      <c r="B494" s="49" t="s">
        <v>95</v>
      </c>
      <c r="C494" s="48" t="s">
        <v>1376</v>
      </c>
      <c r="D494" s="57">
        <v>100</v>
      </c>
      <c r="E494" s="57">
        <v>46</v>
      </c>
      <c r="F494" s="48" t="s">
        <v>97</v>
      </c>
      <c r="G494" s="48" t="s">
        <v>1377</v>
      </c>
      <c r="H494" s="56" t="s">
        <v>1378</v>
      </c>
      <c r="I494" s="51">
        <v>0</v>
      </c>
      <c r="J494" s="50">
        <v>100</v>
      </c>
      <c r="K494" s="51">
        <v>100</v>
      </c>
      <c r="L494" s="51">
        <v>100</v>
      </c>
      <c r="M494" s="51">
        <v>100</v>
      </c>
      <c r="N494" s="58">
        <v>100</v>
      </c>
      <c r="O494" s="51">
        <v>0</v>
      </c>
      <c r="P494" s="51">
        <v>25</v>
      </c>
      <c r="Q494" s="51">
        <f>+'BASE DE DATOS '!CD494</f>
        <v>27</v>
      </c>
      <c r="R494" s="51">
        <f>+'BASE DE DATOS '!CE494</f>
        <v>940910000</v>
      </c>
      <c r="S494" s="51">
        <f>+'BASE DE DATOS '!CF494</f>
        <v>940910000</v>
      </c>
      <c r="T494" s="51">
        <f>+'BASE DE DATOS '!CG494</f>
        <v>0</v>
      </c>
      <c r="U494" s="51">
        <f>+'BASE DE DATOS '!CH494</f>
        <v>0</v>
      </c>
      <c r="V494" s="51">
        <f>+'BASE DE DATOS '!CI494</f>
        <v>0</v>
      </c>
      <c r="W494" s="51">
        <f>+'BASE DE DATOS '!CJ494</f>
        <v>0</v>
      </c>
      <c r="X494" s="51">
        <f>+'BASE DE DATOS '!CK494</f>
        <v>0</v>
      </c>
      <c r="Y494" s="51">
        <f>+'BASE DE DATOS '!CL494</f>
        <v>0</v>
      </c>
      <c r="Z494" s="51">
        <f>+'BASE DE DATOS '!CM494</f>
        <v>0</v>
      </c>
      <c r="AA494" s="131" t="str">
        <f>+'BASE DE DATOS '!CN494</f>
        <v>NA</v>
      </c>
      <c r="AB494" s="377">
        <f>SUM(AA494:AA501)/5</f>
        <v>0.96799999999999997</v>
      </c>
      <c r="AC494" s="384"/>
      <c r="AD494" s="54">
        <f>+'BASE DE DATOS '!CQ494</f>
        <v>227</v>
      </c>
      <c r="AE494" s="127">
        <f>+'BASE DE DATOS '!CR494</f>
        <v>1</v>
      </c>
      <c r="AF494" s="380">
        <f>SUM(AE494:AE501)/8</f>
        <v>0.72750000000000004</v>
      </c>
      <c r="AG494" s="381"/>
      <c r="AH494" s="55" t="str">
        <f>+'BASE DE DATOS '!CU494</f>
        <v>SECRETARIA DE SALUD</v>
      </c>
    </row>
    <row r="495" spans="1:34" ht="56.25">
      <c r="A495" s="48" t="s">
        <v>1375</v>
      </c>
      <c r="B495" s="49" t="s">
        <v>95</v>
      </c>
      <c r="C495" s="48" t="s">
        <v>1376</v>
      </c>
      <c r="D495" s="50">
        <v>100</v>
      </c>
      <c r="E495" s="50">
        <v>100</v>
      </c>
      <c r="F495" s="48" t="s">
        <v>486</v>
      </c>
      <c r="G495" s="48" t="s">
        <v>1379</v>
      </c>
      <c r="H495" s="56" t="s">
        <v>1380</v>
      </c>
      <c r="I495" s="51">
        <v>0</v>
      </c>
      <c r="J495" s="50">
        <v>100</v>
      </c>
      <c r="K495" s="51">
        <v>90</v>
      </c>
      <c r="L495" s="51">
        <v>100</v>
      </c>
      <c r="M495" s="51">
        <v>95</v>
      </c>
      <c r="N495" s="58">
        <v>100</v>
      </c>
      <c r="O495" s="51">
        <v>50</v>
      </c>
      <c r="P495" s="51">
        <v>100</v>
      </c>
      <c r="Q495" s="51">
        <f>+'BASE DE DATOS '!CD495</f>
        <v>100</v>
      </c>
      <c r="R495" s="51">
        <f>+'BASE DE DATOS '!CE495</f>
        <v>313670000</v>
      </c>
      <c r="S495" s="51">
        <f>+'BASE DE DATOS '!CF495</f>
        <v>313670000</v>
      </c>
      <c r="T495" s="51">
        <f>+'BASE DE DATOS '!CG495</f>
        <v>0</v>
      </c>
      <c r="U495" s="51">
        <f>+'BASE DE DATOS '!CH495</f>
        <v>0</v>
      </c>
      <c r="V495" s="51">
        <f>+'BASE DE DATOS '!CI495</f>
        <v>0</v>
      </c>
      <c r="W495" s="51">
        <f>+'BASE DE DATOS '!CJ495</f>
        <v>0</v>
      </c>
      <c r="X495" s="51">
        <f>+'BASE DE DATOS '!CK495</f>
        <v>0</v>
      </c>
      <c r="Y495" s="51">
        <f>+'BASE DE DATOS '!CL495</f>
        <v>0</v>
      </c>
      <c r="Z495" s="51">
        <f>+'BASE DE DATOS '!CM495</f>
        <v>0</v>
      </c>
      <c r="AA495" s="131">
        <f>+'BASE DE DATOS '!CN495</f>
        <v>1</v>
      </c>
      <c r="AB495" s="377"/>
      <c r="AC495" s="384"/>
      <c r="AD495" s="54">
        <f>+'BASE DE DATOS '!CQ495</f>
        <v>95.714285714285708</v>
      </c>
      <c r="AE495" s="127">
        <f>+'BASE DE DATOS '!CR495</f>
        <v>0.95714285714285707</v>
      </c>
      <c r="AF495" s="381"/>
      <c r="AG495" s="381"/>
      <c r="AH495" s="55" t="str">
        <f>+'BASE DE DATOS '!CU495</f>
        <v>SECRETARIA DE SALUD</v>
      </c>
    </row>
    <row r="496" spans="1:34" ht="33.75">
      <c r="A496" s="56" t="s">
        <v>1375</v>
      </c>
      <c r="B496" s="89" t="s">
        <v>95</v>
      </c>
      <c r="C496" s="56" t="s">
        <v>1376</v>
      </c>
      <c r="D496" s="50" t="s">
        <v>79</v>
      </c>
      <c r="E496" s="57">
        <v>30</v>
      </c>
      <c r="F496" s="48" t="s">
        <v>97</v>
      </c>
      <c r="G496" s="63" t="s">
        <v>81</v>
      </c>
      <c r="H496" s="56" t="s">
        <v>1381</v>
      </c>
      <c r="I496" s="51" t="s">
        <v>107</v>
      </c>
      <c r="J496" s="50" t="s">
        <v>81</v>
      </c>
      <c r="K496" s="50" t="s">
        <v>81</v>
      </c>
      <c r="L496" s="50" t="s">
        <v>81</v>
      </c>
      <c r="M496" s="50" t="s">
        <v>81</v>
      </c>
      <c r="N496" s="50" t="s">
        <v>81</v>
      </c>
      <c r="O496" s="50" t="s">
        <v>81</v>
      </c>
      <c r="P496" s="51">
        <v>30</v>
      </c>
      <c r="Q496" s="50">
        <f>+'BASE DE DATOS '!CD496</f>
        <v>30</v>
      </c>
      <c r="R496" s="51">
        <f>+'BASE DE DATOS '!CE496</f>
        <v>440000000</v>
      </c>
      <c r="S496" s="51">
        <f>+'BASE DE DATOS '!CF496</f>
        <v>440000000</v>
      </c>
      <c r="T496" s="51">
        <f>+'BASE DE DATOS '!CG496</f>
        <v>0</v>
      </c>
      <c r="U496" s="51">
        <f>+'BASE DE DATOS '!CH496</f>
        <v>0</v>
      </c>
      <c r="V496" s="51">
        <f>+'BASE DE DATOS '!CI496</f>
        <v>0</v>
      </c>
      <c r="W496" s="51">
        <f>+'BASE DE DATOS '!CJ496</f>
        <v>0</v>
      </c>
      <c r="X496" s="51">
        <f>+'BASE DE DATOS '!CK496</f>
        <v>0</v>
      </c>
      <c r="Y496" s="51">
        <f>+'BASE DE DATOS '!CL496</f>
        <v>0</v>
      </c>
      <c r="Z496" s="51">
        <f>+'BASE DE DATOS '!CM496</f>
        <v>0</v>
      </c>
      <c r="AA496" s="131">
        <f>+'BASE DE DATOS '!CN496</f>
        <v>1</v>
      </c>
      <c r="AB496" s="377"/>
      <c r="AC496" s="384"/>
      <c r="AD496" s="54">
        <f>+'BASE DE DATOS '!CQ496</f>
        <v>30</v>
      </c>
      <c r="AE496" s="127">
        <f>+'BASE DE DATOS '!CR496</f>
        <v>1</v>
      </c>
      <c r="AF496" s="381"/>
      <c r="AG496" s="381"/>
      <c r="AH496" s="55" t="str">
        <f>+'BASE DE DATOS '!CU496</f>
        <v>SECRETARIA DE SALUD</v>
      </c>
    </row>
    <row r="497" spans="1:34" ht="33.75">
      <c r="A497" s="56" t="s">
        <v>1375</v>
      </c>
      <c r="B497" s="89" t="s">
        <v>95</v>
      </c>
      <c r="C497" s="56" t="s">
        <v>1376</v>
      </c>
      <c r="D497" s="50" t="s">
        <v>79</v>
      </c>
      <c r="E497" s="57">
        <v>30</v>
      </c>
      <c r="F497" s="48" t="s">
        <v>97</v>
      </c>
      <c r="G497" s="63" t="s">
        <v>81</v>
      </c>
      <c r="H497" s="56" t="s">
        <v>1382</v>
      </c>
      <c r="I497" s="51" t="s">
        <v>107</v>
      </c>
      <c r="J497" s="50" t="s">
        <v>81</v>
      </c>
      <c r="K497" s="50" t="s">
        <v>81</v>
      </c>
      <c r="L497" s="50" t="s">
        <v>81</v>
      </c>
      <c r="M497" s="50" t="s">
        <v>81</v>
      </c>
      <c r="N497" s="50" t="s">
        <v>81</v>
      </c>
      <c r="O497" s="50" t="s">
        <v>81</v>
      </c>
      <c r="P497" s="51">
        <v>30</v>
      </c>
      <c r="Q497" s="50">
        <f>+'BASE DE DATOS '!CD497</f>
        <v>30</v>
      </c>
      <c r="R497" s="51">
        <f>+'BASE DE DATOS '!CE497</f>
        <v>3204205536</v>
      </c>
      <c r="S497" s="51">
        <f>+'BASE DE DATOS '!CF497</f>
        <v>3500000000</v>
      </c>
      <c r="T497" s="51">
        <f>+'BASE DE DATOS '!CG497</f>
        <v>0</v>
      </c>
      <c r="U497" s="51">
        <f>+'BASE DE DATOS '!CH497</f>
        <v>1714608000</v>
      </c>
      <c r="V497" s="51">
        <f>+'BASE DE DATOS '!CI497</f>
        <v>0</v>
      </c>
      <c r="W497" s="51">
        <f>+'BASE DE DATOS '!CJ497</f>
        <v>1486097536</v>
      </c>
      <c r="X497" s="51">
        <f>+'BASE DE DATOS '!CK497</f>
        <v>0</v>
      </c>
      <c r="Y497" s="51">
        <f>+'BASE DE DATOS '!CL497</f>
        <v>0</v>
      </c>
      <c r="Z497" s="51">
        <f>+'BASE DE DATOS '!CM497</f>
        <v>0</v>
      </c>
      <c r="AA497" s="131">
        <f>+'BASE DE DATOS '!CN497</f>
        <v>1</v>
      </c>
      <c r="AB497" s="377"/>
      <c r="AC497" s="384"/>
      <c r="AD497" s="54">
        <f>+'BASE DE DATOS '!CQ497</f>
        <v>30</v>
      </c>
      <c r="AE497" s="127">
        <f>+'BASE DE DATOS '!CR497</f>
        <v>1</v>
      </c>
      <c r="AF497" s="381"/>
      <c r="AG497" s="381"/>
      <c r="AH497" s="55" t="str">
        <f>+'BASE DE DATOS '!CU497</f>
        <v>SECRETARIA DE SALUD</v>
      </c>
    </row>
    <row r="498" spans="1:34" ht="78.75">
      <c r="A498" s="48" t="s">
        <v>1375</v>
      </c>
      <c r="B498" s="49" t="s">
        <v>95</v>
      </c>
      <c r="C498" s="48" t="s">
        <v>1376</v>
      </c>
      <c r="D498" s="50">
        <v>100</v>
      </c>
      <c r="E498" s="50">
        <v>100</v>
      </c>
      <c r="F498" s="48" t="s">
        <v>486</v>
      </c>
      <c r="G498" s="48" t="s">
        <v>1383</v>
      </c>
      <c r="H498" s="56" t="s">
        <v>1384</v>
      </c>
      <c r="I498" s="51">
        <v>0</v>
      </c>
      <c r="J498" s="50">
        <v>100</v>
      </c>
      <c r="K498" s="51">
        <v>25</v>
      </c>
      <c r="L498" s="51">
        <v>100</v>
      </c>
      <c r="M498" s="51">
        <v>77</v>
      </c>
      <c r="N498" s="58">
        <v>100</v>
      </c>
      <c r="O498" s="51">
        <v>100</v>
      </c>
      <c r="P498" s="51">
        <v>100</v>
      </c>
      <c r="Q498" s="51">
        <f>+'BASE DE DATOS '!CD498</f>
        <v>100</v>
      </c>
      <c r="R498" s="51">
        <f>+'BASE DE DATOS '!CE498</f>
        <v>518364875</v>
      </c>
      <c r="S498" s="51">
        <f>+'BASE DE DATOS '!CF498</f>
        <v>518364875</v>
      </c>
      <c r="T498" s="51">
        <f>+'BASE DE DATOS '!CG498</f>
        <v>0</v>
      </c>
      <c r="U498" s="51">
        <f>+'BASE DE DATOS '!CH498</f>
        <v>0</v>
      </c>
      <c r="V498" s="51">
        <f>+'BASE DE DATOS '!CI498</f>
        <v>0</v>
      </c>
      <c r="W498" s="51">
        <f>+'BASE DE DATOS '!CJ498</f>
        <v>0</v>
      </c>
      <c r="X498" s="51">
        <f>+'BASE DE DATOS '!CK498</f>
        <v>0</v>
      </c>
      <c r="Y498" s="51">
        <f>+'BASE DE DATOS '!CL498</f>
        <v>0</v>
      </c>
      <c r="Z498" s="51">
        <f>+'BASE DE DATOS '!CM498</f>
        <v>0</v>
      </c>
      <c r="AA498" s="131">
        <f>+'BASE DE DATOS '!CN498</f>
        <v>1</v>
      </c>
      <c r="AB498" s="377"/>
      <c r="AC498" s="384"/>
      <c r="AD498" s="54">
        <f>+'BASE DE DATOS '!CQ498</f>
        <v>86.285714285714292</v>
      </c>
      <c r="AE498" s="127">
        <f>+'BASE DE DATOS '!CR498</f>
        <v>0.86285714285714288</v>
      </c>
      <c r="AF498" s="381"/>
      <c r="AG498" s="381"/>
      <c r="AH498" s="55" t="str">
        <f>+'BASE DE DATOS '!CU498</f>
        <v>SECRETARIA DE SALUD</v>
      </c>
    </row>
    <row r="499" spans="1:34" ht="90">
      <c r="A499" s="48" t="s">
        <v>1375</v>
      </c>
      <c r="B499" s="49" t="s">
        <v>95</v>
      </c>
      <c r="C499" s="48" t="s">
        <v>1376</v>
      </c>
      <c r="D499" s="50">
        <v>25</v>
      </c>
      <c r="E499" s="50">
        <v>25</v>
      </c>
      <c r="F499" s="48" t="s">
        <v>486</v>
      </c>
      <c r="G499" s="48" t="s">
        <v>1385</v>
      </c>
      <c r="H499" s="56" t="s">
        <v>1386</v>
      </c>
      <c r="I499" s="51">
        <v>0</v>
      </c>
      <c r="J499" s="50">
        <v>25</v>
      </c>
      <c r="K499" s="51">
        <v>25</v>
      </c>
      <c r="L499" s="51">
        <v>25</v>
      </c>
      <c r="M499" s="51">
        <v>25</v>
      </c>
      <c r="N499" s="58">
        <v>25</v>
      </c>
      <c r="O499" s="51">
        <v>25</v>
      </c>
      <c r="P499" s="51">
        <v>25</v>
      </c>
      <c r="Q499" s="51">
        <f>+'BASE DE DATOS '!CD499</f>
        <v>21</v>
      </c>
      <c r="R499" s="51">
        <f>+'BASE DE DATOS '!CE499</f>
        <v>145058334</v>
      </c>
      <c r="S499" s="51">
        <f>+'BASE DE DATOS '!CF499</f>
        <v>145058334</v>
      </c>
      <c r="T499" s="51">
        <f>+'BASE DE DATOS '!CG499</f>
        <v>0</v>
      </c>
      <c r="U499" s="51">
        <f>+'BASE DE DATOS '!CH499</f>
        <v>0</v>
      </c>
      <c r="V499" s="51">
        <f>+'BASE DE DATOS '!CI499</f>
        <v>0</v>
      </c>
      <c r="W499" s="51">
        <f>+'BASE DE DATOS '!CJ499</f>
        <v>0</v>
      </c>
      <c r="X499" s="51">
        <f>+'BASE DE DATOS '!CK499</f>
        <v>0</v>
      </c>
      <c r="Y499" s="51">
        <f>+'BASE DE DATOS '!CL499</f>
        <v>0</v>
      </c>
      <c r="Z499" s="51">
        <f>+'BASE DE DATOS '!CM499</f>
        <v>0</v>
      </c>
      <c r="AA499" s="131">
        <f>+'BASE DE DATOS '!CN499</f>
        <v>0.84</v>
      </c>
      <c r="AB499" s="377"/>
      <c r="AC499" s="384"/>
      <c r="AD499" s="54">
        <f>+'BASE DE DATOS '!CQ499</f>
        <v>27.428571428571427</v>
      </c>
      <c r="AE499" s="127">
        <f>+'BASE DE DATOS '!CR499</f>
        <v>1</v>
      </c>
      <c r="AF499" s="381"/>
      <c r="AG499" s="381"/>
      <c r="AH499" s="55" t="str">
        <f>+'BASE DE DATOS '!CU499</f>
        <v>SECRETARIA DE SALUD</v>
      </c>
    </row>
    <row r="500" spans="1:34" ht="56.25">
      <c r="A500" s="48" t="s">
        <v>1375</v>
      </c>
      <c r="B500" s="49" t="s">
        <v>95</v>
      </c>
      <c r="C500" s="48" t="s">
        <v>1376</v>
      </c>
      <c r="D500" s="50">
        <v>90</v>
      </c>
      <c r="E500" s="50" t="s">
        <v>81</v>
      </c>
      <c r="F500" s="48" t="s">
        <v>486</v>
      </c>
      <c r="G500" s="48" t="s">
        <v>1387</v>
      </c>
      <c r="H500" s="48" t="s">
        <v>1387</v>
      </c>
      <c r="I500" s="51">
        <v>0</v>
      </c>
      <c r="J500" s="50">
        <v>90</v>
      </c>
      <c r="K500" s="51">
        <v>25</v>
      </c>
      <c r="L500" s="51">
        <v>90</v>
      </c>
      <c r="M500" s="51">
        <v>48</v>
      </c>
      <c r="N500" s="58">
        <v>90</v>
      </c>
      <c r="O500" s="51">
        <v>50</v>
      </c>
      <c r="P500" s="51" t="s">
        <v>81</v>
      </c>
      <c r="Q500" s="51" t="str">
        <f>+'BASE DE DATOS '!CD500</f>
        <v>NA</v>
      </c>
      <c r="R500" s="51">
        <f>+'BASE DE DATOS '!CE500</f>
        <v>0</v>
      </c>
      <c r="S500" s="51">
        <f>+'BASE DE DATOS '!CF500</f>
        <v>0</v>
      </c>
      <c r="T500" s="51">
        <f>+'BASE DE DATOS '!CG500</f>
        <v>0</v>
      </c>
      <c r="U500" s="51">
        <f>+'BASE DE DATOS '!CH500</f>
        <v>0</v>
      </c>
      <c r="V500" s="51">
        <f>+'BASE DE DATOS '!CI500</f>
        <v>0</v>
      </c>
      <c r="W500" s="51">
        <f>+'BASE DE DATOS '!CJ500</f>
        <v>0</v>
      </c>
      <c r="X500" s="51">
        <f>+'BASE DE DATOS '!CK500</f>
        <v>0</v>
      </c>
      <c r="Y500" s="51">
        <f>+'BASE DE DATOS '!CL500</f>
        <v>0</v>
      </c>
      <c r="Z500" s="51">
        <f>+'BASE DE DATOS '!CM500</f>
        <v>0</v>
      </c>
      <c r="AA500" s="131" t="str">
        <f>+'BASE DE DATOS '!CN500</f>
        <v>NA</v>
      </c>
      <c r="AB500" s="377"/>
      <c r="AC500" s="384"/>
      <c r="AD500" s="54" t="str">
        <f>+'BASE DE DATOS '!CQ500</f>
        <v>NA</v>
      </c>
      <c r="AE500" s="127" t="str">
        <f>+'BASE DE DATOS '!CR500</f>
        <v>NA</v>
      </c>
      <c r="AF500" s="381"/>
      <c r="AG500" s="381"/>
      <c r="AH500" s="55" t="str">
        <f>+'BASE DE DATOS '!CU500</f>
        <v>SECRETARIA DE SALUD</v>
      </c>
    </row>
    <row r="501" spans="1:34" ht="56.25">
      <c r="A501" s="48" t="s">
        <v>1375</v>
      </c>
      <c r="B501" s="49" t="s">
        <v>95</v>
      </c>
      <c r="C501" s="48" t="s">
        <v>1376</v>
      </c>
      <c r="D501" s="50">
        <v>30</v>
      </c>
      <c r="E501" s="50" t="s">
        <v>81</v>
      </c>
      <c r="F501" s="48" t="s">
        <v>97</v>
      </c>
      <c r="G501" s="48" t="s">
        <v>1388</v>
      </c>
      <c r="H501" s="48" t="s">
        <v>1388</v>
      </c>
      <c r="I501" s="51">
        <v>0</v>
      </c>
      <c r="J501" s="50">
        <v>10</v>
      </c>
      <c r="K501" s="51">
        <v>10</v>
      </c>
      <c r="L501" s="51">
        <v>30</v>
      </c>
      <c r="M501" s="51">
        <v>10</v>
      </c>
      <c r="N501" s="58">
        <v>10</v>
      </c>
      <c r="O501" s="51">
        <v>0</v>
      </c>
      <c r="P501" s="51" t="s">
        <v>81</v>
      </c>
      <c r="Q501" s="51" t="str">
        <f>+'BASE DE DATOS '!CD501</f>
        <v>NA</v>
      </c>
      <c r="R501" s="51">
        <f>+'BASE DE DATOS '!CE501</f>
        <v>0</v>
      </c>
      <c r="S501" s="51">
        <f>+'BASE DE DATOS '!CF501</f>
        <v>0</v>
      </c>
      <c r="T501" s="51">
        <f>+'BASE DE DATOS '!CG501</f>
        <v>0</v>
      </c>
      <c r="U501" s="51">
        <f>+'BASE DE DATOS '!CH501</f>
        <v>0</v>
      </c>
      <c r="V501" s="51">
        <f>+'BASE DE DATOS '!CI501</f>
        <v>0</v>
      </c>
      <c r="W501" s="51">
        <f>+'BASE DE DATOS '!CJ501</f>
        <v>0</v>
      </c>
      <c r="X501" s="51">
        <f>+'BASE DE DATOS '!CK501</f>
        <v>0</v>
      </c>
      <c r="Y501" s="51">
        <f>+'BASE DE DATOS '!CL501</f>
        <v>0</v>
      </c>
      <c r="Z501" s="51">
        <f>+'BASE DE DATOS '!CM501</f>
        <v>0</v>
      </c>
      <c r="AA501" s="131" t="str">
        <f>+'BASE DE DATOS '!CN501</f>
        <v>NA</v>
      </c>
      <c r="AB501" s="377"/>
      <c r="AC501" s="384"/>
      <c r="AD501" s="54" t="str">
        <f>+'BASE DE DATOS '!CQ501</f>
        <v>NA</v>
      </c>
      <c r="AE501" s="127" t="str">
        <f>+'BASE DE DATOS '!CR501</f>
        <v>NA</v>
      </c>
      <c r="AF501" s="381"/>
      <c r="AG501" s="381"/>
      <c r="AH501" s="55" t="str">
        <f>+'BASE DE DATOS '!CU501</f>
        <v>SECRETARIA DE SALUD</v>
      </c>
    </row>
    <row r="502" spans="1:34" ht="67.5">
      <c r="A502" s="56" t="s">
        <v>1375</v>
      </c>
      <c r="B502" s="89" t="s">
        <v>95</v>
      </c>
      <c r="C502" s="56" t="s">
        <v>1376</v>
      </c>
      <c r="D502" s="57" t="s">
        <v>79</v>
      </c>
      <c r="E502" s="57">
        <v>45</v>
      </c>
      <c r="F502" s="48" t="s">
        <v>97</v>
      </c>
      <c r="G502" s="63" t="s">
        <v>81</v>
      </c>
      <c r="H502" s="56" t="s">
        <v>1389</v>
      </c>
      <c r="I502" s="51" t="s">
        <v>107</v>
      </c>
      <c r="J502" s="50" t="s">
        <v>81</v>
      </c>
      <c r="K502" s="50" t="s">
        <v>81</v>
      </c>
      <c r="L502" s="50" t="s">
        <v>81</v>
      </c>
      <c r="M502" s="50" t="s">
        <v>81</v>
      </c>
      <c r="N502" s="50" t="s">
        <v>81</v>
      </c>
      <c r="O502" s="50" t="s">
        <v>81</v>
      </c>
      <c r="P502" s="51">
        <v>45</v>
      </c>
      <c r="Q502" s="50">
        <f>+'BASE DE DATOS '!CD502</f>
        <v>44</v>
      </c>
      <c r="R502" s="51">
        <f>+'BASE DE DATOS '!CE502</f>
        <v>0</v>
      </c>
      <c r="S502" s="51">
        <f>+'BASE DE DATOS '!CF502</f>
        <v>0</v>
      </c>
      <c r="T502" s="51">
        <f>+'BASE DE DATOS '!CG502</f>
        <v>0</v>
      </c>
      <c r="U502" s="51">
        <f>+'BASE DE DATOS '!CH502</f>
        <v>0</v>
      </c>
      <c r="V502" s="51">
        <f>+'BASE DE DATOS '!CI502</f>
        <v>0</v>
      </c>
      <c r="W502" s="51">
        <f>+'BASE DE DATOS '!CJ502</f>
        <v>0</v>
      </c>
      <c r="X502" s="51">
        <f>+'BASE DE DATOS '!CK502</f>
        <v>0</v>
      </c>
      <c r="Y502" s="51">
        <f>+'BASE DE DATOS '!CL502</f>
        <v>0</v>
      </c>
      <c r="Z502" s="51">
        <f>+'BASE DE DATOS '!CM502</f>
        <v>0</v>
      </c>
      <c r="AA502" s="131">
        <f>+'BASE DE DATOS '!CN502</f>
        <v>0.97777777777777775</v>
      </c>
      <c r="AB502" s="130">
        <f>+AA502</f>
        <v>0.97777777777777775</v>
      </c>
      <c r="AC502" s="384"/>
      <c r="AD502" s="54">
        <f>+'BASE DE DATOS '!CQ502</f>
        <v>44</v>
      </c>
      <c r="AE502" s="127">
        <f>+'BASE DE DATOS '!CR502</f>
        <v>0.97777777777777775</v>
      </c>
      <c r="AF502" s="381"/>
      <c r="AG502" s="381"/>
      <c r="AH502" s="55" t="str">
        <f>+'BASE DE DATOS '!CU502</f>
        <v>SECRETARIA DE SALUD</v>
      </c>
    </row>
    <row r="503" spans="1:34" ht="33.75">
      <c r="A503" s="56" t="s">
        <v>1375</v>
      </c>
      <c r="B503" s="89" t="s">
        <v>95</v>
      </c>
      <c r="C503" s="56" t="s">
        <v>1376</v>
      </c>
      <c r="D503" s="57" t="s">
        <v>79</v>
      </c>
      <c r="E503" s="57">
        <v>45</v>
      </c>
      <c r="F503" s="48" t="s">
        <v>97</v>
      </c>
      <c r="G503" s="63" t="s">
        <v>81</v>
      </c>
      <c r="H503" s="56" t="s">
        <v>1390</v>
      </c>
      <c r="I503" s="51" t="s">
        <v>107</v>
      </c>
      <c r="J503" s="50" t="s">
        <v>81</v>
      </c>
      <c r="K503" s="50" t="s">
        <v>81</v>
      </c>
      <c r="L503" s="50" t="s">
        <v>81</v>
      </c>
      <c r="M503" s="50" t="s">
        <v>81</v>
      </c>
      <c r="N503" s="50" t="s">
        <v>81</v>
      </c>
      <c r="O503" s="50" t="s">
        <v>81</v>
      </c>
      <c r="P503" s="51">
        <v>45</v>
      </c>
      <c r="Q503" s="50">
        <f>+'BASE DE DATOS '!CD503</f>
        <v>45</v>
      </c>
      <c r="R503" s="51">
        <f>+'BASE DE DATOS '!CE503</f>
        <v>0</v>
      </c>
      <c r="S503" s="51">
        <f>+'BASE DE DATOS '!CF503</f>
        <v>0</v>
      </c>
      <c r="T503" s="51">
        <f>+'BASE DE DATOS '!CG503</f>
        <v>0</v>
      </c>
      <c r="U503" s="51">
        <f>+'BASE DE DATOS '!CH503</f>
        <v>0</v>
      </c>
      <c r="V503" s="51">
        <f>+'BASE DE DATOS '!CI503</f>
        <v>0</v>
      </c>
      <c r="W503" s="51">
        <f>+'BASE DE DATOS '!CJ503</f>
        <v>0</v>
      </c>
      <c r="X503" s="51">
        <f>+'BASE DE DATOS '!CK503</f>
        <v>0</v>
      </c>
      <c r="Y503" s="51">
        <f>+'BASE DE DATOS '!CL503</f>
        <v>0</v>
      </c>
      <c r="Z503" s="51">
        <f>+'BASE DE DATOS '!CM503</f>
        <v>0</v>
      </c>
      <c r="AA503" s="131">
        <f>+'BASE DE DATOS '!CN503</f>
        <v>1</v>
      </c>
      <c r="AB503" s="130">
        <f>+AA503</f>
        <v>1</v>
      </c>
      <c r="AC503" s="384"/>
      <c r="AD503" s="54">
        <f>+'BASE DE DATOS '!CQ503</f>
        <v>45</v>
      </c>
      <c r="AE503" s="127">
        <f>+'BASE DE DATOS '!CR503</f>
        <v>1</v>
      </c>
      <c r="AF503" s="382"/>
      <c r="AG503" s="381"/>
      <c r="AH503" s="55" t="str">
        <f>+'BASE DE DATOS '!CU503</f>
        <v>SECRETARIA DE SALUD</v>
      </c>
    </row>
    <row r="504" spans="1:34" ht="90">
      <c r="A504" s="48" t="s">
        <v>1391</v>
      </c>
      <c r="B504" s="49" t="s">
        <v>95</v>
      </c>
      <c r="C504" s="48" t="s">
        <v>1392</v>
      </c>
      <c r="D504" s="57">
        <v>100</v>
      </c>
      <c r="E504" s="57">
        <v>25</v>
      </c>
      <c r="F504" s="48" t="s">
        <v>97</v>
      </c>
      <c r="G504" s="48" t="s">
        <v>1393</v>
      </c>
      <c r="H504" s="56" t="s">
        <v>1394</v>
      </c>
      <c r="I504" s="51">
        <v>0</v>
      </c>
      <c r="J504" s="50">
        <v>100</v>
      </c>
      <c r="K504" s="51">
        <v>100</v>
      </c>
      <c r="L504" s="51">
        <v>100</v>
      </c>
      <c r="M504" s="51">
        <v>100</v>
      </c>
      <c r="N504" s="58">
        <v>100</v>
      </c>
      <c r="O504" s="51">
        <v>45</v>
      </c>
      <c r="P504" s="51">
        <v>25</v>
      </c>
      <c r="Q504" s="51">
        <f>+'BASE DE DATOS '!CD504</f>
        <v>0</v>
      </c>
      <c r="R504" s="51">
        <f>+'BASE DE DATOS '!CE504</f>
        <v>0</v>
      </c>
      <c r="S504" s="51">
        <f>+'BASE DE DATOS '!CF504</f>
        <v>0</v>
      </c>
      <c r="T504" s="51">
        <f>+'BASE DE DATOS '!CG504</f>
        <v>0</v>
      </c>
      <c r="U504" s="51">
        <f>+'BASE DE DATOS '!CH504</f>
        <v>0</v>
      </c>
      <c r="V504" s="51">
        <f>+'BASE DE DATOS '!CI504</f>
        <v>0</v>
      </c>
      <c r="W504" s="51">
        <f>+'BASE DE DATOS '!CJ504</f>
        <v>0</v>
      </c>
      <c r="X504" s="51">
        <f>+'BASE DE DATOS '!CK504</f>
        <v>0</v>
      </c>
      <c r="Y504" s="51">
        <f>+'BASE DE DATOS '!CL504</f>
        <v>0</v>
      </c>
      <c r="Z504" s="51">
        <f>+'BASE DE DATOS '!CM504</f>
        <v>0</v>
      </c>
      <c r="AA504" s="131">
        <f>+'BASE DE DATOS '!CN504</f>
        <v>1</v>
      </c>
      <c r="AB504" s="383">
        <f>SUM(AA504:AA507)/4</f>
        <v>0.76111111111111107</v>
      </c>
      <c r="AC504" s="384"/>
      <c r="AD504" s="54">
        <f>+'BASE DE DATOS '!CQ504</f>
        <v>245</v>
      </c>
      <c r="AE504" s="127">
        <f>+'BASE DE DATOS '!CR504</f>
        <v>1</v>
      </c>
      <c r="AF504" s="380">
        <f>SUM(AE504:AE505)/4</f>
        <v>0.5</v>
      </c>
      <c r="AG504" s="381"/>
      <c r="AH504" s="55" t="str">
        <f>+'BASE DE DATOS '!CU504</f>
        <v>SECRETARIA DE SALUD</v>
      </c>
    </row>
    <row r="505" spans="1:34" ht="67.5">
      <c r="A505" s="48" t="s">
        <v>1391</v>
      </c>
      <c r="B505" s="49" t="s">
        <v>95</v>
      </c>
      <c r="C505" s="48" t="s">
        <v>1392</v>
      </c>
      <c r="D505" s="57">
        <v>100</v>
      </c>
      <c r="E505" s="57">
        <v>25</v>
      </c>
      <c r="F505" s="48" t="s">
        <v>486</v>
      </c>
      <c r="G505" s="48" t="s">
        <v>1395</v>
      </c>
      <c r="H505" s="56" t="s">
        <v>1396</v>
      </c>
      <c r="I505" s="51">
        <v>0</v>
      </c>
      <c r="J505" s="50">
        <v>100</v>
      </c>
      <c r="K505" s="51">
        <v>100</v>
      </c>
      <c r="L505" s="51">
        <v>100</v>
      </c>
      <c r="M505" s="51">
        <v>100</v>
      </c>
      <c r="N505" s="58">
        <v>100</v>
      </c>
      <c r="O505" s="51">
        <v>100</v>
      </c>
      <c r="P505" s="51">
        <v>25</v>
      </c>
      <c r="Q505" s="51">
        <f>+'BASE DE DATOS '!CD505</f>
        <v>45</v>
      </c>
      <c r="R505" s="51">
        <f>+'BASE DE DATOS '!CE505</f>
        <v>86722173</v>
      </c>
      <c r="S505" s="51">
        <f>+'BASE DE DATOS '!CF505</f>
        <v>86722173</v>
      </c>
      <c r="T505" s="51">
        <f>+'BASE DE DATOS '!CG505</f>
        <v>0</v>
      </c>
      <c r="U505" s="51">
        <f>+'BASE DE DATOS '!CH505</f>
        <v>0</v>
      </c>
      <c r="V505" s="51">
        <f>+'BASE DE DATOS '!CI505</f>
        <v>0</v>
      </c>
      <c r="W505" s="51">
        <f>+'BASE DE DATOS '!CJ505</f>
        <v>0</v>
      </c>
      <c r="X505" s="51">
        <f>+'BASE DE DATOS '!CK505</f>
        <v>0</v>
      </c>
      <c r="Y505" s="51">
        <f>+'BASE DE DATOS '!CL505</f>
        <v>0</v>
      </c>
      <c r="Z505" s="51">
        <f>+'BASE DE DATOS '!CM505</f>
        <v>0</v>
      </c>
      <c r="AA505" s="131">
        <f>+'BASE DE DATOS '!CN505</f>
        <v>1</v>
      </c>
      <c r="AB505" s="384"/>
      <c r="AC505" s="384"/>
      <c r="AD505" s="54">
        <f>+'BASE DE DATOS '!CQ505</f>
        <v>98.571428571428569</v>
      </c>
      <c r="AE505" s="127">
        <f>+'BASE DE DATOS '!CR505</f>
        <v>1</v>
      </c>
      <c r="AF505" s="381"/>
      <c r="AG505" s="381"/>
      <c r="AH505" s="55" t="str">
        <f>+'BASE DE DATOS '!CU505</f>
        <v>SECRETARIA DE SALUD</v>
      </c>
    </row>
    <row r="506" spans="1:34" ht="45">
      <c r="A506" s="56" t="s">
        <v>1391</v>
      </c>
      <c r="B506" s="89" t="s">
        <v>95</v>
      </c>
      <c r="C506" s="56" t="s">
        <v>1392</v>
      </c>
      <c r="D506" s="57" t="s">
        <v>79</v>
      </c>
      <c r="E506" s="57">
        <v>25</v>
      </c>
      <c r="F506" s="48" t="s">
        <v>97</v>
      </c>
      <c r="G506" s="63" t="s">
        <v>81</v>
      </c>
      <c r="H506" s="56" t="s">
        <v>1397</v>
      </c>
      <c r="I506" s="51" t="s">
        <v>107</v>
      </c>
      <c r="J506" s="50" t="s">
        <v>81</v>
      </c>
      <c r="K506" s="50" t="s">
        <v>81</v>
      </c>
      <c r="L506" s="50" t="s">
        <v>81</v>
      </c>
      <c r="M506" s="50" t="s">
        <v>81</v>
      </c>
      <c r="N506" s="50" t="s">
        <v>81</v>
      </c>
      <c r="O506" s="50" t="s">
        <v>81</v>
      </c>
      <c r="P506" s="51">
        <v>25</v>
      </c>
      <c r="Q506" s="50">
        <f>+'BASE DE DATOS '!CD506</f>
        <v>10</v>
      </c>
      <c r="R506" s="51">
        <f>+'BASE DE DATOS '!CE506</f>
        <v>86722173</v>
      </c>
      <c r="S506" s="51">
        <f>+'BASE DE DATOS '!CF506</f>
        <v>86722173</v>
      </c>
      <c r="T506" s="51">
        <f>+'BASE DE DATOS '!CG506</f>
        <v>0</v>
      </c>
      <c r="U506" s="51">
        <f>+'BASE DE DATOS '!CH506</f>
        <v>0</v>
      </c>
      <c r="V506" s="51">
        <f>+'BASE DE DATOS '!CI506</f>
        <v>0</v>
      </c>
      <c r="W506" s="51">
        <f>+'BASE DE DATOS '!CJ506</f>
        <v>0</v>
      </c>
      <c r="X506" s="51">
        <f>+'BASE DE DATOS '!CK506</f>
        <v>0</v>
      </c>
      <c r="Y506" s="51">
        <f>+'BASE DE DATOS '!CL506</f>
        <v>0</v>
      </c>
      <c r="Z506" s="51">
        <f>+'BASE DE DATOS '!CM506</f>
        <v>0</v>
      </c>
      <c r="AA506" s="131">
        <f>+'BASE DE DATOS '!CN506</f>
        <v>0.4</v>
      </c>
      <c r="AB506" s="384"/>
      <c r="AC506" s="384"/>
      <c r="AD506" s="54">
        <f>+'BASE DE DATOS '!CQ506</f>
        <v>10</v>
      </c>
      <c r="AE506" s="127">
        <f>+'BASE DE DATOS '!CR506</f>
        <v>0.4</v>
      </c>
      <c r="AF506" s="381"/>
      <c r="AG506" s="381"/>
      <c r="AH506" s="55" t="str">
        <f>+'BASE DE DATOS '!CU506</f>
        <v>SECRETARIA DE SALUD</v>
      </c>
    </row>
    <row r="507" spans="1:34" ht="56.25">
      <c r="A507" s="56" t="s">
        <v>1391</v>
      </c>
      <c r="B507" s="89" t="s">
        <v>95</v>
      </c>
      <c r="C507" s="56" t="s">
        <v>1392</v>
      </c>
      <c r="D507" s="57" t="s">
        <v>79</v>
      </c>
      <c r="E507" s="57">
        <v>45</v>
      </c>
      <c r="F507" s="48" t="s">
        <v>97</v>
      </c>
      <c r="G507" s="63" t="s">
        <v>81</v>
      </c>
      <c r="H507" s="48" t="s">
        <v>1398</v>
      </c>
      <c r="I507" s="51" t="s">
        <v>107</v>
      </c>
      <c r="J507" s="50" t="s">
        <v>81</v>
      </c>
      <c r="K507" s="50" t="s">
        <v>81</v>
      </c>
      <c r="L507" s="50" t="s">
        <v>81</v>
      </c>
      <c r="M507" s="50" t="s">
        <v>81</v>
      </c>
      <c r="N507" s="50" t="s">
        <v>81</v>
      </c>
      <c r="O507" s="50" t="s">
        <v>81</v>
      </c>
      <c r="P507" s="51">
        <v>45</v>
      </c>
      <c r="Q507" s="50">
        <f>+'BASE DE DATOS '!CD507</f>
        <v>29</v>
      </c>
      <c r="R507" s="51">
        <f>+'BASE DE DATOS '!CE507</f>
        <v>0</v>
      </c>
      <c r="S507" s="51">
        <f>+'BASE DE DATOS '!CF507</f>
        <v>0</v>
      </c>
      <c r="T507" s="51">
        <f>+'BASE DE DATOS '!CG507</f>
        <v>0</v>
      </c>
      <c r="U507" s="51">
        <f>+'BASE DE DATOS '!CH507</f>
        <v>0</v>
      </c>
      <c r="V507" s="51">
        <f>+'BASE DE DATOS '!CI507</f>
        <v>0</v>
      </c>
      <c r="W507" s="51">
        <f>+'BASE DE DATOS '!CJ507</f>
        <v>0</v>
      </c>
      <c r="X507" s="51">
        <f>+'BASE DE DATOS '!CK507</f>
        <v>0</v>
      </c>
      <c r="Y507" s="51">
        <f>+'BASE DE DATOS '!CL507</f>
        <v>0</v>
      </c>
      <c r="Z507" s="51">
        <f>+'BASE DE DATOS '!CM507</f>
        <v>0</v>
      </c>
      <c r="AA507" s="131">
        <f>+'BASE DE DATOS '!CN507</f>
        <v>0.64444444444444449</v>
      </c>
      <c r="AB507" s="385"/>
      <c r="AC507" s="385"/>
      <c r="AD507" s="54">
        <f>+'BASE DE DATOS '!CQ507</f>
        <v>29</v>
      </c>
      <c r="AE507" s="127">
        <f>+'BASE DE DATOS '!CR507</f>
        <v>0.64444444444444449</v>
      </c>
      <c r="AF507" s="382"/>
      <c r="AG507" s="382"/>
      <c r="AH507" s="55" t="str">
        <f>+'BASE DE DATOS '!CU507</f>
        <v>SECRETARIA DE SALUD</v>
      </c>
    </row>
    <row r="508" spans="1:34" ht="22.5">
      <c r="A508" s="39" t="s">
        <v>1399</v>
      </c>
      <c r="B508" s="40" t="s">
        <v>91</v>
      </c>
      <c r="C508" s="39" t="s">
        <v>1400</v>
      </c>
      <c r="D508" s="41" t="s">
        <v>79</v>
      </c>
      <c r="E508" s="41" t="s">
        <v>79</v>
      </c>
      <c r="F508" s="41" t="s">
        <v>79</v>
      </c>
      <c r="G508" s="39" t="s">
        <v>80</v>
      </c>
      <c r="H508" s="39" t="s">
        <v>80</v>
      </c>
      <c r="I508" s="41" t="s">
        <v>79</v>
      </c>
      <c r="J508" s="41">
        <v>33</v>
      </c>
      <c r="K508" s="41" t="s">
        <v>79</v>
      </c>
      <c r="L508" s="41">
        <v>32</v>
      </c>
      <c r="M508" s="59" t="s">
        <v>81</v>
      </c>
      <c r="N508" s="41">
        <v>35</v>
      </c>
      <c r="O508" s="59" t="s">
        <v>81</v>
      </c>
      <c r="P508" s="41">
        <v>39</v>
      </c>
      <c r="Q508" s="59" t="str">
        <f>+'BASE DE DATOS '!CD508</f>
        <v>NA</v>
      </c>
      <c r="R508" s="41">
        <f>+'BASE DE DATOS '!CE508</f>
        <v>19476154439.166664</v>
      </c>
      <c r="S508" s="41">
        <f>+'BASE DE DATOS '!CF508</f>
        <v>270879992</v>
      </c>
      <c r="T508" s="41">
        <f>+'BASE DE DATOS '!CG508</f>
        <v>18816343533.166664</v>
      </c>
      <c r="U508" s="41">
        <f>+'BASE DE DATOS '!CH508</f>
        <v>388930914.00000006</v>
      </c>
      <c r="V508" s="41">
        <f>+'BASE DE DATOS '!CI508</f>
        <v>0</v>
      </c>
      <c r="W508" s="41">
        <f>+'BASE DE DATOS '!CJ508</f>
        <v>0</v>
      </c>
      <c r="X508" s="41">
        <f>+'BASE DE DATOS '!CK508</f>
        <v>0</v>
      </c>
      <c r="Y508" s="41">
        <f>+'BASE DE DATOS '!CL508</f>
        <v>0</v>
      </c>
      <c r="Z508" s="41">
        <f>+'BASE DE DATOS '!CM508</f>
        <v>0</v>
      </c>
      <c r="AA508" s="59" t="str">
        <f>+'BASE DE DATOS '!CN508</f>
        <v>NA</v>
      </c>
      <c r="AB508" s="59" t="s">
        <v>81</v>
      </c>
      <c r="AC508" s="45">
        <f>+AC509</f>
        <v>0.83810541310541309</v>
      </c>
      <c r="AD508" s="39">
        <f>+'BASE DE DATOS '!CQ508</f>
        <v>45</v>
      </c>
      <c r="AE508" s="59" t="str">
        <f>+'BASE DE DATOS '!CR508</f>
        <v>NA</v>
      </c>
      <c r="AF508" s="59" t="s">
        <v>81</v>
      </c>
      <c r="AG508" s="45">
        <f>+AG509</f>
        <v>0.85357075023741691</v>
      </c>
      <c r="AH508" s="39" t="str">
        <f>+'BASE DE DATOS '!CU508</f>
        <v>SECRETARIA DE SALUD</v>
      </c>
    </row>
    <row r="509" spans="1:34" ht="56.25">
      <c r="A509" s="48" t="s">
        <v>1401</v>
      </c>
      <c r="B509" s="49" t="s">
        <v>95</v>
      </c>
      <c r="C509" s="48" t="s">
        <v>1402</v>
      </c>
      <c r="D509" s="50">
        <v>45</v>
      </c>
      <c r="E509" s="50">
        <v>45</v>
      </c>
      <c r="F509" s="48" t="s">
        <v>97</v>
      </c>
      <c r="G509" s="48" t="s">
        <v>1403</v>
      </c>
      <c r="H509" s="56" t="s">
        <v>1404</v>
      </c>
      <c r="I509" s="51">
        <v>0</v>
      </c>
      <c r="J509" s="50">
        <v>15</v>
      </c>
      <c r="K509" s="50">
        <v>15</v>
      </c>
      <c r="L509" s="51">
        <v>45</v>
      </c>
      <c r="M509" s="51">
        <v>45</v>
      </c>
      <c r="N509" s="58">
        <v>45</v>
      </c>
      <c r="O509" s="51">
        <v>44</v>
      </c>
      <c r="P509" s="51">
        <v>10</v>
      </c>
      <c r="Q509" s="51">
        <f>+'BASE DE DATOS '!CD509</f>
        <v>45</v>
      </c>
      <c r="R509" s="51">
        <f>+'BASE DE DATOS '!CE509</f>
        <v>435306718</v>
      </c>
      <c r="S509" s="51">
        <f>+'BASE DE DATOS '!CF509</f>
        <v>0</v>
      </c>
      <c r="T509" s="51">
        <f>+'BASE DE DATOS '!CG509</f>
        <v>435306718</v>
      </c>
      <c r="U509" s="51">
        <f>+'BASE DE DATOS '!CH509</f>
        <v>0</v>
      </c>
      <c r="V509" s="51">
        <f>+'BASE DE DATOS '!CI509</f>
        <v>0</v>
      </c>
      <c r="W509" s="51">
        <f>+'BASE DE DATOS '!CJ509</f>
        <v>0</v>
      </c>
      <c r="X509" s="51">
        <f>+'BASE DE DATOS '!CK509</f>
        <v>0</v>
      </c>
      <c r="Y509" s="51">
        <f>+'BASE DE DATOS '!CL509</f>
        <v>0</v>
      </c>
      <c r="Z509" s="51">
        <f>+'BASE DE DATOS '!CM509</f>
        <v>0</v>
      </c>
      <c r="AA509" s="131">
        <f>+'BASE DE DATOS '!CN509</f>
        <v>1</v>
      </c>
      <c r="AB509" s="383">
        <f>SUM(AA509:AA516)/4</f>
        <v>1</v>
      </c>
      <c r="AC509" s="383">
        <f>SUM(AA509:AA556)/P508</f>
        <v>0.83810541310541309</v>
      </c>
      <c r="AD509" s="54">
        <f>+'BASE DE DATOS '!CQ509</f>
        <v>45</v>
      </c>
      <c r="AE509" s="127">
        <f>+'BASE DE DATOS '!CR509</f>
        <v>1</v>
      </c>
      <c r="AF509" s="380">
        <f>SUM(AE509:AE515)/6</f>
        <v>0.83333333333333337</v>
      </c>
      <c r="AG509" s="380">
        <f>SUM(AE509:AE553)/AD508</f>
        <v>0.85357075023741691</v>
      </c>
      <c r="AH509" s="55" t="str">
        <f>+'BASE DE DATOS '!CU509</f>
        <v>SECRETARIA DE SALUD</v>
      </c>
    </row>
    <row r="510" spans="1:34" ht="101.25">
      <c r="A510" s="48" t="s">
        <v>1401</v>
      </c>
      <c r="B510" s="49" t="s">
        <v>95</v>
      </c>
      <c r="C510" s="48" t="s">
        <v>1402</v>
      </c>
      <c r="D510" s="50">
        <v>45</v>
      </c>
      <c r="E510" s="50">
        <v>45</v>
      </c>
      <c r="F510" s="48" t="s">
        <v>97</v>
      </c>
      <c r="G510" s="48" t="s">
        <v>1405</v>
      </c>
      <c r="H510" s="56" t="s">
        <v>1406</v>
      </c>
      <c r="I510" s="51">
        <v>0</v>
      </c>
      <c r="J510" s="50">
        <v>15</v>
      </c>
      <c r="K510" s="50">
        <v>15</v>
      </c>
      <c r="L510" s="51">
        <v>45</v>
      </c>
      <c r="M510" s="51">
        <v>45</v>
      </c>
      <c r="N510" s="58">
        <v>45</v>
      </c>
      <c r="O510" s="51">
        <v>45</v>
      </c>
      <c r="P510" s="51">
        <v>10</v>
      </c>
      <c r="Q510" s="51">
        <f>+'BASE DE DATOS '!CD510</f>
        <v>50</v>
      </c>
      <c r="R510" s="51">
        <f>+'BASE DE DATOS '!CE510</f>
        <v>141045582.33333334</v>
      </c>
      <c r="S510" s="51">
        <f>+'BASE DE DATOS '!CF510</f>
        <v>0</v>
      </c>
      <c r="T510" s="51">
        <f>+'BASE DE DATOS '!CG510</f>
        <v>141045582.33333334</v>
      </c>
      <c r="U510" s="51">
        <f>+'BASE DE DATOS '!CH510</f>
        <v>0</v>
      </c>
      <c r="V510" s="51">
        <f>+'BASE DE DATOS '!CI510</f>
        <v>0</v>
      </c>
      <c r="W510" s="51">
        <f>+'BASE DE DATOS '!CJ510</f>
        <v>0</v>
      </c>
      <c r="X510" s="51">
        <f>+'BASE DE DATOS '!CK510</f>
        <v>0</v>
      </c>
      <c r="Y510" s="51">
        <f>+'BASE DE DATOS '!CL510</f>
        <v>0</v>
      </c>
      <c r="Z510" s="51">
        <f>+'BASE DE DATOS '!CM510</f>
        <v>0</v>
      </c>
      <c r="AA510" s="131">
        <f>+'BASE DE DATOS '!CN510</f>
        <v>1</v>
      </c>
      <c r="AB510" s="384"/>
      <c r="AC510" s="384"/>
      <c r="AD510" s="54">
        <f>+'BASE DE DATOS '!CQ510</f>
        <v>50</v>
      </c>
      <c r="AE510" s="127">
        <f>+'BASE DE DATOS '!CR510</f>
        <v>1</v>
      </c>
      <c r="AF510" s="381"/>
      <c r="AG510" s="381"/>
      <c r="AH510" s="55" t="str">
        <f>+'BASE DE DATOS '!CU510</f>
        <v>SECRETARIA DE SALUD</v>
      </c>
    </row>
    <row r="511" spans="1:34" ht="101.25">
      <c r="A511" s="48" t="s">
        <v>1401</v>
      </c>
      <c r="B511" s="49" t="s">
        <v>95</v>
      </c>
      <c r="C511" s="48" t="s">
        <v>1402</v>
      </c>
      <c r="D511" s="57">
        <v>100</v>
      </c>
      <c r="E511" s="57">
        <v>50</v>
      </c>
      <c r="F511" s="48" t="s">
        <v>97</v>
      </c>
      <c r="G511" s="48" t="s">
        <v>1407</v>
      </c>
      <c r="H511" s="56" t="s">
        <v>1408</v>
      </c>
      <c r="I511" s="51">
        <v>0</v>
      </c>
      <c r="J511" s="50">
        <v>25</v>
      </c>
      <c r="K511" s="50">
        <v>25</v>
      </c>
      <c r="L511" s="51">
        <v>100</v>
      </c>
      <c r="M511" s="51">
        <v>100</v>
      </c>
      <c r="N511" s="58">
        <v>100</v>
      </c>
      <c r="O511" s="51">
        <v>97</v>
      </c>
      <c r="P511" s="51">
        <v>0</v>
      </c>
      <c r="Q511" s="51">
        <f>+'BASE DE DATOS '!CD511</f>
        <v>50</v>
      </c>
      <c r="R511" s="51">
        <f>+'BASE DE DATOS '!CE511</f>
        <v>141045582.33333334</v>
      </c>
      <c r="S511" s="51">
        <f>+'BASE DE DATOS '!CF511</f>
        <v>0</v>
      </c>
      <c r="T511" s="51">
        <f>+'BASE DE DATOS '!CG511</f>
        <v>141045582.33333334</v>
      </c>
      <c r="U511" s="51">
        <f>+'BASE DE DATOS '!CH511</f>
        <v>0</v>
      </c>
      <c r="V511" s="51">
        <f>+'BASE DE DATOS '!CI511</f>
        <v>0</v>
      </c>
      <c r="W511" s="51">
        <f>+'BASE DE DATOS '!CJ511</f>
        <v>0</v>
      </c>
      <c r="X511" s="51">
        <f>+'BASE DE DATOS '!CK511</f>
        <v>0</v>
      </c>
      <c r="Y511" s="51">
        <f>+'BASE DE DATOS '!CL511</f>
        <v>0</v>
      </c>
      <c r="Z511" s="51">
        <f>+'BASE DE DATOS '!CM511</f>
        <v>0</v>
      </c>
      <c r="AA511" s="131" t="str">
        <f>+'BASE DE DATOS '!CN511</f>
        <v>NA</v>
      </c>
      <c r="AB511" s="384"/>
      <c r="AC511" s="384"/>
      <c r="AD511" s="54">
        <f>+'BASE DE DATOS '!CQ511</f>
        <v>68</v>
      </c>
      <c r="AE511" s="127">
        <f>+'BASE DE DATOS '!CR511</f>
        <v>1</v>
      </c>
      <c r="AF511" s="381"/>
      <c r="AG511" s="381"/>
      <c r="AH511" s="55" t="str">
        <f>+'BASE DE DATOS '!CU511</f>
        <v>SECRETARIA DE SALUD</v>
      </c>
    </row>
    <row r="512" spans="1:34" ht="33.75">
      <c r="A512" s="48" t="s">
        <v>1401</v>
      </c>
      <c r="B512" s="49" t="s">
        <v>95</v>
      </c>
      <c r="C512" s="48" t="s">
        <v>1402</v>
      </c>
      <c r="D512" s="50">
        <v>45</v>
      </c>
      <c r="E512" s="50" t="s">
        <v>81</v>
      </c>
      <c r="F512" s="48" t="s">
        <v>97</v>
      </c>
      <c r="G512" s="48" t="s">
        <v>1409</v>
      </c>
      <c r="H512" s="48" t="s">
        <v>1409</v>
      </c>
      <c r="I512" s="51">
        <v>0</v>
      </c>
      <c r="J512" s="50">
        <v>12</v>
      </c>
      <c r="K512" s="50">
        <v>12</v>
      </c>
      <c r="L512" s="51">
        <v>12</v>
      </c>
      <c r="M512" s="51">
        <v>12</v>
      </c>
      <c r="N512" s="58">
        <v>18</v>
      </c>
      <c r="O512" s="51">
        <v>18</v>
      </c>
      <c r="P512" s="51" t="s">
        <v>81</v>
      </c>
      <c r="Q512" s="51" t="str">
        <f>+'BASE DE DATOS '!CD512</f>
        <v>NA</v>
      </c>
      <c r="R512" s="51">
        <f>+'BASE DE DATOS '!CE512</f>
        <v>0</v>
      </c>
      <c r="S512" s="51">
        <f>+'BASE DE DATOS '!CF512</f>
        <v>0</v>
      </c>
      <c r="T512" s="51">
        <f>+'BASE DE DATOS '!CG512</f>
        <v>0</v>
      </c>
      <c r="U512" s="51">
        <f>+'BASE DE DATOS '!CH512</f>
        <v>0</v>
      </c>
      <c r="V512" s="51">
        <f>+'BASE DE DATOS '!CI512</f>
        <v>0</v>
      </c>
      <c r="W512" s="51">
        <f>+'BASE DE DATOS '!CJ512</f>
        <v>0</v>
      </c>
      <c r="X512" s="51">
        <f>+'BASE DE DATOS '!CK512</f>
        <v>0</v>
      </c>
      <c r="Y512" s="51">
        <f>+'BASE DE DATOS '!CL512</f>
        <v>0</v>
      </c>
      <c r="Z512" s="51">
        <f>+'BASE DE DATOS '!CM512</f>
        <v>0</v>
      </c>
      <c r="AA512" s="131" t="str">
        <f>+'BASE DE DATOS '!CN512</f>
        <v>NA</v>
      </c>
      <c r="AB512" s="384"/>
      <c r="AC512" s="384"/>
      <c r="AD512" s="54" t="str">
        <f>+'BASE DE DATOS '!CQ512</f>
        <v>NA</v>
      </c>
      <c r="AE512" s="127" t="str">
        <f>+'BASE DE DATOS '!CR512</f>
        <v>NA</v>
      </c>
      <c r="AF512" s="381"/>
      <c r="AG512" s="381"/>
      <c r="AH512" s="55" t="str">
        <f>+'BASE DE DATOS '!CU512</f>
        <v>SECRETARIA DE SALUD</v>
      </c>
    </row>
    <row r="513" spans="1:34" ht="67.5">
      <c r="A513" s="48" t="s">
        <v>1401</v>
      </c>
      <c r="B513" s="49" t="s">
        <v>95</v>
      </c>
      <c r="C513" s="48" t="s">
        <v>1402</v>
      </c>
      <c r="D513" s="50">
        <v>27</v>
      </c>
      <c r="E513" s="50">
        <v>27</v>
      </c>
      <c r="F513" s="48" t="s">
        <v>97</v>
      </c>
      <c r="G513" s="48" t="s">
        <v>1410</v>
      </c>
      <c r="H513" s="56" t="s">
        <v>1411</v>
      </c>
      <c r="I513" s="51">
        <v>0</v>
      </c>
      <c r="J513" s="50">
        <v>5</v>
      </c>
      <c r="K513" s="50">
        <v>27</v>
      </c>
      <c r="L513" s="51">
        <v>11</v>
      </c>
      <c r="M513" s="51">
        <v>11</v>
      </c>
      <c r="N513" s="58">
        <v>19</v>
      </c>
      <c r="O513" s="51">
        <v>19</v>
      </c>
      <c r="P513" s="51">
        <v>8</v>
      </c>
      <c r="Q513" s="51">
        <f>+'BASE DE DATOS '!CD513</f>
        <v>27</v>
      </c>
      <c r="R513" s="51">
        <f>+'BASE DE DATOS '!CE513</f>
        <v>214591941</v>
      </c>
      <c r="S513" s="51">
        <f>+'BASE DE DATOS '!CF513</f>
        <v>0</v>
      </c>
      <c r="T513" s="51">
        <f>+'BASE DE DATOS '!CG513</f>
        <v>214591941</v>
      </c>
      <c r="U513" s="51">
        <f>+'BASE DE DATOS '!CH513</f>
        <v>0</v>
      </c>
      <c r="V513" s="51">
        <f>+'BASE DE DATOS '!CI513</f>
        <v>0</v>
      </c>
      <c r="W513" s="51">
        <f>+'BASE DE DATOS '!CJ513</f>
        <v>0</v>
      </c>
      <c r="X513" s="51">
        <f>+'BASE DE DATOS '!CK513</f>
        <v>0</v>
      </c>
      <c r="Y513" s="51">
        <f>+'BASE DE DATOS '!CL513</f>
        <v>0</v>
      </c>
      <c r="Z513" s="51">
        <f>+'BASE DE DATOS '!CM513</f>
        <v>0</v>
      </c>
      <c r="AA513" s="131" t="str">
        <f>+'BASE DE DATOS '!CN513</f>
        <v>NA</v>
      </c>
      <c r="AB513" s="384"/>
      <c r="AC513" s="384"/>
      <c r="AD513" s="54">
        <f>+'BASE DE DATOS '!CQ513</f>
        <v>84</v>
      </c>
      <c r="AE513" s="127">
        <f>+'BASE DE DATOS '!CR513</f>
        <v>1</v>
      </c>
      <c r="AF513" s="381"/>
      <c r="AG513" s="381"/>
      <c r="AH513" s="55" t="str">
        <f>+'BASE DE DATOS '!CU513</f>
        <v>SECRETARIA DE SALUD</v>
      </c>
    </row>
    <row r="514" spans="1:34" ht="33.75">
      <c r="A514" s="48" t="s">
        <v>1401</v>
      </c>
      <c r="B514" s="49" t="s">
        <v>95</v>
      </c>
      <c r="C514" s="48" t="s">
        <v>1402</v>
      </c>
      <c r="D514" s="50">
        <v>27</v>
      </c>
      <c r="E514" s="50">
        <v>27</v>
      </c>
      <c r="F514" s="48" t="s">
        <v>97</v>
      </c>
      <c r="G514" s="48" t="s">
        <v>1412</v>
      </c>
      <c r="H514" s="56" t="s">
        <v>1413</v>
      </c>
      <c r="I514" s="51">
        <v>0</v>
      </c>
      <c r="J514" s="50">
        <v>5</v>
      </c>
      <c r="K514" s="50">
        <v>5</v>
      </c>
      <c r="L514" s="51">
        <v>36</v>
      </c>
      <c r="M514" s="51">
        <v>36</v>
      </c>
      <c r="N514" s="58">
        <v>19</v>
      </c>
      <c r="O514" s="51">
        <v>19</v>
      </c>
      <c r="P514" s="51">
        <v>19</v>
      </c>
      <c r="Q514" s="51">
        <f>+'BASE DE DATOS '!CD514</f>
        <v>27</v>
      </c>
      <c r="R514" s="51">
        <f>+'BASE DE DATOS '!CE514</f>
        <v>214591941</v>
      </c>
      <c r="S514" s="51">
        <f>+'BASE DE DATOS '!CF514</f>
        <v>0</v>
      </c>
      <c r="T514" s="51">
        <f>+'BASE DE DATOS '!CG514</f>
        <v>214591941</v>
      </c>
      <c r="U514" s="51">
        <f>+'BASE DE DATOS '!CH514</f>
        <v>0</v>
      </c>
      <c r="V514" s="51">
        <f>+'BASE DE DATOS '!CI514</f>
        <v>0</v>
      </c>
      <c r="W514" s="51">
        <f>+'BASE DE DATOS '!CJ514</f>
        <v>0</v>
      </c>
      <c r="X514" s="51">
        <f>+'BASE DE DATOS '!CK514</f>
        <v>0</v>
      </c>
      <c r="Y514" s="51">
        <f>+'BASE DE DATOS '!CL514</f>
        <v>0</v>
      </c>
      <c r="Z514" s="51">
        <f>+'BASE DE DATOS '!CM514</f>
        <v>0</v>
      </c>
      <c r="AA514" s="131">
        <f>+'BASE DE DATOS '!CN514</f>
        <v>1</v>
      </c>
      <c r="AB514" s="384"/>
      <c r="AC514" s="384"/>
      <c r="AD514" s="54">
        <f>+'BASE DE DATOS '!CQ514</f>
        <v>87</v>
      </c>
      <c r="AE514" s="127">
        <f>+'BASE DE DATOS '!CR514</f>
        <v>1</v>
      </c>
      <c r="AF514" s="381"/>
      <c r="AG514" s="381"/>
      <c r="AH514" s="55" t="str">
        <f>+'BASE DE DATOS '!CU514</f>
        <v>SECRETARIA DE SALUD</v>
      </c>
    </row>
    <row r="515" spans="1:34" ht="22.5">
      <c r="A515" s="48" t="s">
        <v>1401</v>
      </c>
      <c r="B515" s="49" t="s">
        <v>95</v>
      </c>
      <c r="C515" s="48" t="s">
        <v>1402</v>
      </c>
      <c r="D515" s="50">
        <v>23</v>
      </c>
      <c r="E515" s="50" t="s">
        <v>81</v>
      </c>
      <c r="F515" s="48" t="s">
        <v>97</v>
      </c>
      <c r="G515" s="48" t="s">
        <v>1414</v>
      </c>
      <c r="H515" s="48" t="s">
        <v>1414</v>
      </c>
      <c r="I515" s="51">
        <v>0</v>
      </c>
      <c r="J515" s="50">
        <v>5</v>
      </c>
      <c r="K515" s="50">
        <v>27</v>
      </c>
      <c r="L515" s="51">
        <v>12</v>
      </c>
      <c r="M515" s="51">
        <v>12</v>
      </c>
      <c r="N515" s="58">
        <v>12</v>
      </c>
      <c r="O515" s="51">
        <v>0</v>
      </c>
      <c r="P515" s="51" t="s">
        <v>81</v>
      </c>
      <c r="Q515" s="51" t="str">
        <f>+'BASE DE DATOS '!CD515</f>
        <v>NA</v>
      </c>
      <c r="R515" s="51">
        <f>+'BASE DE DATOS '!CE515</f>
        <v>0</v>
      </c>
      <c r="S515" s="51">
        <f>+'BASE DE DATOS '!CF515</f>
        <v>0</v>
      </c>
      <c r="T515" s="51">
        <f>+'BASE DE DATOS '!CG515</f>
        <v>0</v>
      </c>
      <c r="U515" s="51">
        <f>+'BASE DE DATOS '!CH515</f>
        <v>0</v>
      </c>
      <c r="V515" s="51">
        <f>+'BASE DE DATOS '!CI515</f>
        <v>0</v>
      </c>
      <c r="W515" s="51">
        <f>+'BASE DE DATOS '!CJ515</f>
        <v>0</v>
      </c>
      <c r="X515" s="51">
        <f>+'BASE DE DATOS '!CK515</f>
        <v>0</v>
      </c>
      <c r="Y515" s="51">
        <f>+'BASE DE DATOS '!CL515</f>
        <v>0</v>
      </c>
      <c r="Z515" s="51">
        <f>+'BASE DE DATOS '!CM515</f>
        <v>0</v>
      </c>
      <c r="AA515" s="131" t="str">
        <f>+'BASE DE DATOS '!CN515</f>
        <v>NA</v>
      </c>
      <c r="AB515" s="384"/>
      <c r="AC515" s="384"/>
      <c r="AD515" s="54" t="str">
        <f>+'BASE DE DATOS '!CQ515</f>
        <v>NA</v>
      </c>
      <c r="AE515" s="127" t="str">
        <f>+'BASE DE DATOS '!CR515</f>
        <v>NA</v>
      </c>
      <c r="AF515" s="381"/>
      <c r="AG515" s="381"/>
      <c r="AH515" s="55" t="str">
        <f>+'BASE DE DATOS '!CU515</f>
        <v>SECRETARIA DE SALUD</v>
      </c>
    </row>
    <row r="516" spans="1:34" ht="101.25">
      <c r="A516" s="48" t="s">
        <v>1401</v>
      </c>
      <c r="B516" s="49" t="s">
        <v>95</v>
      </c>
      <c r="C516" s="48" t="s">
        <v>1402</v>
      </c>
      <c r="D516" s="57" t="s">
        <v>79</v>
      </c>
      <c r="E516" s="57">
        <v>39</v>
      </c>
      <c r="F516" s="48" t="s">
        <v>97</v>
      </c>
      <c r="G516" s="63" t="s">
        <v>81</v>
      </c>
      <c r="H516" s="56" t="s">
        <v>1415</v>
      </c>
      <c r="I516" s="51" t="s">
        <v>107</v>
      </c>
      <c r="J516" s="50" t="s">
        <v>81</v>
      </c>
      <c r="K516" s="50" t="s">
        <v>81</v>
      </c>
      <c r="L516" s="50" t="s">
        <v>81</v>
      </c>
      <c r="M516" s="50" t="s">
        <v>81</v>
      </c>
      <c r="N516" s="50">
        <v>13</v>
      </c>
      <c r="O516" s="50">
        <v>13</v>
      </c>
      <c r="P516" s="51">
        <v>39</v>
      </c>
      <c r="Q516" s="50">
        <f>+'BASE DE DATOS '!CD516</f>
        <v>45</v>
      </c>
      <c r="R516" s="51">
        <f>+'BASE DE DATOS '!CE516</f>
        <v>635989685</v>
      </c>
      <c r="S516" s="51">
        <f>+'BASE DE DATOS '!CF516</f>
        <v>0</v>
      </c>
      <c r="T516" s="51">
        <f>+'BASE DE DATOS '!CG516</f>
        <v>523494652</v>
      </c>
      <c r="U516" s="51">
        <f>+'BASE DE DATOS '!CH516</f>
        <v>112495033</v>
      </c>
      <c r="V516" s="51">
        <f>+'BASE DE DATOS '!CI516</f>
        <v>0</v>
      </c>
      <c r="W516" s="51">
        <f>+'BASE DE DATOS '!CJ516</f>
        <v>0</v>
      </c>
      <c r="X516" s="51">
        <f>+'BASE DE DATOS '!CK516</f>
        <v>0</v>
      </c>
      <c r="Y516" s="51">
        <f>+'BASE DE DATOS '!CL516</f>
        <v>0</v>
      </c>
      <c r="Z516" s="51">
        <f>+'BASE DE DATOS '!CM516</f>
        <v>0</v>
      </c>
      <c r="AA516" s="131">
        <f>+'BASE DE DATOS '!CN516</f>
        <v>1</v>
      </c>
      <c r="AB516" s="385"/>
      <c r="AC516" s="384"/>
      <c r="AD516" s="54">
        <f>+'BASE DE DATOS '!CQ516</f>
        <v>11.25</v>
      </c>
      <c r="AE516" s="127">
        <f>+'BASE DE DATOS '!CR516</f>
        <v>0.28846153846153844</v>
      </c>
      <c r="AF516" s="382"/>
      <c r="AG516" s="381"/>
      <c r="AH516" s="55" t="str">
        <f>+'BASE DE DATOS '!CU516</f>
        <v>SECRETARIA DE SALUD</v>
      </c>
    </row>
    <row r="517" spans="1:34" ht="56.25">
      <c r="A517" s="48" t="s">
        <v>1416</v>
      </c>
      <c r="B517" s="49" t="s">
        <v>95</v>
      </c>
      <c r="C517" s="48" t="s">
        <v>1417</v>
      </c>
      <c r="D517" s="57">
        <v>24</v>
      </c>
      <c r="E517" s="57">
        <v>20</v>
      </c>
      <c r="F517" s="48" t="s">
        <v>97</v>
      </c>
      <c r="G517" s="48" t="s">
        <v>1418</v>
      </c>
      <c r="H517" s="48" t="s">
        <v>1418</v>
      </c>
      <c r="I517" s="51">
        <v>0</v>
      </c>
      <c r="J517" s="50">
        <v>6</v>
      </c>
      <c r="K517" s="50">
        <v>6</v>
      </c>
      <c r="L517" s="51">
        <v>11</v>
      </c>
      <c r="M517" s="51">
        <v>11</v>
      </c>
      <c r="N517" s="58">
        <v>36</v>
      </c>
      <c r="O517" s="51">
        <v>19</v>
      </c>
      <c r="P517" s="51">
        <v>12</v>
      </c>
      <c r="Q517" s="51">
        <f>+'BASE DE DATOS '!CD517</f>
        <v>45</v>
      </c>
      <c r="R517" s="51">
        <f>+'BASE DE DATOS '!CE517</f>
        <v>532703214</v>
      </c>
      <c r="S517" s="51">
        <f>+'BASE DE DATOS '!CF517</f>
        <v>0</v>
      </c>
      <c r="T517" s="51">
        <f>+'BASE DE DATOS '!CG517</f>
        <v>532703214</v>
      </c>
      <c r="U517" s="51">
        <f>+'BASE DE DATOS '!CH517</f>
        <v>0</v>
      </c>
      <c r="V517" s="51">
        <f>+'BASE DE DATOS '!CI517</f>
        <v>0</v>
      </c>
      <c r="W517" s="51">
        <f>+'BASE DE DATOS '!CJ517</f>
        <v>0</v>
      </c>
      <c r="X517" s="51">
        <f>+'BASE DE DATOS '!CK517</f>
        <v>0</v>
      </c>
      <c r="Y517" s="51">
        <f>+'BASE DE DATOS '!CL517</f>
        <v>0</v>
      </c>
      <c r="Z517" s="51">
        <f>+'BASE DE DATOS '!CM517</f>
        <v>0</v>
      </c>
      <c r="AA517" s="131">
        <f>+'BASE DE DATOS '!CN517</f>
        <v>1</v>
      </c>
      <c r="AB517" s="377">
        <f>SUM(AA517:AA536)/17</f>
        <v>0.77499999999999991</v>
      </c>
      <c r="AC517" s="384"/>
      <c r="AD517" s="54">
        <f>+'BASE DE DATOS '!CQ517</f>
        <v>81</v>
      </c>
      <c r="AE517" s="127">
        <f>+'BASE DE DATOS '!CR517</f>
        <v>1</v>
      </c>
      <c r="AF517" s="376">
        <f>SUM(AE517:AE536)/13</f>
        <v>1.3846153846153846</v>
      </c>
      <c r="AG517" s="381"/>
      <c r="AH517" s="55" t="str">
        <f>+'BASE DE DATOS '!CU517</f>
        <v>SECRETARIA DE SALUD</v>
      </c>
    </row>
    <row r="518" spans="1:34" ht="78.75">
      <c r="A518" s="48" t="s">
        <v>1419</v>
      </c>
      <c r="B518" s="49" t="s">
        <v>95</v>
      </c>
      <c r="C518" s="48" t="s">
        <v>1417</v>
      </c>
      <c r="D518" s="50">
        <v>18</v>
      </c>
      <c r="E518" s="50">
        <v>18</v>
      </c>
      <c r="F518" s="48" t="s">
        <v>97</v>
      </c>
      <c r="G518" s="48" t="s">
        <v>1420</v>
      </c>
      <c r="H518" s="56" t="s">
        <v>1421</v>
      </c>
      <c r="I518" s="51">
        <v>0</v>
      </c>
      <c r="J518" s="50">
        <v>5</v>
      </c>
      <c r="K518" s="50">
        <v>5</v>
      </c>
      <c r="L518" s="51">
        <v>12</v>
      </c>
      <c r="M518" s="51">
        <v>12</v>
      </c>
      <c r="N518" s="58">
        <v>45</v>
      </c>
      <c r="O518" s="51">
        <v>45</v>
      </c>
      <c r="P518" s="51">
        <v>16</v>
      </c>
      <c r="Q518" s="51">
        <f>+'BASE DE DATOS '!CD518</f>
        <v>45</v>
      </c>
      <c r="R518" s="51">
        <f>+'BASE DE DATOS '!CE518</f>
        <v>829413844</v>
      </c>
      <c r="S518" s="51">
        <f>+'BASE DE DATOS '!CF518</f>
        <v>0</v>
      </c>
      <c r="T518" s="51">
        <f>+'BASE DE DATOS '!CG518</f>
        <v>829413844</v>
      </c>
      <c r="U518" s="51">
        <f>+'BASE DE DATOS '!CH518</f>
        <v>0</v>
      </c>
      <c r="V518" s="51">
        <f>+'BASE DE DATOS '!CI518</f>
        <v>0</v>
      </c>
      <c r="W518" s="51">
        <f>+'BASE DE DATOS '!CJ518</f>
        <v>0</v>
      </c>
      <c r="X518" s="51">
        <f>+'BASE DE DATOS '!CK518</f>
        <v>0</v>
      </c>
      <c r="Y518" s="51">
        <f>+'BASE DE DATOS '!CL518</f>
        <v>0</v>
      </c>
      <c r="Z518" s="51">
        <f>+'BASE DE DATOS '!CM518</f>
        <v>0</v>
      </c>
      <c r="AA518" s="131">
        <f>+'BASE DE DATOS '!CN518</f>
        <v>0.1</v>
      </c>
      <c r="AB518" s="377"/>
      <c r="AC518" s="384"/>
      <c r="AD518" s="54">
        <f>+'BASE DE DATOS '!CQ518</f>
        <v>107</v>
      </c>
      <c r="AE518" s="127">
        <f>+'BASE DE DATOS '!CR518</f>
        <v>1</v>
      </c>
      <c r="AF518" s="376"/>
      <c r="AG518" s="381"/>
      <c r="AH518" s="55" t="str">
        <f>+'BASE DE DATOS '!CU518</f>
        <v>SECRETARIA DE SALUD</v>
      </c>
    </row>
    <row r="519" spans="1:34" ht="78.75">
      <c r="A519" s="48" t="s">
        <v>1416</v>
      </c>
      <c r="B519" s="49" t="s">
        <v>95</v>
      </c>
      <c r="C519" s="48" t="s">
        <v>1417</v>
      </c>
      <c r="D519" s="57">
        <v>24</v>
      </c>
      <c r="E519" s="57">
        <v>45</v>
      </c>
      <c r="F519" s="48" t="s">
        <v>97</v>
      </c>
      <c r="G519" s="48" t="s">
        <v>1422</v>
      </c>
      <c r="H519" s="56" t="s">
        <v>1423</v>
      </c>
      <c r="I519" s="51">
        <v>0</v>
      </c>
      <c r="J519" s="50">
        <v>6</v>
      </c>
      <c r="K519" s="50">
        <v>6</v>
      </c>
      <c r="L519" s="51">
        <v>36</v>
      </c>
      <c r="M519" s="51">
        <v>36</v>
      </c>
      <c r="N519" s="58">
        <v>45</v>
      </c>
      <c r="O519" s="51">
        <v>45</v>
      </c>
      <c r="P519" s="51">
        <v>16</v>
      </c>
      <c r="Q519" s="51">
        <f>+'BASE DE DATOS '!CD519</f>
        <v>45</v>
      </c>
      <c r="R519" s="51">
        <f>+'BASE DE DATOS '!CE519</f>
        <v>356655058.5</v>
      </c>
      <c r="S519" s="51">
        <f>+'BASE DE DATOS '!CF519</f>
        <v>0</v>
      </c>
      <c r="T519" s="51">
        <f>+'BASE DE DATOS '!CG519</f>
        <v>356655058.5</v>
      </c>
      <c r="U519" s="51">
        <f>+'BASE DE DATOS '!CH519</f>
        <v>0</v>
      </c>
      <c r="V519" s="51">
        <f>+'BASE DE DATOS '!CI519</f>
        <v>0</v>
      </c>
      <c r="W519" s="51">
        <f>+'BASE DE DATOS '!CJ519</f>
        <v>0</v>
      </c>
      <c r="X519" s="51">
        <f>+'BASE DE DATOS '!CK519</f>
        <v>0</v>
      </c>
      <c r="Y519" s="51">
        <f>+'BASE DE DATOS '!CL519</f>
        <v>0</v>
      </c>
      <c r="Z519" s="51">
        <f>+'BASE DE DATOS '!CM519</f>
        <v>0</v>
      </c>
      <c r="AA519" s="131" t="str">
        <f>+'BASE DE DATOS '!CN519</f>
        <v>NA</v>
      </c>
      <c r="AB519" s="377"/>
      <c r="AC519" s="384"/>
      <c r="AD519" s="54">
        <f>+'BASE DE DATOS '!CQ519</f>
        <v>132</v>
      </c>
      <c r="AE519" s="127">
        <f>+'BASE DE DATOS '!CR519</f>
        <v>1</v>
      </c>
      <c r="AF519" s="376"/>
      <c r="AG519" s="381"/>
      <c r="AH519" s="55" t="str">
        <f>+'BASE DE DATOS '!CU519</f>
        <v>SECRETARIA DE SALUD</v>
      </c>
    </row>
    <row r="520" spans="1:34" ht="67.5">
      <c r="A520" s="48" t="s">
        <v>1416</v>
      </c>
      <c r="B520" s="49" t="s">
        <v>95</v>
      </c>
      <c r="C520" s="48" t="s">
        <v>1417</v>
      </c>
      <c r="D520" s="50">
        <v>6</v>
      </c>
      <c r="E520" s="50">
        <v>6</v>
      </c>
      <c r="F520" s="48" t="s">
        <v>97</v>
      </c>
      <c r="G520" s="48" t="s">
        <v>1424</v>
      </c>
      <c r="H520" s="56" t="s">
        <v>1425</v>
      </c>
      <c r="I520" s="51">
        <v>0</v>
      </c>
      <c r="J520" s="50">
        <v>2</v>
      </c>
      <c r="K520" s="50">
        <v>2</v>
      </c>
      <c r="L520" s="51">
        <v>12</v>
      </c>
      <c r="M520" s="51">
        <v>12</v>
      </c>
      <c r="N520" s="58">
        <v>19</v>
      </c>
      <c r="O520" s="51">
        <v>19</v>
      </c>
      <c r="P520" s="51">
        <v>40</v>
      </c>
      <c r="Q520" s="51">
        <f>+'BASE DE DATOS '!CD520</f>
        <v>44</v>
      </c>
      <c r="R520" s="51">
        <f>+'BASE DE DATOS '!CE520</f>
        <v>1439897499</v>
      </c>
      <c r="S520" s="51">
        <f>+'BASE DE DATOS '!CF520</f>
        <v>0</v>
      </c>
      <c r="T520" s="51">
        <f>+'BASE DE DATOS '!CG520</f>
        <v>1439897499</v>
      </c>
      <c r="U520" s="51">
        <f>+'BASE DE DATOS '!CH520</f>
        <v>0</v>
      </c>
      <c r="V520" s="51">
        <f>+'BASE DE DATOS '!CI520</f>
        <v>0</v>
      </c>
      <c r="W520" s="51">
        <f>+'BASE DE DATOS '!CJ520</f>
        <v>0</v>
      </c>
      <c r="X520" s="51">
        <f>+'BASE DE DATOS '!CK520</f>
        <v>0</v>
      </c>
      <c r="Y520" s="51">
        <f>+'BASE DE DATOS '!CL520</f>
        <v>0</v>
      </c>
      <c r="Z520" s="51">
        <f>+'BASE DE DATOS '!CM520</f>
        <v>0</v>
      </c>
      <c r="AA520" s="131" t="str">
        <f>+'BASE DE DATOS '!CN520</f>
        <v>NA</v>
      </c>
      <c r="AB520" s="377"/>
      <c r="AC520" s="384"/>
      <c r="AD520" s="54">
        <f>+'BASE DE DATOS '!CQ520</f>
        <v>19.25</v>
      </c>
      <c r="AE520" s="127">
        <f>+'BASE DE DATOS '!CR520</f>
        <v>1</v>
      </c>
      <c r="AF520" s="376"/>
      <c r="AG520" s="381"/>
      <c r="AH520" s="55" t="str">
        <f>+'BASE DE DATOS '!CU520</f>
        <v>SECRETARIA DE SALUD</v>
      </c>
    </row>
    <row r="521" spans="1:34" ht="22.5">
      <c r="A521" s="48" t="s">
        <v>1416</v>
      </c>
      <c r="B521" s="49" t="s">
        <v>95</v>
      </c>
      <c r="C521" s="48" t="s">
        <v>1417</v>
      </c>
      <c r="D521" s="57">
        <v>80</v>
      </c>
      <c r="E521" s="57">
        <v>80</v>
      </c>
      <c r="F521" s="48" t="s">
        <v>97</v>
      </c>
      <c r="G521" s="48" t="s">
        <v>1426</v>
      </c>
      <c r="H521" s="56" t="s">
        <v>1427</v>
      </c>
      <c r="I521" s="51">
        <v>0</v>
      </c>
      <c r="J521" s="50">
        <v>37</v>
      </c>
      <c r="K521" s="50">
        <v>37</v>
      </c>
      <c r="L521" s="51">
        <v>80</v>
      </c>
      <c r="M521" s="51">
        <v>80</v>
      </c>
      <c r="N521" s="58">
        <v>80</v>
      </c>
      <c r="O521" s="51">
        <v>100</v>
      </c>
      <c r="P521" s="51">
        <v>80</v>
      </c>
      <c r="Q521" s="51">
        <f>+'BASE DE DATOS '!CD521</f>
        <v>42</v>
      </c>
      <c r="R521" s="51">
        <f>+'BASE DE DATOS '!CE521</f>
        <v>156318552</v>
      </c>
      <c r="S521" s="51">
        <f>+'BASE DE DATOS '!CF521</f>
        <v>0</v>
      </c>
      <c r="T521" s="51">
        <f>+'BASE DE DATOS '!CG521</f>
        <v>156318552</v>
      </c>
      <c r="U521" s="51">
        <f>+'BASE DE DATOS '!CH521</f>
        <v>0</v>
      </c>
      <c r="V521" s="51">
        <f>+'BASE DE DATOS '!CI521</f>
        <v>0</v>
      </c>
      <c r="W521" s="51">
        <f>+'BASE DE DATOS '!CJ521</f>
        <v>0</v>
      </c>
      <c r="X521" s="51">
        <f>+'BASE DE DATOS '!CK521</f>
        <v>0</v>
      </c>
      <c r="Y521" s="51">
        <f>+'BASE DE DATOS '!CL521</f>
        <v>0</v>
      </c>
      <c r="Z521" s="51">
        <f>+'BASE DE DATOS '!CM521</f>
        <v>0</v>
      </c>
      <c r="AA521" s="131">
        <f>+'BASE DE DATOS '!CN521</f>
        <v>0.52500000000000002</v>
      </c>
      <c r="AB521" s="377"/>
      <c r="AC521" s="384"/>
      <c r="AD521" s="54">
        <f>+'BASE DE DATOS '!CQ521</f>
        <v>80</v>
      </c>
      <c r="AE521" s="127">
        <f>+'BASE DE DATOS '!CR521</f>
        <v>1</v>
      </c>
      <c r="AF521" s="376"/>
      <c r="AG521" s="381"/>
      <c r="AH521" s="55" t="str">
        <f>+'BASE DE DATOS '!CU521</f>
        <v>SECRETARIA DE SALUD</v>
      </c>
    </row>
    <row r="522" spans="1:34" ht="67.5">
      <c r="A522" s="48" t="s">
        <v>1416</v>
      </c>
      <c r="B522" s="49" t="s">
        <v>95</v>
      </c>
      <c r="C522" s="48" t="s">
        <v>1417</v>
      </c>
      <c r="D522" s="57">
        <v>90</v>
      </c>
      <c r="E522" s="57">
        <v>80</v>
      </c>
      <c r="F522" s="48" t="s">
        <v>97</v>
      </c>
      <c r="G522" s="48" t="s">
        <v>1428</v>
      </c>
      <c r="H522" s="56" t="s">
        <v>1429</v>
      </c>
      <c r="I522" s="51">
        <v>0</v>
      </c>
      <c r="J522" s="50">
        <v>79</v>
      </c>
      <c r="K522" s="50">
        <v>71</v>
      </c>
      <c r="L522" s="51">
        <v>90</v>
      </c>
      <c r="M522" s="51">
        <v>90</v>
      </c>
      <c r="N522" s="58">
        <v>90</v>
      </c>
      <c r="O522" s="51">
        <v>100</v>
      </c>
      <c r="P522" s="51">
        <v>80</v>
      </c>
      <c r="Q522" s="51">
        <f>+'BASE DE DATOS '!CD522</f>
        <v>76</v>
      </c>
      <c r="R522" s="51">
        <f>+'BASE DE DATOS '!CE522</f>
        <v>471166171</v>
      </c>
      <c r="S522" s="51">
        <f>+'BASE DE DATOS '!CF522</f>
        <v>0</v>
      </c>
      <c r="T522" s="51">
        <f>+'BASE DE DATOS '!CG522</f>
        <v>471166171</v>
      </c>
      <c r="U522" s="51">
        <f>+'BASE DE DATOS '!CH522</f>
        <v>0</v>
      </c>
      <c r="V522" s="51">
        <f>+'BASE DE DATOS '!CI522</f>
        <v>0</v>
      </c>
      <c r="W522" s="51">
        <f>+'BASE DE DATOS '!CJ522</f>
        <v>0</v>
      </c>
      <c r="X522" s="51">
        <f>+'BASE DE DATOS '!CK522</f>
        <v>0</v>
      </c>
      <c r="Y522" s="51">
        <f>+'BASE DE DATOS '!CL522</f>
        <v>0</v>
      </c>
      <c r="Z522" s="51">
        <f>+'BASE DE DATOS '!CM522</f>
        <v>0</v>
      </c>
      <c r="AA522" s="131">
        <f>+'BASE DE DATOS '!CN522</f>
        <v>0.95</v>
      </c>
      <c r="AB522" s="377"/>
      <c r="AC522" s="384"/>
      <c r="AD522" s="54">
        <f>+'BASE DE DATOS '!CQ522</f>
        <v>84.25</v>
      </c>
      <c r="AE522" s="127">
        <f>+'BASE DE DATOS '!CR522</f>
        <v>1</v>
      </c>
      <c r="AF522" s="376"/>
      <c r="AG522" s="381"/>
      <c r="AH522" s="55" t="str">
        <f>+'BASE DE DATOS '!CU522</f>
        <v>SECRETARIA DE SALUD</v>
      </c>
    </row>
    <row r="523" spans="1:34" ht="56.25">
      <c r="A523" s="48" t="s">
        <v>1416</v>
      </c>
      <c r="B523" s="49" t="s">
        <v>95</v>
      </c>
      <c r="C523" s="48" t="s">
        <v>1417</v>
      </c>
      <c r="D523" s="50">
        <v>65</v>
      </c>
      <c r="E523" s="50">
        <v>5</v>
      </c>
      <c r="F523" s="48" t="s">
        <v>486</v>
      </c>
      <c r="G523" s="48" t="s">
        <v>1430</v>
      </c>
      <c r="H523" s="56" t="s">
        <v>1431</v>
      </c>
      <c r="I523" s="51">
        <v>0</v>
      </c>
      <c r="J523" s="50">
        <v>65</v>
      </c>
      <c r="K523" s="50">
        <v>65</v>
      </c>
      <c r="L523" s="51">
        <v>65</v>
      </c>
      <c r="M523" s="51">
        <v>65</v>
      </c>
      <c r="N523" s="58">
        <v>45</v>
      </c>
      <c r="O523" s="51">
        <v>29</v>
      </c>
      <c r="P523" s="51">
        <v>5</v>
      </c>
      <c r="Q523" s="51">
        <f>+'BASE DE DATOS '!CD523</f>
        <v>5</v>
      </c>
      <c r="R523" s="51">
        <f>+'BASE DE DATOS '!CE523</f>
        <v>156318552</v>
      </c>
      <c r="S523" s="51">
        <f>+'BASE DE DATOS '!CF523</f>
        <v>0</v>
      </c>
      <c r="T523" s="51">
        <f>+'BASE DE DATOS '!CG523</f>
        <v>156318552</v>
      </c>
      <c r="U523" s="51">
        <f>+'BASE DE DATOS '!CH523</f>
        <v>0</v>
      </c>
      <c r="V523" s="51">
        <f>+'BASE DE DATOS '!CI523</f>
        <v>0</v>
      </c>
      <c r="W523" s="51">
        <f>+'BASE DE DATOS '!CJ523</f>
        <v>0</v>
      </c>
      <c r="X523" s="51">
        <f>+'BASE DE DATOS '!CK523</f>
        <v>0</v>
      </c>
      <c r="Y523" s="51">
        <f>+'BASE DE DATOS '!CL523</f>
        <v>0</v>
      </c>
      <c r="Z523" s="51">
        <f>+'BASE DE DATOS '!CM523</f>
        <v>0</v>
      </c>
      <c r="AA523" s="131">
        <f>+'BASE DE DATOS '!CN523</f>
        <v>1</v>
      </c>
      <c r="AB523" s="377"/>
      <c r="AC523" s="384"/>
      <c r="AD523" s="54">
        <f>+'BASE DE DATOS '!CQ523</f>
        <v>5</v>
      </c>
      <c r="AE523" s="127">
        <f>+'BASE DE DATOS '!CR523</f>
        <v>1</v>
      </c>
      <c r="AF523" s="376"/>
      <c r="AG523" s="381"/>
      <c r="AH523" s="55" t="str">
        <f>+'BASE DE DATOS '!CU523</f>
        <v>SECRETARIA DE SALUD</v>
      </c>
    </row>
    <row r="524" spans="1:34" ht="123.75">
      <c r="A524" s="48" t="s">
        <v>1416</v>
      </c>
      <c r="B524" s="49" t="s">
        <v>95</v>
      </c>
      <c r="C524" s="48" t="s">
        <v>1417</v>
      </c>
      <c r="D524" s="57">
        <v>45</v>
      </c>
      <c r="E524" s="57">
        <v>25</v>
      </c>
      <c r="F524" s="48" t="s">
        <v>97</v>
      </c>
      <c r="G524" s="48" t="s">
        <v>1432</v>
      </c>
      <c r="H524" s="56" t="s">
        <v>1433</v>
      </c>
      <c r="I524" s="51">
        <v>0</v>
      </c>
      <c r="J524" s="50">
        <v>45</v>
      </c>
      <c r="K524" s="50">
        <v>15</v>
      </c>
      <c r="L524" s="51">
        <v>45</v>
      </c>
      <c r="M524" s="51">
        <v>45</v>
      </c>
      <c r="N524" s="58">
        <v>45</v>
      </c>
      <c r="O524" s="51">
        <v>45</v>
      </c>
      <c r="P524" s="51">
        <v>32</v>
      </c>
      <c r="Q524" s="51">
        <f>+'BASE DE DATOS '!CD524</f>
        <v>35</v>
      </c>
      <c r="R524" s="51">
        <f>+'BASE DE DATOS '!CE524</f>
        <v>427612775</v>
      </c>
      <c r="S524" s="51">
        <f>+'BASE DE DATOS '!CF524</f>
        <v>0</v>
      </c>
      <c r="T524" s="51">
        <f>+'BASE DE DATOS '!CG524</f>
        <v>427612775</v>
      </c>
      <c r="U524" s="51">
        <f>+'BASE DE DATOS '!CH524</f>
        <v>0</v>
      </c>
      <c r="V524" s="51">
        <f>+'BASE DE DATOS '!CI524</f>
        <v>0</v>
      </c>
      <c r="W524" s="51">
        <f>+'BASE DE DATOS '!CJ524</f>
        <v>0</v>
      </c>
      <c r="X524" s="51">
        <f>+'BASE DE DATOS '!CK524</f>
        <v>0</v>
      </c>
      <c r="Y524" s="51">
        <f>+'BASE DE DATOS '!CL524</f>
        <v>0</v>
      </c>
      <c r="Z524" s="51">
        <f>+'BASE DE DATOS '!CM524</f>
        <v>0</v>
      </c>
      <c r="AA524" s="131" t="str">
        <f>+'BASE DE DATOS '!CN524</f>
        <v>NA</v>
      </c>
      <c r="AB524" s="377"/>
      <c r="AC524" s="384"/>
      <c r="AD524" s="54">
        <f>+'BASE DE DATOS '!CQ524</f>
        <v>35</v>
      </c>
      <c r="AE524" s="127">
        <f>+'BASE DE DATOS '!CR524</f>
        <v>1</v>
      </c>
      <c r="AF524" s="376"/>
      <c r="AG524" s="381"/>
      <c r="AH524" s="55" t="str">
        <f>+'BASE DE DATOS '!CU524</f>
        <v>SECRETARIA DE SALUD</v>
      </c>
    </row>
    <row r="525" spans="1:34" ht="56.25">
      <c r="A525" s="48" t="s">
        <v>1416</v>
      </c>
      <c r="B525" s="49" t="s">
        <v>95</v>
      </c>
      <c r="C525" s="48" t="s">
        <v>1417</v>
      </c>
      <c r="D525" s="57">
        <v>45</v>
      </c>
      <c r="E525" s="57">
        <v>1</v>
      </c>
      <c r="F525" s="48" t="s">
        <v>97</v>
      </c>
      <c r="G525" s="48" t="s">
        <v>1434</v>
      </c>
      <c r="H525" s="56" t="s">
        <v>1435</v>
      </c>
      <c r="I525" s="51">
        <v>0</v>
      </c>
      <c r="J525" s="50">
        <v>45</v>
      </c>
      <c r="K525" s="50">
        <v>15</v>
      </c>
      <c r="L525" s="51">
        <v>45</v>
      </c>
      <c r="M525" s="51">
        <v>45</v>
      </c>
      <c r="N525" s="58">
        <v>45</v>
      </c>
      <c r="O525" s="51">
        <v>45</v>
      </c>
      <c r="P525" s="51">
        <v>1</v>
      </c>
      <c r="Q525" s="51">
        <f>+'BASE DE DATOS '!CD525</f>
        <v>0</v>
      </c>
      <c r="R525" s="51">
        <f>+'BASE DE DATOS '!CE525</f>
        <v>0</v>
      </c>
      <c r="S525" s="51">
        <f>+'BASE DE DATOS '!CF525</f>
        <v>0</v>
      </c>
      <c r="T525" s="51">
        <f>+'BASE DE DATOS '!CG525</f>
        <v>0</v>
      </c>
      <c r="U525" s="51">
        <f>+'BASE DE DATOS '!CH525</f>
        <v>0</v>
      </c>
      <c r="V525" s="51">
        <f>+'BASE DE DATOS '!CI525</f>
        <v>0</v>
      </c>
      <c r="W525" s="51">
        <f>+'BASE DE DATOS '!CJ525</f>
        <v>0</v>
      </c>
      <c r="X525" s="51">
        <f>+'BASE DE DATOS '!CK525</f>
        <v>0</v>
      </c>
      <c r="Y525" s="51">
        <f>+'BASE DE DATOS '!CL525</f>
        <v>0</v>
      </c>
      <c r="Z525" s="51">
        <f>+'BASE DE DATOS '!CM525</f>
        <v>0</v>
      </c>
      <c r="AA525" s="131">
        <f>+'BASE DE DATOS '!CN525</f>
        <v>0</v>
      </c>
      <c r="AB525" s="377"/>
      <c r="AC525" s="384"/>
      <c r="AD525" s="54">
        <f>+'BASE DE DATOS '!CQ525</f>
        <v>0</v>
      </c>
      <c r="AE525" s="127">
        <f>+'BASE DE DATOS '!CR525</f>
        <v>0</v>
      </c>
      <c r="AF525" s="376"/>
      <c r="AG525" s="381"/>
      <c r="AH525" s="55" t="str">
        <f>+'BASE DE DATOS '!CU525</f>
        <v>SECRETARIA DE SALUD</v>
      </c>
    </row>
    <row r="526" spans="1:34" ht="112.5">
      <c r="A526" s="56" t="s">
        <v>1416</v>
      </c>
      <c r="B526" s="89" t="s">
        <v>95</v>
      </c>
      <c r="C526" s="56" t="s">
        <v>1417</v>
      </c>
      <c r="D526" s="57" t="s">
        <v>79</v>
      </c>
      <c r="E526" s="57">
        <v>30</v>
      </c>
      <c r="F526" s="48" t="s">
        <v>97</v>
      </c>
      <c r="G526" s="63" t="s">
        <v>81</v>
      </c>
      <c r="H526" s="56" t="s">
        <v>1436</v>
      </c>
      <c r="I526" s="51" t="s">
        <v>107</v>
      </c>
      <c r="J526" s="50" t="s">
        <v>81</v>
      </c>
      <c r="K526" s="50" t="s">
        <v>81</v>
      </c>
      <c r="L526" s="50" t="s">
        <v>81</v>
      </c>
      <c r="M526" s="50" t="s">
        <v>81</v>
      </c>
      <c r="N526" s="50" t="s">
        <v>81</v>
      </c>
      <c r="O526" s="50" t="s">
        <v>81</v>
      </c>
      <c r="P526" s="51">
        <v>30</v>
      </c>
      <c r="Q526" s="50">
        <f>+'BASE DE DATOS '!CD526</f>
        <v>40</v>
      </c>
      <c r="R526" s="51">
        <f>+'BASE DE DATOS '!CE526</f>
        <v>413655625</v>
      </c>
      <c r="S526" s="51">
        <f>+'BASE DE DATOS '!CF526</f>
        <v>0</v>
      </c>
      <c r="T526" s="51">
        <f>+'BASE DE DATOS '!CG526</f>
        <v>413655625</v>
      </c>
      <c r="U526" s="51">
        <f>+'BASE DE DATOS '!CH526</f>
        <v>0</v>
      </c>
      <c r="V526" s="51">
        <f>+'BASE DE DATOS '!CI526</f>
        <v>0</v>
      </c>
      <c r="W526" s="51">
        <f>+'BASE DE DATOS '!CJ526</f>
        <v>0</v>
      </c>
      <c r="X526" s="51">
        <f>+'BASE DE DATOS '!CK526</f>
        <v>0</v>
      </c>
      <c r="Y526" s="51">
        <f>+'BASE DE DATOS '!CL526</f>
        <v>0</v>
      </c>
      <c r="Z526" s="51">
        <f>+'BASE DE DATOS '!CM526</f>
        <v>0</v>
      </c>
      <c r="AA526" s="131">
        <f>+'BASE DE DATOS '!CN526</f>
        <v>1</v>
      </c>
      <c r="AB526" s="377"/>
      <c r="AC526" s="384"/>
      <c r="AD526" s="54">
        <f>+'BASE DE DATOS '!CQ526</f>
        <v>40</v>
      </c>
      <c r="AE526" s="127">
        <f>+'BASE DE DATOS '!CR526</f>
        <v>1</v>
      </c>
      <c r="AF526" s="376"/>
      <c r="AG526" s="381"/>
      <c r="AH526" s="55" t="str">
        <f>+'BASE DE DATOS '!CU526</f>
        <v>SECRETARIA DE SALUD</v>
      </c>
    </row>
    <row r="527" spans="1:34" ht="146.25">
      <c r="A527" s="56" t="s">
        <v>1416</v>
      </c>
      <c r="B527" s="89" t="s">
        <v>95</v>
      </c>
      <c r="C527" s="56" t="s">
        <v>1417</v>
      </c>
      <c r="D527" s="57" t="s">
        <v>79</v>
      </c>
      <c r="E527" s="57">
        <v>1</v>
      </c>
      <c r="F527" s="48" t="s">
        <v>97</v>
      </c>
      <c r="G527" s="63" t="s">
        <v>81</v>
      </c>
      <c r="H527" s="56" t="s">
        <v>1437</v>
      </c>
      <c r="I527" s="51" t="s">
        <v>107</v>
      </c>
      <c r="J527" s="50" t="s">
        <v>81</v>
      </c>
      <c r="K527" s="50" t="s">
        <v>81</v>
      </c>
      <c r="L527" s="50" t="s">
        <v>81</v>
      </c>
      <c r="M527" s="50" t="s">
        <v>81</v>
      </c>
      <c r="N527" s="50" t="s">
        <v>81</v>
      </c>
      <c r="O527" s="50" t="s">
        <v>81</v>
      </c>
      <c r="P527" s="51">
        <v>1</v>
      </c>
      <c r="Q527" s="50">
        <f>+'BASE DE DATOS '!CD527</f>
        <v>1</v>
      </c>
      <c r="R527" s="51">
        <f>+'BASE DE DATOS '!CE527</f>
        <v>226000000</v>
      </c>
      <c r="S527" s="51">
        <f>+'BASE DE DATOS '!CF527</f>
        <v>0</v>
      </c>
      <c r="T527" s="51">
        <f>+'BASE DE DATOS '!CG527</f>
        <v>226000000</v>
      </c>
      <c r="U527" s="51">
        <f>+'BASE DE DATOS '!CH527</f>
        <v>0</v>
      </c>
      <c r="V527" s="51">
        <f>+'BASE DE DATOS '!CI527</f>
        <v>0</v>
      </c>
      <c r="W527" s="51">
        <f>+'BASE DE DATOS '!CJ527</f>
        <v>0</v>
      </c>
      <c r="X527" s="51">
        <f>+'BASE DE DATOS '!CK527</f>
        <v>0</v>
      </c>
      <c r="Y527" s="51">
        <f>+'BASE DE DATOS '!CL527</f>
        <v>0</v>
      </c>
      <c r="Z527" s="51">
        <f>+'BASE DE DATOS '!CM527</f>
        <v>0</v>
      </c>
      <c r="AA527" s="131">
        <f>+'BASE DE DATOS '!CN527</f>
        <v>1</v>
      </c>
      <c r="AB527" s="377"/>
      <c r="AC527" s="384"/>
      <c r="AD527" s="54">
        <f>+'BASE DE DATOS '!CQ527</f>
        <v>1</v>
      </c>
      <c r="AE527" s="127">
        <f>+'BASE DE DATOS '!CR527</f>
        <v>1</v>
      </c>
      <c r="AF527" s="376"/>
      <c r="AG527" s="381"/>
      <c r="AH527" s="55" t="str">
        <f>+'BASE DE DATOS '!CU527</f>
        <v>SECRETARIA DE SALUD</v>
      </c>
    </row>
    <row r="528" spans="1:34" ht="67.5">
      <c r="A528" s="56" t="s">
        <v>1416</v>
      </c>
      <c r="B528" s="89" t="s">
        <v>95</v>
      </c>
      <c r="C528" s="56" t="s">
        <v>1417</v>
      </c>
      <c r="D528" s="57" t="s">
        <v>81</v>
      </c>
      <c r="E528" s="57">
        <v>45</v>
      </c>
      <c r="F528" s="48" t="s">
        <v>97</v>
      </c>
      <c r="G528" s="63" t="s">
        <v>81</v>
      </c>
      <c r="H528" s="56" t="s">
        <v>1438</v>
      </c>
      <c r="I528" s="51" t="s">
        <v>107</v>
      </c>
      <c r="J528" s="50" t="s">
        <v>81</v>
      </c>
      <c r="K528" s="50" t="s">
        <v>81</v>
      </c>
      <c r="L528" s="50" t="s">
        <v>81</v>
      </c>
      <c r="M528" s="50" t="s">
        <v>81</v>
      </c>
      <c r="N528" s="50" t="s">
        <v>81</v>
      </c>
      <c r="O528" s="50" t="s">
        <v>81</v>
      </c>
      <c r="P528" s="51">
        <v>45</v>
      </c>
      <c r="Q528" s="50">
        <f>+'BASE DE DATOS '!CD528</f>
        <v>45</v>
      </c>
      <c r="R528" s="51">
        <f>+'BASE DE DATOS '!CE528</f>
        <v>500000000</v>
      </c>
      <c r="S528" s="51">
        <f>+'BASE DE DATOS '!CF528</f>
        <v>0</v>
      </c>
      <c r="T528" s="51">
        <f>+'BASE DE DATOS '!CG528</f>
        <v>500000000</v>
      </c>
      <c r="U528" s="51">
        <f>+'BASE DE DATOS '!CH528</f>
        <v>0</v>
      </c>
      <c r="V528" s="51">
        <f>+'BASE DE DATOS '!CI528</f>
        <v>0</v>
      </c>
      <c r="W528" s="51">
        <f>+'BASE DE DATOS '!CJ528</f>
        <v>0</v>
      </c>
      <c r="X528" s="51">
        <f>+'BASE DE DATOS '!CK528</f>
        <v>0</v>
      </c>
      <c r="Y528" s="51">
        <f>+'BASE DE DATOS '!CL528</f>
        <v>0</v>
      </c>
      <c r="Z528" s="51">
        <f>+'BASE DE DATOS '!CM528</f>
        <v>0</v>
      </c>
      <c r="AA528" s="131">
        <f>+'BASE DE DATOS '!CN528</f>
        <v>1</v>
      </c>
      <c r="AB528" s="377"/>
      <c r="AC528" s="384"/>
      <c r="AD528" s="54">
        <f>+'BASE DE DATOS '!CQ528</f>
        <v>45</v>
      </c>
      <c r="AE528" s="127">
        <f>+'BASE DE DATOS '!CR528</f>
        <v>1</v>
      </c>
      <c r="AF528" s="376"/>
      <c r="AG528" s="381"/>
      <c r="AH528" s="55" t="str">
        <f>+'BASE DE DATOS '!CU528</f>
        <v>SECRETARIA DE SALUD</v>
      </c>
    </row>
    <row r="529" spans="1:34" ht="33.75">
      <c r="A529" s="56" t="s">
        <v>1416</v>
      </c>
      <c r="B529" s="89" t="s">
        <v>95</v>
      </c>
      <c r="C529" s="56" t="s">
        <v>1417</v>
      </c>
      <c r="D529" s="57" t="s">
        <v>81</v>
      </c>
      <c r="E529" s="57">
        <v>45</v>
      </c>
      <c r="F529" s="48" t="s">
        <v>97</v>
      </c>
      <c r="G529" s="63" t="s">
        <v>81</v>
      </c>
      <c r="H529" s="56" t="s">
        <v>1439</v>
      </c>
      <c r="I529" s="51" t="s">
        <v>107</v>
      </c>
      <c r="J529" s="50" t="s">
        <v>81</v>
      </c>
      <c r="K529" s="50" t="s">
        <v>81</v>
      </c>
      <c r="L529" s="50" t="s">
        <v>81</v>
      </c>
      <c r="M529" s="50" t="s">
        <v>81</v>
      </c>
      <c r="N529" s="50" t="s">
        <v>81</v>
      </c>
      <c r="O529" s="50" t="s">
        <v>81</v>
      </c>
      <c r="P529" s="51">
        <v>45</v>
      </c>
      <c r="Q529" s="50">
        <f>+'BASE DE DATOS '!CD529</f>
        <v>45</v>
      </c>
      <c r="R529" s="51">
        <f>+'BASE DE DATOS '!CE529</f>
        <v>824002128</v>
      </c>
      <c r="S529" s="51">
        <f>+'BASE DE DATOS '!CF529</f>
        <v>0</v>
      </c>
      <c r="T529" s="51">
        <f>+'BASE DE DATOS '!CG529</f>
        <v>674002128</v>
      </c>
      <c r="U529" s="51">
        <f>+'BASE DE DATOS '!CH529</f>
        <v>150000000</v>
      </c>
      <c r="V529" s="51">
        <f>+'BASE DE DATOS '!CI529</f>
        <v>0</v>
      </c>
      <c r="W529" s="51">
        <f>+'BASE DE DATOS '!CJ529</f>
        <v>0</v>
      </c>
      <c r="X529" s="51">
        <f>+'BASE DE DATOS '!CK529</f>
        <v>0</v>
      </c>
      <c r="Y529" s="51">
        <f>+'BASE DE DATOS '!CL529</f>
        <v>0</v>
      </c>
      <c r="Z529" s="51">
        <f>+'BASE DE DATOS '!CM529</f>
        <v>0</v>
      </c>
      <c r="AA529" s="131">
        <f>+'BASE DE DATOS '!CN529</f>
        <v>1</v>
      </c>
      <c r="AB529" s="377"/>
      <c r="AC529" s="384"/>
      <c r="AD529" s="54">
        <f>+'BASE DE DATOS '!CQ529</f>
        <v>45</v>
      </c>
      <c r="AE529" s="127">
        <f>+'BASE DE DATOS '!CR529</f>
        <v>1</v>
      </c>
      <c r="AF529" s="376"/>
      <c r="AG529" s="381"/>
      <c r="AH529" s="55" t="str">
        <f>+'BASE DE DATOS '!CU529</f>
        <v>SECRETARIA DE SALUD</v>
      </c>
    </row>
    <row r="530" spans="1:34" ht="67.5">
      <c r="A530" s="56" t="s">
        <v>1416</v>
      </c>
      <c r="B530" s="89" t="s">
        <v>95</v>
      </c>
      <c r="C530" s="56" t="s">
        <v>1417</v>
      </c>
      <c r="D530" s="57" t="s">
        <v>81</v>
      </c>
      <c r="E530" s="57">
        <v>45</v>
      </c>
      <c r="F530" s="48" t="s">
        <v>97</v>
      </c>
      <c r="G530" s="63" t="s">
        <v>81</v>
      </c>
      <c r="H530" s="56" t="s">
        <v>1440</v>
      </c>
      <c r="I530" s="51" t="s">
        <v>107</v>
      </c>
      <c r="J530" s="50" t="s">
        <v>81</v>
      </c>
      <c r="K530" s="50" t="s">
        <v>81</v>
      </c>
      <c r="L530" s="50" t="s">
        <v>81</v>
      </c>
      <c r="M530" s="50" t="s">
        <v>81</v>
      </c>
      <c r="N530" s="50" t="s">
        <v>81</v>
      </c>
      <c r="O530" s="50" t="s">
        <v>81</v>
      </c>
      <c r="P530" s="51">
        <v>45</v>
      </c>
      <c r="Q530" s="50">
        <f>+'BASE DE DATOS '!CD530</f>
        <v>45</v>
      </c>
      <c r="R530" s="51">
        <f>+'BASE DE DATOS '!CE530</f>
        <v>407720826.5</v>
      </c>
      <c r="S530" s="51">
        <f>+'BASE DE DATOS '!CF530</f>
        <v>0</v>
      </c>
      <c r="T530" s="51">
        <f>+'BASE DE DATOS '!CG530</f>
        <v>407720826.5</v>
      </c>
      <c r="U530" s="51">
        <f>+'BASE DE DATOS '!CH530</f>
        <v>0</v>
      </c>
      <c r="V530" s="51">
        <f>+'BASE DE DATOS '!CI530</f>
        <v>0</v>
      </c>
      <c r="W530" s="51">
        <f>+'BASE DE DATOS '!CJ530</f>
        <v>0</v>
      </c>
      <c r="X530" s="51">
        <f>+'BASE DE DATOS '!CK530</f>
        <v>0</v>
      </c>
      <c r="Y530" s="51">
        <f>+'BASE DE DATOS '!CL530</f>
        <v>0</v>
      </c>
      <c r="Z530" s="51">
        <f>+'BASE DE DATOS '!CM530</f>
        <v>0</v>
      </c>
      <c r="AA530" s="131">
        <f>+'BASE DE DATOS '!CN530</f>
        <v>1</v>
      </c>
      <c r="AB530" s="377"/>
      <c r="AC530" s="384"/>
      <c r="AD530" s="54">
        <f>+'BASE DE DATOS '!CQ530</f>
        <v>45</v>
      </c>
      <c r="AE530" s="127">
        <f>+'BASE DE DATOS '!CR530</f>
        <v>1</v>
      </c>
      <c r="AF530" s="376"/>
      <c r="AG530" s="381"/>
      <c r="AH530" s="55" t="str">
        <f>+'BASE DE DATOS '!CU530</f>
        <v>SECRETARIA DE SALUD</v>
      </c>
    </row>
    <row r="531" spans="1:34" ht="56.25">
      <c r="A531" s="48" t="s">
        <v>1416</v>
      </c>
      <c r="B531" s="49" t="s">
        <v>95</v>
      </c>
      <c r="C531" s="48" t="s">
        <v>1417</v>
      </c>
      <c r="D531" s="50">
        <v>8</v>
      </c>
      <c r="E531" s="50" t="s">
        <v>81</v>
      </c>
      <c r="F531" s="48" t="s">
        <v>97</v>
      </c>
      <c r="G531" s="48" t="s">
        <v>1441</v>
      </c>
      <c r="H531" s="48" t="s">
        <v>1441</v>
      </c>
      <c r="I531" s="51">
        <v>0</v>
      </c>
      <c r="J531" s="50">
        <v>5</v>
      </c>
      <c r="K531" s="50">
        <v>5</v>
      </c>
      <c r="L531" s="51">
        <v>5</v>
      </c>
      <c r="M531" s="51">
        <v>5</v>
      </c>
      <c r="N531" s="58">
        <v>5</v>
      </c>
      <c r="O531" s="51">
        <v>4</v>
      </c>
      <c r="P531" s="51" t="s">
        <v>81</v>
      </c>
      <c r="Q531" s="51" t="str">
        <f>+'BASE DE DATOS '!CD531</f>
        <v>NA</v>
      </c>
      <c r="R531" s="51">
        <f>+'BASE DE DATOS '!CE531</f>
        <v>0</v>
      </c>
      <c r="S531" s="51">
        <f>+'BASE DE DATOS '!CF531</f>
        <v>0</v>
      </c>
      <c r="T531" s="51">
        <f>+'BASE DE DATOS '!CG531</f>
        <v>0</v>
      </c>
      <c r="U531" s="51">
        <f>+'BASE DE DATOS '!CH531</f>
        <v>0</v>
      </c>
      <c r="V531" s="51">
        <f>+'BASE DE DATOS '!CI531</f>
        <v>0</v>
      </c>
      <c r="W531" s="51">
        <f>+'BASE DE DATOS '!CJ531</f>
        <v>0</v>
      </c>
      <c r="X531" s="51">
        <f>+'BASE DE DATOS '!CK531</f>
        <v>0</v>
      </c>
      <c r="Y531" s="51">
        <f>+'BASE DE DATOS '!CL531</f>
        <v>0</v>
      </c>
      <c r="Z531" s="51">
        <f>+'BASE DE DATOS '!CM531</f>
        <v>0</v>
      </c>
      <c r="AA531" s="131" t="str">
        <f>+'BASE DE DATOS '!CN531</f>
        <v>NA</v>
      </c>
      <c r="AB531" s="377"/>
      <c r="AC531" s="384"/>
      <c r="AD531" s="54" t="str">
        <f>+'BASE DE DATOS '!CQ531</f>
        <v>NA</v>
      </c>
      <c r="AE531" s="127" t="str">
        <f>+'BASE DE DATOS '!CR531</f>
        <v>NA</v>
      </c>
      <c r="AF531" s="376"/>
      <c r="AG531" s="381"/>
      <c r="AH531" s="55" t="str">
        <f>+'BASE DE DATOS '!CU531</f>
        <v>SECRETARIA DE SALUD</v>
      </c>
    </row>
    <row r="532" spans="1:34" ht="45">
      <c r="A532" s="56" t="s">
        <v>1416</v>
      </c>
      <c r="B532" s="89" t="s">
        <v>95</v>
      </c>
      <c r="C532" s="56" t="s">
        <v>1417</v>
      </c>
      <c r="D532" s="57" t="s">
        <v>81</v>
      </c>
      <c r="E532" s="57">
        <v>5</v>
      </c>
      <c r="F532" s="48" t="s">
        <v>97</v>
      </c>
      <c r="G532" s="63" t="s">
        <v>81</v>
      </c>
      <c r="H532" s="56" t="s">
        <v>1443</v>
      </c>
      <c r="I532" s="51" t="s">
        <v>107</v>
      </c>
      <c r="J532" s="50" t="s">
        <v>81</v>
      </c>
      <c r="K532" s="50" t="s">
        <v>81</v>
      </c>
      <c r="L532" s="50" t="s">
        <v>81</v>
      </c>
      <c r="M532" s="50" t="s">
        <v>81</v>
      </c>
      <c r="N532" s="50" t="s">
        <v>81</v>
      </c>
      <c r="O532" s="50" t="s">
        <v>81</v>
      </c>
      <c r="P532" s="51">
        <v>5</v>
      </c>
      <c r="Q532" s="50">
        <f>+'BASE DE DATOS '!CD532</f>
        <v>6</v>
      </c>
      <c r="R532" s="51">
        <f>+'BASE DE DATOS '!CE532</f>
        <v>646649296</v>
      </c>
      <c r="S532" s="51">
        <f>+'BASE DE DATOS '!CF532</f>
        <v>0</v>
      </c>
      <c r="T532" s="51">
        <f>+'BASE DE DATOS '!CG532</f>
        <v>646649296</v>
      </c>
      <c r="U532" s="51">
        <f>+'BASE DE DATOS '!CH532</f>
        <v>0</v>
      </c>
      <c r="V532" s="51">
        <f>+'BASE DE DATOS '!CI532</f>
        <v>0</v>
      </c>
      <c r="W532" s="51">
        <f>+'BASE DE DATOS '!CJ532</f>
        <v>0</v>
      </c>
      <c r="X532" s="51">
        <f>+'BASE DE DATOS '!CK532</f>
        <v>0</v>
      </c>
      <c r="Y532" s="51">
        <f>+'BASE DE DATOS '!CL532</f>
        <v>0</v>
      </c>
      <c r="Z532" s="51">
        <f>+'BASE DE DATOS '!CM532</f>
        <v>0</v>
      </c>
      <c r="AA532" s="131">
        <f>+'BASE DE DATOS '!CN532</f>
        <v>1</v>
      </c>
      <c r="AB532" s="377"/>
      <c r="AC532" s="384"/>
      <c r="AD532" s="54">
        <f>+'BASE DE DATOS '!CQ532</f>
        <v>6</v>
      </c>
      <c r="AE532" s="127">
        <f>+'BASE DE DATOS '!CR532</f>
        <v>1</v>
      </c>
      <c r="AF532" s="376"/>
      <c r="AG532" s="381"/>
      <c r="AH532" s="55" t="str">
        <f>+'BASE DE DATOS '!CU532</f>
        <v>SECRETARIA DE SALUD</v>
      </c>
    </row>
    <row r="533" spans="1:34" ht="45">
      <c r="A533" s="56" t="s">
        <v>1416</v>
      </c>
      <c r="B533" s="89" t="s">
        <v>95</v>
      </c>
      <c r="C533" s="56" t="s">
        <v>1417</v>
      </c>
      <c r="D533" s="57" t="s">
        <v>81</v>
      </c>
      <c r="E533" s="57">
        <v>5</v>
      </c>
      <c r="F533" s="48" t="s">
        <v>97</v>
      </c>
      <c r="G533" s="63" t="s">
        <v>81</v>
      </c>
      <c r="H533" s="56" t="s">
        <v>1444</v>
      </c>
      <c r="I533" s="51" t="s">
        <v>107</v>
      </c>
      <c r="J533" s="50" t="s">
        <v>81</v>
      </c>
      <c r="K533" s="50" t="s">
        <v>81</v>
      </c>
      <c r="L533" s="50" t="s">
        <v>81</v>
      </c>
      <c r="M533" s="50" t="s">
        <v>81</v>
      </c>
      <c r="N533" s="50" t="s">
        <v>81</v>
      </c>
      <c r="O533" s="50" t="s">
        <v>81</v>
      </c>
      <c r="P533" s="51">
        <v>5</v>
      </c>
      <c r="Q533" s="50">
        <f>+'BASE DE DATOS '!CD533</f>
        <v>5</v>
      </c>
      <c r="R533" s="51">
        <f>+'BASE DE DATOS '!CE533</f>
        <v>646649296</v>
      </c>
      <c r="S533" s="51">
        <f>+'BASE DE DATOS '!CF533</f>
        <v>0</v>
      </c>
      <c r="T533" s="51">
        <f>+'BASE DE DATOS '!CG533</f>
        <v>646649296</v>
      </c>
      <c r="U533" s="51">
        <f>+'BASE DE DATOS '!CH533</f>
        <v>0</v>
      </c>
      <c r="V533" s="51">
        <f>+'BASE DE DATOS '!CI533</f>
        <v>0</v>
      </c>
      <c r="W533" s="51">
        <f>+'BASE DE DATOS '!CJ533</f>
        <v>0</v>
      </c>
      <c r="X533" s="51">
        <f>+'BASE DE DATOS '!CK533</f>
        <v>0</v>
      </c>
      <c r="Y533" s="51">
        <f>+'BASE DE DATOS '!CL533</f>
        <v>0</v>
      </c>
      <c r="Z533" s="51">
        <f>+'BASE DE DATOS '!CM533</f>
        <v>0</v>
      </c>
      <c r="AA533" s="131">
        <f>+'BASE DE DATOS '!CN533</f>
        <v>1</v>
      </c>
      <c r="AB533" s="377"/>
      <c r="AC533" s="384"/>
      <c r="AD533" s="54">
        <f>+'BASE DE DATOS '!CQ533</f>
        <v>5</v>
      </c>
      <c r="AE533" s="127">
        <f>+'BASE DE DATOS '!CR533</f>
        <v>1</v>
      </c>
      <c r="AF533" s="376"/>
      <c r="AG533" s="381"/>
      <c r="AH533" s="55" t="str">
        <f>+'BASE DE DATOS '!CU533</f>
        <v>SECRETARIA DE SALUD</v>
      </c>
    </row>
    <row r="534" spans="1:34" ht="56.25">
      <c r="A534" s="48" t="s">
        <v>1416</v>
      </c>
      <c r="B534" s="49" t="s">
        <v>95</v>
      </c>
      <c r="C534" s="48" t="s">
        <v>1417</v>
      </c>
      <c r="D534" s="50">
        <v>12</v>
      </c>
      <c r="E534" s="50">
        <v>12</v>
      </c>
      <c r="F534" s="48" t="s">
        <v>97</v>
      </c>
      <c r="G534" s="48" t="s">
        <v>1445</v>
      </c>
      <c r="H534" s="56" t="s">
        <v>1446</v>
      </c>
      <c r="I534" s="51">
        <v>0</v>
      </c>
      <c r="J534" s="50">
        <v>9</v>
      </c>
      <c r="K534" s="50">
        <v>9</v>
      </c>
      <c r="L534" s="51">
        <v>5</v>
      </c>
      <c r="M534" s="51">
        <v>5</v>
      </c>
      <c r="N534" s="58">
        <v>5</v>
      </c>
      <c r="O534" s="51">
        <v>4</v>
      </c>
      <c r="P534" s="51">
        <v>20</v>
      </c>
      <c r="Q534" s="51">
        <f>+'BASE DE DATOS '!CD534</f>
        <v>12</v>
      </c>
      <c r="R534" s="51">
        <f>+'BASE DE DATOS '!CE534</f>
        <v>646649296</v>
      </c>
      <c r="S534" s="51">
        <f>+'BASE DE DATOS '!CF534</f>
        <v>0</v>
      </c>
      <c r="T534" s="51">
        <f>+'BASE DE DATOS '!CG534</f>
        <v>646649296</v>
      </c>
      <c r="U534" s="51">
        <f>+'BASE DE DATOS '!CH534</f>
        <v>0</v>
      </c>
      <c r="V534" s="51">
        <f>+'BASE DE DATOS '!CI534</f>
        <v>0</v>
      </c>
      <c r="W534" s="51">
        <f>+'BASE DE DATOS '!CJ534</f>
        <v>0</v>
      </c>
      <c r="X534" s="51">
        <f>+'BASE DE DATOS '!CK534</f>
        <v>0</v>
      </c>
      <c r="Y534" s="51">
        <f>+'BASE DE DATOS '!CL534</f>
        <v>0</v>
      </c>
      <c r="Z534" s="51">
        <f>+'BASE DE DATOS '!CM534</f>
        <v>0</v>
      </c>
      <c r="AA534" s="131">
        <f>+'BASE DE DATOS '!CN534</f>
        <v>0.6</v>
      </c>
      <c r="AB534" s="377"/>
      <c r="AC534" s="384"/>
      <c r="AD534" s="54">
        <f>+'BASE DE DATOS '!CQ534</f>
        <v>30</v>
      </c>
      <c r="AE534" s="127">
        <f>+'BASE DE DATOS '!CR534</f>
        <v>1</v>
      </c>
      <c r="AF534" s="376"/>
      <c r="AG534" s="381"/>
      <c r="AH534" s="55" t="str">
        <f>+'BASE DE DATOS '!CU534</f>
        <v>SECRETARIA DE SALUD</v>
      </c>
    </row>
    <row r="535" spans="1:34" ht="90">
      <c r="A535" s="48" t="s">
        <v>1416</v>
      </c>
      <c r="B535" s="49" t="s">
        <v>95</v>
      </c>
      <c r="C535" s="48" t="s">
        <v>1417</v>
      </c>
      <c r="D535" s="50">
        <v>45</v>
      </c>
      <c r="E535" s="50">
        <v>45</v>
      </c>
      <c r="F535" s="48" t="s">
        <v>97</v>
      </c>
      <c r="G535" s="48" t="s">
        <v>1447</v>
      </c>
      <c r="H535" s="56" t="s">
        <v>1448</v>
      </c>
      <c r="I535" s="51">
        <v>0</v>
      </c>
      <c r="J535" s="50">
        <v>15</v>
      </c>
      <c r="K535" s="50">
        <v>19</v>
      </c>
      <c r="L535" s="51">
        <v>45</v>
      </c>
      <c r="M535" s="51">
        <v>45</v>
      </c>
      <c r="N535" s="58">
        <v>45</v>
      </c>
      <c r="O535" s="51">
        <v>17</v>
      </c>
      <c r="P535" s="51">
        <v>45</v>
      </c>
      <c r="Q535" s="51">
        <f>+'BASE DE DATOS '!CD535</f>
        <v>45</v>
      </c>
      <c r="R535" s="51">
        <f>+'BASE DE DATOS '!CE535</f>
        <v>388335676.5</v>
      </c>
      <c r="S535" s="51">
        <f>+'BASE DE DATOS '!CF535</f>
        <v>0</v>
      </c>
      <c r="T535" s="51">
        <f>+'BASE DE DATOS '!CG535</f>
        <v>388335676.5</v>
      </c>
      <c r="U535" s="51">
        <f>+'BASE DE DATOS '!CH535</f>
        <v>0</v>
      </c>
      <c r="V535" s="51">
        <f>+'BASE DE DATOS '!CI535</f>
        <v>0</v>
      </c>
      <c r="W535" s="51">
        <f>+'BASE DE DATOS '!CJ535</f>
        <v>0</v>
      </c>
      <c r="X535" s="51">
        <f>+'BASE DE DATOS '!CK535</f>
        <v>0</v>
      </c>
      <c r="Y535" s="51">
        <f>+'BASE DE DATOS '!CL535</f>
        <v>0</v>
      </c>
      <c r="Z535" s="51">
        <f>+'BASE DE DATOS '!CM535</f>
        <v>0</v>
      </c>
      <c r="AA535" s="131">
        <f>+'BASE DE DATOS '!CN535</f>
        <v>1</v>
      </c>
      <c r="AB535" s="377"/>
      <c r="AC535" s="384"/>
      <c r="AD535" s="54">
        <f>+'BASE DE DATOS '!CQ535</f>
        <v>45</v>
      </c>
      <c r="AE535" s="127">
        <f>+'BASE DE DATOS '!CR535</f>
        <v>1</v>
      </c>
      <c r="AF535" s="376"/>
      <c r="AG535" s="381"/>
      <c r="AH535" s="55" t="str">
        <f>+'BASE DE DATOS '!CU535</f>
        <v>SECRETARIA DE SALUD</v>
      </c>
    </row>
    <row r="536" spans="1:34" ht="67.5">
      <c r="A536" s="48" t="s">
        <v>1416</v>
      </c>
      <c r="B536" s="49" t="s">
        <v>95</v>
      </c>
      <c r="C536" s="48" t="s">
        <v>1417</v>
      </c>
      <c r="D536" s="50">
        <v>45</v>
      </c>
      <c r="E536" s="50">
        <v>45</v>
      </c>
      <c r="F536" s="48" t="s">
        <v>97</v>
      </c>
      <c r="G536" s="48" t="s">
        <v>1449</v>
      </c>
      <c r="H536" s="56" t="s">
        <v>1450</v>
      </c>
      <c r="I536" s="51">
        <v>0</v>
      </c>
      <c r="J536" s="50">
        <v>15</v>
      </c>
      <c r="K536" s="50">
        <v>5</v>
      </c>
      <c r="L536" s="51">
        <v>15</v>
      </c>
      <c r="M536" s="51">
        <v>15</v>
      </c>
      <c r="N536" s="58">
        <v>17</v>
      </c>
      <c r="O536" s="51">
        <v>17</v>
      </c>
      <c r="P536" s="51">
        <v>30</v>
      </c>
      <c r="Q536" s="51">
        <f>+'BASE DE DATOS '!CD536</f>
        <v>45</v>
      </c>
      <c r="R536" s="51">
        <f>+'BASE DE DATOS '!CE536</f>
        <v>577528146.33333337</v>
      </c>
      <c r="S536" s="51">
        <f>+'BASE DE DATOS '!CF536</f>
        <v>0</v>
      </c>
      <c r="T536" s="51">
        <f>+'BASE DE DATOS '!CG536</f>
        <v>535382852.66666669</v>
      </c>
      <c r="U536" s="51">
        <f>+'BASE DE DATOS '!CH536</f>
        <v>42145293.666666664</v>
      </c>
      <c r="V536" s="51">
        <f>+'BASE DE DATOS '!CI536</f>
        <v>0</v>
      </c>
      <c r="W536" s="51">
        <f>+'BASE DE DATOS '!CJ536</f>
        <v>0</v>
      </c>
      <c r="X536" s="51">
        <f>+'BASE DE DATOS '!CK536</f>
        <v>0</v>
      </c>
      <c r="Y536" s="51">
        <f>+'BASE DE DATOS '!CL536</f>
        <v>0</v>
      </c>
      <c r="Z536" s="51">
        <f>+'BASE DE DATOS '!CM536</f>
        <v>0</v>
      </c>
      <c r="AA536" s="131">
        <f>+'BASE DE DATOS '!CN536</f>
        <v>1</v>
      </c>
      <c r="AB536" s="377"/>
      <c r="AC536" s="384"/>
      <c r="AD536" s="54">
        <f>+'BASE DE DATOS '!CQ536</f>
        <v>82</v>
      </c>
      <c r="AE536" s="127">
        <f>+'BASE DE DATOS '!CR536</f>
        <v>1</v>
      </c>
      <c r="AF536" s="376"/>
      <c r="AG536" s="381"/>
      <c r="AH536" s="55" t="str">
        <f>+'BASE DE DATOS '!CU536</f>
        <v>SECRETARIA DE SALUD</v>
      </c>
    </row>
    <row r="537" spans="1:34" ht="45">
      <c r="A537" s="48" t="s">
        <v>1451</v>
      </c>
      <c r="B537" s="49" t="s">
        <v>95</v>
      </c>
      <c r="C537" s="48" t="s">
        <v>1452</v>
      </c>
      <c r="D537" s="57">
        <v>52</v>
      </c>
      <c r="E537" s="57">
        <v>90</v>
      </c>
      <c r="F537" s="48" t="s">
        <v>486</v>
      </c>
      <c r="G537" s="48" t="s">
        <v>1453</v>
      </c>
      <c r="H537" s="56" t="s">
        <v>1454</v>
      </c>
      <c r="I537" s="51">
        <v>0</v>
      </c>
      <c r="J537" s="50">
        <v>52</v>
      </c>
      <c r="K537" s="50">
        <v>52</v>
      </c>
      <c r="L537" s="51">
        <v>90</v>
      </c>
      <c r="M537" s="51">
        <v>90</v>
      </c>
      <c r="N537" s="58">
        <v>100</v>
      </c>
      <c r="O537" s="51">
        <v>100</v>
      </c>
      <c r="P537" s="51">
        <v>90</v>
      </c>
      <c r="Q537" s="51">
        <f>+'BASE DE DATOS '!CD537</f>
        <v>90</v>
      </c>
      <c r="R537" s="51">
        <f>+'BASE DE DATOS '!CE537</f>
        <v>577528146.33333337</v>
      </c>
      <c r="S537" s="51">
        <f>+'BASE DE DATOS '!CF537</f>
        <v>0</v>
      </c>
      <c r="T537" s="51">
        <f>+'BASE DE DATOS '!CG537</f>
        <v>535382852.66666669</v>
      </c>
      <c r="U537" s="51">
        <f>+'BASE DE DATOS '!CH537</f>
        <v>42145293.666666664</v>
      </c>
      <c r="V537" s="51">
        <f>+'BASE DE DATOS '!CI537</f>
        <v>0</v>
      </c>
      <c r="W537" s="51">
        <f>+'BASE DE DATOS '!CJ537</f>
        <v>0</v>
      </c>
      <c r="X537" s="51">
        <f>+'BASE DE DATOS '!CK537</f>
        <v>0</v>
      </c>
      <c r="Y537" s="51">
        <f>+'BASE DE DATOS '!CL537</f>
        <v>0</v>
      </c>
      <c r="Z537" s="51">
        <f>+'BASE DE DATOS '!CM537</f>
        <v>0</v>
      </c>
      <c r="AA537" s="131">
        <f>+'BASE DE DATOS '!CN537</f>
        <v>1</v>
      </c>
      <c r="AB537" s="377">
        <f>SUM(AA537:AA545)/8</f>
        <v>0.92222222222222228</v>
      </c>
      <c r="AC537" s="384"/>
      <c r="AD537" s="54">
        <f>+'BASE DE DATOS '!CQ537</f>
        <v>90</v>
      </c>
      <c r="AE537" s="127">
        <f>+'BASE DE DATOS '!CR537</f>
        <v>1</v>
      </c>
      <c r="AF537" s="376">
        <f>SUM(AE537:AE545)/9</f>
        <v>0.9700176366843033</v>
      </c>
      <c r="AG537" s="381"/>
      <c r="AH537" s="55" t="str">
        <f>+'BASE DE DATOS '!CU537</f>
        <v>SECRETARIA DE SALUD</v>
      </c>
    </row>
    <row r="538" spans="1:34" ht="67.5">
      <c r="A538" s="48" t="s">
        <v>1451</v>
      </c>
      <c r="B538" s="49" t="s">
        <v>95</v>
      </c>
      <c r="C538" s="48" t="s">
        <v>1452</v>
      </c>
      <c r="D538" s="57">
        <v>100</v>
      </c>
      <c r="E538" s="57">
        <v>23</v>
      </c>
      <c r="F538" s="48" t="s">
        <v>97</v>
      </c>
      <c r="G538" s="48" t="s">
        <v>1455</v>
      </c>
      <c r="H538" s="56" t="s">
        <v>1456</v>
      </c>
      <c r="I538" s="51">
        <v>0</v>
      </c>
      <c r="J538" s="50">
        <v>20</v>
      </c>
      <c r="K538" s="50">
        <v>20</v>
      </c>
      <c r="L538" s="51">
        <v>100</v>
      </c>
      <c r="M538" s="51">
        <v>100</v>
      </c>
      <c r="N538" s="58">
        <v>100</v>
      </c>
      <c r="O538" s="51">
        <v>100</v>
      </c>
      <c r="P538" s="51">
        <v>45</v>
      </c>
      <c r="Q538" s="51">
        <f>+'BASE DE DATOS '!CD538</f>
        <v>23</v>
      </c>
      <c r="R538" s="51">
        <f>+'BASE DE DATOS '!CE538</f>
        <v>577528146.33333337</v>
      </c>
      <c r="S538" s="51">
        <f>+'BASE DE DATOS '!CF538</f>
        <v>0</v>
      </c>
      <c r="T538" s="51">
        <f>+'BASE DE DATOS '!CG538</f>
        <v>535382852.66666669</v>
      </c>
      <c r="U538" s="51">
        <f>+'BASE DE DATOS '!CH538</f>
        <v>42145293.666666664</v>
      </c>
      <c r="V538" s="51">
        <f>+'BASE DE DATOS '!CI538</f>
        <v>0</v>
      </c>
      <c r="W538" s="51">
        <f>+'BASE DE DATOS '!CJ538</f>
        <v>0</v>
      </c>
      <c r="X538" s="51">
        <f>+'BASE DE DATOS '!CK538</f>
        <v>0</v>
      </c>
      <c r="Y538" s="51">
        <f>+'BASE DE DATOS '!CL538</f>
        <v>0</v>
      </c>
      <c r="Z538" s="51">
        <f>+'BASE DE DATOS '!CM538</f>
        <v>0</v>
      </c>
      <c r="AA538" s="131">
        <f>+'BASE DE DATOS '!CN538</f>
        <v>0.51111111111111107</v>
      </c>
      <c r="AB538" s="377"/>
      <c r="AC538" s="384"/>
      <c r="AD538" s="54">
        <f>+'BASE DE DATOS '!CQ538</f>
        <v>243</v>
      </c>
      <c r="AE538" s="127">
        <f>+'BASE DE DATOS '!CR538</f>
        <v>1</v>
      </c>
      <c r="AF538" s="376"/>
      <c r="AG538" s="381"/>
      <c r="AH538" s="55" t="str">
        <f>+'BASE DE DATOS '!CU538</f>
        <v>SECRETARIA DE SALUD</v>
      </c>
    </row>
    <row r="539" spans="1:34" ht="56.25">
      <c r="A539" s="48" t="s">
        <v>1451</v>
      </c>
      <c r="B539" s="49" t="s">
        <v>95</v>
      </c>
      <c r="C539" s="48" t="s">
        <v>1452</v>
      </c>
      <c r="D539" s="50">
        <v>70</v>
      </c>
      <c r="E539" s="50">
        <v>70</v>
      </c>
      <c r="F539" s="48" t="s">
        <v>486</v>
      </c>
      <c r="G539" s="48" t="s">
        <v>1457</v>
      </c>
      <c r="H539" s="56" t="s">
        <v>1458</v>
      </c>
      <c r="I539" s="51">
        <v>0</v>
      </c>
      <c r="J539" s="50">
        <v>70</v>
      </c>
      <c r="K539" s="50">
        <v>0</v>
      </c>
      <c r="L539" s="51">
        <v>70</v>
      </c>
      <c r="M539" s="51">
        <v>70</v>
      </c>
      <c r="N539" s="58">
        <v>100</v>
      </c>
      <c r="O539" s="51">
        <v>100</v>
      </c>
      <c r="P539" s="51">
        <v>100</v>
      </c>
      <c r="Q539" s="51">
        <f>+'BASE DE DATOS '!CD539</f>
        <v>100</v>
      </c>
      <c r="R539" s="51">
        <f>+'BASE DE DATOS '!CE539</f>
        <v>909589227.5</v>
      </c>
      <c r="S539" s="51">
        <f>+'BASE DE DATOS '!CF539</f>
        <v>0</v>
      </c>
      <c r="T539" s="51">
        <f>+'BASE DE DATOS '!CG539</f>
        <v>909589227.5</v>
      </c>
      <c r="U539" s="51">
        <f>+'BASE DE DATOS '!CH539</f>
        <v>0</v>
      </c>
      <c r="V539" s="51">
        <f>+'BASE DE DATOS '!CI539</f>
        <v>0</v>
      </c>
      <c r="W539" s="51">
        <f>+'BASE DE DATOS '!CJ539</f>
        <v>0</v>
      </c>
      <c r="X539" s="51">
        <f>+'BASE DE DATOS '!CK539</f>
        <v>0</v>
      </c>
      <c r="Y539" s="51">
        <f>+'BASE DE DATOS '!CL539</f>
        <v>0</v>
      </c>
      <c r="Z539" s="51">
        <f>+'BASE DE DATOS '!CM539</f>
        <v>0</v>
      </c>
      <c r="AA539" s="131">
        <f>+'BASE DE DATOS '!CN539</f>
        <v>1</v>
      </c>
      <c r="AB539" s="377"/>
      <c r="AC539" s="384"/>
      <c r="AD539" s="54">
        <f>+'BASE DE DATOS '!CQ539</f>
        <v>70</v>
      </c>
      <c r="AE539" s="127">
        <f>+'BASE DE DATOS '!CR539</f>
        <v>1</v>
      </c>
      <c r="AF539" s="376"/>
      <c r="AG539" s="381"/>
      <c r="AH539" s="55" t="str">
        <f>+'BASE DE DATOS '!CU539</f>
        <v>SECRETARIA DE SALUD</v>
      </c>
    </row>
    <row r="540" spans="1:34" ht="67.5">
      <c r="A540" s="48" t="s">
        <v>1451</v>
      </c>
      <c r="B540" s="49" t="s">
        <v>95</v>
      </c>
      <c r="C540" s="48" t="s">
        <v>1452</v>
      </c>
      <c r="D540" s="50">
        <v>100</v>
      </c>
      <c r="E540" s="50">
        <v>45</v>
      </c>
      <c r="F540" s="48" t="s">
        <v>486</v>
      </c>
      <c r="G540" s="48" t="s">
        <v>1459</v>
      </c>
      <c r="H540" s="56" t="s">
        <v>1460</v>
      </c>
      <c r="I540" s="51">
        <v>0</v>
      </c>
      <c r="J540" s="50">
        <v>100</v>
      </c>
      <c r="K540" s="50">
        <v>100</v>
      </c>
      <c r="L540" s="51">
        <v>100</v>
      </c>
      <c r="M540" s="51">
        <v>67</v>
      </c>
      <c r="N540" s="58">
        <v>100</v>
      </c>
      <c r="O540" s="51">
        <v>100</v>
      </c>
      <c r="P540" s="51">
        <v>45</v>
      </c>
      <c r="Q540" s="51">
        <f>+'BASE DE DATOS '!CD540</f>
        <v>46</v>
      </c>
      <c r="R540" s="51">
        <f>+'BASE DE DATOS '!CE540</f>
        <v>909589227.5</v>
      </c>
      <c r="S540" s="51">
        <f>+'BASE DE DATOS '!CF540</f>
        <v>0</v>
      </c>
      <c r="T540" s="51">
        <f>+'BASE DE DATOS '!CG540</f>
        <v>909589227.5</v>
      </c>
      <c r="U540" s="51">
        <f>+'BASE DE DATOS '!CH540</f>
        <v>0</v>
      </c>
      <c r="V540" s="51">
        <f>+'BASE DE DATOS '!CI540</f>
        <v>0</v>
      </c>
      <c r="W540" s="51">
        <f>+'BASE DE DATOS '!CJ540</f>
        <v>0</v>
      </c>
      <c r="X540" s="51">
        <f>+'BASE DE DATOS '!CK540</f>
        <v>0</v>
      </c>
      <c r="Y540" s="51">
        <f>+'BASE DE DATOS '!CL540</f>
        <v>0</v>
      </c>
      <c r="Z540" s="51">
        <f>+'BASE DE DATOS '!CM540</f>
        <v>0</v>
      </c>
      <c r="AA540" s="131">
        <f>+'BASE DE DATOS '!CN540</f>
        <v>1</v>
      </c>
      <c r="AB540" s="377"/>
      <c r="AC540" s="384"/>
      <c r="AD540" s="54">
        <f>+'BASE DE DATOS '!CQ540</f>
        <v>89.428571428571431</v>
      </c>
      <c r="AE540" s="127">
        <f>+'BASE DE DATOS '!CR540</f>
        <v>1</v>
      </c>
      <c r="AF540" s="376"/>
      <c r="AG540" s="381"/>
      <c r="AH540" s="55" t="str">
        <f>+'BASE DE DATOS '!CU540</f>
        <v>SECRETARIA DE SALUD</v>
      </c>
    </row>
    <row r="541" spans="1:34" ht="56.25">
      <c r="A541" s="48" t="s">
        <v>1451</v>
      </c>
      <c r="B541" s="49" t="s">
        <v>95</v>
      </c>
      <c r="C541" s="48" t="s">
        <v>1452</v>
      </c>
      <c r="D541" s="50">
        <v>45</v>
      </c>
      <c r="E541" s="50">
        <v>45</v>
      </c>
      <c r="F541" s="48" t="s">
        <v>97</v>
      </c>
      <c r="G541" s="48" t="s">
        <v>1461</v>
      </c>
      <c r="H541" s="56" t="s">
        <v>1462</v>
      </c>
      <c r="I541" s="51">
        <v>0</v>
      </c>
      <c r="J541" s="50">
        <v>15</v>
      </c>
      <c r="K541" s="50">
        <v>15</v>
      </c>
      <c r="L541" s="51">
        <v>10</v>
      </c>
      <c r="M541" s="51">
        <v>7</v>
      </c>
      <c r="N541" s="58">
        <v>25</v>
      </c>
      <c r="O541" s="51">
        <v>25</v>
      </c>
      <c r="P541" s="51">
        <v>0</v>
      </c>
      <c r="Q541" s="51">
        <f>+'BASE DE DATOS '!CD541</f>
        <v>25</v>
      </c>
      <c r="R541" s="51">
        <f>+'BASE DE DATOS '!CE541</f>
        <v>442372797</v>
      </c>
      <c r="S541" s="51">
        <f>+'BASE DE DATOS '!CF541</f>
        <v>0</v>
      </c>
      <c r="T541" s="51">
        <f>+'BASE DE DATOS '!CG541</f>
        <v>442372797</v>
      </c>
      <c r="U541" s="51">
        <f>+'BASE DE DATOS '!CH541</f>
        <v>0</v>
      </c>
      <c r="V541" s="51">
        <f>+'BASE DE DATOS '!CI541</f>
        <v>0</v>
      </c>
      <c r="W541" s="51">
        <f>+'BASE DE DATOS '!CJ541</f>
        <v>0</v>
      </c>
      <c r="X541" s="51">
        <f>+'BASE DE DATOS '!CK541</f>
        <v>0</v>
      </c>
      <c r="Y541" s="51">
        <f>+'BASE DE DATOS '!CL541</f>
        <v>0</v>
      </c>
      <c r="Z541" s="51">
        <f>+'BASE DE DATOS '!CM541</f>
        <v>0</v>
      </c>
      <c r="AA541" s="131" t="str">
        <f>+'BASE DE DATOS '!CN541</f>
        <v>NA</v>
      </c>
      <c r="AB541" s="377"/>
      <c r="AC541" s="384"/>
      <c r="AD541" s="54">
        <f>+'BASE DE DATOS '!CQ541</f>
        <v>72</v>
      </c>
      <c r="AE541" s="127">
        <f>+'BASE DE DATOS '!CR541</f>
        <v>1</v>
      </c>
      <c r="AF541" s="376"/>
      <c r="AG541" s="381"/>
      <c r="AH541" s="55" t="str">
        <f>+'BASE DE DATOS '!CU541</f>
        <v>SECRETARIA DE SALUD</v>
      </c>
    </row>
    <row r="542" spans="1:34" ht="56.25">
      <c r="A542" s="48" t="s">
        <v>1451</v>
      </c>
      <c r="B542" s="49" t="s">
        <v>95</v>
      </c>
      <c r="C542" s="48" t="s">
        <v>1452</v>
      </c>
      <c r="D542" s="50">
        <v>45</v>
      </c>
      <c r="E542" s="50">
        <v>45</v>
      </c>
      <c r="F542" s="48" t="s">
        <v>486</v>
      </c>
      <c r="G542" s="48" t="s">
        <v>1463</v>
      </c>
      <c r="H542" s="48" t="s">
        <v>1463</v>
      </c>
      <c r="I542" s="51">
        <v>0</v>
      </c>
      <c r="J542" s="50">
        <v>45</v>
      </c>
      <c r="K542" s="50">
        <v>45</v>
      </c>
      <c r="L542" s="51">
        <v>45</v>
      </c>
      <c r="M542" s="51">
        <v>45</v>
      </c>
      <c r="N542" s="58">
        <v>45</v>
      </c>
      <c r="O542" s="51">
        <v>0</v>
      </c>
      <c r="P542" s="51">
        <v>45</v>
      </c>
      <c r="Q542" s="51">
        <f>+'BASE DE DATOS '!CD542</f>
        <v>45</v>
      </c>
      <c r="R542" s="51">
        <f>+'BASE DE DATOS '!CE542</f>
        <v>442372797</v>
      </c>
      <c r="S542" s="51">
        <f>+'BASE DE DATOS '!CF542</f>
        <v>0</v>
      </c>
      <c r="T542" s="51">
        <f>+'BASE DE DATOS '!CG542</f>
        <v>442372797</v>
      </c>
      <c r="U542" s="51">
        <f>+'BASE DE DATOS '!CH542</f>
        <v>0</v>
      </c>
      <c r="V542" s="51">
        <f>+'BASE DE DATOS '!CI542</f>
        <v>0</v>
      </c>
      <c r="W542" s="51">
        <f>+'BASE DE DATOS '!CJ542</f>
        <v>0</v>
      </c>
      <c r="X542" s="51">
        <f>+'BASE DE DATOS '!CK542</f>
        <v>0</v>
      </c>
      <c r="Y542" s="51">
        <f>+'BASE DE DATOS '!CL542</f>
        <v>0</v>
      </c>
      <c r="Z542" s="51">
        <f>+'BASE DE DATOS '!CM542</f>
        <v>0</v>
      </c>
      <c r="AA542" s="131">
        <f>+'BASE DE DATOS '!CN542</f>
        <v>1</v>
      </c>
      <c r="AB542" s="377"/>
      <c r="AC542" s="384"/>
      <c r="AD542" s="54">
        <f>+'BASE DE DATOS '!CQ542</f>
        <v>38.571428571428569</v>
      </c>
      <c r="AE542" s="127">
        <f>+'BASE DE DATOS '!CR542</f>
        <v>0.8571428571428571</v>
      </c>
      <c r="AF542" s="376"/>
      <c r="AG542" s="381"/>
      <c r="AH542" s="55" t="str">
        <f>+'BASE DE DATOS '!CU542</f>
        <v>SECRETARIA DE SALUD</v>
      </c>
    </row>
    <row r="543" spans="1:34" ht="33.75">
      <c r="A543" s="48" t="s">
        <v>1451</v>
      </c>
      <c r="B543" s="49" t="s">
        <v>95</v>
      </c>
      <c r="C543" s="48" t="s">
        <v>1452</v>
      </c>
      <c r="D543" s="50">
        <v>90</v>
      </c>
      <c r="E543" s="50">
        <v>90</v>
      </c>
      <c r="F543" s="48" t="s">
        <v>486</v>
      </c>
      <c r="G543" s="48" t="s">
        <v>1464</v>
      </c>
      <c r="H543" s="48" t="s">
        <v>1464</v>
      </c>
      <c r="I543" s="51">
        <v>0</v>
      </c>
      <c r="J543" s="50">
        <v>90</v>
      </c>
      <c r="K543" s="50">
        <v>72</v>
      </c>
      <c r="L543" s="51">
        <v>90</v>
      </c>
      <c r="M543" s="51">
        <v>65</v>
      </c>
      <c r="N543" s="58">
        <v>90</v>
      </c>
      <c r="O543" s="51">
        <v>45</v>
      </c>
      <c r="P543" s="51">
        <v>90</v>
      </c>
      <c r="Q543" s="51">
        <f>+'BASE DE DATOS '!CD543</f>
        <v>100</v>
      </c>
      <c r="R543" s="51">
        <f>+'BASE DE DATOS '!CE543</f>
        <v>545087204</v>
      </c>
      <c r="S543" s="51">
        <f>+'BASE DE DATOS '!CF543</f>
        <v>0</v>
      </c>
      <c r="T543" s="51">
        <f>+'BASE DE DATOS '!CG543</f>
        <v>545087204</v>
      </c>
      <c r="U543" s="51">
        <f>+'BASE DE DATOS '!CH543</f>
        <v>0</v>
      </c>
      <c r="V543" s="51">
        <f>+'BASE DE DATOS '!CI543</f>
        <v>0</v>
      </c>
      <c r="W543" s="51">
        <f>+'BASE DE DATOS '!CJ543</f>
        <v>0</v>
      </c>
      <c r="X543" s="51">
        <f>+'BASE DE DATOS '!CK543</f>
        <v>0</v>
      </c>
      <c r="Y543" s="51">
        <f>+'BASE DE DATOS '!CL543</f>
        <v>0</v>
      </c>
      <c r="Z543" s="51">
        <f>+'BASE DE DATOS '!CM543</f>
        <v>0</v>
      </c>
      <c r="AA543" s="131">
        <f>+'BASE DE DATOS '!CN543</f>
        <v>1</v>
      </c>
      <c r="AB543" s="377"/>
      <c r="AC543" s="384"/>
      <c r="AD543" s="54">
        <f>+'BASE DE DATOS '!CQ543</f>
        <v>80.571428571428569</v>
      </c>
      <c r="AE543" s="127">
        <f>+'BASE DE DATOS '!CR543</f>
        <v>0.89523809523809517</v>
      </c>
      <c r="AF543" s="376"/>
      <c r="AG543" s="381"/>
      <c r="AH543" s="55" t="str">
        <f>+'BASE DE DATOS '!CU543</f>
        <v>SECRETARIA DE SALUD</v>
      </c>
    </row>
    <row r="544" spans="1:34" ht="90">
      <c r="A544" s="48" t="s">
        <v>1451</v>
      </c>
      <c r="B544" s="49" t="s">
        <v>95</v>
      </c>
      <c r="C544" s="48" t="s">
        <v>1452</v>
      </c>
      <c r="D544" s="50">
        <v>100</v>
      </c>
      <c r="E544" s="50">
        <v>90</v>
      </c>
      <c r="F544" s="48" t="s">
        <v>97</v>
      </c>
      <c r="G544" s="48" t="s">
        <v>1465</v>
      </c>
      <c r="H544" s="48" t="s">
        <v>1466</v>
      </c>
      <c r="I544" s="51">
        <v>0</v>
      </c>
      <c r="J544" s="50">
        <v>15</v>
      </c>
      <c r="K544" s="50">
        <v>16</v>
      </c>
      <c r="L544" s="51">
        <v>5</v>
      </c>
      <c r="M544" s="51">
        <v>5</v>
      </c>
      <c r="N544" s="58">
        <v>25</v>
      </c>
      <c r="O544" s="51">
        <v>25</v>
      </c>
      <c r="P544" s="51">
        <v>90</v>
      </c>
      <c r="Q544" s="51">
        <f>+'BASE DE DATOS '!CD544</f>
        <v>90</v>
      </c>
      <c r="R544" s="51">
        <f>+'BASE DE DATOS '!CE544</f>
        <v>334971996</v>
      </c>
      <c r="S544" s="51">
        <f>+'BASE DE DATOS '!CF544</f>
        <v>0</v>
      </c>
      <c r="T544" s="51">
        <f>+'BASE DE DATOS '!CG544</f>
        <v>334971996</v>
      </c>
      <c r="U544" s="51">
        <f>+'BASE DE DATOS '!CH544</f>
        <v>0</v>
      </c>
      <c r="V544" s="51">
        <f>+'BASE DE DATOS '!CI544</f>
        <v>0</v>
      </c>
      <c r="W544" s="51">
        <f>+'BASE DE DATOS '!CJ544</f>
        <v>0</v>
      </c>
      <c r="X544" s="51">
        <f>+'BASE DE DATOS '!CK544</f>
        <v>0</v>
      </c>
      <c r="Y544" s="51">
        <f>+'BASE DE DATOS '!CL544</f>
        <v>0</v>
      </c>
      <c r="Z544" s="51">
        <f>+'BASE DE DATOS '!CM544</f>
        <v>0</v>
      </c>
      <c r="AA544" s="131">
        <f>+'BASE DE DATOS '!CN544</f>
        <v>1</v>
      </c>
      <c r="AB544" s="377"/>
      <c r="AC544" s="384"/>
      <c r="AD544" s="54">
        <f>+'BASE DE DATOS '!CQ544</f>
        <v>136</v>
      </c>
      <c r="AE544" s="127">
        <f>+'BASE DE DATOS '!CR544</f>
        <v>1</v>
      </c>
      <c r="AF544" s="376"/>
      <c r="AG544" s="381"/>
      <c r="AH544" s="55" t="str">
        <f>+'BASE DE DATOS '!CU544</f>
        <v>SECRETARIA DE SALUD</v>
      </c>
    </row>
    <row r="545" spans="1:34" ht="67.5">
      <c r="A545" s="48" t="s">
        <v>1451</v>
      </c>
      <c r="B545" s="49" t="s">
        <v>95</v>
      </c>
      <c r="C545" s="48" t="s">
        <v>1452</v>
      </c>
      <c r="D545" s="50">
        <v>45</v>
      </c>
      <c r="E545" s="50">
        <v>45</v>
      </c>
      <c r="F545" s="48" t="s">
        <v>486</v>
      </c>
      <c r="G545" s="48" t="s">
        <v>1467</v>
      </c>
      <c r="H545" s="48" t="s">
        <v>1468</v>
      </c>
      <c r="I545" s="51">
        <v>0</v>
      </c>
      <c r="J545" s="50">
        <v>45</v>
      </c>
      <c r="K545" s="50">
        <v>45</v>
      </c>
      <c r="L545" s="51">
        <v>45</v>
      </c>
      <c r="M545" s="51">
        <v>45</v>
      </c>
      <c r="N545" s="58">
        <v>45</v>
      </c>
      <c r="O545" s="51">
        <v>25</v>
      </c>
      <c r="P545" s="51">
        <v>45</v>
      </c>
      <c r="Q545" s="51">
        <f>+'BASE DE DATOS '!CD545</f>
        <v>39</v>
      </c>
      <c r="R545" s="51">
        <f>+'BASE DE DATOS '!CE545</f>
        <v>334971996</v>
      </c>
      <c r="S545" s="51">
        <f>+'BASE DE DATOS '!CF545</f>
        <v>0</v>
      </c>
      <c r="T545" s="51">
        <f>+'BASE DE DATOS '!CG545</f>
        <v>334971996</v>
      </c>
      <c r="U545" s="51">
        <f>+'BASE DE DATOS '!CH545</f>
        <v>0</v>
      </c>
      <c r="V545" s="51">
        <f>+'BASE DE DATOS '!CI545</f>
        <v>0</v>
      </c>
      <c r="W545" s="51">
        <f>+'BASE DE DATOS '!CJ545</f>
        <v>0</v>
      </c>
      <c r="X545" s="51">
        <f>+'BASE DE DATOS '!CK545</f>
        <v>0</v>
      </c>
      <c r="Y545" s="51">
        <f>+'BASE DE DATOS '!CL545</f>
        <v>0</v>
      </c>
      <c r="Z545" s="51">
        <f>+'BASE DE DATOS '!CM545</f>
        <v>0</v>
      </c>
      <c r="AA545" s="131">
        <f>+'BASE DE DATOS '!CN545</f>
        <v>0.8666666666666667</v>
      </c>
      <c r="AB545" s="377"/>
      <c r="AC545" s="384"/>
      <c r="AD545" s="54">
        <f>+'BASE DE DATOS '!CQ545</f>
        <v>44</v>
      </c>
      <c r="AE545" s="127">
        <f>+'BASE DE DATOS '!CR545</f>
        <v>0.97777777777777775</v>
      </c>
      <c r="AF545" s="376"/>
      <c r="AG545" s="381"/>
      <c r="AH545" s="55" t="str">
        <f>+'BASE DE DATOS '!CU545</f>
        <v>SECRETARIA DE SALUD</v>
      </c>
    </row>
    <row r="546" spans="1:34" ht="45">
      <c r="A546" s="48" t="s">
        <v>1469</v>
      </c>
      <c r="B546" s="49" t="s">
        <v>95</v>
      </c>
      <c r="C546" s="48" t="s">
        <v>1470</v>
      </c>
      <c r="D546" s="57">
        <v>45</v>
      </c>
      <c r="E546" s="57">
        <v>100</v>
      </c>
      <c r="F546" s="48" t="s">
        <v>486</v>
      </c>
      <c r="G546" s="48" t="s">
        <v>1471</v>
      </c>
      <c r="H546" s="56" t="s">
        <v>1472</v>
      </c>
      <c r="I546" s="51">
        <v>0</v>
      </c>
      <c r="J546" s="50">
        <v>45</v>
      </c>
      <c r="K546" s="50">
        <v>45</v>
      </c>
      <c r="L546" s="51">
        <v>45</v>
      </c>
      <c r="M546" s="51">
        <v>34</v>
      </c>
      <c r="N546" s="58">
        <v>45</v>
      </c>
      <c r="O546" s="51">
        <v>30</v>
      </c>
      <c r="P546" s="51">
        <v>100</v>
      </c>
      <c r="Q546" s="51">
        <f>+'BASE DE DATOS '!CD546</f>
        <v>100</v>
      </c>
      <c r="R546" s="51">
        <f>+'BASE DE DATOS '!CE546</f>
        <v>334814718.5</v>
      </c>
      <c r="S546" s="51">
        <f>+'BASE DE DATOS '!CF546</f>
        <v>0</v>
      </c>
      <c r="T546" s="51">
        <f>+'BASE DE DATOS '!CG546</f>
        <v>334814718.5</v>
      </c>
      <c r="U546" s="51">
        <f>+'BASE DE DATOS '!CH546</f>
        <v>0</v>
      </c>
      <c r="V546" s="51">
        <f>+'BASE DE DATOS '!CI546</f>
        <v>0</v>
      </c>
      <c r="W546" s="51">
        <f>+'BASE DE DATOS '!CJ546</f>
        <v>0</v>
      </c>
      <c r="X546" s="51">
        <f>+'BASE DE DATOS '!CK546</f>
        <v>0</v>
      </c>
      <c r="Y546" s="51">
        <f>+'BASE DE DATOS '!CL546</f>
        <v>0</v>
      </c>
      <c r="Z546" s="51">
        <f>+'BASE DE DATOS '!CM546</f>
        <v>0</v>
      </c>
      <c r="AA546" s="131">
        <f>+'BASE DE DATOS '!CN546</f>
        <v>1</v>
      </c>
      <c r="AB546" s="383">
        <f>SUM(AA546:AA556)/11</f>
        <v>0.73939393939393938</v>
      </c>
      <c r="AC546" s="384"/>
      <c r="AD546" s="54">
        <f>+'BASE DE DATOS '!CQ546</f>
        <v>100</v>
      </c>
      <c r="AE546" s="127">
        <f>+'BASE DE DATOS '!CR546</f>
        <v>1</v>
      </c>
      <c r="AF546" s="380">
        <f>SUM(AE546:AE553)/8</f>
        <v>0.79900793650793656</v>
      </c>
      <c r="AG546" s="381"/>
      <c r="AH546" s="55" t="str">
        <f>+'BASE DE DATOS '!CU546</f>
        <v>SECRETARIA DE SALUD</v>
      </c>
    </row>
    <row r="547" spans="1:34" ht="135">
      <c r="A547" s="56" t="s">
        <v>1469</v>
      </c>
      <c r="B547" s="89" t="s">
        <v>95</v>
      </c>
      <c r="C547" s="56" t="s">
        <v>1470</v>
      </c>
      <c r="D547" s="57" t="s">
        <v>81</v>
      </c>
      <c r="E547" s="57">
        <v>100</v>
      </c>
      <c r="F547" s="48" t="s">
        <v>97</v>
      </c>
      <c r="G547" s="63" t="s">
        <v>81</v>
      </c>
      <c r="H547" s="56" t="s">
        <v>1473</v>
      </c>
      <c r="I547" s="51" t="s">
        <v>107</v>
      </c>
      <c r="J547" s="50" t="s">
        <v>81</v>
      </c>
      <c r="K547" s="50" t="s">
        <v>81</v>
      </c>
      <c r="L547" s="50" t="s">
        <v>81</v>
      </c>
      <c r="M547" s="50" t="s">
        <v>81</v>
      </c>
      <c r="N547" s="50" t="s">
        <v>81</v>
      </c>
      <c r="O547" s="50" t="s">
        <v>81</v>
      </c>
      <c r="P547" s="51">
        <v>100</v>
      </c>
      <c r="Q547" s="50">
        <f>+'BASE DE DATOS '!CD547</f>
        <v>100</v>
      </c>
      <c r="R547" s="51">
        <f>+'BASE DE DATOS '!CE547</f>
        <v>334814718.5</v>
      </c>
      <c r="S547" s="51">
        <f>+'BASE DE DATOS '!CF547</f>
        <v>0</v>
      </c>
      <c r="T547" s="51">
        <f>+'BASE DE DATOS '!CG547</f>
        <v>334814718.5</v>
      </c>
      <c r="U547" s="51">
        <f>+'BASE DE DATOS '!CH547</f>
        <v>0</v>
      </c>
      <c r="V547" s="51">
        <f>+'BASE DE DATOS '!CI547</f>
        <v>0</v>
      </c>
      <c r="W547" s="51">
        <f>+'BASE DE DATOS '!CJ547</f>
        <v>0</v>
      </c>
      <c r="X547" s="51">
        <f>+'BASE DE DATOS '!CK547</f>
        <v>0</v>
      </c>
      <c r="Y547" s="51">
        <f>+'BASE DE DATOS '!CL547</f>
        <v>0</v>
      </c>
      <c r="Z547" s="51">
        <f>+'BASE DE DATOS '!CM547</f>
        <v>0</v>
      </c>
      <c r="AA547" s="131">
        <f>+'BASE DE DATOS '!CN547</f>
        <v>1</v>
      </c>
      <c r="AB547" s="384"/>
      <c r="AC547" s="384"/>
      <c r="AD547" s="54">
        <f>+'BASE DE DATOS '!CQ547</f>
        <v>100</v>
      </c>
      <c r="AE547" s="127">
        <f>+'BASE DE DATOS '!CR547</f>
        <v>1</v>
      </c>
      <c r="AF547" s="381"/>
      <c r="AG547" s="381"/>
      <c r="AH547" s="55" t="str">
        <f>+'BASE DE DATOS '!CU547</f>
        <v>SECRETARIA DE SALUD</v>
      </c>
    </row>
    <row r="548" spans="1:34" ht="33.75">
      <c r="A548" s="48" t="s">
        <v>1469</v>
      </c>
      <c r="B548" s="49" t="s">
        <v>95</v>
      </c>
      <c r="C548" s="48" t="s">
        <v>1470</v>
      </c>
      <c r="D548" s="50">
        <v>100</v>
      </c>
      <c r="E548" s="50">
        <v>100</v>
      </c>
      <c r="F548" s="48" t="s">
        <v>486</v>
      </c>
      <c r="G548" s="48" t="s">
        <v>1474</v>
      </c>
      <c r="H548" s="56" t="s">
        <v>1475</v>
      </c>
      <c r="I548" s="51">
        <v>0</v>
      </c>
      <c r="J548" s="50">
        <v>100</v>
      </c>
      <c r="K548" s="50">
        <v>25</v>
      </c>
      <c r="L548" s="51">
        <v>50</v>
      </c>
      <c r="M548" s="51">
        <v>50</v>
      </c>
      <c r="N548" s="58">
        <v>45</v>
      </c>
      <c r="O548" s="51">
        <v>40</v>
      </c>
      <c r="P548" s="51">
        <v>100</v>
      </c>
      <c r="Q548" s="51">
        <f>+'BASE DE DATOS '!CD548</f>
        <v>100</v>
      </c>
      <c r="R548" s="51">
        <f>+'BASE DE DATOS '!CE548</f>
        <v>334814718.5</v>
      </c>
      <c r="S548" s="51">
        <f>+'BASE DE DATOS '!CF548</f>
        <v>0</v>
      </c>
      <c r="T548" s="51">
        <f>+'BASE DE DATOS '!CG548</f>
        <v>334814718.5</v>
      </c>
      <c r="U548" s="51">
        <f>+'BASE DE DATOS '!CH548</f>
        <v>0</v>
      </c>
      <c r="V548" s="51">
        <f>+'BASE DE DATOS '!CI548</f>
        <v>0</v>
      </c>
      <c r="W548" s="51">
        <f>+'BASE DE DATOS '!CJ548</f>
        <v>0</v>
      </c>
      <c r="X548" s="51">
        <f>+'BASE DE DATOS '!CK548</f>
        <v>0</v>
      </c>
      <c r="Y548" s="51">
        <f>+'BASE DE DATOS '!CL548</f>
        <v>0</v>
      </c>
      <c r="Z548" s="51">
        <f>+'BASE DE DATOS '!CM548</f>
        <v>0</v>
      </c>
      <c r="AA548" s="131">
        <f>+'BASE DE DATOS '!CN548</f>
        <v>1</v>
      </c>
      <c r="AB548" s="384"/>
      <c r="AC548" s="384"/>
      <c r="AD548" s="54">
        <f>+'BASE DE DATOS '!CQ548</f>
        <v>61.428571428571431</v>
      </c>
      <c r="AE548" s="127">
        <f>+'BASE DE DATOS '!CR548</f>
        <v>0.61428571428571432</v>
      </c>
      <c r="AF548" s="381"/>
      <c r="AG548" s="381"/>
      <c r="AH548" s="55" t="str">
        <f>+'BASE DE DATOS '!CU548</f>
        <v>SECRETARIA DE SALUD</v>
      </c>
    </row>
    <row r="549" spans="1:34" ht="78.75">
      <c r="A549" s="56" t="s">
        <v>1469</v>
      </c>
      <c r="B549" s="89" t="s">
        <v>95</v>
      </c>
      <c r="C549" s="56" t="s">
        <v>1470</v>
      </c>
      <c r="D549" s="57" t="s">
        <v>81</v>
      </c>
      <c r="E549" s="57">
        <v>25</v>
      </c>
      <c r="F549" s="48" t="s">
        <v>97</v>
      </c>
      <c r="G549" s="56" t="s">
        <v>81</v>
      </c>
      <c r="H549" s="56" t="s">
        <v>1476</v>
      </c>
      <c r="I549" s="51" t="s">
        <v>107</v>
      </c>
      <c r="J549" s="50" t="s">
        <v>81</v>
      </c>
      <c r="K549" s="50" t="s">
        <v>81</v>
      </c>
      <c r="L549" s="50" t="s">
        <v>81</v>
      </c>
      <c r="M549" s="50" t="s">
        <v>81</v>
      </c>
      <c r="N549" s="50" t="s">
        <v>81</v>
      </c>
      <c r="O549" s="50" t="s">
        <v>81</v>
      </c>
      <c r="P549" s="51">
        <v>25</v>
      </c>
      <c r="Q549" s="50">
        <f>+'BASE DE DATOS '!CD549</f>
        <v>0</v>
      </c>
      <c r="R549" s="51">
        <f>+'BASE DE DATOS '!CE549</f>
        <v>334814718.5</v>
      </c>
      <c r="S549" s="51">
        <f>+'BASE DE DATOS '!CF549</f>
        <v>0</v>
      </c>
      <c r="T549" s="51">
        <f>+'BASE DE DATOS '!CG549</f>
        <v>334814718.5</v>
      </c>
      <c r="U549" s="51">
        <f>+'BASE DE DATOS '!CH549</f>
        <v>0</v>
      </c>
      <c r="V549" s="51">
        <f>+'BASE DE DATOS '!CI549</f>
        <v>0</v>
      </c>
      <c r="W549" s="51">
        <f>+'BASE DE DATOS '!CJ549</f>
        <v>0</v>
      </c>
      <c r="X549" s="51">
        <f>+'BASE DE DATOS '!CK549</f>
        <v>0</v>
      </c>
      <c r="Y549" s="51">
        <f>+'BASE DE DATOS '!CL549</f>
        <v>0</v>
      </c>
      <c r="Z549" s="51">
        <f>+'BASE DE DATOS '!CM549</f>
        <v>0</v>
      </c>
      <c r="AA549" s="131">
        <f>+'BASE DE DATOS '!CN549</f>
        <v>0</v>
      </c>
      <c r="AB549" s="384"/>
      <c r="AC549" s="384"/>
      <c r="AD549" s="54">
        <f>+'BASE DE DATOS '!CQ549</f>
        <v>0</v>
      </c>
      <c r="AE549" s="127">
        <f>+'BASE DE DATOS '!CR549</f>
        <v>0</v>
      </c>
      <c r="AF549" s="381"/>
      <c r="AG549" s="381"/>
      <c r="AH549" s="55" t="str">
        <f>+'BASE DE DATOS '!CU549</f>
        <v>SECRETARIA DE SALUD</v>
      </c>
    </row>
    <row r="550" spans="1:34" ht="56.25">
      <c r="A550" s="48" t="s">
        <v>1469</v>
      </c>
      <c r="B550" s="49" t="s">
        <v>95</v>
      </c>
      <c r="C550" s="48" t="s">
        <v>1470</v>
      </c>
      <c r="D550" s="57">
        <v>100</v>
      </c>
      <c r="E550" s="57">
        <v>45</v>
      </c>
      <c r="F550" s="48" t="s">
        <v>486</v>
      </c>
      <c r="G550" s="48" t="s">
        <v>1477</v>
      </c>
      <c r="H550" s="56" t="s">
        <v>1478</v>
      </c>
      <c r="I550" s="51">
        <v>0</v>
      </c>
      <c r="J550" s="50">
        <v>100</v>
      </c>
      <c r="K550" s="50">
        <v>100</v>
      </c>
      <c r="L550" s="51">
        <v>100</v>
      </c>
      <c r="M550" s="51">
        <v>100</v>
      </c>
      <c r="N550" s="58">
        <v>100</v>
      </c>
      <c r="O550" s="51">
        <v>50</v>
      </c>
      <c r="P550" s="51">
        <v>45</v>
      </c>
      <c r="Q550" s="51">
        <f>+'BASE DE DATOS '!CD550</f>
        <v>45</v>
      </c>
      <c r="R550" s="51">
        <f>+'BASE DE DATOS '!CE550</f>
        <v>454052210</v>
      </c>
      <c r="S550" s="51">
        <f>+'BASE DE DATOS '!CF550</f>
        <v>0</v>
      </c>
      <c r="T550" s="51">
        <f>+'BASE DE DATOS '!CG550</f>
        <v>454052210</v>
      </c>
      <c r="U550" s="51">
        <f>+'BASE DE DATOS '!CH550</f>
        <v>0</v>
      </c>
      <c r="V550" s="51">
        <f>+'BASE DE DATOS '!CI550</f>
        <v>0</v>
      </c>
      <c r="W550" s="51">
        <f>+'BASE DE DATOS '!CJ550</f>
        <v>0</v>
      </c>
      <c r="X550" s="51">
        <f>+'BASE DE DATOS '!CK550</f>
        <v>0</v>
      </c>
      <c r="Y550" s="51">
        <f>+'BASE DE DATOS '!CL550</f>
        <v>0</v>
      </c>
      <c r="Z550" s="51">
        <f>+'BASE DE DATOS '!CM550</f>
        <v>0</v>
      </c>
      <c r="AA550" s="131">
        <f>+'BASE DE DATOS '!CN550</f>
        <v>1</v>
      </c>
      <c r="AB550" s="384"/>
      <c r="AC550" s="384"/>
      <c r="AD550" s="54">
        <f>+'BASE DE DATOS '!CQ550</f>
        <v>84.285714285714292</v>
      </c>
      <c r="AE550" s="127">
        <f>+'BASE DE DATOS '!CR550</f>
        <v>1</v>
      </c>
      <c r="AF550" s="381"/>
      <c r="AG550" s="381"/>
      <c r="AH550" s="55" t="str">
        <f>+'BASE DE DATOS '!CU550</f>
        <v>SECRETARIA DE SALUD</v>
      </c>
    </row>
    <row r="551" spans="1:34" ht="45">
      <c r="A551" s="56" t="s">
        <v>1469</v>
      </c>
      <c r="B551" s="89" t="s">
        <v>95</v>
      </c>
      <c r="C551" s="56" t="s">
        <v>1470</v>
      </c>
      <c r="D551" s="57" t="s">
        <v>81</v>
      </c>
      <c r="E551" s="57">
        <v>45</v>
      </c>
      <c r="F551" s="48" t="s">
        <v>97</v>
      </c>
      <c r="G551" s="63" t="s">
        <v>81</v>
      </c>
      <c r="H551" s="56" t="s">
        <v>1479</v>
      </c>
      <c r="I551" s="51" t="s">
        <v>107</v>
      </c>
      <c r="J551" s="50" t="s">
        <v>81</v>
      </c>
      <c r="K551" s="50" t="s">
        <v>81</v>
      </c>
      <c r="L551" s="50" t="s">
        <v>81</v>
      </c>
      <c r="M551" s="50" t="s">
        <v>81</v>
      </c>
      <c r="N551" s="50" t="s">
        <v>81</v>
      </c>
      <c r="O551" s="50">
        <v>100</v>
      </c>
      <c r="P551" s="51">
        <v>45</v>
      </c>
      <c r="Q551" s="50">
        <f>+'BASE DE DATOS '!CD551</f>
        <v>35</v>
      </c>
      <c r="R551" s="51">
        <f>+'BASE DE DATOS '!CE551</f>
        <v>454052210</v>
      </c>
      <c r="S551" s="51">
        <f>+'BASE DE DATOS '!CF551</f>
        <v>0</v>
      </c>
      <c r="T551" s="51">
        <f>+'BASE DE DATOS '!CG551</f>
        <v>454052210</v>
      </c>
      <c r="U551" s="51">
        <f>+'BASE DE DATOS '!CH551</f>
        <v>0</v>
      </c>
      <c r="V551" s="51">
        <f>+'BASE DE DATOS '!CI551</f>
        <v>0</v>
      </c>
      <c r="W551" s="51">
        <f>+'BASE DE DATOS '!CJ551</f>
        <v>0</v>
      </c>
      <c r="X551" s="51">
        <f>+'BASE DE DATOS '!CK551</f>
        <v>0</v>
      </c>
      <c r="Y551" s="51">
        <f>+'BASE DE DATOS '!CL551</f>
        <v>0</v>
      </c>
      <c r="Z551" s="51">
        <f>+'BASE DE DATOS '!CM551</f>
        <v>0</v>
      </c>
      <c r="AA551" s="131">
        <f>+'BASE DE DATOS '!CN551</f>
        <v>0.77777777777777779</v>
      </c>
      <c r="AB551" s="384"/>
      <c r="AC551" s="384"/>
      <c r="AD551" s="54">
        <f>+'BASE DE DATOS '!CQ551</f>
        <v>35</v>
      </c>
      <c r="AE551" s="127">
        <f>+'BASE DE DATOS '!CR551</f>
        <v>0.77777777777777779</v>
      </c>
      <c r="AF551" s="381"/>
      <c r="AG551" s="381"/>
      <c r="AH551" s="55" t="str">
        <f>+'BASE DE DATOS '!CU551</f>
        <v>SECRETARIA DE SALUD</v>
      </c>
    </row>
    <row r="552" spans="1:34" ht="56.25">
      <c r="A552" s="56" t="s">
        <v>1469</v>
      </c>
      <c r="B552" s="89" t="s">
        <v>95</v>
      </c>
      <c r="C552" s="56" t="s">
        <v>1470</v>
      </c>
      <c r="D552" s="57" t="s">
        <v>81</v>
      </c>
      <c r="E552" s="57">
        <v>45</v>
      </c>
      <c r="F552" s="48" t="s">
        <v>97</v>
      </c>
      <c r="G552" s="63" t="s">
        <v>81</v>
      </c>
      <c r="H552" s="56" t="s">
        <v>1480</v>
      </c>
      <c r="I552" s="51" t="s">
        <v>107</v>
      </c>
      <c r="J552" s="50" t="s">
        <v>81</v>
      </c>
      <c r="K552" s="50" t="s">
        <v>81</v>
      </c>
      <c r="L552" s="50" t="s">
        <v>81</v>
      </c>
      <c r="M552" s="50" t="s">
        <v>81</v>
      </c>
      <c r="N552" s="50" t="s">
        <v>81</v>
      </c>
      <c r="O552" s="50" t="s">
        <v>81</v>
      </c>
      <c r="P552" s="51">
        <v>45</v>
      </c>
      <c r="Q552" s="50">
        <f>+'BASE DE DATOS '!CD552</f>
        <v>45</v>
      </c>
      <c r="R552" s="51">
        <f>+'BASE DE DATOS '!CE552</f>
        <v>454052210</v>
      </c>
      <c r="S552" s="51">
        <f>+'BASE DE DATOS '!CF552</f>
        <v>0</v>
      </c>
      <c r="T552" s="51">
        <f>+'BASE DE DATOS '!CG552</f>
        <v>454052210</v>
      </c>
      <c r="U552" s="51">
        <f>+'BASE DE DATOS '!CH552</f>
        <v>0</v>
      </c>
      <c r="V552" s="51">
        <f>+'BASE DE DATOS '!CI552</f>
        <v>0</v>
      </c>
      <c r="W552" s="51">
        <f>+'BASE DE DATOS '!CJ552</f>
        <v>0</v>
      </c>
      <c r="X552" s="51">
        <f>+'BASE DE DATOS '!CK552</f>
        <v>0</v>
      </c>
      <c r="Y552" s="51">
        <f>+'BASE DE DATOS '!CL552</f>
        <v>0</v>
      </c>
      <c r="Z552" s="51">
        <f>+'BASE DE DATOS '!CM552</f>
        <v>0</v>
      </c>
      <c r="AA552" s="131">
        <f>+'BASE DE DATOS '!CN552</f>
        <v>1</v>
      </c>
      <c r="AB552" s="384"/>
      <c r="AC552" s="384"/>
      <c r="AD552" s="54">
        <f>+'BASE DE DATOS '!CQ552</f>
        <v>45</v>
      </c>
      <c r="AE552" s="127">
        <f>+'BASE DE DATOS '!CR552</f>
        <v>1</v>
      </c>
      <c r="AF552" s="381"/>
      <c r="AG552" s="381"/>
      <c r="AH552" s="55" t="str">
        <f>+'BASE DE DATOS '!CU552</f>
        <v>SECRETARIA DE SALUD</v>
      </c>
    </row>
    <row r="553" spans="1:34" ht="56.25">
      <c r="A553" s="48" t="s">
        <v>1469</v>
      </c>
      <c r="B553" s="49" t="s">
        <v>95</v>
      </c>
      <c r="C553" s="48" t="s">
        <v>1470</v>
      </c>
      <c r="D553" s="57">
        <v>100</v>
      </c>
      <c r="E553" s="57">
        <v>1</v>
      </c>
      <c r="F553" s="48" t="s">
        <v>486</v>
      </c>
      <c r="G553" s="48" t="s">
        <v>1481</v>
      </c>
      <c r="H553" s="56" t="s">
        <v>1482</v>
      </c>
      <c r="I553" s="51">
        <v>0</v>
      </c>
      <c r="J553" s="50">
        <v>100</v>
      </c>
      <c r="K553" s="50">
        <v>89</v>
      </c>
      <c r="L553" s="51">
        <v>0</v>
      </c>
      <c r="M553" s="51">
        <v>0</v>
      </c>
      <c r="N553" s="58">
        <v>100</v>
      </c>
      <c r="O553" s="51">
        <v>100</v>
      </c>
      <c r="P553" s="51">
        <v>1</v>
      </c>
      <c r="Q553" s="51">
        <f>+'BASE DE DATOS '!CD553</f>
        <v>1</v>
      </c>
      <c r="R553" s="51">
        <f>+'BASE DE DATOS '!CE553</f>
        <v>270879992</v>
      </c>
      <c r="S553" s="51">
        <f>+'BASE DE DATOS '!CF553</f>
        <v>270879992</v>
      </c>
      <c r="T553" s="51">
        <f>+'BASE DE DATOS '!CG553</f>
        <v>0</v>
      </c>
      <c r="U553" s="51">
        <f>+'BASE DE DATOS '!CH553</f>
        <v>0</v>
      </c>
      <c r="V553" s="51">
        <f>+'BASE DE DATOS '!CI553</f>
        <v>0</v>
      </c>
      <c r="W553" s="51">
        <f>+'BASE DE DATOS '!CJ553</f>
        <v>0</v>
      </c>
      <c r="X553" s="51">
        <f>+'BASE DE DATOS '!CK553</f>
        <v>0</v>
      </c>
      <c r="Y553" s="51">
        <f>+'BASE DE DATOS '!CL553</f>
        <v>0</v>
      </c>
      <c r="Z553" s="51">
        <f>+'BASE DE DATOS '!CM553</f>
        <v>0</v>
      </c>
      <c r="AA553" s="131">
        <f>+'BASE DE DATOS '!CN553</f>
        <v>1</v>
      </c>
      <c r="AB553" s="384"/>
      <c r="AC553" s="384"/>
      <c r="AD553" s="54">
        <f>+'BASE DE DATOS '!CQ553</f>
        <v>1</v>
      </c>
      <c r="AE553" s="127">
        <f>+'BASE DE DATOS '!CR553</f>
        <v>1</v>
      </c>
      <c r="AF553" s="381"/>
      <c r="AG553" s="381"/>
      <c r="AH553" s="55" t="str">
        <f>+'BASE DE DATOS '!CU553</f>
        <v>SECRETARIA DE SALUD</v>
      </c>
    </row>
    <row r="554" spans="1:34" ht="67.5">
      <c r="A554" s="56" t="s">
        <v>1469</v>
      </c>
      <c r="B554" s="89" t="s">
        <v>95</v>
      </c>
      <c r="C554" s="56" t="s">
        <v>1470</v>
      </c>
      <c r="D554" s="57" t="s">
        <v>81</v>
      </c>
      <c r="E554" s="57">
        <v>100</v>
      </c>
      <c r="F554" s="48" t="s">
        <v>97</v>
      </c>
      <c r="G554" s="63" t="s">
        <v>81</v>
      </c>
      <c r="H554" s="56" t="s">
        <v>1483</v>
      </c>
      <c r="I554" s="51" t="s">
        <v>107</v>
      </c>
      <c r="J554" s="50" t="s">
        <v>81</v>
      </c>
      <c r="K554" s="50" t="s">
        <v>81</v>
      </c>
      <c r="L554" s="50" t="s">
        <v>81</v>
      </c>
      <c r="M554" s="50" t="s">
        <v>81</v>
      </c>
      <c r="N554" s="50" t="s">
        <v>81</v>
      </c>
      <c r="O554" s="50" t="s">
        <v>81</v>
      </c>
      <c r="P554" s="51">
        <v>100</v>
      </c>
      <c r="Q554" s="50">
        <f>+'BASE DE DATOS '!CD554</f>
        <v>0</v>
      </c>
      <c r="R554" s="51">
        <f>+'BASE DE DATOS '!CE554</f>
        <v>0</v>
      </c>
      <c r="S554" s="51">
        <f>+'BASE DE DATOS '!CF554</f>
        <v>0</v>
      </c>
      <c r="T554" s="51">
        <f>+'BASE DE DATOS '!CG554</f>
        <v>0</v>
      </c>
      <c r="U554" s="51">
        <f>+'BASE DE DATOS '!CH554</f>
        <v>0</v>
      </c>
      <c r="V554" s="51">
        <f>+'BASE DE DATOS '!CI554</f>
        <v>0</v>
      </c>
      <c r="W554" s="51">
        <f>+'BASE DE DATOS '!CJ554</f>
        <v>0</v>
      </c>
      <c r="X554" s="51">
        <f>+'BASE DE DATOS '!CK554</f>
        <v>0</v>
      </c>
      <c r="Y554" s="51">
        <f>+'BASE DE DATOS '!CL554</f>
        <v>0</v>
      </c>
      <c r="Z554" s="51">
        <f>+'BASE DE DATOS '!CM554</f>
        <v>0</v>
      </c>
      <c r="AA554" s="131">
        <f>+'BASE DE DATOS '!CN554</f>
        <v>0</v>
      </c>
      <c r="AB554" s="384"/>
      <c r="AC554" s="384"/>
      <c r="AD554" s="54">
        <f>+'BASE DE DATOS '!CQ554</f>
        <v>0</v>
      </c>
      <c r="AE554" s="127">
        <f>+'BASE DE DATOS '!CR554</f>
        <v>0</v>
      </c>
      <c r="AF554" s="381"/>
      <c r="AG554" s="381"/>
      <c r="AH554" s="55" t="str">
        <f>+'BASE DE DATOS '!CU554</f>
        <v>SECRETARIA DE SALUD</v>
      </c>
    </row>
    <row r="555" spans="1:34" ht="33.75">
      <c r="A555" s="56" t="s">
        <v>1469</v>
      </c>
      <c r="B555" s="89" t="s">
        <v>95</v>
      </c>
      <c r="C555" s="56" t="s">
        <v>1470</v>
      </c>
      <c r="D555" s="57" t="s">
        <v>81</v>
      </c>
      <c r="E555" s="57">
        <v>30</v>
      </c>
      <c r="F555" s="48" t="s">
        <v>97</v>
      </c>
      <c r="G555" s="63" t="s">
        <v>81</v>
      </c>
      <c r="H555" s="56" t="s">
        <v>1484</v>
      </c>
      <c r="I555" s="51" t="s">
        <v>107</v>
      </c>
      <c r="J555" s="50" t="s">
        <v>81</v>
      </c>
      <c r="K555" s="50" t="s">
        <v>81</v>
      </c>
      <c r="L555" s="50" t="s">
        <v>81</v>
      </c>
      <c r="M555" s="50" t="s">
        <v>81</v>
      </c>
      <c r="N555" s="50" t="s">
        <v>81</v>
      </c>
      <c r="O555" s="50" t="s">
        <v>81</v>
      </c>
      <c r="P555" s="51">
        <v>30</v>
      </c>
      <c r="Q555" s="50">
        <f>+'BASE DE DATOS '!CD555</f>
        <v>22</v>
      </c>
      <c r="R555" s="51">
        <f>+'BASE DE DATOS '!CE555</f>
        <v>56003616</v>
      </c>
      <c r="S555" s="51">
        <f>+'BASE DE DATOS '!CF555</f>
        <v>56003616</v>
      </c>
      <c r="T555" s="51">
        <f>+'BASE DE DATOS '!CG555</f>
        <v>0</v>
      </c>
      <c r="U555" s="51">
        <f>+'BASE DE DATOS '!CH555</f>
        <v>0</v>
      </c>
      <c r="V555" s="51">
        <f>+'BASE DE DATOS '!CI555</f>
        <v>0</v>
      </c>
      <c r="W555" s="51">
        <f>+'BASE DE DATOS '!CJ555</f>
        <v>0</v>
      </c>
      <c r="X555" s="51">
        <f>+'BASE DE DATOS '!CK555</f>
        <v>0</v>
      </c>
      <c r="Y555" s="51">
        <f>+'BASE DE DATOS '!CL555</f>
        <v>0</v>
      </c>
      <c r="Z555" s="51">
        <f>+'BASE DE DATOS '!CM555</f>
        <v>0</v>
      </c>
      <c r="AA555" s="131">
        <f>+'BASE DE DATOS '!CN555</f>
        <v>0.73333333333333328</v>
      </c>
      <c r="AB555" s="384"/>
      <c r="AC555" s="384"/>
      <c r="AD555" s="54">
        <f>+'BASE DE DATOS '!CQ555</f>
        <v>22</v>
      </c>
      <c r="AE555" s="127">
        <f>+'BASE DE DATOS '!CR555</f>
        <v>0.73333333333333328</v>
      </c>
      <c r="AF555" s="381"/>
      <c r="AG555" s="381"/>
      <c r="AH555" s="55" t="str">
        <f>+'BASE DE DATOS '!CU555</f>
        <v>SECRETARIA DE SALUD</v>
      </c>
    </row>
    <row r="556" spans="1:34" ht="90">
      <c r="A556" s="56" t="s">
        <v>1469</v>
      </c>
      <c r="B556" s="89" t="s">
        <v>95</v>
      </c>
      <c r="C556" s="56" t="s">
        <v>1470</v>
      </c>
      <c r="D556" s="57" t="s">
        <v>81</v>
      </c>
      <c r="E556" s="57">
        <v>45</v>
      </c>
      <c r="F556" s="48" t="s">
        <v>97</v>
      </c>
      <c r="G556" s="63" t="s">
        <v>81</v>
      </c>
      <c r="H556" s="56" t="s">
        <v>1485</v>
      </c>
      <c r="I556" s="51" t="s">
        <v>107</v>
      </c>
      <c r="J556" s="50" t="s">
        <v>81</v>
      </c>
      <c r="K556" s="50" t="s">
        <v>81</v>
      </c>
      <c r="L556" s="50" t="s">
        <v>81</v>
      </c>
      <c r="M556" s="50" t="s">
        <v>81</v>
      </c>
      <c r="N556" s="50" t="s">
        <v>81</v>
      </c>
      <c r="O556" s="50" t="s">
        <v>81</v>
      </c>
      <c r="P556" s="51">
        <v>45</v>
      </c>
      <c r="Q556" s="50">
        <f>+'BASE DE DATOS '!CD556</f>
        <v>28</v>
      </c>
      <c r="R556" s="51">
        <f>+'BASE DE DATOS '!CE556</f>
        <v>56003616</v>
      </c>
      <c r="S556" s="51">
        <f>+'BASE DE DATOS '!CF556</f>
        <v>56003616</v>
      </c>
      <c r="T556" s="51">
        <f>+'BASE DE DATOS '!CG556</f>
        <v>0</v>
      </c>
      <c r="U556" s="51">
        <f>+'BASE DE DATOS '!CH556</f>
        <v>0</v>
      </c>
      <c r="V556" s="51">
        <f>+'BASE DE DATOS '!CI556</f>
        <v>0</v>
      </c>
      <c r="W556" s="51">
        <f>+'BASE DE DATOS '!CJ556</f>
        <v>0</v>
      </c>
      <c r="X556" s="51">
        <f>+'BASE DE DATOS '!CK556</f>
        <v>0</v>
      </c>
      <c r="Y556" s="51">
        <f>+'BASE DE DATOS '!CL556</f>
        <v>0</v>
      </c>
      <c r="Z556" s="51">
        <f>+'BASE DE DATOS '!CM556</f>
        <v>0</v>
      </c>
      <c r="AA556" s="131">
        <f>+'BASE DE DATOS '!CN556</f>
        <v>0.62222222222222223</v>
      </c>
      <c r="AB556" s="385"/>
      <c r="AC556" s="385"/>
      <c r="AD556" s="54">
        <f>+'BASE DE DATOS '!CQ556</f>
        <v>28</v>
      </c>
      <c r="AE556" s="127">
        <f>+'BASE DE DATOS '!CR556</f>
        <v>0.62222222222222223</v>
      </c>
      <c r="AF556" s="382"/>
      <c r="AG556" s="382"/>
      <c r="AH556" s="55" t="str">
        <f>+'BASE DE DATOS '!CU556</f>
        <v>SECRETARIA DE SALUD</v>
      </c>
    </row>
    <row r="557" spans="1:34" ht="22.5">
      <c r="A557" s="39" t="s">
        <v>1486</v>
      </c>
      <c r="B557" s="40" t="s">
        <v>91</v>
      </c>
      <c r="C557" s="39" t="s">
        <v>1487</v>
      </c>
      <c r="D557" s="41" t="s">
        <v>79</v>
      </c>
      <c r="E557" s="41" t="s">
        <v>79</v>
      </c>
      <c r="F557" s="41" t="s">
        <v>79</v>
      </c>
      <c r="G557" s="39" t="s">
        <v>80</v>
      </c>
      <c r="H557" s="39" t="s">
        <v>80</v>
      </c>
      <c r="I557" s="41" t="s">
        <v>79</v>
      </c>
      <c r="J557" s="41">
        <v>9</v>
      </c>
      <c r="K557" s="41" t="s">
        <v>79</v>
      </c>
      <c r="L557" s="41">
        <v>8</v>
      </c>
      <c r="M557" s="41" t="s">
        <v>81</v>
      </c>
      <c r="N557" s="41">
        <v>8</v>
      </c>
      <c r="O557" s="41" t="s">
        <v>81</v>
      </c>
      <c r="P557" s="39">
        <v>10</v>
      </c>
      <c r="Q557" s="41" t="str">
        <f>+'BASE DE DATOS '!CD557</f>
        <v>NA</v>
      </c>
      <c r="R557" s="41">
        <f>+'BASE DE DATOS '!CE557</f>
        <v>3496668814</v>
      </c>
      <c r="S557" s="41">
        <f>+'BASE DE DATOS '!CF557</f>
        <v>1391228070</v>
      </c>
      <c r="T557" s="41">
        <f>+'BASE DE DATOS '!CG557</f>
        <v>0</v>
      </c>
      <c r="U557" s="41">
        <f>+'BASE DE DATOS '!CH557</f>
        <v>1039340744</v>
      </c>
      <c r="V557" s="41">
        <f>+'BASE DE DATOS '!CI557</f>
        <v>0</v>
      </c>
      <c r="W557" s="41">
        <f>+'BASE DE DATOS '!CJ557</f>
        <v>1066100000</v>
      </c>
      <c r="X557" s="41">
        <f>+'BASE DE DATOS '!CK557</f>
        <v>0</v>
      </c>
      <c r="Y557" s="41">
        <f>+'BASE DE DATOS '!CL557</f>
        <v>0</v>
      </c>
      <c r="Z557" s="41">
        <f>+'BASE DE DATOS '!CM557</f>
        <v>0</v>
      </c>
      <c r="AA557" s="41" t="str">
        <f>+'BASE DE DATOS '!CN557</f>
        <v>NA</v>
      </c>
      <c r="AB557" s="41" t="s">
        <v>81</v>
      </c>
      <c r="AC557" s="45">
        <f>+AC558</f>
        <v>0.53782608695652168</v>
      </c>
      <c r="AD557" s="39">
        <f>+'BASE DE DATOS '!CQ557</f>
        <v>13</v>
      </c>
      <c r="AE557" s="45" t="str">
        <f>+'BASE DE DATOS '!CR557</f>
        <v>NA</v>
      </c>
      <c r="AF557" s="45" t="s">
        <v>81</v>
      </c>
      <c r="AG557" s="45">
        <f>+AG558</f>
        <v>0.71868975014755065</v>
      </c>
      <c r="AH557" s="39" t="str">
        <f>+'BASE DE DATOS '!CU557</f>
        <v>SECRETARIA DE SALUD</v>
      </c>
    </row>
    <row r="558" spans="1:34" ht="90">
      <c r="A558" s="48" t="s">
        <v>1488</v>
      </c>
      <c r="B558" s="49" t="s">
        <v>95</v>
      </c>
      <c r="C558" s="48" t="s">
        <v>1489</v>
      </c>
      <c r="D558" s="57">
        <v>30</v>
      </c>
      <c r="E558" s="57">
        <v>25</v>
      </c>
      <c r="F558" s="48" t="s">
        <v>97</v>
      </c>
      <c r="G558" s="48" t="s">
        <v>1490</v>
      </c>
      <c r="H558" s="48" t="s">
        <v>1491</v>
      </c>
      <c r="I558" s="51">
        <v>0</v>
      </c>
      <c r="J558" s="50">
        <v>7</v>
      </c>
      <c r="K558" s="50">
        <v>7</v>
      </c>
      <c r="L558" s="51">
        <v>25</v>
      </c>
      <c r="M558" s="51">
        <v>25</v>
      </c>
      <c r="N558" s="58">
        <v>25</v>
      </c>
      <c r="O558" s="51">
        <v>25</v>
      </c>
      <c r="P558" s="51">
        <v>44</v>
      </c>
      <c r="Q558" s="51">
        <f>+'BASE DE DATOS '!CD558</f>
        <v>45</v>
      </c>
      <c r="R558" s="51">
        <f>+'BASE DE DATOS '!CE558</f>
        <v>7962344</v>
      </c>
      <c r="S558" s="51">
        <f>+'BASE DE DATOS '!CF558</f>
        <v>0</v>
      </c>
      <c r="T558" s="51">
        <f>+'BASE DE DATOS '!CG558</f>
        <v>0</v>
      </c>
      <c r="U558" s="51">
        <f>+'BASE DE DATOS '!CH558</f>
        <v>7962344</v>
      </c>
      <c r="V558" s="51">
        <f>+'BASE DE DATOS '!CI558</f>
        <v>0</v>
      </c>
      <c r="W558" s="51">
        <f>+'BASE DE DATOS '!CJ558</f>
        <v>0</v>
      </c>
      <c r="X558" s="51">
        <f>+'BASE DE DATOS '!CK558</f>
        <v>0</v>
      </c>
      <c r="Y558" s="51">
        <f>+'BASE DE DATOS '!CL558</f>
        <v>0</v>
      </c>
      <c r="Z558" s="51">
        <f>+'BASE DE DATOS '!CM558</f>
        <v>0</v>
      </c>
      <c r="AA558" s="131">
        <f>+'BASE DE DATOS '!CN558</f>
        <v>1</v>
      </c>
      <c r="AB558" s="377">
        <f>SUM(AA558:AA566)/7</f>
        <v>0.56832298136645965</v>
      </c>
      <c r="AC558" s="377">
        <f>SUM(AA558:AA571)/P557</f>
        <v>0.53782608695652168</v>
      </c>
      <c r="AD558" s="54">
        <f>+'BASE DE DATOS '!CQ558</f>
        <v>45</v>
      </c>
      <c r="AE558" s="127">
        <f>+'BASE DE DATOS '!CR558</f>
        <v>1</v>
      </c>
      <c r="AF558" s="376">
        <f>SUM(AE558:AE566)/8</f>
        <v>0.71787084398976986</v>
      </c>
      <c r="AG558" s="376">
        <f>SUM(AE558:AE571)/AD557</f>
        <v>0.71868975014755065</v>
      </c>
      <c r="AH558" s="55" t="str">
        <f>+'BASE DE DATOS '!CU558</f>
        <v>SECRETARIA DE SALUD</v>
      </c>
    </row>
    <row r="559" spans="1:34" ht="67.5">
      <c r="A559" s="56" t="s">
        <v>1488</v>
      </c>
      <c r="B559" s="89" t="s">
        <v>95</v>
      </c>
      <c r="C559" s="56" t="s">
        <v>1489</v>
      </c>
      <c r="D559" s="57" t="s">
        <v>81</v>
      </c>
      <c r="E559" s="57">
        <v>68</v>
      </c>
      <c r="F559" s="48" t="s">
        <v>97</v>
      </c>
      <c r="G559" s="63" t="s">
        <v>81</v>
      </c>
      <c r="H559" s="56" t="s">
        <v>1492</v>
      </c>
      <c r="I559" s="51" t="s">
        <v>107</v>
      </c>
      <c r="J559" s="50" t="s">
        <v>81</v>
      </c>
      <c r="K559" s="50" t="s">
        <v>81</v>
      </c>
      <c r="L559" s="50" t="s">
        <v>81</v>
      </c>
      <c r="M559" s="50" t="s">
        <v>81</v>
      </c>
      <c r="N559" s="50" t="s">
        <v>81</v>
      </c>
      <c r="O559" s="50" t="s">
        <v>81</v>
      </c>
      <c r="P559" s="51">
        <v>68</v>
      </c>
      <c r="Q559" s="50">
        <f>+'BASE DE DATOS '!CD559</f>
        <v>0</v>
      </c>
      <c r="R559" s="51">
        <f>+'BASE DE DATOS '!CE559</f>
        <v>0</v>
      </c>
      <c r="S559" s="51">
        <f>+'BASE DE DATOS '!CF559</f>
        <v>0</v>
      </c>
      <c r="T559" s="51">
        <f>+'BASE DE DATOS '!CG559</f>
        <v>0</v>
      </c>
      <c r="U559" s="51">
        <f>+'BASE DE DATOS '!CH559</f>
        <v>0</v>
      </c>
      <c r="V559" s="51">
        <f>+'BASE DE DATOS '!CI559</f>
        <v>0</v>
      </c>
      <c r="W559" s="51">
        <f>+'BASE DE DATOS '!CJ559</f>
        <v>0</v>
      </c>
      <c r="X559" s="51">
        <f>+'BASE DE DATOS '!CK559</f>
        <v>0</v>
      </c>
      <c r="Y559" s="51">
        <f>+'BASE DE DATOS '!CL559</f>
        <v>0</v>
      </c>
      <c r="Z559" s="51">
        <f>+'BASE DE DATOS '!CM559</f>
        <v>0</v>
      </c>
      <c r="AA559" s="131">
        <f>+'BASE DE DATOS '!CN559</f>
        <v>0</v>
      </c>
      <c r="AB559" s="377"/>
      <c r="AC559" s="377"/>
      <c r="AD559" s="50">
        <f>+'BASE DE DATOS '!CQ559</f>
        <v>0</v>
      </c>
      <c r="AE559" s="127">
        <f>+'BASE DE DATOS '!CR559</f>
        <v>0</v>
      </c>
      <c r="AF559" s="376"/>
      <c r="AG559" s="376"/>
      <c r="AH559" s="55" t="str">
        <f>+'BASE DE DATOS '!CU559</f>
        <v>SECRETARIA DE SALUD</v>
      </c>
    </row>
    <row r="560" spans="1:34" ht="90">
      <c r="A560" s="48" t="s">
        <v>1488</v>
      </c>
      <c r="B560" s="49" t="s">
        <v>95</v>
      </c>
      <c r="C560" s="48" t="s">
        <v>1489</v>
      </c>
      <c r="D560" s="57">
        <v>30</v>
      </c>
      <c r="E560" s="57">
        <v>17</v>
      </c>
      <c r="F560" s="48" t="s">
        <v>97</v>
      </c>
      <c r="G560" s="48" t="s">
        <v>1493</v>
      </c>
      <c r="H560" s="48" t="s">
        <v>1493</v>
      </c>
      <c r="I560" s="51">
        <v>0</v>
      </c>
      <c r="J560" s="50">
        <v>7</v>
      </c>
      <c r="K560" s="50">
        <v>7</v>
      </c>
      <c r="L560" s="51">
        <v>6</v>
      </c>
      <c r="M560" s="51">
        <v>6</v>
      </c>
      <c r="N560" s="58">
        <v>6</v>
      </c>
      <c r="O560" s="51">
        <v>0</v>
      </c>
      <c r="P560" s="51">
        <v>4</v>
      </c>
      <c r="Q560" s="51">
        <f>+'BASE DE DATOS '!CD560</f>
        <v>0</v>
      </c>
      <c r="R560" s="51">
        <f>+'BASE DE DATOS '!CE560</f>
        <v>0</v>
      </c>
      <c r="S560" s="51">
        <f>+'BASE DE DATOS '!CF560</f>
        <v>0</v>
      </c>
      <c r="T560" s="51">
        <f>+'BASE DE DATOS '!CG560</f>
        <v>0</v>
      </c>
      <c r="U560" s="51">
        <f>+'BASE DE DATOS '!CH560</f>
        <v>0</v>
      </c>
      <c r="V560" s="51">
        <f>+'BASE DE DATOS '!CI560</f>
        <v>0</v>
      </c>
      <c r="W560" s="51">
        <f>+'BASE DE DATOS '!CJ560</f>
        <v>0</v>
      </c>
      <c r="X560" s="51">
        <f>+'BASE DE DATOS '!CK560</f>
        <v>0</v>
      </c>
      <c r="Y560" s="51">
        <f>+'BASE DE DATOS '!CL560</f>
        <v>0</v>
      </c>
      <c r="Z560" s="51">
        <f>+'BASE DE DATOS '!CM560</f>
        <v>0</v>
      </c>
      <c r="AA560" s="131">
        <f>+'BASE DE DATOS '!CN560</f>
        <v>0</v>
      </c>
      <c r="AB560" s="377"/>
      <c r="AC560" s="377"/>
      <c r="AD560" s="54">
        <f>+'BASE DE DATOS '!CQ560</f>
        <v>13</v>
      </c>
      <c r="AE560" s="127">
        <f>+'BASE DE DATOS '!CR560</f>
        <v>0.76470588235294112</v>
      </c>
      <c r="AF560" s="376"/>
      <c r="AG560" s="376"/>
      <c r="AH560" s="55" t="str">
        <f>+'BASE DE DATOS '!CU560</f>
        <v>SECRETARIA DE SALUD</v>
      </c>
    </row>
    <row r="561" spans="1:34" ht="56.25">
      <c r="A561" s="56" t="s">
        <v>1488</v>
      </c>
      <c r="B561" s="89" t="s">
        <v>95</v>
      </c>
      <c r="C561" s="56" t="s">
        <v>1489</v>
      </c>
      <c r="D561" s="57" t="s">
        <v>81</v>
      </c>
      <c r="E561" s="57">
        <v>17</v>
      </c>
      <c r="F561" s="48" t="s">
        <v>97</v>
      </c>
      <c r="G561" s="63" t="s">
        <v>81</v>
      </c>
      <c r="H561" s="56" t="s">
        <v>1494</v>
      </c>
      <c r="I561" s="51" t="s">
        <v>107</v>
      </c>
      <c r="J561" s="50" t="s">
        <v>81</v>
      </c>
      <c r="K561" s="50" t="s">
        <v>81</v>
      </c>
      <c r="L561" s="50" t="s">
        <v>81</v>
      </c>
      <c r="M561" s="50" t="s">
        <v>81</v>
      </c>
      <c r="N561" s="50">
        <v>18</v>
      </c>
      <c r="O561" s="50">
        <v>18</v>
      </c>
      <c r="P561" s="51">
        <v>17</v>
      </c>
      <c r="Q561" s="50">
        <f>+'BASE DE DATOS '!CD561</f>
        <v>18</v>
      </c>
      <c r="R561" s="51">
        <f>+'BASE DE DATOS '!CE561</f>
        <v>1031378400</v>
      </c>
      <c r="S561" s="51">
        <f>+'BASE DE DATOS '!CF561</f>
        <v>0</v>
      </c>
      <c r="T561" s="51">
        <f>+'BASE DE DATOS '!CG561</f>
        <v>0</v>
      </c>
      <c r="U561" s="51">
        <f>+'BASE DE DATOS '!CH561</f>
        <v>1031378400</v>
      </c>
      <c r="V561" s="51">
        <f>+'BASE DE DATOS '!CI561</f>
        <v>0</v>
      </c>
      <c r="W561" s="51">
        <f>+'BASE DE DATOS '!CJ561</f>
        <v>0</v>
      </c>
      <c r="X561" s="51">
        <f>+'BASE DE DATOS '!CK561</f>
        <v>0</v>
      </c>
      <c r="Y561" s="51">
        <f>+'BASE DE DATOS '!CL561</f>
        <v>0</v>
      </c>
      <c r="Z561" s="51">
        <f>+'BASE DE DATOS '!CM561</f>
        <v>0</v>
      </c>
      <c r="AA561" s="131">
        <f>+'BASE DE DATOS '!CN561</f>
        <v>1</v>
      </c>
      <c r="AB561" s="377"/>
      <c r="AC561" s="377"/>
      <c r="AD561" s="50">
        <f>+'BASE DE DATOS '!CQ561</f>
        <v>18</v>
      </c>
      <c r="AE561" s="127">
        <f>+'BASE DE DATOS '!CR561</f>
        <v>1</v>
      </c>
      <c r="AF561" s="376"/>
      <c r="AG561" s="376"/>
      <c r="AH561" s="55" t="str">
        <f>+'BASE DE DATOS '!CU561</f>
        <v>SECRETARIA DE SALUD</v>
      </c>
    </row>
    <row r="562" spans="1:34" ht="56.25">
      <c r="A562" s="56" t="s">
        <v>1488</v>
      </c>
      <c r="B562" s="89" t="s">
        <v>95</v>
      </c>
      <c r="C562" s="56" t="s">
        <v>1489</v>
      </c>
      <c r="D562" s="57" t="s">
        <v>81</v>
      </c>
      <c r="E562" s="57">
        <v>12</v>
      </c>
      <c r="F562" s="48" t="s">
        <v>97</v>
      </c>
      <c r="G562" s="63" t="s">
        <v>81</v>
      </c>
      <c r="H562" s="56" t="s">
        <v>1495</v>
      </c>
      <c r="I562" s="51" t="s">
        <v>107</v>
      </c>
      <c r="J562" s="50" t="s">
        <v>81</v>
      </c>
      <c r="K562" s="50" t="s">
        <v>81</v>
      </c>
      <c r="L562" s="50" t="s">
        <v>81</v>
      </c>
      <c r="M562" s="50" t="s">
        <v>81</v>
      </c>
      <c r="N562" s="50">
        <v>12</v>
      </c>
      <c r="O562" s="50">
        <v>12</v>
      </c>
      <c r="P562" s="51">
        <v>12</v>
      </c>
      <c r="Q562" s="50">
        <f>+'BASE DE DATOS '!CD562</f>
        <v>0</v>
      </c>
      <c r="R562" s="51">
        <f>+'BASE DE DATOS '!CE562</f>
        <v>0</v>
      </c>
      <c r="S562" s="51">
        <f>+'BASE DE DATOS '!CF562</f>
        <v>0</v>
      </c>
      <c r="T562" s="51">
        <f>+'BASE DE DATOS '!CG562</f>
        <v>0</v>
      </c>
      <c r="U562" s="51">
        <f>+'BASE DE DATOS '!CH562</f>
        <v>0</v>
      </c>
      <c r="V562" s="51">
        <f>+'BASE DE DATOS '!CI562</f>
        <v>0</v>
      </c>
      <c r="W562" s="51">
        <f>+'BASE DE DATOS '!CJ562</f>
        <v>0</v>
      </c>
      <c r="X562" s="51">
        <f>+'BASE DE DATOS '!CK562</f>
        <v>0</v>
      </c>
      <c r="Y562" s="51">
        <f>+'BASE DE DATOS '!CL562</f>
        <v>0</v>
      </c>
      <c r="Z562" s="51">
        <f>+'BASE DE DATOS '!CM562</f>
        <v>0</v>
      </c>
      <c r="AA562" s="131">
        <f>+'BASE DE DATOS '!CN562</f>
        <v>0</v>
      </c>
      <c r="AB562" s="377"/>
      <c r="AC562" s="377"/>
      <c r="AD562" s="50">
        <f>+'BASE DE DATOS '!CQ562</f>
        <v>0</v>
      </c>
      <c r="AE562" s="127">
        <f>+'BASE DE DATOS '!CR562</f>
        <v>0</v>
      </c>
      <c r="AF562" s="376"/>
      <c r="AG562" s="376"/>
      <c r="AH562" s="55" t="str">
        <f>+'BASE DE DATOS '!CU562</f>
        <v>SECRETARIA DE SALUD</v>
      </c>
    </row>
    <row r="563" spans="1:34" ht="78.75">
      <c r="A563" s="48" t="s">
        <v>1488</v>
      </c>
      <c r="B563" s="49" t="s">
        <v>95</v>
      </c>
      <c r="C563" s="48" t="s">
        <v>1489</v>
      </c>
      <c r="D563" s="50">
        <v>25</v>
      </c>
      <c r="E563" s="50" t="s">
        <v>81</v>
      </c>
      <c r="F563" s="48" t="s">
        <v>97</v>
      </c>
      <c r="G563" s="48" t="s">
        <v>1496</v>
      </c>
      <c r="H563" s="48" t="s">
        <v>1496</v>
      </c>
      <c r="I563" s="51">
        <v>0</v>
      </c>
      <c r="J563" s="50">
        <v>13</v>
      </c>
      <c r="K563" s="50">
        <v>13</v>
      </c>
      <c r="L563" s="51">
        <v>6</v>
      </c>
      <c r="M563" s="51">
        <v>6</v>
      </c>
      <c r="N563" s="58">
        <v>0</v>
      </c>
      <c r="O563" s="51">
        <v>0</v>
      </c>
      <c r="P563" s="51" t="s">
        <v>81</v>
      </c>
      <c r="Q563" s="51" t="str">
        <f>+'BASE DE DATOS '!CD563</f>
        <v>NA</v>
      </c>
      <c r="R563" s="51">
        <f>+'BASE DE DATOS '!CE563</f>
        <v>0</v>
      </c>
      <c r="S563" s="51">
        <f>+'BASE DE DATOS '!CF563</f>
        <v>0</v>
      </c>
      <c r="T563" s="51">
        <f>+'BASE DE DATOS '!CG563</f>
        <v>0</v>
      </c>
      <c r="U563" s="51">
        <f>+'BASE DE DATOS '!CH563</f>
        <v>0</v>
      </c>
      <c r="V563" s="51">
        <f>+'BASE DE DATOS '!CI563</f>
        <v>0</v>
      </c>
      <c r="W563" s="51">
        <f>+'BASE DE DATOS '!CJ563</f>
        <v>0</v>
      </c>
      <c r="X563" s="51">
        <f>+'BASE DE DATOS '!CK563</f>
        <v>0</v>
      </c>
      <c r="Y563" s="51">
        <f>+'BASE DE DATOS '!CL563</f>
        <v>0</v>
      </c>
      <c r="Z563" s="51">
        <f>+'BASE DE DATOS '!CM563</f>
        <v>0</v>
      </c>
      <c r="AA563" s="131" t="str">
        <f>+'BASE DE DATOS '!CN563</f>
        <v>NA</v>
      </c>
      <c r="AB563" s="377"/>
      <c r="AC563" s="377"/>
      <c r="AD563" s="54" t="str">
        <f>+'BASE DE DATOS '!CQ563</f>
        <v>NA</v>
      </c>
      <c r="AE563" s="127" t="str">
        <f>+'BASE DE DATOS '!CR563</f>
        <v>NA</v>
      </c>
      <c r="AF563" s="376"/>
      <c r="AG563" s="376"/>
      <c r="AH563" s="55" t="str">
        <f>+'BASE DE DATOS '!CU563</f>
        <v>SECRETARIA DE SALUD</v>
      </c>
    </row>
    <row r="564" spans="1:34" ht="67.5">
      <c r="A564" s="48" t="s">
        <v>1488</v>
      </c>
      <c r="B564" s="49" t="s">
        <v>95</v>
      </c>
      <c r="C564" s="48" t="s">
        <v>1489</v>
      </c>
      <c r="D564" s="50">
        <v>25</v>
      </c>
      <c r="E564" s="50">
        <v>25</v>
      </c>
      <c r="F564" s="48" t="s">
        <v>97</v>
      </c>
      <c r="G564" s="48" t="s">
        <v>1497</v>
      </c>
      <c r="H564" s="56" t="s">
        <v>1498</v>
      </c>
      <c r="I564" s="51">
        <v>0</v>
      </c>
      <c r="J564" s="50">
        <v>13</v>
      </c>
      <c r="K564" s="50">
        <v>20</v>
      </c>
      <c r="L564" s="51">
        <v>6</v>
      </c>
      <c r="M564" s="51">
        <v>6</v>
      </c>
      <c r="N564" s="58">
        <v>6</v>
      </c>
      <c r="O564" s="51">
        <v>0</v>
      </c>
      <c r="P564" s="51">
        <v>0</v>
      </c>
      <c r="Q564" s="51">
        <f>+'BASE DE DATOS '!CD564</f>
        <v>25</v>
      </c>
      <c r="R564" s="51">
        <f>+'BASE DE DATOS '!CE564</f>
        <v>0</v>
      </c>
      <c r="S564" s="51">
        <f>+'BASE DE DATOS '!CF564</f>
        <v>0</v>
      </c>
      <c r="T564" s="51">
        <f>+'BASE DE DATOS '!CG564</f>
        <v>0</v>
      </c>
      <c r="U564" s="51">
        <f>+'BASE DE DATOS '!CH564</f>
        <v>0</v>
      </c>
      <c r="V564" s="51">
        <f>+'BASE DE DATOS '!CI564</f>
        <v>0</v>
      </c>
      <c r="W564" s="51">
        <f>+'BASE DE DATOS '!CJ564</f>
        <v>0</v>
      </c>
      <c r="X564" s="51">
        <f>+'BASE DE DATOS '!CK564</f>
        <v>0</v>
      </c>
      <c r="Y564" s="51">
        <f>+'BASE DE DATOS '!CL564</f>
        <v>0</v>
      </c>
      <c r="Z564" s="51">
        <f>+'BASE DE DATOS '!CM564</f>
        <v>0</v>
      </c>
      <c r="AA564" s="131" t="str">
        <f>+'BASE DE DATOS '!CN564</f>
        <v>NA</v>
      </c>
      <c r="AB564" s="377"/>
      <c r="AC564" s="377"/>
      <c r="AD564" s="54">
        <f>+'BASE DE DATOS '!CQ564</f>
        <v>51</v>
      </c>
      <c r="AE564" s="127">
        <f>+'BASE DE DATOS '!CR564</f>
        <v>1</v>
      </c>
      <c r="AF564" s="376"/>
      <c r="AG564" s="376"/>
      <c r="AH564" s="55" t="str">
        <f>+'BASE DE DATOS '!CU564</f>
        <v>SECRETARIA DE SALUD</v>
      </c>
    </row>
    <row r="565" spans="1:34" ht="90">
      <c r="A565" s="48" t="s">
        <v>1488</v>
      </c>
      <c r="B565" s="49" t="s">
        <v>95</v>
      </c>
      <c r="C565" s="48" t="s">
        <v>1489</v>
      </c>
      <c r="D565" s="50">
        <v>4</v>
      </c>
      <c r="E565" s="50">
        <v>4</v>
      </c>
      <c r="F565" s="48" t="s">
        <v>97</v>
      </c>
      <c r="G565" s="48" t="s">
        <v>1499</v>
      </c>
      <c r="H565" s="56" t="s">
        <v>1500</v>
      </c>
      <c r="I565" s="51">
        <v>0</v>
      </c>
      <c r="J565" s="50">
        <v>1</v>
      </c>
      <c r="K565" s="50">
        <v>1</v>
      </c>
      <c r="L565" s="51">
        <v>4</v>
      </c>
      <c r="M565" s="51">
        <v>4</v>
      </c>
      <c r="N565" s="58">
        <v>4</v>
      </c>
      <c r="O565" s="51">
        <v>4</v>
      </c>
      <c r="P565" s="51">
        <v>4</v>
      </c>
      <c r="Q565" s="51">
        <f>+'BASE DE DATOS '!CD565</f>
        <v>4</v>
      </c>
      <c r="R565" s="51">
        <f>+'BASE DE DATOS '!CE565</f>
        <v>1391228070</v>
      </c>
      <c r="S565" s="51">
        <f>+'BASE DE DATOS '!CF565</f>
        <v>1391228070</v>
      </c>
      <c r="T565" s="51">
        <f>+'BASE DE DATOS '!CG565</f>
        <v>0</v>
      </c>
      <c r="U565" s="51">
        <f>+'BASE DE DATOS '!CH565</f>
        <v>0</v>
      </c>
      <c r="V565" s="51">
        <f>+'BASE DE DATOS '!CI565</f>
        <v>0</v>
      </c>
      <c r="W565" s="51">
        <f>+'BASE DE DATOS '!CJ565</f>
        <v>0</v>
      </c>
      <c r="X565" s="51">
        <f>+'BASE DE DATOS '!CK565</f>
        <v>0</v>
      </c>
      <c r="Y565" s="51">
        <f>+'BASE DE DATOS '!CL565</f>
        <v>0</v>
      </c>
      <c r="Z565" s="51">
        <f>+'BASE DE DATOS '!CM565</f>
        <v>0</v>
      </c>
      <c r="AA565" s="131">
        <f>+'BASE DE DATOS '!CN565</f>
        <v>1</v>
      </c>
      <c r="AB565" s="377"/>
      <c r="AC565" s="377"/>
      <c r="AD565" s="54">
        <f>+'BASE DE DATOS '!CQ565</f>
        <v>4</v>
      </c>
      <c r="AE565" s="127">
        <f>+'BASE DE DATOS '!CR565</f>
        <v>1</v>
      </c>
      <c r="AF565" s="376"/>
      <c r="AG565" s="376"/>
      <c r="AH565" s="55" t="str">
        <f>+'BASE DE DATOS '!CU565</f>
        <v>SECRETARIA DE SALUD</v>
      </c>
    </row>
    <row r="566" spans="1:34" ht="67.5">
      <c r="A566" s="48" t="s">
        <v>1488</v>
      </c>
      <c r="B566" s="49" t="s">
        <v>95</v>
      </c>
      <c r="C566" s="48" t="s">
        <v>1489</v>
      </c>
      <c r="D566" s="50">
        <v>100</v>
      </c>
      <c r="E566" s="50">
        <v>46</v>
      </c>
      <c r="F566" s="48" t="s">
        <v>486</v>
      </c>
      <c r="G566" s="48" t="s">
        <v>1501</v>
      </c>
      <c r="H566" s="56" t="s">
        <v>1502</v>
      </c>
      <c r="I566" s="51">
        <v>0</v>
      </c>
      <c r="J566" s="50">
        <v>46</v>
      </c>
      <c r="K566" s="50">
        <v>46</v>
      </c>
      <c r="L566" s="51">
        <v>3</v>
      </c>
      <c r="M566" s="51">
        <v>3</v>
      </c>
      <c r="N566" s="58">
        <v>7</v>
      </c>
      <c r="O566" s="51">
        <v>0</v>
      </c>
      <c r="P566" s="51">
        <v>46</v>
      </c>
      <c r="Q566" s="51">
        <f>+'BASE DE DATOS '!CD566</f>
        <v>45</v>
      </c>
      <c r="R566" s="51">
        <f>+'BASE DE DATOS '!CE566</f>
        <v>1066100000</v>
      </c>
      <c r="S566" s="51">
        <f>+'BASE DE DATOS '!CF566</f>
        <v>0</v>
      </c>
      <c r="T566" s="51">
        <f>+'BASE DE DATOS '!CG566</f>
        <v>0</v>
      </c>
      <c r="U566" s="51">
        <f>+'BASE DE DATOS '!CH566</f>
        <v>0</v>
      </c>
      <c r="V566" s="51">
        <f>+'BASE DE DATOS '!CI566</f>
        <v>0</v>
      </c>
      <c r="W566" s="51">
        <f>+'BASE DE DATOS '!CJ566</f>
        <v>1066100000</v>
      </c>
      <c r="X566" s="51">
        <f>+'BASE DE DATOS '!CK566</f>
        <v>0</v>
      </c>
      <c r="Y566" s="51">
        <f>+'BASE DE DATOS '!CL566</f>
        <v>0</v>
      </c>
      <c r="Z566" s="51">
        <f>+'BASE DE DATOS '!CM566</f>
        <v>0</v>
      </c>
      <c r="AA566" s="131">
        <f>+'BASE DE DATOS '!CN566</f>
        <v>0.97826086956521741</v>
      </c>
      <c r="AB566" s="377"/>
      <c r="AC566" s="377"/>
      <c r="AD566" s="54">
        <f>+'BASE DE DATOS '!CQ566</f>
        <v>45</v>
      </c>
      <c r="AE566" s="127">
        <f>+'BASE DE DATOS '!CR566</f>
        <v>0.97826086956521741</v>
      </c>
      <c r="AF566" s="376"/>
      <c r="AG566" s="376"/>
      <c r="AH566" s="55" t="str">
        <f>+'BASE DE DATOS '!CU566</f>
        <v>SECRETARIA DE SALUD</v>
      </c>
    </row>
    <row r="567" spans="1:34" ht="56.25">
      <c r="A567" s="56" t="s">
        <v>1488</v>
      </c>
      <c r="B567" s="89" t="s">
        <v>95</v>
      </c>
      <c r="C567" s="56" t="s">
        <v>1489</v>
      </c>
      <c r="D567" s="50" t="s">
        <v>81</v>
      </c>
      <c r="E567" s="50">
        <v>1</v>
      </c>
      <c r="F567" s="48" t="s">
        <v>97</v>
      </c>
      <c r="G567" s="48" t="s">
        <v>81</v>
      </c>
      <c r="H567" s="56" t="s">
        <v>1503</v>
      </c>
      <c r="I567" s="51" t="s">
        <v>107</v>
      </c>
      <c r="J567" s="50" t="s">
        <v>81</v>
      </c>
      <c r="K567" s="50" t="s">
        <v>81</v>
      </c>
      <c r="L567" s="50" t="s">
        <v>81</v>
      </c>
      <c r="M567" s="50" t="s">
        <v>81</v>
      </c>
      <c r="N567" s="50">
        <v>1</v>
      </c>
      <c r="O567" s="50">
        <v>1</v>
      </c>
      <c r="P567" s="51">
        <v>1</v>
      </c>
      <c r="Q567" s="50">
        <f>+'BASE DE DATOS '!CD567</f>
        <v>1</v>
      </c>
      <c r="R567" s="51">
        <f>+'BASE DE DATOS '!CE567</f>
        <v>0</v>
      </c>
      <c r="S567" s="51">
        <f>+'BASE DE DATOS '!CF567</f>
        <v>0</v>
      </c>
      <c r="T567" s="51">
        <f>+'BASE DE DATOS '!CG567</f>
        <v>0</v>
      </c>
      <c r="U567" s="51">
        <f>+'BASE DE DATOS '!CH567</f>
        <v>0</v>
      </c>
      <c r="V567" s="51">
        <f>+'BASE DE DATOS '!CI567</f>
        <v>0</v>
      </c>
      <c r="W567" s="51">
        <f>+'BASE DE DATOS '!CJ567</f>
        <v>0</v>
      </c>
      <c r="X567" s="51">
        <f>+'BASE DE DATOS '!CK567</f>
        <v>0</v>
      </c>
      <c r="Y567" s="51">
        <f>+'BASE DE DATOS '!CL567</f>
        <v>0</v>
      </c>
      <c r="Z567" s="51">
        <f>+'BASE DE DATOS '!CM567</f>
        <v>0</v>
      </c>
      <c r="AA567" s="131">
        <f>+'BASE DE DATOS '!CN567</f>
        <v>1</v>
      </c>
      <c r="AB567" s="130">
        <f>+AA567</f>
        <v>1</v>
      </c>
      <c r="AC567" s="377"/>
      <c r="AD567" s="50">
        <f>+'BASE DE DATOS '!CQ567</f>
        <v>1</v>
      </c>
      <c r="AE567" s="127">
        <f>+'BASE DE DATOS '!CR567</f>
        <v>1</v>
      </c>
      <c r="AF567" s="50">
        <f>+AE567</f>
        <v>1</v>
      </c>
      <c r="AG567" s="376"/>
      <c r="AH567" s="55" t="str">
        <f>+'BASE DE DATOS '!CU567</f>
        <v>SECRETARIA DE SALUD</v>
      </c>
    </row>
    <row r="568" spans="1:34" ht="101.25">
      <c r="A568" s="56" t="s">
        <v>1488</v>
      </c>
      <c r="B568" s="89" t="s">
        <v>95</v>
      </c>
      <c r="C568" s="56" t="s">
        <v>1489</v>
      </c>
      <c r="D568" s="50" t="s">
        <v>81</v>
      </c>
      <c r="E568" s="50">
        <v>5</v>
      </c>
      <c r="F568" s="48" t="s">
        <v>97</v>
      </c>
      <c r="G568" s="48" t="s">
        <v>81</v>
      </c>
      <c r="H568" s="56" t="s">
        <v>1504</v>
      </c>
      <c r="I568" s="51" t="s">
        <v>107</v>
      </c>
      <c r="J568" s="50" t="s">
        <v>81</v>
      </c>
      <c r="K568" s="50" t="s">
        <v>81</v>
      </c>
      <c r="L568" s="50" t="s">
        <v>81</v>
      </c>
      <c r="M568" s="50" t="s">
        <v>81</v>
      </c>
      <c r="N568" s="50" t="s">
        <v>81</v>
      </c>
      <c r="O568" s="50" t="s">
        <v>81</v>
      </c>
      <c r="P568" s="51">
        <v>5</v>
      </c>
      <c r="Q568" s="50">
        <f>+'BASE DE DATOS '!CD568</f>
        <v>2</v>
      </c>
      <c r="R568" s="51">
        <f>+'BASE DE DATOS '!CE568</f>
        <v>0</v>
      </c>
      <c r="S568" s="51">
        <f>+'BASE DE DATOS '!CF568</f>
        <v>0</v>
      </c>
      <c r="T568" s="51">
        <f>+'BASE DE DATOS '!CG568</f>
        <v>0</v>
      </c>
      <c r="U568" s="51">
        <f>+'BASE DE DATOS '!CH568</f>
        <v>0</v>
      </c>
      <c r="V568" s="51">
        <f>+'BASE DE DATOS '!CI568</f>
        <v>0</v>
      </c>
      <c r="W568" s="51">
        <f>+'BASE DE DATOS '!CJ568</f>
        <v>0</v>
      </c>
      <c r="X568" s="51">
        <f>+'BASE DE DATOS '!CK568</f>
        <v>0</v>
      </c>
      <c r="Y568" s="51">
        <f>+'BASE DE DATOS '!CL568</f>
        <v>0</v>
      </c>
      <c r="Z568" s="51">
        <f>+'BASE DE DATOS '!CM568</f>
        <v>0</v>
      </c>
      <c r="AA568" s="131">
        <f>+'BASE DE DATOS '!CN568</f>
        <v>0.4</v>
      </c>
      <c r="AB568" s="130">
        <f>+AA568</f>
        <v>0.4</v>
      </c>
      <c r="AC568" s="377"/>
      <c r="AD568" s="50">
        <f>+'BASE DE DATOS '!CQ568</f>
        <v>2</v>
      </c>
      <c r="AE568" s="127">
        <f>+'BASE DE DATOS '!CR568</f>
        <v>0.4</v>
      </c>
      <c r="AF568" s="50">
        <f>+AE568</f>
        <v>0.4</v>
      </c>
      <c r="AG568" s="376"/>
      <c r="AH568" s="55" t="str">
        <f>+'BASE DE DATOS '!CU568</f>
        <v>SECRETARIA DE SALUD</v>
      </c>
    </row>
    <row r="569" spans="1:34" ht="56.25">
      <c r="A569" s="48" t="s">
        <v>1505</v>
      </c>
      <c r="B569" s="49" t="s">
        <v>95</v>
      </c>
      <c r="C569" s="48" t="s">
        <v>1506</v>
      </c>
      <c r="D569" s="57">
        <v>100</v>
      </c>
      <c r="E569" s="57">
        <v>1</v>
      </c>
      <c r="F569" s="48" t="s">
        <v>486</v>
      </c>
      <c r="G569" s="48" t="s">
        <v>1507</v>
      </c>
      <c r="H569" s="48" t="s">
        <v>1507</v>
      </c>
      <c r="I569" s="51">
        <v>0</v>
      </c>
      <c r="J569" s="50">
        <v>100</v>
      </c>
      <c r="K569" s="50">
        <v>100</v>
      </c>
      <c r="L569" s="51">
        <v>3</v>
      </c>
      <c r="M569" s="51">
        <v>3</v>
      </c>
      <c r="N569" s="58">
        <v>0</v>
      </c>
      <c r="O569" s="51">
        <v>0</v>
      </c>
      <c r="P569" s="51">
        <v>0</v>
      </c>
      <c r="Q569" s="51">
        <f>+'BASE DE DATOS '!CD569</f>
        <v>0</v>
      </c>
      <c r="R569" s="51">
        <f>+'BASE DE DATOS '!CE569</f>
        <v>0</v>
      </c>
      <c r="S569" s="51">
        <f>+'BASE DE DATOS '!CF569</f>
        <v>0</v>
      </c>
      <c r="T569" s="51">
        <f>+'BASE DE DATOS '!CG569</f>
        <v>0</v>
      </c>
      <c r="U569" s="51">
        <f>+'BASE DE DATOS '!CH569</f>
        <v>0</v>
      </c>
      <c r="V569" s="51">
        <f>+'BASE DE DATOS '!CI569</f>
        <v>0</v>
      </c>
      <c r="W569" s="51">
        <f>+'BASE DE DATOS '!CJ569</f>
        <v>0</v>
      </c>
      <c r="X569" s="51">
        <f>+'BASE DE DATOS '!CK569</f>
        <v>0</v>
      </c>
      <c r="Y569" s="51">
        <f>+'BASE DE DATOS '!CL569</f>
        <v>0</v>
      </c>
      <c r="Z569" s="51">
        <f>+'BASE DE DATOS '!CM569</f>
        <v>0</v>
      </c>
      <c r="AA569" s="131" t="str">
        <f>+'BASE DE DATOS '!CN569</f>
        <v>NA</v>
      </c>
      <c r="AB569" s="377">
        <f>SUBTOTAL(9,AA569:AA571)</f>
        <v>0</v>
      </c>
      <c r="AC569" s="377">
        <v>0.40200000000000002</v>
      </c>
      <c r="AD569" s="54">
        <f>+'BASE DE DATOS '!CQ569</f>
        <v>1.4020000000000001</v>
      </c>
      <c r="AE569" s="127">
        <f>+'BASE DE DATOS '!CR569</f>
        <v>1</v>
      </c>
      <c r="AF569" s="376">
        <f>SUM(AE569:AE571)/3</f>
        <v>0.73333333333333339</v>
      </c>
      <c r="AG569" s="376"/>
      <c r="AH569" s="55" t="str">
        <f>+'BASE DE DATOS '!CU569</f>
        <v>SECRETARIA DE SALUD</v>
      </c>
    </row>
    <row r="570" spans="1:34" ht="67.5">
      <c r="A570" s="48" t="s">
        <v>1505</v>
      </c>
      <c r="B570" s="49" t="s">
        <v>95</v>
      </c>
      <c r="C570" s="48" t="s">
        <v>1506</v>
      </c>
      <c r="D570" s="50">
        <v>100</v>
      </c>
      <c r="E570" s="50">
        <v>100</v>
      </c>
      <c r="F570" s="48" t="s">
        <v>97</v>
      </c>
      <c r="G570" s="48" t="s">
        <v>1509</v>
      </c>
      <c r="H570" s="48" t="s">
        <v>1509</v>
      </c>
      <c r="I570" s="51">
        <v>0</v>
      </c>
      <c r="J570" s="50">
        <v>20</v>
      </c>
      <c r="K570" s="50">
        <v>20</v>
      </c>
      <c r="L570" s="51">
        <v>0</v>
      </c>
      <c r="M570" s="51">
        <v>0</v>
      </c>
      <c r="N570" s="58">
        <v>0</v>
      </c>
      <c r="O570" s="51">
        <v>0</v>
      </c>
      <c r="P570" s="51">
        <v>80</v>
      </c>
      <c r="Q570" s="51">
        <f>+'BASE DE DATOS '!CD570</f>
        <v>0</v>
      </c>
      <c r="R570" s="51">
        <f>+'BASE DE DATOS '!CE570</f>
        <v>0</v>
      </c>
      <c r="S570" s="51">
        <f>+'BASE DE DATOS '!CF570</f>
        <v>0</v>
      </c>
      <c r="T570" s="51">
        <f>+'BASE DE DATOS '!CG570</f>
        <v>0</v>
      </c>
      <c r="U570" s="51">
        <f>+'BASE DE DATOS '!CH570</f>
        <v>0</v>
      </c>
      <c r="V570" s="51">
        <f>+'BASE DE DATOS '!CI570</f>
        <v>0</v>
      </c>
      <c r="W570" s="51">
        <f>+'BASE DE DATOS '!CJ570</f>
        <v>0</v>
      </c>
      <c r="X570" s="51">
        <f>+'BASE DE DATOS '!CK570</f>
        <v>0</v>
      </c>
      <c r="Y570" s="51">
        <f>+'BASE DE DATOS '!CL570</f>
        <v>0</v>
      </c>
      <c r="Z570" s="51">
        <f>+'BASE DE DATOS '!CM570</f>
        <v>0</v>
      </c>
      <c r="AA570" s="131">
        <f>+'BASE DE DATOS '!CN570</f>
        <v>0</v>
      </c>
      <c r="AB570" s="377"/>
      <c r="AC570" s="377"/>
      <c r="AD570" s="54">
        <f>+'BASE DE DATOS '!CQ570</f>
        <v>20</v>
      </c>
      <c r="AE570" s="127">
        <f>+'BASE DE DATOS '!CR570</f>
        <v>0.2</v>
      </c>
      <c r="AF570" s="376"/>
      <c r="AG570" s="376"/>
      <c r="AH570" s="55" t="str">
        <f>+'BASE DE DATOS '!CU570</f>
        <v>SECRETARIA DE SALUD</v>
      </c>
    </row>
    <row r="571" spans="1:34" ht="67.5">
      <c r="A571" s="48" t="s">
        <v>1505</v>
      </c>
      <c r="B571" s="49" t="s">
        <v>95</v>
      </c>
      <c r="C571" s="48" t="s">
        <v>1506</v>
      </c>
      <c r="D571" s="50">
        <v>11</v>
      </c>
      <c r="E571" s="50">
        <v>11</v>
      </c>
      <c r="F571" s="48" t="s">
        <v>97</v>
      </c>
      <c r="G571" s="48" t="s">
        <v>1510</v>
      </c>
      <c r="H571" s="48" t="s">
        <v>1510</v>
      </c>
      <c r="I571" s="51">
        <v>0</v>
      </c>
      <c r="J571" s="50">
        <v>2</v>
      </c>
      <c r="K571" s="50">
        <v>0</v>
      </c>
      <c r="L571" s="51">
        <v>6</v>
      </c>
      <c r="M571" s="51">
        <v>20</v>
      </c>
      <c r="N571" s="58">
        <v>0</v>
      </c>
      <c r="O571" s="51">
        <v>0</v>
      </c>
      <c r="P571" s="51">
        <v>0</v>
      </c>
      <c r="Q571" s="51">
        <f>+'BASE DE DATOS '!CD571</f>
        <v>0</v>
      </c>
      <c r="R571" s="51">
        <f>+'BASE DE DATOS '!CE571</f>
        <v>0</v>
      </c>
      <c r="S571" s="51">
        <f>+'BASE DE DATOS '!CF571</f>
        <v>0</v>
      </c>
      <c r="T571" s="51">
        <f>+'BASE DE DATOS '!CG571</f>
        <v>0</v>
      </c>
      <c r="U571" s="51">
        <f>+'BASE DE DATOS '!CH571</f>
        <v>0</v>
      </c>
      <c r="V571" s="51">
        <f>+'BASE DE DATOS '!CI571</f>
        <v>0</v>
      </c>
      <c r="W571" s="51">
        <f>+'BASE DE DATOS '!CJ571</f>
        <v>0</v>
      </c>
      <c r="X571" s="51">
        <f>+'BASE DE DATOS '!CK571</f>
        <v>0</v>
      </c>
      <c r="Y571" s="51">
        <f>+'BASE DE DATOS '!CL571</f>
        <v>0</v>
      </c>
      <c r="Z571" s="51">
        <f>+'BASE DE DATOS '!CM571</f>
        <v>0</v>
      </c>
      <c r="AA571" s="131" t="str">
        <f>+'BASE DE DATOS '!CN571</f>
        <v>NA</v>
      </c>
      <c r="AB571" s="377"/>
      <c r="AC571" s="377"/>
      <c r="AD571" s="54">
        <f>+'BASE DE DATOS '!CQ571</f>
        <v>20</v>
      </c>
      <c r="AE571" s="127">
        <f>+'BASE DE DATOS '!CR571</f>
        <v>1</v>
      </c>
      <c r="AF571" s="376"/>
      <c r="AG571" s="376"/>
      <c r="AH571" s="55" t="str">
        <f>+'BASE DE DATOS '!CU571</f>
        <v>SECRETARIA DE SALUD</v>
      </c>
    </row>
    <row r="572" spans="1:34" ht="45">
      <c r="A572" s="39" t="s">
        <v>1511</v>
      </c>
      <c r="B572" s="40" t="s">
        <v>91</v>
      </c>
      <c r="C572" s="39" t="s">
        <v>1512</v>
      </c>
      <c r="D572" s="41" t="s">
        <v>79</v>
      </c>
      <c r="E572" s="41" t="s">
        <v>79</v>
      </c>
      <c r="F572" s="41" t="s">
        <v>79</v>
      </c>
      <c r="G572" s="39" t="s">
        <v>80</v>
      </c>
      <c r="H572" s="39" t="s">
        <v>80</v>
      </c>
      <c r="I572" s="41" t="s">
        <v>79</v>
      </c>
      <c r="J572" s="41">
        <v>4</v>
      </c>
      <c r="K572" s="41" t="s">
        <v>79</v>
      </c>
      <c r="L572" s="41">
        <v>4</v>
      </c>
      <c r="M572" s="59" t="s">
        <v>81</v>
      </c>
      <c r="N572" s="41">
        <v>4</v>
      </c>
      <c r="O572" s="59" t="s">
        <v>81</v>
      </c>
      <c r="P572" s="41">
        <v>5</v>
      </c>
      <c r="Q572" s="59" t="str">
        <f>+'BASE DE DATOS '!CD572</f>
        <v>NA</v>
      </c>
      <c r="R572" s="41">
        <f>+'BASE DE DATOS '!CE572</f>
        <v>319250196</v>
      </c>
      <c r="S572" s="41">
        <f>+'BASE DE DATOS '!CF572</f>
        <v>128283360</v>
      </c>
      <c r="T572" s="41">
        <f>+'BASE DE DATOS '!CG572</f>
        <v>60264663</v>
      </c>
      <c r="U572" s="41">
        <f>+'BASE DE DATOS '!CH572</f>
        <v>130702173</v>
      </c>
      <c r="V572" s="41">
        <f>+'BASE DE DATOS '!CI572</f>
        <v>0</v>
      </c>
      <c r="W572" s="41">
        <f>+'BASE DE DATOS '!CJ572</f>
        <v>0</v>
      </c>
      <c r="X572" s="41">
        <f>+'BASE DE DATOS '!CK572</f>
        <v>0</v>
      </c>
      <c r="Y572" s="41">
        <f>+'BASE DE DATOS '!CL572</f>
        <v>0</v>
      </c>
      <c r="Z572" s="41">
        <f>+'BASE DE DATOS '!CM572</f>
        <v>0</v>
      </c>
      <c r="AA572" s="59" t="str">
        <f>+'BASE DE DATOS '!CN572</f>
        <v>NA</v>
      </c>
      <c r="AB572" s="59" t="s">
        <v>81</v>
      </c>
      <c r="AC572" s="45">
        <f>+AC573</f>
        <v>1</v>
      </c>
      <c r="AD572" s="39">
        <f>+'BASE DE DATOS '!CQ572</f>
        <v>5</v>
      </c>
      <c r="AE572" s="59" t="str">
        <f>+'BASE DE DATOS '!CR572</f>
        <v>NA</v>
      </c>
      <c r="AF572" s="59" t="s">
        <v>81</v>
      </c>
      <c r="AG572" s="45">
        <f>+AG573</f>
        <v>1</v>
      </c>
      <c r="AH572" s="39" t="str">
        <f>+'BASE DE DATOS '!CU572</f>
        <v>SECRETARIA DE SALUD</v>
      </c>
    </row>
    <row r="573" spans="1:34" ht="90">
      <c r="A573" s="48" t="s">
        <v>1513</v>
      </c>
      <c r="B573" s="49" t="s">
        <v>95</v>
      </c>
      <c r="C573" s="48" t="s">
        <v>1514</v>
      </c>
      <c r="D573" s="57">
        <v>40</v>
      </c>
      <c r="E573" s="57">
        <v>6</v>
      </c>
      <c r="F573" s="48" t="s">
        <v>97</v>
      </c>
      <c r="G573" s="48" t="s">
        <v>1515</v>
      </c>
      <c r="H573" s="56" t="s">
        <v>1516</v>
      </c>
      <c r="I573" s="51">
        <v>0</v>
      </c>
      <c r="J573" s="50">
        <v>10</v>
      </c>
      <c r="K573" s="50">
        <v>12</v>
      </c>
      <c r="L573" s="51">
        <v>20</v>
      </c>
      <c r="M573" s="51">
        <v>20</v>
      </c>
      <c r="N573" s="58">
        <v>40</v>
      </c>
      <c r="O573" s="51">
        <v>33</v>
      </c>
      <c r="P573" s="51">
        <v>3</v>
      </c>
      <c r="Q573" s="51">
        <f>+'BASE DE DATOS '!CD573</f>
        <v>6</v>
      </c>
      <c r="R573" s="51">
        <f>+'BASE DE DATOS '!CE573</f>
        <v>216250196</v>
      </c>
      <c r="S573" s="51">
        <f>+'BASE DE DATOS '!CF573</f>
        <v>128283360</v>
      </c>
      <c r="T573" s="51">
        <f>+'BASE DE DATOS '!CG573</f>
        <v>60264663</v>
      </c>
      <c r="U573" s="51">
        <f>+'BASE DE DATOS '!CH573</f>
        <v>27702173</v>
      </c>
      <c r="V573" s="51">
        <f>+'BASE DE DATOS '!CI573</f>
        <v>0</v>
      </c>
      <c r="W573" s="51">
        <f>+'BASE DE DATOS '!CJ573</f>
        <v>0</v>
      </c>
      <c r="X573" s="51">
        <f>+'BASE DE DATOS '!CK573</f>
        <v>0</v>
      </c>
      <c r="Y573" s="51">
        <f>+'BASE DE DATOS '!CL573</f>
        <v>0</v>
      </c>
      <c r="Z573" s="51">
        <f>+'BASE DE DATOS '!CM573</f>
        <v>0</v>
      </c>
      <c r="AA573" s="131">
        <f>+'BASE DE DATOS '!CN573</f>
        <v>1</v>
      </c>
      <c r="AB573" s="130">
        <f>+AA573</f>
        <v>1</v>
      </c>
      <c r="AC573" s="377">
        <f>SUM(AA573:AA577)/P572</f>
        <v>1</v>
      </c>
      <c r="AD573" s="54">
        <f>+'BASE DE DATOS '!CQ573</f>
        <v>71</v>
      </c>
      <c r="AE573" s="127">
        <f>+'BASE DE DATOS '!CR573</f>
        <v>1</v>
      </c>
      <c r="AF573" s="380">
        <f>SUM(AE573:AE574)/2</f>
        <v>1</v>
      </c>
      <c r="AG573" s="376">
        <f>SUM(AE573:AE577)/AD572</f>
        <v>1</v>
      </c>
      <c r="AH573" s="55" t="str">
        <f>+'BASE DE DATOS '!CU573</f>
        <v>SECRETARIA DE SALUD</v>
      </c>
    </row>
    <row r="574" spans="1:34" ht="78.75">
      <c r="A574" s="56" t="s">
        <v>1513</v>
      </c>
      <c r="B574" s="89" t="s">
        <v>95</v>
      </c>
      <c r="C574" s="56" t="s">
        <v>1514</v>
      </c>
      <c r="D574" s="57" t="s">
        <v>81</v>
      </c>
      <c r="E574" s="57">
        <v>3</v>
      </c>
      <c r="F574" s="48" t="s">
        <v>97</v>
      </c>
      <c r="G574" s="63" t="s">
        <v>81</v>
      </c>
      <c r="H574" s="56" t="s">
        <v>1518</v>
      </c>
      <c r="I574" s="51" t="s">
        <v>107</v>
      </c>
      <c r="J574" s="50" t="s">
        <v>81</v>
      </c>
      <c r="K574" s="50" t="s">
        <v>81</v>
      </c>
      <c r="L574" s="50" t="s">
        <v>81</v>
      </c>
      <c r="M574" s="50" t="s">
        <v>81</v>
      </c>
      <c r="N574" s="50" t="s">
        <v>81</v>
      </c>
      <c r="O574" s="50" t="s">
        <v>81</v>
      </c>
      <c r="P574" s="51">
        <v>3</v>
      </c>
      <c r="Q574" s="50">
        <f>+'BASE DE DATOS '!CD574</f>
        <v>6</v>
      </c>
      <c r="R574" s="51">
        <f>+'BASE DE DATOS '!CE574</f>
        <v>130702173</v>
      </c>
      <c r="S574" s="51">
        <f>+'BASE DE DATOS '!CF574</f>
        <v>0</v>
      </c>
      <c r="T574" s="51">
        <f>+'BASE DE DATOS '!CG574</f>
        <v>0</v>
      </c>
      <c r="U574" s="51">
        <f>+'BASE DE DATOS '!CH574</f>
        <v>103000000</v>
      </c>
      <c r="V574" s="51">
        <f>+'BASE DE DATOS '!CI574</f>
        <v>0</v>
      </c>
      <c r="W574" s="51">
        <f>+'BASE DE DATOS '!CJ574</f>
        <v>0</v>
      </c>
      <c r="X574" s="51">
        <f>+'BASE DE DATOS '!CK574</f>
        <v>0</v>
      </c>
      <c r="Y574" s="51">
        <f>+'BASE DE DATOS '!CL574</f>
        <v>0</v>
      </c>
      <c r="Z574" s="51">
        <f>+'BASE DE DATOS '!CM574</f>
        <v>0</v>
      </c>
      <c r="AA574" s="131">
        <f>+'BASE DE DATOS '!CN574</f>
        <v>1</v>
      </c>
      <c r="AB574" s="130">
        <f>+AA574</f>
        <v>1</v>
      </c>
      <c r="AC574" s="377"/>
      <c r="AD574" s="54">
        <f>+'BASE DE DATOS '!CQ574</f>
        <v>6</v>
      </c>
      <c r="AE574" s="127">
        <f>+'BASE DE DATOS '!CR574</f>
        <v>1</v>
      </c>
      <c r="AF574" s="382"/>
      <c r="AG574" s="376"/>
      <c r="AH574" s="55" t="str">
        <f>+'BASE DE DATOS '!CU574</f>
        <v>SECRETARIA DE SALUD</v>
      </c>
    </row>
    <row r="575" spans="1:34" ht="45">
      <c r="A575" s="48" t="s">
        <v>1519</v>
      </c>
      <c r="B575" s="49" t="s">
        <v>95</v>
      </c>
      <c r="C575" s="48" t="s">
        <v>1520</v>
      </c>
      <c r="D575" s="57">
        <v>45</v>
      </c>
      <c r="E575" s="57">
        <v>18</v>
      </c>
      <c r="F575" s="48" t="s">
        <v>97</v>
      </c>
      <c r="G575" s="48" t="s">
        <v>1521</v>
      </c>
      <c r="H575" s="48" t="s">
        <v>1521</v>
      </c>
      <c r="I575" s="51">
        <v>0</v>
      </c>
      <c r="J575" s="50">
        <v>11</v>
      </c>
      <c r="K575" s="50">
        <v>12</v>
      </c>
      <c r="L575" s="51">
        <v>29</v>
      </c>
      <c r="M575" s="51">
        <v>29</v>
      </c>
      <c r="N575" s="58">
        <v>29</v>
      </c>
      <c r="O575" s="51">
        <v>29</v>
      </c>
      <c r="P575" s="51">
        <v>10</v>
      </c>
      <c r="Q575" s="51">
        <f>+'BASE DE DATOS '!CD575</f>
        <v>24</v>
      </c>
      <c r="R575" s="51">
        <f>+'BASE DE DATOS '!CE575</f>
        <v>0</v>
      </c>
      <c r="S575" s="51">
        <f>+'BASE DE DATOS '!CF575</f>
        <v>0</v>
      </c>
      <c r="T575" s="51">
        <f>+'BASE DE DATOS '!CG575</f>
        <v>0</v>
      </c>
      <c r="U575" s="51">
        <f>+'BASE DE DATOS '!CH575</f>
        <v>0</v>
      </c>
      <c r="V575" s="51">
        <f>+'BASE DE DATOS '!CI575</f>
        <v>0</v>
      </c>
      <c r="W575" s="51">
        <f>+'BASE DE DATOS '!CJ575</f>
        <v>0</v>
      </c>
      <c r="X575" s="51">
        <f>+'BASE DE DATOS '!CK575</f>
        <v>0</v>
      </c>
      <c r="Y575" s="51">
        <f>+'BASE DE DATOS '!CL575</f>
        <v>0</v>
      </c>
      <c r="Z575" s="51">
        <f>+'BASE DE DATOS '!CM575</f>
        <v>0</v>
      </c>
      <c r="AA575" s="131">
        <f>+'BASE DE DATOS '!CN575</f>
        <v>1</v>
      </c>
      <c r="AB575" s="130">
        <f>+AA575</f>
        <v>1</v>
      </c>
      <c r="AC575" s="377">
        <v>0.15</v>
      </c>
      <c r="AD575" s="54">
        <f>+'BASE DE DATOS '!CQ575</f>
        <v>94</v>
      </c>
      <c r="AE575" s="127">
        <f>+'BASE DE DATOS '!CR575</f>
        <v>1</v>
      </c>
      <c r="AF575" s="131">
        <f>+AE575</f>
        <v>1</v>
      </c>
      <c r="AG575" s="376"/>
      <c r="AH575" s="55" t="str">
        <f>+'BASE DE DATOS '!CU575</f>
        <v>SECRETARIA DE SALUD</v>
      </c>
    </row>
    <row r="576" spans="1:34" ht="67.5">
      <c r="A576" s="48" t="s">
        <v>1522</v>
      </c>
      <c r="B576" s="49" t="s">
        <v>95</v>
      </c>
      <c r="C576" s="48" t="s">
        <v>1523</v>
      </c>
      <c r="D576" s="50">
        <v>45</v>
      </c>
      <c r="E576" s="50">
        <v>45</v>
      </c>
      <c r="F576" s="48" t="s">
        <v>97</v>
      </c>
      <c r="G576" s="48" t="s">
        <v>1524</v>
      </c>
      <c r="H576" s="48" t="s">
        <v>1524</v>
      </c>
      <c r="I576" s="51">
        <v>0</v>
      </c>
      <c r="J576" s="50">
        <v>11</v>
      </c>
      <c r="K576" s="50">
        <v>12</v>
      </c>
      <c r="L576" s="51">
        <v>11</v>
      </c>
      <c r="M576" s="51">
        <v>10</v>
      </c>
      <c r="N576" s="58">
        <v>29</v>
      </c>
      <c r="O576" s="51">
        <v>29</v>
      </c>
      <c r="P576" s="51">
        <v>10</v>
      </c>
      <c r="Q576" s="51">
        <f>+'BASE DE DATOS '!CD576</f>
        <v>24</v>
      </c>
      <c r="R576" s="51">
        <f>+'BASE DE DATOS '!CE576</f>
        <v>0</v>
      </c>
      <c r="S576" s="51">
        <f>+'BASE DE DATOS '!CF576</f>
        <v>0</v>
      </c>
      <c r="T576" s="51">
        <f>+'BASE DE DATOS '!CG576</f>
        <v>0</v>
      </c>
      <c r="U576" s="51">
        <f>+'BASE DE DATOS '!CH576</f>
        <v>0</v>
      </c>
      <c r="V576" s="51">
        <f>+'BASE DE DATOS '!CI576</f>
        <v>0</v>
      </c>
      <c r="W576" s="51">
        <f>+'BASE DE DATOS '!CJ576</f>
        <v>0</v>
      </c>
      <c r="X576" s="51">
        <f>+'BASE DE DATOS '!CK576</f>
        <v>0</v>
      </c>
      <c r="Y576" s="51">
        <f>+'BASE DE DATOS '!CL576</f>
        <v>0</v>
      </c>
      <c r="Z576" s="51">
        <f>+'BASE DE DATOS '!CM576</f>
        <v>0</v>
      </c>
      <c r="AA576" s="131">
        <f>+'BASE DE DATOS '!CN576</f>
        <v>1</v>
      </c>
      <c r="AB576" s="377">
        <f>SUBTOTAL(9,AA576:AA577)/2</f>
        <v>1</v>
      </c>
      <c r="AC576" s="377">
        <v>0.7</v>
      </c>
      <c r="AD576" s="54">
        <f>+'BASE DE DATOS '!CQ576</f>
        <v>75</v>
      </c>
      <c r="AE576" s="127">
        <f>+'BASE DE DATOS '!CR576</f>
        <v>1</v>
      </c>
      <c r="AF576" s="376">
        <f>SUM(AE576:AE577)/2</f>
        <v>1</v>
      </c>
      <c r="AG576" s="376"/>
      <c r="AH576" s="55" t="str">
        <f>+'BASE DE DATOS '!CU576</f>
        <v>SECRETARIA DE SALUD</v>
      </c>
    </row>
    <row r="577" spans="1:34" ht="67.5">
      <c r="A577" s="48" t="s">
        <v>1525</v>
      </c>
      <c r="B577" s="49" t="s">
        <v>95</v>
      </c>
      <c r="C577" s="48" t="s">
        <v>1523</v>
      </c>
      <c r="D577" s="50">
        <v>45</v>
      </c>
      <c r="E577" s="50">
        <v>45</v>
      </c>
      <c r="F577" s="48" t="s">
        <v>97</v>
      </c>
      <c r="G577" s="48" t="s">
        <v>1526</v>
      </c>
      <c r="H577" s="56" t="s">
        <v>1527</v>
      </c>
      <c r="I577" s="51">
        <v>0</v>
      </c>
      <c r="J577" s="50">
        <v>11</v>
      </c>
      <c r="K577" s="50">
        <v>12</v>
      </c>
      <c r="L577" s="51">
        <v>29</v>
      </c>
      <c r="M577" s="51">
        <v>27</v>
      </c>
      <c r="N577" s="58">
        <v>29</v>
      </c>
      <c r="O577" s="51">
        <v>29</v>
      </c>
      <c r="P577" s="51">
        <v>10</v>
      </c>
      <c r="Q577" s="51">
        <f>+'BASE DE DATOS '!CD577</f>
        <v>24</v>
      </c>
      <c r="R577" s="51">
        <f>+'BASE DE DATOS '!CE577</f>
        <v>0</v>
      </c>
      <c r="S577" s="51">
        <f>+'BASE DE DATOS '!CF577</f>
        <v>0</v>
      </c>
      <c r="T577" s="51">
        <f>+'BASE DE DATOS '!CG577</f>
        <v>0</v>
      </c>
      <c r="U577" s="51">
        <f>+'BASE DE DATOS '!CH577</f>
        <v>0</v>
      </c>
      <c r="V577" s="51">
        <f>+'BASE DE DATOS '!CI577</f>
        <v>0</v>
      </c>
      <c r="W577" s="51">
        <f>+'BASE DE DATOS '!CJ577</f>
        <v>0</v>
      </c>
      <c r="X577" s="51">
        <f>+'BASE DE DATOS '!CK577</f>
        <v>0</v>
      </c>
      <c r="Y577" s="51">
        <f>+'BASE DE DATOS '!CL577</f>
        <v>0</v>
      </c>
      <c r="Z577" s="51">
        <f>+'BASE DE DATOS '!CM577</f>
        <v>0</v>
      </c>
      <c r="AA577" s="131">
        <f>+'BASE DE DATOS '!CN577</f>
        <v>1</v>
      </c>
      <c r="AB577" s="377"/>
      <c r="AC577" s="377"/>
      <c r="AD577" s="54">
        <f>+'BASE DE DATOS '!CQ577</f>
        <v>92</v>
      </c>
      <c r="AE577" s="127">
        <f>+'BASE DE DATOS '!CR577</f>
        <v>1</v>
      </c>
      <c r="AF577" s="376"/>
      <c r="AG577" s="376"/>
      <c r="AH577" s="55" t="str">
        <f>+'BASE DE DATOS '!CU577</f>
        <v>SECRETARIA DE SALUD</v>
      </c>
    </row>
    <row r="578" spans="1:34" ht="33.75">
      <c r="A578" s="39" t="s">
        <v>1528</v>
      </c>
      <c r="B578" s="40" t="s">
        <v>91</v>
      </c>
      <c r="C578" s="39" t="s">
        <v>1791</v>
      </c>
      <c r="D578" s="41" t="s">
        <v>79</v>
      </c>
      <c r="E578" s="41" t="s">
        <v>79</v>
      </c>
      <c r="F578" s="41" t="s">
        <v>79</v>
      </c>
      <c r="G578" s="39" t="s">
        <v>80</v>
      </c>
      <c r="H578" s="39" t="s">
        <v>80</v>
      </c>
      <c r="I578" s="41" t="s">
        <v>79</v>
      </c>
      <c r="J578" s="41">
        <v>5</v>
      </c>
      <c r="K578" s="41" t="s">
        <v>79</v>
      </c>
      <c r="L578" s="41">
        <v>5</v>
      </c>
      <c r="M578" s="59" t="s">
        <v>81</v>
      </c>
      <c r="N578" s="41">
        <v>5</v>
      </c>
      <c r="O578" s="59" t="s">
        <v>81</v>
      </c>
      <c r="P578" s="41">
        <v>5</v>
      </c>
      <c r="Q578" s="59" t="str">
        <f>+'BASE DE DATOS '!CD578</f>
        <v>NA</v>
      </c>
      <c r="R578" s="41">
        <f>+'BASE DE DATOS '!CE578</f>
        <v>365600000</v>
      </c>
      <c r="S578" s="41">
        <f>+'BASE DE DATOS '!CF578</f>
        <v>365600000</v>
      </c>
      <c r="T578" s="41">
        <f>+'BASE DE DATOS '!CG578</f>
        <v>0</v>
      </c>
      <c r="U578" s="41">
        <f>+'BASE DE DATOS '!CH578</f>
        <v>0</v>
      </c>
      <c r="V578" s="41">
        <f>+'BASE DE DATOS '!CI578</f>
        <v>0</v>
      </c>
      <c r="W578" s="41">
        <f>+'BASE DE DATOS '!CJ578</f>
        <v>0</v>
      </c>
      <c r="X578" s="41">
        <f>+'BASE DE DATOS '!CK578</f>
        <v>0</v>
      </c>
      <c r="Y578" s="41">
        <f>+'BASE DE DATOS '!CL578</f>
        <v>0</v>
      </c>
      <c r="Z578" s="41">
        <f>+'BASE DE DATOS '!CM578</f>
        <v>0</v>
      </c>
      <c r="AA578" s="59" t="str">
        <f>+'BASE DE DATOS '!CN578</f>
        <v>NA</v>
      </c>
      <c r="AB578" s="59" t="s">
        <v>81</v>
      </c>
      <c r="AC578" s="45">
        <f>+AC579</f>
        <v>0.98666666666666669</v>
      </c>
      <c r="AD578" s="39">
        <f>+'BASE DE DATOS '!CQ578</f>
        <v>5</v>
      </c>
      <c r="AE578" s="59" t="str">
        <f>+'BASE DE DATOS '!CR578</f>
        <v>NA</v>
      </c>
      <c r="AF578" s="59" t="s">
        <v>81</v>
      </c>
      <c r="AG578" s="45">
        <f>+AG579</f>
        <v>0.9650793650793652</v>
      </c>
      <c r="AH578" s="39" t="str">
        <f>+'BASE DE DATOS '!CU578</f>
        <v>SECRETARIA DE SALUD</v>
      </c>
    </row>
    <row r="579" spans="1:34" ht="90">
      <c r="A579" s="48" t="s">
        <v>1529</v>
      </c>
      <c r="B579" s="49" t="s">
        <v>95</v>
      </c>
      <c r="C579" s="48" t="s">
        <v>1530</v>
      </c>
      <c r="D579" s="57">
        <v>45</v>
      </c>
      <c r="E579" s="57">
        <v>11</v>
      </c>
      <c r="F579" s="48" t="s">
        <v>97</v>
      </c>
      <c r="G579" s="48" t="s">
        <v>1531</v>
      </c>
      <c r="H579" s="48" t="s">
        <v>1531</v>
      </c>
      <c r="I579" s="51">
        <v>0</v>
      </c>
      <c r="J579" s="50">
        <v>11</v>
      </c>
      <c r="K579" s="50">
        <v>15</v>
      </c>
      <c r="L579" s="51">
        <v>11</v>
      </c>
      <c r="M579" s="51">
        <v>46</v>
      </c>
      <c r="N579" s="58">
        <v>45</v>
      </c>
      <c r="O579" s="51">
        <v>22</v>
      </c>
      <c r="P579" s="51">
        <v>6</v>
      </c>
      <c r="Q579" s="51">
        <f>+'BASE DE DATOS '!CD579</f>
        <v>40</v>
      </c>
      <c r="R579" s="51">
        <f>+'BASE DE DATOS '!CE579</f>
        <v>60000000</v>
      </c>
      <c r="S579" s="51">
        <f>+'BASE DE DATOS '!CF579</f>
        <v>60000000</v>
      </c>
      <c r="T579" s="51">
        <f>+'BASE DE DATOS '!CG579</f>
        <v>0</v>
      </c>
      <c r="U579" s="51">
        <f>+'BASE DE DATOS '!CH579</f>
        <v>0</v>
      </c>
      <c r="V579" s="51">
        <f>+'BASE DE DATOS '!CI579</f>
        <v>0</v>
      </c>
      <c r="W579" s="51">
        <f>+'BASE DE DATOS '!CJ579</f>
        <v>0</v>
      </c>
      <c r="X579" s="51">
        <f>+'BASE DE DATOS '!CK579</f>
        <v>0</v>
      </c>
      <c r="Y579" s="51">
        <f>+'BASE DE DATOS '!CL579</f>
        <v>0</v>
      </c>
      <c r="Z579" s="51">
        <f>+'BASE DE DATOS '!CM579</f>
        <v>0</v>
      </c>
      <c r="AA579" s="131">
        <f>+'BASE DE DATOS '!CN579</f>
        <v>1</v>
      </c>
      <c r="AB579" s="377">
        <f>SUM(AA579:AA580)/2</f>
        <v>0.96666666666666667</v>
      </c>
      <c r="AC579" s="377">
        <f>SUBTOTAL(9,AA579:AA583)/P578</f>
        <v>0.98666666666666669</v>
      </c>
      <c r="AD579" s="54">
        <f>+'BASE DE DATOS '!CQ579</f>
        <v>123</v>
      </c>
      <c r="AE579" s="127">
        <f>+'BASE DE DATOS '!CR579</f>
        <v>1</v>
      </c>
      <c r="AF579" s="376">
        <f>SUM(AE579:AE580)/2</f>
        <v>0.91269841269841279</v>
      </c>
      <c r="AG579" s="376">
        <f>SUM(AE579:AE583)/AD578</f>
        <v>0.9650793650793652</v>
      </c>
      <c r="AH579" s="55" t="str">
        <f>+'BASE DE DATOS '!CU579</f>
        <v>SECRETARIA DE SALUD</v>
      </c>
    </row>
    <row r="580" spans="1:34" ht="78.75">
      <c r="A580" s="48" t="s">
        <v>1529</v>
      </c>
      <c r="B580" s="49" t="s">
        <v>95</v>
      </c>
      <c r="C580" s="48" t="s">
        <v>1530</v>
      </c>
      <c r="D580" s="50">
        <v>45</v>
      </c>
      <c r="E580" s="50">
        <v>45</v>
      </c>
      <c r="F580" s="48" t="s">
        <v>486</v>
      </c>
      <c r="G580" s="48" t="s">
        <v>1532</v>
      </c>
      <c r="H580" s="56" t="s">
        <v>1533</v>
      </c>
      <c r="I580" s="51">
        <v>0</v>
      </c>
      <c r="J580" s="50">
        <v>45</v>
      </c>
      <c r="K580" s="50">
        <v>45</v>
      </c>
      <c r="L580" s="51">
        <v>22</v>
      </c>
      <c r="M580" s="51">
        <v>21</v>
      </c>
      <c r="N580" s="58">
        <v>45</v>
      </c>
      <c r="O580" s="51">
        <v>22</v>
      </c>
      <c r="P580" s="51">
        <v>45</v>
      </c>
      <c r="Q580" s="51">
        <f>+'BASE DE DATOS '!CD580</f>
        <v>42</v>
      </c>
      <c r="R580" s="51">
        <f>+'BASE DE DATOS '!CE580</f>
        <v>0</v>
      </c>
      <c r="S580" s="51">
        <f>+'BASE DE DATOS '!CF580</f>
        <v>0</v>
      </c>
      <c r="T580" s="51">
        <f>+'BASE DE DATOS '!CG580</f>
        <v>0</v>
      </c>
      <c r="U580" s="51">
        <f>+'BASE DE DATOS '!CH580</f>
        <v>0</v>
      </c>
      <c r="V580" s="51">
        <f>+'BASE DE DATOS '!CI580</f>
        <v>0</v>
      </c>
      <c r="W580" s="51">
        <f>+'BASE DE DATOS '!CJ580</f>
        <v>0</v>
      </c>
      <c r="X580" s="51">
        <f>+'BASE DE DATOS '!CK580</f>
        <v>0</v>
      </c>
      <c r="Y580" s="51">
        <f>+'BASE DE DATOS '!CL580</f>
        <v>0</v>
      </c>
      <c r="Z580" s="51">
        <f>+'BASE DE DATOS '!CM580</f>
        <v>0</v>
      </c>
      <c r="AA580" s="131">
        <f>+'BASE DE DATOS '!CN580</f>
        <v>0.93333333333333335</v>
      </c>
      <c r="AB580" s="377"/>
      <c r="AC580" s="377"/>
      <c r="AD580" s="54">
        <f>+'BASE DE DATOS '!CQ580</f>
        <v>37.142857142857146</v>
      </c>
      <c r="AE580" s="127">
        <f>+'BASE DE DATOS '!CR580</f>
        <v>0.82539682539682546</v>
      </c>
      <c r="AF580" s="376"/>
      <c r="AG580" s="376"/>
      <c r="AH580" s="55" t="str">
        <f>+'BASE DE DATOS '!CU580</f>
        <v>SECRETARIA DE SALUD</v>
      </c>
    </row>
    <row r="581" spans="1:34" ht="78.75">
      <c r="A581" s="48" t="s">
        <v>1534</v>
      </c>
      <c r="B581" s="49" t="s">
        <v>95</v>
      </c>
      <c r="C581" s="48" t="s">
        <v>1535</v>
      </c>
      <c r="D581" s="57">
        <v>45</v>
      </c>
      <c r="E581" s="57">
        <v>15</v>
      </c>
      <c r="F581" s="48" t="s">
        <v>486</v>
      </c>
      <c r="G581" s="48" t="s">
        <v>1536</v>
      </c>
      <c r="H581" s="56" t="s">
        <v>1537</v>
      </c>
      <c r="I581" s="51">
        <v>0</v>
      </c>
      <c r="J581" s="50">
        <v>45</v>
      </c>
      <c r="K581" s="50">
        <v>45</v>
      </c>
      <c r="L581" s="51">
        <v>30</v>
      </c>
      <c r="M581" s="51">
        <v>27</v>
      </c>
      <c r="N581" s="58">
        <v>30</v>
      </c>
      <c r="O581" s="51">
        <v>22</v>
      </c>
      <c r="P581" s="51">
        <v>15</v>
      </c>
      <c r="Q581" s="51">
        <f>+'BASE DE DATOS '!CD581</f>
        <v>40</v>
      </c>
      <c r="R581" s="51">
        <f>+'BASE DE DATOS '!CE581</f>
        <v>0</v>
      </c>
      <c r="S581" s="51">
        <f>+'BASE DE DATOS '!CF581</f>
        <v>0</v>
      </c>
      <c r="T581" s="51">
        <f>+'BASE DE DATOS '!CG581</f>
        <v>0</v>
      </c>
      <c r="U581" s="51">
        <f>+'BASE DE DATOS '!CH581</f>
        <v>0</v>
      </c>
      <c r="V581" s="51">
        <f>+'BASE DE DATOS '!CI581</f>
        <v>0</v>
      </c>
      <c r="W581" s="51">
        <f>+'BASE DE DATOS '!CJ581</f>
        <v>0</v>
      </c>
      <c r="X581" s="51">
        <f>+'BASE DE DATOS '!CK581</f>
        <v>0</v>
      </c>
      <c r="Y581" s="51">
        <f>+'BASE DE DATOS '!CL581</f>
        <v>0</v>
      </c>
      <c r="Z581" s="51">
        <f>+'BASE DE DATOS '!CM581</f>
        <v>0</v>
      </c>
      <c r="AA581" s="131">
        <f>+'BASE DE DATOS '!CN581</f>
        <v>1</v>
      </c>
      <c r="AB581" s="130">
        <f>+AA581</f>
        <v>1</v>
      </c>
      <c r="AC581" s="377">
        <v>0.15</v>
      </c>
      <c r="AD581" s="54">
        <f>+'BASE DE DATOS '!CQ581</f>
        <v>38.285714285714285</v>
      </c>
      <c r="AE581" s="127">
        <f>+'BASE DE DATOS '!CR581</f>
        <v>1</v>
      </c>
      <c r="AF581" s="131">
        <f>+AE581</f>
        <v>1</v>
      </c>
      <c r="AG581" s="376"/>
      <c r="AH581" s="55" t="str">
        <f>+'BASE DE DATOS '!CU581</f>
        <v>SECRETARIA DE SALUD</v>
      </c>
    </row>
    <row r="582" spans="1:34" ht="67.5">
      <c r="A582" s="48" t="s">
        <v>1538</v>
      </c>
      <c r="B582" s="49" t="s">
        <v>95</v>
      </c>
      <c r="C582" s="48" t="s">
        <v>1539</v>
      </c>
      <c r="D582" s="50">
        <v>80</v>
      </c>
      <c r="E582" s="50">
        <v>1</v>
      </c>
      <c r="F582" s="48" t="s">
        <v>486</v>
      </c>
      <c r="G582" s="48" t="s">
        <v>1540</v>
      </c>
      <c r="H582" s="56" t="s">
        <v>1541</v>
      </c>
      <c r="I582" s="51">
        <v>0</v>
      </c>
      <c r="J582" s="50">
        <v>80</v>
      </c>
      <c r="K582" s="50">
        <v>74</v>
      </c>
      <c r="L582" s="51">
        <v>80</v>
      </c>
      <c r="M582" s="51">
        <v>46</v>
      </c>
      <c r="N582" s="58">
        <v>80</v>
      </c>
      <c r="O582" s="51">
        <v>50</v>
      </c>
      <c r="P582" s="51">
        <v>1</v>
      </c>
      <c r="Q582" s="52">
        <f>+'BASE DE DATOS '!CD582</f>
        <v>1</v>
      </c>
      <c r="R582" s="51">
        <f>+'BASE DE DATOS '!CE582</f>
        <v>0</v>
      </c>
      <c r="S582" s="51">
        <f>+'BASE DE DATOS '!CF582</f>
        <v>0</v>
      </c>
      <c r="T582" s="51">
        <f>+'BASE DE DATOS '!CG582</f>
        <v>0</v>
      </c>
      <c r="U582" s="51">
        <f>+'BASE DE DATOS '!CH582</f>
        <v>0</v>
      </c>
      <c r="V582" s="51">
        <f>+'BASE DE DATOS '!CI582</f>
        <v>0</v>
      </c>
      <c r="W582" s="51">
        <f>+'BASE DE DATOS '!CJ582</f>
        <v>0</v>
      </c>
      <c r="X582" s="51">
        <f>+'BASE DE DATOS '!CK582</f>
        <v>0</v>
      </c>
      <c r="Y582" s="51">
        <f>+'BASE DE DATOS '!CL582</f>
        <v>0</v>
      </c>
      <c r="Z582" s="51">
        <f>+'BASE DE DATOS '!CM582</f>
        <v>0</v>
      </c>
      <c r="AA582" s="131">
        <f>+'BASE DE DATOS '!CN582</f>
        <v>1</v>
      </c>
      <c r="AB582" s="377">
        <f>SUM(AA582:AA583)/2</f>
        <v>1</v>
      </c>
      <c r="AC582" s="377">
        <v>0.13875000000000001</v>
      </c>
      <c r="AD582" s="54">
        <f>+'BASE DE DATOS '!CQ582</f>
        <v>1</v>
      </c>
      <c r="AE582" s="127">
        <f>+'BASE DE DATOS '!CR582</f>
        <v>1</v>
      </c>
      <c r="AF582" s="376">
        <f>SUM(AE582:AE583)/2</f>
        <v>1</v>
      </c>
      <c r="AG582" s="376"/>
      <c r="AH582" s="55" t="str">
        <f>+'BASE DE DATOS '!CU582</f>
        <v>SECRETARIA DE SALUD</v>
      </c>
    </row>
    <row r="583" spans="1:34" ht="67.5">
      <c r="A583" s="48" t="s">
        <v>1538</v>
      </c>
      <c r="B583" s="49" t="s">
        <v>95</v>
      </c>
      <c r="C583" s="48" t="s">
        <v>1539</v>
      </c>
      <c r="D583" s="50">
        <v>80</v>
      </c>
      <c r="E583" s="50">
        <v>80</v>
      </c>
      <c r="F583" s="48" t="s">
        <v>486</v>
      </c>
      <c r="G583" s="48" t="s">
        <v>1543</v>
      </c>
      <c r="H583" s="56" t="s">
        <v>1544</v>
      </c>
      <c r="I583" s="51">
        <v>0</v>
      </c>
      <c r="J583" s="50">
        <v>80</v>
      </c>
      <c r="K583" s="50">
        <v>74</v>
      </c>
      <c r="L583" s="51">
        <v>80</v>
      </c>
      <c r="M583" s="51">
        <v>67</v>
      </c>
      <c r="N583" s="58">
        <v>80</v>
      </c>
      <c r="O583" s="51">
        <v>100</v>
      </c>
      <c r="P583" s="51">
        <v>80</v>
      </c>
      <c r="Q583" s="51">
        <f>+'BASE DE DATOS '!CD583</f>
        <v>80</v>
      </c>
      <c r="R583" s="51">
        <f>+'BASE DE DATOS '!CE583</f>
        <v>305600000</v>
      </c>
      <c r="S583" s="51">
        <f>+'BASE DE DATOS '!CF583</f>
        <v>305600000</v>
      </c>
      <c r="T583" s="51">
        <f>+'BASE DE DATOS '!CG583</f>
        <v>0</v>
      </c>
      <c r="U583" s="51">
        <f>+'BASE DE DATOS '!CH583</f>
        <v>0</v>
      </c>
      <c r="V583" s="51">
        <f>+'BASE DE DATOS '!CI583</f>
        <v>0</v>
      </c>
      <c r="W583" s="51">
        <f>+'BASE DE DATOS '!CJ583</f>
        <v>0</v>
      </c>
      <c r="X583" s="51">
        <f>+'BASE DE DATOS '!CK583</f>
        <v>0</v>
      </c>
      <c r="Y583" s="51">
        <f>+'BASE DE DATOS '!CL583</f>
        <v>0</v>
      </c>
      <c r="Z583" s="51">
        <f>+'BASE DE DATOS '!CM583</f>
        <v>0</v>
      </c>
      <c r="AA583" s="131">
        <f>+'BASE DE DATOS '!CN583</f>
        <v>1</v>
      </c>
      <c r="AB583" s="377"/>
      <c r="AC583" s="377"/>
      <c r="AD583" s="54">
        <f>+'BASE DE DATOS '!CQ583</f>
        <v>80</v>
      </c>
      <c r="AE583" s="127">
        <f>+'BASE DE DATOS '!CR583</f>
        <v>1</v>
      </c>
      <c r="AF583" s="376"/>
      <c r="AG583" s="376"/>
      <c r="AH583" s="66" t="str">
        <f>+'BASE DE DATOS '!CU583</f>
        <v>SECRETARIA DE SALUD</v>
      </c>
    </row>
    <row r="584" spans="1:34" ht="33.75">
      <c r="A584" s="9" t="s">
        <v>1545</v>
      </c>
      <c r="B584" s="22" t="s">
        <v>83</v>
      </c>
      <c r="C584" s="9" t="s">
        <v>1546</v>
      </c>
      <c r="D584" s="23" t="s">
        <v>79</v>
      </c>
      <c r="E584" s="23" t="s">
        <v>79</v>
      </c>
      <c r="F584" s="9" t="s">
        <v>79</v>
      </c>
      <c r="G584" s="9" t="s">
        <v>80</v>
      </c>
      <c r="H584" s="9" t="s">
        <v>80</v>
      </c>
      <c r="I584" s="23" t="s">
        <v>79</v>
      </c>
      <c r="J584" s="23">
        <f>+J585+J652</f>
        <v>53</v>
      </c>
      <c r="K584" s="23" t="s">
        <v>79</v>
      </c>
      <c r="L584" s="23">
        <f>+L585+L652</f>
        <v>49</v>
      </c>
      <c r="M584" s="94" t="s">
        <v>79</v>
      </c>
      <c r="N584" s="23">
        <f>+N585+N652</f>
        <v>37</v>
      </c>
      <c r="O584" s="94" t="s">
        <v>79</v>
      </c>
      <c r="P584" s="23">
        <f>+P585+P652</f>
        <v>50</v>
      </c>
      <c r="Q584" s="94" t="str">
        <f>+'BASE DE DATOS '!CD584</f>
        <v xml:space="preserve">NA </v>
      </c>
      <c r="R584" s="23">
        <f>+'BASE DE DATOS '!CE584</f>
        <v>4912037464</v>
      </c>
      <c r="S584" s="23">
        <f>+'BASE DE DATOS '!CF584</f>
        <v>3247015844</v>
      </c>
      <c r="T584" s="23">
        <f>+'BASE DE DATOS '!CG584</f>
        <v>0</v>
      </c>
      <c r="U584" s="23">
        <f>+'BASE DE DATOS '!CH584</f>
        <v>0</v>
      </c>
      <c r="V584" s="23">
        <f>+'BASE DE DATOS '!CI584</f>
        <v>0</v>
      </c>
      <c r="W584" s="23">
        <f>+'BASE DE DATOS '!CJ584</f>
        <v>1228021620</v>
      </c>
      <c r="X584" s="23">
        <f>+'BASE DE DATOS '!CK584</f>
        <v>0</v>
      </c>
      <c r="Y584" s="23">
        <f>+'BASE DE DATOS '!CL584</f>
        <v>145900000</v>
      </c>
      <c r="Z584" s="23">
        <f>+'BASE DE DATOS '!CM584</f>
        <v>1000000</v>
      </c>
      <c r="AA584" s="94" t="str">
        <f>+'BASE DE DATOS '!CN584</f>
        <v xml:space="preserve">NA </v>
      </c>
      <c r="AB584" s="94" t="s">
        <v>79</v>
      </c>
      <c r="AC584" s="10">
        <f>SUM(AA587:AA686)/P584</f>
        <v>0.77383513485597577</v>
      </c>
      <c r="AD584" s="23">
        <f>+'BASE DE DATOS '!CQ584</f>
        <v>66</v>
      </c>
      <c r="AE584" s="94" t="str">
        <f>+'BASE DE DATOS '!CR584</f>
        <v xml:space="preserve">NA </v>
      </c>
      <c r="AF584" s="94" t="s">
        <v>79</v>
      </c>
      <c r="AG584" s="10">
        <f>SUM(AE587:AE686)/AD584</f>
        <v>0.83667109500805137</v>
      </c>
      <c r="AH584" s="9" t="str">
        <f>+'BASE DE DATOS '!CU584</f>
        <v xml:space="preserve">SECRETARIA GENERAL - TALENTO HUMANO  </v>
      </c>
    </row>
    <row r="585" spans="1:34" ht="33.75">
      <c r="A585" s="30" t="s">
        <v>1548</v>
      </c>
      <c r="B585" s="31" t="s">
        <v>87</v>
      </c>
      <c r="C585" s="30" t="s">
        <v>1549</v>
      </c>
      <c r="D585" s="32" t="s">
        <v>79</v>
      </c>
      <c r="E585" s="32" t="s">
        <v>79</v>
      </c>
      <c r="F585" s="30" t="s">
        <v>79</v>
      </c>
      <c r="G585" s="30" t="s">
        <v>80</v>
      </c>
      <c r="H585" s="30" t="s">
        <v>80</v>
      </c>
      <c r="I585" s="32" t="s">
        <v>79</v>
      </c>
      <c r="J585" s="32">
        <v>29</v>
      </c>
      <c r="K585" s="32" t="s">
        <v>79</v>
      </c>
      <c r="L585" s="32">
        <f>+L586+L623+L642</f>
        <v>30</v>
      </c>
      <c r="M585" s="68" t="s">
        <v>79</v>
      </c>
      <c r="N585" s="32">
        <f>+N586+N623+N642</f>
        <v>22</v>
      </c>
      <c r="O585" s="68" t="s">
        <v>79</v>
      </c>
      <c r="P585" s="32">
        <f>+P586+P623+P642</f>
        <v>29</v>
      </c>
      <c r="Q585" s="68" t="str">
        <f>+'BASE DE DATOS '!CD585</f>
        <v xml:space="preserve">NA </v>
      </c>
      <c r="R585" s="32">
        <f>+'BASE DE DATOS '!CE585</f>
        <v>3247015844</v>
      </c>
      <c r="S585" s="32">
        <f>+'BASE DE DATOS '!CF585</f>
        <v>3247015844</v>
      </c>
      <c r="T585" s="32">
        <f>+'BASE DE DATOS '!CG585</f>
        <v>0</v>
      </c>
      <c r="U585" s="32">
        <f>+'BASE DE DATOS '!CH585</f>
        <v>0</v>
      </c>
      <c r="V585" s="32">
        <f>+'BASE DE DATOS '!CI585</f>
        <v>0</v>
      </c>
      <c r="W585" s="32">
        <f>+'BASE DE DATOS '!CJ585</f>
        <v>0</v>
      </c>
      <c r="X585" s="32">
        <f>+'BASE DE DATOS '!CK585</f>
        <v>0</v>
      </c>
      <c r="Y585" s="32">
        <f>+'BASE DE DATOS '!CL585</f>
        <v>125900000</v>
      </c>
      <c r="Z585" s="32">
        <f>+'BASE DE DATOS '!CM585</f>
        <v>0</v>
      </c>
      <c r="AA585" s="68" t="str">
        <f>+'BASE DE DATOS '!CN585</f>
        <v xml:space="preserve">NA </v>
      </c>
      <c r="AB585" s="68" t="s">
        <v>79</v>
      </c>
      <c r="AC585" s="36">
        <f>SUM(AA587:AA651)/P585</f>
        <v>0.73209166705618811</v>
      </c>
      <c r="AD585" s="32">
        <f>+'BASE DE DATOS '!CQ585</f>
        <v>37</v>
      </c>
      <c r="AE585" s="68" t="str">
        <f>+'BASE DE DATOS '!CR585</f>
        <v xml:space="preserve">NA </v>
      </c>
      <c r="AF585" s="68" t="s">
        <v>79</v>
      </c>
      <c r="AG585" s="36">
        <f>SUM(AE587:AE651)/AD585</f>
        <v>0.81597147147147142</v>
      </c>
      <c r="AH585" s="30" t="str">
        <f>+'BASE DE DATOS '!CU585</f>
        <v xml:space="preserve">SECRETARIA GENERAL - TALENTO HUMANO  </v>
      </c>
    </row>
    <row r="586" spans="1:34" ht="33.75">
      <c r="A586" s="39" t="s">
        <v>1550</v>
      </c>
      <c r="B586" s="40" t="s">
        <v>91</v>
      </c>
      <c r="C586" s="39" t="s">
        <v>1551</v>
      </c>
      <c r="D586" s="41" t="s">
        <v>79</v>
      </c>
      <c r="E586" s="41" t="s">
        <v>79</v>
      </c>
      <c r="F586" s="41" t="s">
        <v>79</v>
      </c>
      <c r="G586" s="39" t="s">
        <v>80</v>
      </c>
      <c r="H586" s="39" t="s">
        <v>80</v>
      </c>
      <c r="I586" s="41" t="s">
        <v>79</v>
      </c>
      <c r="J586" s="41">
        <v>15</v>
      </c>
      <c r="K586" s="41" t="s">
        <v>79</v>
      </c>
      <c r="L586" s="41">
        <v>18</v>
      </c>
      <c r="M586" s="59" t="s">
        <v>79</v>
      </c>
      <c r="N586" s="41">
        <v>12</v>
      </c>
      <c r="O586" s="59" t="s">
        <v>79</v>
      </c>
      <c r="P586" s="41">
        <v>26</v>
      </c>
      <c r="Q586" s="59" t="str">
        <f>+'BASE DE DATOS '!CD586</f>
        <v xml:space="preserve">NA </v>
      </c>
      <c r="R586" s="41">
        <f>+'BASE DE DATOS '!CE586</f>
        <v>3247015844</v>
      </c>
      <c r="S586" s="41">
        <f>+'BASE DE DATOS '!CF586</f>
        <v>3247015844</v>
      </c>
      <c r="T586" s="41">
        <f>+'BASE DE DATOS '!CG586</f>
        <v>0</v>
      </c>
      <c r="U586" s="41">
        <f>+'BASE DE DATOS '!CH586</f>
        <v>0</v>
      </c>
      <c r="V586" s="41">
        <f>+'BASE DE DATOS '!CI586</f>
        <v>0</v>
      </c>
      <c r="W586" s="41">
        <f>+'BASE DE DATOS '!CJ586</f>
        <v>0</v>
      </c>
      <c r="X586" s="41">
        <f>+'BASE DE DATOS '!CK586</f>
        <v>0</v>
      </c>
      <c r="Y586" s="41">
        <f>+'BASE DE DATOS '!CL586</f>
        <v>125900000</v>
      </c>
      <c r="Z586" s="41">
        <f>+'BASE DE DATOS '!CM586</f>
        <v>0</v>
      </c>
      <c r="AA586" s="59" t="str">
        <f>+'BASE DE DATOS '!CN586</f>
        <v xml:space="preserve">NA </v>
      </c>
      <c r="AB586" s="59" t="s">
        <v>79</v>
      </c>
      <c r="AC586" s="45">
        <f>+AC587</f>
        <v>0.75719923399076494</v>
      </c>
      <c r="AD586" s="39">
        <f>+'BASE DE DATOS '!CQ586</f>
        <v>27</v>
      </c>
      <c r="AE586" s="59" t="str">
        <f>+'BASE DE DATOS '!CR586</f>
        <v xml:space="preserve">NA </v>
      </c>
      <c r="AF586" s="59" t="s">
        <v>79</v>
      </c>
      <c r="AG586" s="45">
        <f>+AG587</f>
        <v>0.78484979423868306</v>
      </c>
      <c r="AH586" s="39" t="str">
        <f>+'BASE DE DATOS '!CU586</f>
        <v xml:space="preserve">SECRETARIA GENERAL - TALENTO HUMANO  </v>
      </c>
    </row>
    <row r="587" spans="1:34" ht="45">
      <c r="A587" s="48" t="s">
        <v>1552</v>
      </c>
      <c r="B587" s="49" t="s">
        <v>95</v>
      </c>
      <c r="C587" s="48" t="s">
        <v>1553</v>
      </c>
      <c r="D587" s="50">
        <v>1</v>
      </c>
      <c r="E587" s="50" t="s">
        <v>81</v>
      </c>
      <c r="F587" s="48" t="s">
        <v>97</v>
      </c>
      <c r="G587" s="48" t="s">
        <v>1554</v>
      </c>
      <c r="H587" s="48" t="s">
        <v>1554</v>
      </c>
      <c r="I587" s="51">
        <v>0</v>
      </c>
      <c r="J587" s="50">
        <v>0</v>
      </c>
      <c r="K587" s="50">
        <v>0</v>
      </c>
      <c r="L587" s="51">
        <v>0</v>
      </c>
      <c r="M587" s="51">
        <v>0</v>
      </c>
      <c r="N587" s="51">
        <v>0</v>
      </c>
      <c r="O587" s="51">
        <v>0</v>
      </c>
      <c r="P587" s="51" t="s">
        <v>81</v>
      </c>
      <c r="Q587" s="51">
        <f>+'BASE DE DATOS '!CD587</f>
        <v>0</v>
      </c>
      <c r="R587" s="51">
        <f>+'BASE DE DATOS '!CE587</f>
        <v>0</v>
      </c>
      <c r="S587" s="51">
        <f>+'BASE DE DATOS '!CF587</f>
        <v>0</v>
      </c>
      <c r="T587" s="51">
        <f>+'BASE DE DATOS '!CG587</f>
        <v>0</v>
      </c>
      <c r="U587" s="51">
        <f>+'BASE DE DATOS '!CH587</f>
        <v>0</v>
      </c>
      <c r="V587" s="51">
        <f>+'BASE DE DATOS '!CI587</f>
        <v>0</v>
      </c>
      <c r="W587" s="51">
        <f>+'BASE DE DATOS '!CJ587</f>
        <v>0</v>
      </c>
      <c r="X587" s="51">
        <f>+'BASE DE DATOS '!CK587</f>
        <v>0</v>
      </c>
      <c r="Y587" s="51">
        <f>+'BASE DE DATOS '!CL587</f>
        <v>0</v>
      </c>
      <c r="Z587" s="51">
        <f>+'BASE DE DATOS '!CM587</f>
        <v>0</v>
      </c>
      <c r="AA587" s="54" t="str">
        <f>+'BASE DE DATOS '!CN587</f>
        <v>NA</v>
      </c>
      <c r="AB587" s="377">
        <f>SUM(AA587:AA592)/2</f>
        <v>1</v>
      </c>
      <c r="AC587" s="377">
        <f>SUM(AA587:AA622)/P586</f>
        <v>0.75719923399076494</v>
      </c>
      <c r="AD587" s="54" t="str">
        <f>+'BASE DE DATOS '!CQ587</f>
        <v>NA</v>
      </c>
      <c r="AE587" s="127" t="str">
        <f>+'BASE DE DATOS '!CR587</f>
        <v>NA</v>
      </c>
      <c r="AF587" s="376">
        <f>SUM(AE587:AE592)/2</f>
        <v>1</v>
      </c>
      <c r="AG587" s="376">
        <f>SUM(AE587:AE622)/AD586</f>
        <v>0.78484979423868306</v>
      </c>
      <c r="AH587" s="55" t="str">
        <f>+'BASE DE DATOS '!CU587</f>
        <v xml:space="preserve">SECRETARIA GENERAL  - ATENCION AL CIUDADANO </v>
      </c>
    </row>
    <row r="588" spans="1:34" ht="22.5">
      <c r="A588" s="48" t="s">
        <v>1552</v>
      </c>
      <c r="B588" s="49" t="s">
        <v>95</v>
      </c>
      <c r="C588" s="48" t="s">
        <v>1553</v>
      </c>
      <c r="D588" s="50">
        <v>4</v>
      </c>
      <c r="E588" s="50" t="s">
        <v>81</v>
      </c>
      <c r="F588" s="48" t="s">
        <v>97</v>
      </c>
      <c r="G588" s="48" t="s">
        <v>1557</v>
      </c>
      <c r="H588" s="48" t="s">
        <v>1557</v>
      </c>
      <c r="I588" s="51">
        <v>0</v>
      </c>
      <c r="J588" s="50">
        <v>1</v>
      </c>
      <c r="K588" s="50">
        <v>0</v>
      </c>
      <c r="L588" s="51">
        <v>1</v>
      </c>
      <c r="M588" s="51">
        <v>0</v>
      </c>
      <c r="N588" s="51">
        <v>0</v>
      </c>
      <c r="O588" s="51">
        <v>0</v>
      </c>
      <c r="P588" s="51" t="s">
        <v>81</v>
      </c>
      <c r="Q588" s="53">
        <f>+'BASE DE DATOS '!CD588</f>
        <v>0</v>
      </c>
      <c r="R588" s="51">
        <f>+'BASE DE DATOS '!CE588</f>
        <v>0</v>
      </c>
      <c r="S588" s="51">
        <f>+'BASE DE DATOS '!CF588</f>
        <v>0</v>
      </c>
      <c r="T588" s="51">
        <f>+'BASE DE DATOS '!CG588</f>
        <v>0</v>
      </c>
      <c r="U588" s="51">
        <f>+'BASE DE DATOS '!CH588</f>
        <v>0</v>
      </c>
      <c r="V588" s="51">
        <f>+'BASE DE DATOS '!CI588</f>
        <v>0</v>
      </c>
      <c r="W588" s="51">
        <f>+'BASE DE DATOS '!CJ588</f>
        <v>0</v>
      </c>
      <c r="X588" s="51">
        <f>+'BASE DE DATOS '!CK588</f>
        <v>0</v>
      </c>
      <c r="Y588" s="51">
        <f>+'BASE DE DATOS '!CL588</f>
        <v>0</v>
      </c>
      <c r="Z588" s="51">
        <f>+'BASE DE DATOS '!CM588</f>
        <v>0</v>
      </c>
      <c r="AA588" s="54" t="str">
        <f>+'BASE DE DATOS '!CN588</f>
        <v>NA</v>
      </c>
      <c r="AB588" s="377"/>
      <c r="AC588" s="377"/>
      <c r="AD588" s="54" t="str">
        <f>+'BASE DE DATOS '!CQ588</f>
        <v>NA</v>
      </c>
      <c r="AE588" s="127" t="str">
        <f>+'BASE DE DATOS '!CR588</f>
        <v>NA</v>
      </c>
      <c r="AF588" s="376"/>
      <c r="AG588" s="376"/>
      <c r="AH588" s="55" t="str">
        <f>+'BASE DE DATOS '!CU588</f>
        <v xml:space="preserve">SECRETARIA PRIVADA </v>
      </c>
    </row>
    <row r="589" spans="1:34" ht="78.75">
      <c r="A589" s="48" t="s">
        <v>1552</v>
      </c>
      <c r="B589" s="49" t="s">
        <v>95</v>
      </c>
      <c r="C589" s="48" t="s">
        <v>1553</v>
      </c>
      <c r="D589" s="50">
        <v>1</v>
      </c>
      <c r="E589" s="50" t="s">
        <v>81</v>
      </c>
      <c r="F589" s="48" t="s">
        <v>97</v>
      </c>
      <c r="G589" s="48" t="s">
        <v>1559</v>
      </c>
      <c r="H589" s="48" t="s">
        <v>1559</v>
      </c>
      <c r="I589" s="51">
        <v>0</v>
      </c>
      <c r="J589" s="50">
        <v>0</v>
      </c>
      <c r="K589" s="50">
        <v>0</v>
      </c>
      <c r="L589" s="51">
        <v>0</v>
      </c>
      <c r="M589" s="51">
        <v>0</v>
      </c>
      <c r="N589" s="51">
        <v>0</v>
      </c>
      <c r="O589" s="51">
        <v>0</v>
      </c>
      <c r="P589" s="51" t="s">
        <v>81</v>
      </c>
      <c r="Q589" s="51">
        <f>+'BASE DE DATOS '!CD589</f>
        <v>0</v>
      </c>
      <c r="R589" s="51">
        <f>+'BASE DE DATOS '!CE589</f>
        <v>0</v>
      </c>
      <c r="S589" s="51">
        <f>+'BASE DE DATOS '!CF589</f>
        <v>0</v>
      </c>
      <c r="T589" s="51">
        <f>+'BASE DE DATOS '!CG589</f>
        <v>0</v>
      </c>
      <c r="U589" s="51">
        <f>+'BASE DE DATOS '!CH589</f>
        <v>0</v>
      </c>
      <c r="V589" s="51">
        <f>+'BASE DE DATOS '!CI589</f>
        <v>0</v>
      </c>
      <c r="W589" s="51">
        <f>+'BASE DE DATOS '!CJ589</f>
        <v>0</v>
      </c>
      <c r="X589" s="51">
        <f>+'BASE DE DATOS '!CK589</f>
        <v>0</v>
      </c>
      <c r="Y589" s="51">
        <f>+'BASE DE DATOS '!CL589</f>
        <v>0</v>
      </c>
      <c r="Z589" s="51">
        <f>+'BASE DE DATOS '!CM589</f>
        <v>0</v>
      </c>
      <c r="AA589" s="54" t="str">
        <f>+'BASE DE DATOS '!CN589</f>
        <v>NA</v>
      </c>
      <c r="AB589" s="377"/>
      <c r="AC589" s="377"/>
      <c r="AD589" s="54" t="str">
        <f>+'BASE DE DATOS '!CQ589</f>
        <v>NA</v>
      </c>
      <c r="AE589" s="127" t="str">
        <f>+'BASE DE DATOS '!CR589</f>
        <v>NA</v>
      </c>
      <c r="AF589" s="376"/>
      <c r="AG589" s="376"/>
      <c r="AH589" s="55" t="str">
        <f>+'BASE DE DATOS '!CU589</f>
        <v xml:space="preserve">SECRETARIA GENERAL  - ATENCION AL CIUDADANO </v>
      </c>
    </row>
    <row r="590" spans="1:34" ht="45">
      <c r="A590" s="48" t="s">
        <v>1552</v>
      </c>
      <c r="B590" s="49" t="s">
        <v>95</v>
      </c>
      <c r="C590" s="48" t="s">
        <v>1553</v>
      </c>
      <c r="D590" s="50">
        <v>100</v>
      </c>
      <c r="E590" s="50" t="s">
        <v>81</v>
      </c>
      <c r="F590" s="48" t="s">
        <v>97</v>
      </c>
      <c r="G590" s="48" t="s">
        <v>1560</v>
      </c>
      <c r="H590" s="48" t="s">
        <v>1560</v>
      </c>
      <c r="I590" s="51">
        <v>0</v>
      </c>
      <c r="J590" s="50">
        <v>0</v>
      </c>
      <c r="K590" s="50">
        <v>0</v>
      </c>
      <c r="L590" s="51">
        <v>0</v>
      </c>
      <c r="M590" s="51">
        <v>0</v>
      </c>
      <c r="N590" s="51">
        <v>0</v>
      </c>
      <c r="O590" s="51">
        <v>0</v>
      </c>
      <c r="P590" s="51" t="s">
        <v>81</v>
      </c>
      <c r="Q590" s="51">
        <f>+'BASE DE DATOS '!CD590</f>
        <v>0</v>
      </c>
      <c r="R590" s="51">
        <f>+'BASE DE DATOS '!CE590</f>
        <v>0</v>
      </c>
      <c r="S590" s="51">
        <f>+'BASE DE DATOS '!CF590</f>
        <v>0</v>
      </c>
      <c r="T590" s="51">
        <f>+'BASE DE DATOS '!CG590</f>
        <v>0</v>
      </c>
      <c r="U590" s="51">
        <f>+'BASE DE DATOS '!CH590</f>
        <v>0</v>
      </c>
      <c r="V590" s="51">
        <f>+'BASE DE DATOS '!CI590</f>
        <v>0</v>
      </c>
      <c r="W590" s="51">
        <f>+'BASE DE DATOS '!CJ590</f>
        <v>0</v>
      </c>
      <c r="X590" s="51">
        <f>+'BASE DE DATOS '!CK590</f>
        <v>0</v>
      </c>
      <c r="Y590" s="51">
        <f>+'BASE DE DATOS '!CL590</f>
        <v>0</v>
      </c>
      <c r="Z590" s="51">
        <f>+'BASE DE DATOS '!CM590</f>
        <v>0</v>
      </c>
      <c r="AA590" s="54" t="str">
        <f>+'BASE DE DATOS '!CN590</f>
        <v>NA</v>
      </c>
      <c r="AB590" s="377"/>
      <c r="AC590" s="377"/>
      <c r="AD590" s="54" t="str">
        <f>+'BASE DE DATOS '!CQ590</f>
        <v>NA</v>
      </c>
      <c r="AE590" s="127" t="str">
        <f>+'BASE DE DATOS '!CR590</f>
        <v>NA</v>
      </c>
      <c r="AF590" s="376"/>
      <c r="AG590" s="376"/>
      <c r="AH590" s="55" t="str">
        <f>+'BASE DE DATOS '!CU590</f>
        <v xml:space="preserve">SECRETARIA GENERAL  - ATENCION AL CIUDADANO </v>
      </c>
    </row>
    <row r="591" spans="1:34" ht="45">
      <c r="A591" s="48" t="s">
        <v>1552</v>
      </c>
      <c r="B591" s="49" t="s">
        <v>95</v>
      </c>
      <c r="C591" s="48" t="s">
        <v>1553</v>
      </c>
      <c r="D591" s="50">
        <v>4</v>
      </c>
      <c r="E591" s="50">
        <v>4</v>
      </c>
      <c r="F591" s="48" t="s">
        <v>97</v>
      </c>
      <c r="G591" s="48" t="s">
        <v>1561</v>
      </c>
      <c r="H591" s="48" t="s">
        <v>1561</v>
      </c>
      <c r="I591" s="51">
        <v>0</v>
      </c>
      <c r="J591" s="50">
        <v>1</v>
      </c>
      <c r="K591" s="50">
        <v>1</v>
      </c>
      <c r="L591" s="51">
        <v>1</v>
      </c>
      <c r="M591" s="51">
        <v>1</v>
      </c>
      <c r="N591" s="51">
        <v>0</v>
      </c>
      <c r="O591" s="51">
        <v>0</v>
      </c>
      <c r="P591" s="51">
        <v>2</v>
      </c>
      <c r="Q591" s="53">
        <f>+'BASE DE DATOS '!CD591</f>
        <v>2</v>
      </c>
      <c r="R591" s="51">
        <f>+'BASE DE DATOS '!CE591</f>
        <v>227020000</v>
      </c>
      <c r="S591" s="51">
        <f>+'BASE DE DATOS '!CF591</f>
        <v>227020000</v>
      </c>
      <c r="T591" s="51">
        <f>+'BASE DE DATOS '!CG591</f>
        <v>0</v>
      </c>
      <c r="U591" s="51">
        <f>+'BASE DE DATOS '!CH591</f>
        <v>0</v>
      </c>
      <c r="V591" s="51">
        <f>+'BASE DE DATOS '!CI591</f>
        <v>0</v>
      </c>
      <c r="W591" s="51">
        <f>+'BASE DE DATOS '!CJ591</f>
        <v>0</v>
      </c>
      <c r="X591" s="51">
        <f>+'BASE DE DATOS '!CK591</f>
        <v>0</v>
      </c>
      <c r="Y591" s="51">
        <f>+'BASE DE DATOS '!CL591</f>
        <v>0</v>
      </c>
      <c r="Z591" s="51">
        <f>+'BASE DE DATOS '!CM591</f>
        <v>0</v>
      </c>
      <c r="AA591" s="131">
        <f>+'BASE DE DATOS '!CN591</f>
        <v>1</v>
      </c>
      <c r="AB591" s="377"/>
      <c r="AC591" s="377"/>
      <c r="AD591" s="54">
        <f>+'BASE DE DATOS '!CQ591</f>
        <v>4</v>
      </c>
      <c r="AE591" s="127">
        <f>+'BASE DE DATOS '!CR591</f>
        <v>1</v>
      </c>
      <c r="AF591" s="376"/>
      <c r="AG591" s="376"/>
      <c r="AH591" s="55" t="str">
        <f>+'BASE DE DATOS '!CU591</f>
        <v>SECRETARIA PRIVADA</v>
      </c>
    </row>
    <row r="592" spans="1:34" ht="56.25">
      <c r="A592" s="48" t="s">
        <v>1552</v>
      </c>
      <c r="B592" s="49" t="s">
        <v>95</v>
      </c>
      <c r="C592" s="48" t="s">
        <v>1553</v>
      </c>
      <c r="D592" s="50">
        <v>1</v>
      </c>
      <c r="E592" s="50">
        <v>1</v>
      </c>
      <c r="F592" s="48" t="s">
        <v>97</v>
      </c>
      <c r="G592" s="48" t="s">
        <v>1563</v>
      </c>
      <c r="H592" s="48" t="s">
        <v>1563</v>
      </c>
      <c r="I592" s="51">
        <v>0</v>
      </c>
      <c r="J592" s="50">
        <v>0</v>
      </c>
      <c r="K592" s="50">
        <v>0</v>
      </c>
      <c r="L592" s="51">
        <v>0</v>
      </c>
      <c r="M592" s="51">
        <v>0</v>
      </c>
      <c r="N592" s="51">
        <v>0</v>
      </c>
      <c r="O592" s="51">
        <v>0</v>
      </c>
      <c r="P592" s="51">
        <v>1</v>
      </c>
      <c r="Q592" s="53">
        <f>+'BASE DE DATOS '!CD592</f>
        <v>1</v>
      </c>
      <c r="R592" s="51">
        <f>+'BASE DE DATOS '!CE592</f>
        <v>241369600</v>
      </c>
      <c r="S592" s="51">
        <f>+'BASE DE DATOS '!CF592</f>
        <v>241369600</v>
      </c>
      <c r="T592" s="51">
        <f>+'BASE DE DATOS '!CG592</f>
        <v>0</v>
      </c>
      <c r="U592" s="51">
        <f>+'BASE DE DATOS '!CH592</f>
        <v>0</v>
      </c>
      <c r="V592" s="51">
        <f>+'BASE DE DATOS '!CI592</f>
        <v>0</v>
      </c>
      <c r="W592" s="51">
        <f>+'BASE DE DATOS '!CJ592</f>
        <v>0</v>
      </c>
      <c r="X592" s="51">
        <f>+'BASE DE DATOS '!CK592</f>
        <v>0</v>
      </c>
      <c r="Y592" s="51">
        <f>+'BASE DE DATOS '!CL592</f>
        <v>0</v>
      </c>
      <c r="Z592" s="51">
        <f>+'BASE DE DATOS '!CM592</f>
        <v>0</v>
      </c>
      <c r="AA592" s="131">
        <f>+'BASE DE DATOS '!CN592</f>
        <v>1</v>
      </c>
      <c r="AB592" s="377"/>
      <c r="AC592" s="377"/>
      <c r="AD592" s="54">
        <f>+'BASE DE DATOS '!CQ592</f>
        <v>1</v>
      </c>
      <c r="AE592" s="127">
        <f>+'BASE DE DATOS '!CR592</f>
        <v>1</v>
      </c>
      <c r="AF592" s="376"/>
      <c r="AG592" s="376"/>
      <c r="AH592" s="55" t="str">
        <f>+'BASE DE DATOS '!CU592</f>
        <v>SECRETARIA PRIVADA</v>
      </c>
    </row>
    <row r="593" spans="1:34" ht="67.5">
      <c r="A593" s="48" t="s">
        <v>1565</v>
      </c>
      <c r="B593" s="49" t="s">
        <v>95</v>
      </c>
      <c r="C593" s="48" t="s">
        <v>1566</v>
      </c>
      <c r="D593" s="50">
        <v>100</v>
      </c>
      <c r="E593" s="50">
        <v>100</v>
      </c>
      <c r="F593" s="48" t="s">
        <v>97</v>
      </c>
      <c r="G593" s="48" t="s">
        <v>1567</v>
      </c>
      <c r="H593" s="48" t="s">
        <v>1567</v>
      </c>
      <c r="I593" s="51">
        <v>0</v>
      </c>
      <c r="J593" s="50">
        <v>20</v>
      </c>
      <c r="K593" s="50">
        <v>100</v>
      </c>
      <c r="L593" s="51">
        <v>0</v>
      </c>
      <c r="M593" s="51">
        <v>0</v>
      </c>
      <c r="N593" s="51">
        <v>0</v>
      </c>
      <c r="O593" s="51">
        <v>0</v>
      </c>
      <c r="P593" s="51">
        <v>0</v>
      </c>
      <c r="Q593" s="51">
        <f>+'BASE DE DATOS '!CD593</f>
        <v>0</v>
      </c>
      <c r="R593" s="51">
        <f>+'BASE DE DATOS '!CE593</f>
        <v>0</v>
      </c>
      <c r="S593" s="51">
        <f>+'BASE DE DATOS '!CF593</f>
        <v>0</v>
      </c>
      <c r="T593" s="51">
        <f>+'BASE DE DATOS '!CG593</f>
        <v>0</v>
      </c>
      <c r="U593" s="51">
        <f>+'BASE DE DATOS '!CH593</f>
        <v>0</v>
      </c>
      <c r="V593" s="51">
        <f>+'BASE DE DATOS '!CI593</f>
        <v>0</v>
      </c>
      <c r="W593" s="51">
        <f>+'BASE DE DATOS '!CJ593</f>
        <v>0</v>
      </c>
      <c r="X593" s="51">
        <f>+'BASE DE DATOS '!CK593</f>
        <v>0</v>
      </c>
      <c r="Y593" s="51">
        <f>+'BASE DE DATOS '!CL593</f>
        <v>0</v>
      </c>
      <c r="Z593" s="51">
        <f>+'BASE DE DATOS '!CM593</f>
        <v>0</v>
      </c>
      <c r="AA593" s="54" t="str">
        <f>+'BASE DE DATOS '!CN593</f>
        <v>NA</v>
      </c>
      <c r="AB593" s="377">
        <f>SUM(AA593:AA596)/3</f>
        <v>1</v>
      </c>
      <c r="AC593" s="377">
        <v>0.1</v>
      </c>
      <c r="AD593" s="54">
        <f>+'BASE DE DATOS '!CQ593</f>
        <v>100</v>
      </c>
      <c r="AE593" s="127">
        <f>+'BASE DE DATOS '!CR593</f>
        <v>1</v>
      </c>
      <c r="AF593" s="376">
        <f>SUM(AE593:AE596)/4</f>
        <v>1</v>
      </c>
      <c r="AG593" s="376"/>
      <c r="AH593" s="55" t="str">
        <f>+'BASE DE DATOS '!CU593</f>
        <v>SECRETARIA GENERAL - DIR. ADM DE TALENTO HUMANO</v>
      </c>
    </row>
    <row r="594" spans="1:34" ht="45">
      <c r="A594" s="48" t="s">
        <v>1565</v>
      </c>
      <c r="B594" s="49" t="s">
        <v>95</v>
      </c>
      <c r="C594" s="48" t="s">
        <v>1566</v>
      </c>
      <c r="D594" s="50">
        <v>90</v>
      </c>
      <c r="E594" s="50">
        <v>90</v>
      </c>
      <c r="F594" s="48" t="s">
        <v>97</v>
      </c>
      <c r="G594" s="48" t="s">
        <v>1569</v>
      </c>
      <c r="H594" s="48" t="s">
        <v>1569</v>
      </c>
      <c r="I594" s="51">
        <v>0.3</v>
      </c>
      <c r="J594" s="50">
        <v>50</v>
      </c>
      <c r="K594" s="50">
        <v>50</v>
      </c>
      <c r="L594" s="51">
        <v>100</v>
      </c>
      <c r="M594" s="51">
        <v>90</v>
      </c>
      <c r="N594" s="58">
        <v>90</v>
      </c>
      <c r="O594" s="58">
        <v>60</v>
      </c>
      <c r="P594" s="51">
        <v>90</v>
      </c>
      <c r="Q594" s="58">
        <f>+'BASE DE DATOS '!CD594</f>
        <v>90</v>
      </c>
      <c r="R594" s="51">
        <f>+'BASE DE DATOS '!CE594</f>
        <v>0</v>
      </c>
      <c r="S594" s="51">
        <f>+'BASE DE DATOS '!CF594</f>
        <v>0</v>
      </c>
      <c r="T594" s="51">
        <f>+'BASE DE DATOS '!CG594</f>
        <v>0</v>
      </c>
      <c r="U594" s="51">
        <f>+'BASE DE DATOS '!CH594</f>
        <v>0</v>
      </c>
      <c r="V594" s="51">
        <f>+'BASE DE DATOS '!CI594</f>
        <v>0</v>
      </c>
      <c r="W594" s="51">
        <f>+'BASE DE DATOS '!CJ594</f>
        <v>0</v>
      </c>
      <c r="X594" s="51">
        <f>+'BASE DE DATOS '!CK594</f>
        <v>0</v>
      </c>
      <c r="Y594" s="51">
        <f>+'BASE DE DATOS '!CL594</f>
        <v>20000000</v>
      </c>
      <c r="Z594" s="51">
        <f>+'BASE DE DATOS '!CM594</f>
        <v>0</v>
      </c>
      <c r="AA594" s="131">
        <f>+'BASE DE DATOS '!CN594</f>
        <v>1</v>
      </c>
      <c r="AB594" s="377"/>
      <c r="AC594" s="377"/>
      <c r="AD594" s="54">
        <f>+'BASE DE DATOS '!CQ594</f>
        <v>90</v>
      </c>
      <c r="AE594" s="127">
        <f>+'BASE DE DATOS '!CR594</f>
        <v>1</v>
      </c>
      <c r="AF594" s="376"/>
      <c r="AG594" s="376"/>
      <c r="AH594" s="55" t="str">
        <f>+'BASE DE DATOS '!CU594</f>
        <v>SECRETARIA GENERAL - DIR. ADM DE TALENTO HUMANO</v>
      </c>
    </row>
    <row r="595" spans="1:34" ht="45">
      <c r="A595" s="48" t="s">
        <v>1565</v>
      </c>
      <c r="B595" s="49" t="s">
        <v>95</v>
      </c>
      <c r="C595" s="48" t="s">
        <v>1566</v>
      </c>
      <c r="D595" s="50">
        <v>80</v>
      </c>
      <c r="E595" s="50">
        <v>80</v>
      </c>
      <c r="F595" s="48" t="s">
        <v>97</v>
      </c>
      <c r="G595" s="48" t="s">
        <v>1575</v>
      </c>
      <c r="H595" s="48" t="s">
        <v>1575</v>
      </c>
      <c r="I595" s="51">
        <v>0</v>
      </c>
      <c r="J595" s="50">
        <v>20</v>
      </c>
      <c r="K595" s="50">
        <v>20</v>
      </c>
      <c r="L595" s="51">
        <v>100</v>
      </c>
      <c r="M595" s="51">
        <v>30</v>
      </c>
      <c r="N595" s="58">
        <v>50</v>
      </c>
      <c r="O595" s="58">
        <v>20</v>
      </c>
      <c r="P595" s="51">
        <v>80</v>
      </c>
      <c r="Q595" s="58">
        <f>+'BASE DE DATOS '!CD595</f>
        <v>80</v>
      </c>
      <c r="R595" s="51">
        <f>+'BASE DE DATOS '!CE595</f>
        <v>0</v>
      </c>
      <c r="S595" s="51">
        <f>+'BASE DE DATOS '!CF595</f>
        <v>0</v>
      </c>
      <c r="T595" s="51">
        <f>+'BASE DE DATOS '!CG595</f>
        <v>0</v>
      </c>
      <c r="U595" s="51">
        <f>+'BASE DE DATOS '!CH595</f>
        <v>0</v>
      </c>
      <c r="V595" s="51">
        <f>+'BASE DE DATOS '!CI595</f>
        <v>0</v>
      </c>
      <c r="W595" s="51">
        <f>+'BASE DE DATOS '!CJ595</f>
        <v>0</v>
      </c>
      <c r="X595" s="51">
        <f>+'BASE DE DATOS '!CK595</f>
        <v>0</v>
      </c>
      <c r="Y595" s="51">
        <f>+'BASE DE DATOS '!CL595</f>
        <v>20000000</v>
      </c>
      <c r="Z595" s="51">
        <f>+'BASE DE DATOS '!CM595</f>
        <v>0</v>
      </c>
      <c r="AA595" s="131">
        <f>+'BASE DE DATOS '!CN595</f>
        <v>1</v>
      </c>
      <c r="AB595" s="377"/>
      <c r="AC595" s="377"/>
      <c r="AD595" s="54">
        <f>+'BASE DE DATOS '!CQ595</f>
        <v>80</v>
      </c>
      <c r="AE595" s="127">
        <f>+'BASE DE DATOS '!CR595</f>
        <v>1</v>
      </c>
      <c r="AF595" s="376"/>
      <c r="AG595" s="376"/>
      <c r="AH595" s="55" t="str">
        <f>+'BASE DE DATOS '!CU595</f>
        <v>SECRETARIA GENERAL - DIR. ADM DE TALENTO HUMANO</v>
      </c>
    </row>
    <row r="596" spans="1:34" ht="45">
      <c r="A596" s="48" t="s">
        <v>1565</v>
      </c>
      <c r="B596" s="49" t="s">
        <v>95</v>
      </c>
      <c r="C596" s="48" t="s">
        <v>1566</v>
      </c>
      <c r="D596" s="50">
        <v>80</v>
      </c>
      <c r="E596" s="50">
        <v>80</v>
      </c>
      <c r="F596" s="48" t="s">
        <v>97</v>
      </c>
      <c r="G596" s="48" t="s">
        <v>1576</v>
      </c>
      <c r="H596" s="48" t="s">
        <v>1576</v>
      </c>
      <c r="I596" s="51">
        <v>0.3</v>
      </c>
      <c r="J596" s="50">
        <v>30</v>
      </c>
      <c r="K596" s="50">
        <v>30</v>
      </c>
      <c r="L596" s="51">
        <v>80</v>
      </c>
      <c r="M596" s="51">
        <v>40</v>
      </c>
      <c r="N596" s="58">
        <v>100</v>
      </c>
      <c r="O596" s="58">
        <v>100</v>
      </c>
      <c r="P596" s="51">
        <v>80</v>
      </c>
      <c r="Q596" s="58">
        <f>+'BASE DE DATOS '!CD596</f>
        <v>100</v>
      </c>
      <c r="R596" s="51">
        <f>+'BASE DE DATOS '!CE596</f>
        <v>648000000</v>
      </c>
      <c r="S596" s="51">
        <f>+'BASE DE DATOS '!CF596</f>
        <v>648000000</v>
      </c>
      <c r="T596" s="51">
        <f>+'BASE DE DATOS '!CG596</f>
        <v>0</v>
      </c>
      <c r="U596" s="51">
        <f>+'BASE DE DATOS '!CH596</f>
        <v>0</v>
      </c>
      <c r="V596" s="51">
        <f>+'BASE DE DATOS '!CI596</f>
        <v>0</v>
      </c>
      <c r="W596" s="51">
        <f>+'BASE DE DATOS '!CJ596</f>
        <v>0</v>
      </c>
      <c r="X596" s="51">
        <f>+'BASE DE DATOS '!CK596</f>
        <v>0</v>
      </c>
      <c r="Y596" s="51">
        <f>+'BASE DE DATOS '!CL596</f>
        <v>0</v>
      </c>
      <c r="Z596" s="51">
        <f>+'BASE DE DATOS '!CM596</f>
        <v>0</v>
      </c>
      <c r="AA596" s="131">
        <f>+'BASE DE DATOS '!CN596</f>
        <v>1</v>
      </c>
      <c r="AB596" s="377"/>
      <c r="AC596" s="377"/>
      <c r="AD596" s="54">
        <f>+'BASE DE DATOS '!CQ596</f>
        <v>270</v>
      </c>
      <c r="AE596" s="127">
        <f>+'BASE DE DATOS '!CR596</f>
        <v>1</v>
      </c>
      <c r="AF596" s="376"/>
      <c r="AG596" s="376"/>
      <c r="AH596" s="55" t="str">
        <f>+'BASE DE DATOS '!CU596</f>
        <v>SECRETARIA GENERAL - DIR. ADM DE TALENTO HUMANO</v>
      </c>
    </row>
    <row r="597" spans="1:34" ht="33.75">
      <c r="A597" s="48" t="s">
        <v>1586</v>
      </c>
      <c r="B597" s="49" t="s">
        <v>95</v>
      </c>
      <c r="C597" s="48" t="s">
        <v>1587</v>
      </c>
      <c r="D597" s="50">
        <v>100</v>
      </c>
      <c r="E597" s="50">
        <v>100</v>
      </c>
      <c r="F597" s="48" t="s">
        <v>97</v>
      </c>
      <c r="G597" s="48" t="s">
        <v>1588</v>
      </c>
      <c r="H597" s="48" t="s">
        <v>1588</v>
      </c>
      <c r="I597" s="51">
        <v>0</v>
      </c>
      <c r="J597" s="50">
        <v>20</v>
      </c>
      <c r="K597" s="50">
        <v>20</v>
      </c>
      <c r="L597" s="51">
        <v>40</v>
      </c>
      <c r="M597" s="51">
        <v>46</v>
      </c>
      <c r="N597" s="51">
        <v>100</v>
      </c>
      <c r="O597" s="51">
        <v>100</v>
      </c>
      <c r="P597" s="51">
        <v>100</v>
      </c>
      <c r="Q597" s="51">
        <f>+'BASE DE DATOS '!CD597</f>
        <v>100</v>
      </c>
      <c r="R597" s="51">
        <f>+'BASE DE DATOS '!CE597</f>
        <v>0</v>
      </c>
      <c r="S597" s="51">
        <f>+'BASE DE DATOS '!CF597</f>
        <v>0</v>
      </c>
      <c r="T597" s="51">
        <f>+'BASE DE DATOS '!CG597</f>
        <v>0</v>
      </c>
      <c r="U597" s="51">
        <f>+'BASE DE DATOS '!CH597</f>
        <v>0</v>
      </c>
      <c r="V597" s="51">
        <f>+'BASE DE DATOS '!CI597</f>
        <v>0</v>
      </c>
      <c r="W597" s="51">
        <f>+'BASE DE DATOS '!CJ597</f>
        <v>0</v>
      </c>
      <c r="X597" s="51">
        <f>+'BASE DE DATOS '!CK597</f>
        <v>0</v>
      </c>
      <c r="Y597" s="51">
        <f>+'BASE DE DATOS '!CL597</f>
        <v>22950000</v>
      </c>
      <c r="Z597" s="51">
        <f>+'BASE DE DATOS '!CM597</f>
        <v>0</v>
      </c>
      <c r="AA597" s="131">
        <f>+'BASE DE DATOS '!CN597</f>
        <v>1</v>
      </c>
      <c r="AB597" s="377">
        <f>SUM(AA597:AA598)/2</f>
        <v>0.82573289902280123</v>
      </c>
      <c r="AC597" s="377">
        <v>0.15</v>
      </c>
      <c r="AD597" s="54">
        <f>+'BASE DE DATOS '!CQ597</f>
        <v>100</v>
      </c>
      <c r="AE597" s="127">
        <f>+'BASE DE DATOS '!CR597</f>
        <v>1</v>
      </c>
      <c r="AF597" s="376">
        <f>SUM(AE597:AE598)/2</f>
        <v>0.97324999999999995</v>
      </c>
      <c r="AG597" s="376"/>
      <c r="AH597" s="55" t="str">
        <f>+'BASE DE DATOS '!CU597</f>
        <v xml:space="preserve">SECRETARIA DE  HACIENDA </v>
      </c>
    </row>
    <row r="598" spans="1:34" ht="56.25">
      <c r="A598" s="48" t="s">
        <v>1586</v>
      </c>
      <c r="B598" s="49" t="s">
        <v>95</v>
      </c>
      <c r="C598" s="48" t="s">
        <v>1587</v>
      </c>
      <c r="D598" s="50">
        <v>2000</v>
      </c>
      <c r="E598" s="50">
        <v>2000</v>
      </c>
      <c r="F598" s="48" t="s">
        <v>97</v>
      </c>
      <c r="G598" s="48" t="s">
        <v>1590</v>
      </c>
      <c r="H598" s="48" t="s">
        <v>1590</v>
      </c>
      <c r="I598" s="51">
        <v>0</v>
      </c>
      <c r="J598" s="50">
        <v>400</v>
      </c>
      <c r="K598" s="50">
        <v>400</v>
      </c>
      <c r="L598" s="51">
        <v>1200</v>
      </c>
      <c r="M598" s="51">
        <v>1200</v>
      </c>
      <c r="N598" s="51">
        <v>93</v>
      </c>
      <c r="O598" s="51">
        <v>93</v>
      </c>
      <c r="P598" s="51">
        <v>307</v>
      </c>
      <c r="Q598" s="51">
        <f>+'BASE DE DATOS '!CD598</f>
        <v>200</v>
      </c>
      <c r="R598" s="51">
        <f>+'BASE DE DATOS '!CE598</f>
        <v>0</v>
      </c>
      <c r="S598" s="51">
        <f>+'BASE DE DATOS '!CF598</f>
        <v>0</v>
      </c>
      <c r="T598" s="51">
        <f>+'BASE DE DATOS '!CG598</f>
        <v>0</v>
      </c>
      <c r="U598" s="51">
        <f>+'BASE DE DATOS '!CH598</f>
        <v>0</v>
      </c>
      <c r="V598" s="51">
        <f>+'BASE DE DATOS '!CI598</f>
        <v>0</v>
      </c>
      <c r="W598" s="51">
        <f>+'BASE DE DATOS '!CJ598</f>
        <v>0</v>
      </c>
      <c r="X598" s="51">
        <f>+'BASE DE DATOS '!CK598</f>
        <v>0</v>
      </c>
      <c r="Y598" s="51">
        <f>+'BASE DE DATOS '!CL598</f>
        <v>22950000</v>
      </c>
      <c r="Z598" s="51">
        <f>+'BASE DE DATOS '!CM598</f>
        <v>0</v>
      </c>
      <c r="AA598" s="131">
        <f>+'BASE DE DATOS '!CN598</f>
        <v>0.65146579804560256</v>
      </c>
      <c r="AB598" s="377"/>
      <c r="AC598" s="377"/>
      <c r="AD598" s="54">
        <f>+'BASE DE DATOS '!CQ598</f>
        <v>1893</v>
      </c>
      <c r="AE598" s="127">
        <f>+'BASE DE DATOS '!CR598</f>
        <v>0.94650000000000001</v>
      </c>
      <c r="AF598" s="376"/>
      <c r="AG598" s="376"/>
      <c r="AH598" s="55" t="str">
        <f>+'BASE DE DATOS '!CU598</f>
        <v xml:space="preserve">SECRETARIA DE  HACIENDA </v>
      </c>
    </row>
    <row r="599" spans="1:34" ht="56.25">
      <c r="A599" s="48" t="s">
        <v>1591</v>
      </c>
      <c r="B599" s="49" t="s">
        <v>95</v>
      </c>
      <c r="C599" s="48" t="s">
        <v>1592</v>
      </c>
      <c r="D599" s="50">
        <v>90</v>
      </c>
      <c r="E599" s="50">
        <v>90</v>
      </c>
      <c r="F599" s="48" t="s">
        <v>97</v>
      </c>
      <c r="G599" s="48" t="s">
        <v>1593</v>
      </c>
      <c r="H599" s="48" t="s">
        <v>1593</v>
      </c>
      <c r="I599" s="51">
        <v>0.22</v>
      </c>
      <c r="J599" s="50">
        <v>10</v>
      </c>
      <c r="K599" s="50">
        <v>10</v>
      </c>
      <c r="L599" s="51">
        <v>0</v>
      </c>
      <c r="M599" s="51">
        <v>0</v>
      </c>
      <c r="N599" s="51">
        <v>10</v>
      </c>
      <c r="O599" s="51">
        <v>10</v>
      </c>
      <c r="P599" s="51">
        <v>70</v>
      </c>
      <c r="Q599" s="53">
        <f>+'BASE DE DATOS '!CD599</f>
        <v>20</v>
      </c>
      <c r="R599" s="51">
        <f>+'BASE DE DATOS '!CE599</f>
        <v>0</v>
      </c>
      <c r="S599" s="51">
        <f>+'BASE DE DATOS '!CF599</f>
        <v>0</v>
      </c>
      <c r="T599" s="51">
        <f>+'BASE DE DATOS '!CG599</f>
        <v>0</v>
      </c>
      <c r="U599" s="51">
        <f>+'BASE DE DATOS '!CH599</f>
        <v>0</v>
      </c>
      <c r="V599" s="51">
        <f>+'BASE DE DATOS '!CI599</f>
        <v>0</v>
      </c>
      <c r="W599" s="51">
        <f>+'BASE DE DATOS '!CJ599</f>
        <v>0</v>
      </c>
      <c r="X599" s="51">
        <f>+'BASE DE DATOS '!CK599</f>
        <v>0</v>
      </c>
      <c r="Y599" s="51">
        <f>+'BASE DE DATOS '!CL599</f>
        <v>0</v>
      </c>
      <c r="Z599" s="51">
        <f>+'BASE DE DATOS '!CM599</f>
        <v>0</v>
      </c>
      <c r="AA599" s="131">
        <f>+'BASE DE DATOS '!CN599</f>
        <v>0.2857142857142857</v>
      </c>
      <c r="AB599" s="377">
        <f>SUM(AA599:AA601)/3</f>
        <v>0.42857142857142855</v>
      </c>
      <c r="AC599" s="377">
        <v>3.3000000000000002E-2</v>
      </c>
      <c r="AD599" s="54">
        <f>+'BASE DE DATOS '!CQ599</f>
        <v>40</v>
      </c>
      <c r="AE599" s="127">
        <f>+'BASE DE DATOS '!CR599</f>
        <v>0.44444444444444442</v>
      </c>
      <c r="AF599" s="376">
        <f>SUM(AE599:AE601)/3</f>
        <v>0.48148148148148145</v>
      </c>
      <c r="AG599" s="376"/>
      <c r="AH599" s="66" t="str">
        <f>+'BASE DE DATOS '!CU599</f>
        <v xml:space="preserve">SECRETARIA PLANEACION  - CONTROL INTERNO - SECRETARIA GENERAL </v>
      </c>
    </row>
    <row r="600" spans="1:34" ht="67.5">
      <c r="A600" s="48" t="s">
        <v>1591</v>
      </c>
      <c r="B600" s="49" t="s">
        <v>95</v>
      </c>
      <c r="C600" s="48" t="s">
        <v>1592</v>
      </c>
      <c r="D600" s="50">
        <v>80</v>
      </c>
      <c r="E600" s="50">
        <v>80</v>
      </c>
      <c r="F600" s="48" t="s">
        <v>97</v>
      </c>
      <c r="G600" s="48" t="s">
        <v>1595</v>
      </c>
      <c r="H600" s="48" t="s">
        <v>1595</v>
      </c>
      <c r="I600" s="51">
        <v>0.15</v>
      </c>
      <c r="J600" s="50">
        <v>20</v>
      </c>
      <c r="K600" s="50">
        <v>0</v>
      </c>
      <c r="L600" s="51">
        <v>40</v>
      </c>
      <c r="M600" s="51">
        <v>10</v>
      </c>
      <c r="N600" s="51">
        <v>0</v>
      </c>
      <c r="O600" s="51">
        <v>0</v>
      </c>
      <c r="P600" s="51">
        <v>80</v>
      </c>
      <c r="Q600" s="53">
        <f>+'BASE DE DATOS '!CD600</f>
        <v>70</v>
      </c>
      <c r="R600" s="51">
        <f>+'BASE DE DATOS '!CE600</f>
        <v>0</v>
      </c>
      <c r="S600" s="51">
        <f>+'BASE DE DATOS '!CF600</f>
        <v>0</v>
      </c>
      <c r="T600" s="51">
        <f>+'BASE DE DATOS '!CG600</f>
        <v>0</v>
      </c>
      <c r="U600" s="51">
        <f>+'BASE DE DATOS '!CH600</f>
        <v>0</v>
      </c>
      <c r="V600" s="51">
        <f>+'BASE DE DATOS '!CI600</f>
        <v>0</v>
      </c>
      <c r="W600" s="51">
        <f>+'BASE DE DATOS '!CJ600</f>
        <v>0</v>
      </c>
      <c r="X600" s="51">
        <f>+'BASE DE DATOS '!CK600</f>
        <v>0</v>
      </c>
      <c r="Y600" s="51">
        <f>+'BASE DE DATOS '!CL600</f>
        <v>0</v>
      </c>
      <c r="Z600" s="51">
        <f>+'BASE DE DATOS '!CM600</f>
        <v>0</v>
      </c>
      <c r="AA600" s="131">
        <f>+'BASE DE DATOS '!CN600</f>
        <v>1</v>
      </c>
      <c r="AB600" s="377"/>
      <c r="AC600" s="377"/>
      <c r="AD600" s="54">
        <f>+'BASE DE DATOS '!CQ600</f>
        <v>80</v>
      </c>
      <c r="AE600" s="127">
        <f>+'BASE DE DATOS '!CR600</f>
        <v>1</v>
      </c>
      <c r="AF600" s="376"/>
      <c r="AG600" s="376"/>
      <c r="AH600" s="66" t="str">
        <f>+'BASE DE DATOS '!CU600</f>
        <v xml:space="preserve">SECRETARIA PLANEACION  - CONTROL INTERNO - SECRETARIA GENERAL </v>
      </c>
    </row>
    <row r="601" spans="1:34" ht="33.75">
      <c r="A601" s="48" t="s">
        <v>1591</v>
      </c>
      <c r="B601" s="49" t="s">
        <v>95</v>
      </c>
      <c r="C601" s="48" t="s">
        <v>1592</v>
      </c>
      <c r="D601" s="57">
        <v>95</v>
      </c>
      <c r="E601" s="57">
        <v>1</v>
      </c>
      <c r="F601" s="48" t="s">
        <v>97</v>
      </c>
      <c r="G601" s="48" t="s">
        <v>1596</v>
      </c>
      <c r="H601" s="56" t="s">
        <v>1597</v>
      </c>
      <c r="I601" s="51">
        <v>0</v>
      </c>
      <c r="J601" s="50">
        <v>20</v>
      </c>
      <c r="K601" s="50">
        <v>0</v>
      </c>
      <c r="L601" s="51">
        <v>30</v>
      </c>
      <c r="M601" s="51">
        <v>0</v>
      </c>
      <c r="N601" s="51">
        <v>0</v>
      </c>
      <c r="O601" s="51">
        <v>0</v>
      </c>
      <c r="P601" s="51">
        <v>1</v>
      </c>
      <c r="Q601" s="53">
        <f>+'BASE DE DATOS '!CD601</f>
        <v>0</v>
      </c>
      <c r="R601" s="51">
        <f>+'BASE DE DATOS '!CE601</f>
        <v>0</v>
      </c>
      <c r="S601" s="51">
        <f>+'BASE DE DATOS '!CF601</f>
        <v>0</v>
      </c>
      <c r="T601" s="51">
        <f>+'BASE DE DATOS '!CG601</f>
        <v>0</v>
      </c>
      <c r="U601" s="51">
        <f>+'BASE DE DATOS '!CH601</f>
        <v>0</v>
      </c>
      <c r="V601" s="51">
        <f>+'BASE DE DATOS '!CI601</f>
        <v>0</v>
      </c>
      <c r="W601" s="51">
        <f>+'BASE DE DATOS '!CJ601</f>
        <v>0</v>
      </c>
      <c r="X601" s="51">
        <f>+'BASE DE DATOS '!CK601</f>
        <v>0</v>
      </c>
      <c r="Y601" s="51">
        <f>+'BASE DE DATOS '!CL601</f>
        <v>0</v>
      </c>
      <c r="Z601" s="51">
        <f>+'BASE DE DATOS '!CM601</f>
        <v>0</v>
      </c>
      <c r="AA601" s="131">
        <f>+'BASE DE DATOS '!CN601</f>
        <v>0</v>
      </c>
      <c r="AB601" s="377"/>
      <c r="AC601" s="377"/>
      <c r="AD601" s="54">
        <f>+'BASE DE DATOS '!CQ601</f>
        <v>0</v>
      </c>
      <c r="AE601" s="127">
        <f>+'BASE DE DATOS '!CR601</f>
        <v>0</v>
      </c>
      <c r="AF601" s="376"/>
      <c r="AG601" s="376"/>
      <c r="AH601" s="66" t="str">
        <f>+'BASE DE DATOS '!CU601</f>
        <v>SECRETARIA DE PLANEACION - CONTROL INTERNO</v>
      </c>
    </row>
    <row r="602" spans="1:34" ht="67.5">
      <c r="A602" s="48" t="s">
        <v>1599</v>
      </c>
      <c r="B602" s="49" t="s">
        <v>95</v>
      </c>
      <c r="C602" s="48" t="s">
        <v>1600</v>
      </c>
      <c r="D602" s="50">
        <v>1500</v>
      </c>
      <c r="E602" s="50">
        <v>6000</v>
      </c>
      <c r="F602" s="48" t="s">
        <v>97</v>
      </c>
      <c r="G602" s="48" t="s">
        <v>1601</v>
      </c>
      <c r="H602" s="48" t="s">
        <v>1602</v>
      </c>
      <c r="I602" s="51">
        <v>0</v>
      </c>
      <c r="J602" s="50">
        <v>250</v>
      </c>
      <c r="K602" s="50">
        <v>0</v>
      </c>
      <c r="L602" s="51">
        <v>250</v>
      </c>
      <c r="M602" s="51">
        <v>100</v>
      </c>
      <c r="N602" s="51">
        <v>1500</v>
      </c>
      <c r="O602" s="51">
        <v>45</v>
      </c>
      <c r="P602" s="51">
        <v>100</v>
      </c>
      <c r="Q602" s="51">
        <f>+'BASE DE DATOS '!CD602</f>
        <v>6000</v>
      </c>
      <c r="R602" s="51">
        <f>+'BASE DE DATOS '!CE602</f>
        <v>1703018844</v>
      </c>
      <c r="S602" s="51">
        <f>+'BASE DE DATOS '!CF602</f>
        <v>1703018844</v>
      </c>
      <c r="T602" s="51">
        <f>+'BASE DE DATOS '!CG602</f>
        <v>0</v>
      </c>
      <c r="U602" s="51">
        <f>+'BASE DE DATOS '!CH602</f>
        <v>0</v>
      </c>
      <c r="V602" s="51">
        <f>+'BASE DE DATOS '!CI602</f>
        <v>0</v>
      </c>
      <c r="W602" s="51">
        <f>+'BASE DE DATOS '!CJ602</f>
        <v>0</v>
      </c>
      <c r="X602" s="51">
        <f>+'BASE DE DATOS '!CK602</f>
        <v>0</v>
      </c>
      <c r="Y602" s="51">
        <f>+'BASE DE DATOS '!CL602</f>
        <v>0</v>
      </c>
      <c r="Z602" s="51">
        <f>+'BASE DE DATOS '!CM602</f>
        <v>0</v>
      </c>
      <c r="AA602" s="131">
        <f>+'BASE DE DATOS '!CN602</f>
        <v>1</v>
      </c>
      <c r="AB602" s="377">
        <f>SUM(AA602:AA605)/3</f>
        <v>1</v>
      </c>
      <c r="AC602" s="377">
        <v>0</v>
      </c>
      <c r="AD602" s="54">
        <f>+'BASE DE DATOS '!CQ602</f>
        <v>6145</v>
      </c>
      <c r="AE602" s="127">
        <f>+'BASE DE DATOS '!CR602</f>
        <v>1</v>
      </c>
      <c r="AF602" s="376">
        <f>SUM(AE602:AE605)/3</f>
        <v>1</v>
      </c>
      <c r="AG602" s="376"/>
      <c r="AH602" s="55" t="str">
        <f>+'BASE DE DATOS '!CU602</f>
        <v xml:space="preserve">SECRETARIA GENERAL  - ATENCION AL CIUDADANO </v>
      </c>
    </row>
    <row r="603" spans="1:34" ht="56.25">
      <c r="A603" s="48" t="s">
        <v>1599</v>
      </c>
      <c r="B603" s="49" t="s">
        <v>95</v>
      </c>
      <c r="C603" s="48" t="s">
        <v>1600</v>
      </c>
      <c r="D603" s="57">
        <v>1</v>
      </c>
      <c r="E603" s="57">
        <v>1</v>
      </c>
      <c r="F603" s="48" t="s">
        <v>97</v>
      </c>
      <c r="G603" s="48" t="s">
        <v>1609</v>
      </c>
      <c r="H603" s="56" t="s">
        <v>1610</v>
      </c>
      <c r="I603" s="51">
        <v>25</v>
      </c>
      <c r="J603" s="50">
        <v>30</v>
      </c>
      <c r="K603" s="50">
        <v>0</v>
      </c>
      <c r="L603" s="51">
        <v>25</v>
      </c>
      <c r="M603" s="51">
        <v>25</v>
      </c>
      <c r="N603" s="51">
        <v>80</v>
      </c>
      <c r="O603" s="51">
        <v>80</v>
      </c>
      <c r="P603" s="51">
        <v>1</v>
      </c>
      <c r="Q603" s="51">
        <f>+'BASE DE DATOS '!CD603</f>
        <v>1</v>
      </c>
      <c r="R603" s="51">
        <f>+'BASE DE DATOS '!CE603</f>
        <v>79070242</v>
      </c>
      <c r="S603" s="51">
        <f>+'BASE DE DATOS '!CF603</f>
        <v>79070242</v>
      </c>
      <c r="T603" s="51">
        <f>+'BASE DE DATOS '!CG603</f>
        <v>0</v>
      </c>
      <c r="U603" s="51">
        <f>+'BASE DE DATOS '!CH603</f>
        <v>0</v>
      </c>
      <c r="V603" s="51">
        <f>+'BASE DE DATOS '!CI603</f>
        <v>0</v>
      </c>
      <c r="W603" s="51">
        <f>+'BASE DE DATOS '!CJ603</f>
        <v>0</v>
      </c>
      <c r="X603" s="51">
        <f>+'BASE DE DATOS '!CK603</f>
        <v>0</v>
      </c>
      <c r="Y603" s="51">
        <f>+'BASE DE DATOS '!CL603</f>
        <v>0</v>
      </c>
      <c r="Z603" s="51">
        <f>+'BASE DE DATOS '!CM603</f>
        <v>0</v>
      </c>
      <c r="AA603" s="131">
        <f>+'BASE DE DATOS '!CN603</f>
        <v>1</v>
      </c>
      <c r="AB603" s="377"/>
      <c r="AC603" s="377"/>
      <c r="AD603" s="54">
        <f>+'BASE DE DATOS '!CQ603</f>
        <v>1</v>
      </c>
      <c r="AE603" s="127">
        <f>+'BASE DE DATOS '!CR603</f>
        <v>1</v>
      </c>
      <c r="AF603" s="376"/>
      <c r="AG603" s="376"/>
      <c r="AH603" s="55" t="str">
        <f>+'BASE DE DATOS '!CU603</f>
        <v xml:space="preserve">SECRETARIA GENERAL  - ATENCION AL CIUDADANO </v>
      </c>
    </row>
    <row r="604" spans="1:34" ht="67.5">
      <c r="A604" s="48" t="s">
        <v>1599</v>
      </c>
      <c r="B604" s="49" t="s">
        <v>95</v>
      </c>
      <c r="C604" s="48" t="s">
        <v>1600</v>
      </c>
      <c r="D604" s="50">
        <v>100</v>
      </c>
      <c r="E604" s="50">
        <v>100</v>
      </c>
      <c r="F604" s="48" t="s">
        <v>97</v>
      </c>
      <c r="G604" s="48" t="s">
        <v>1612</v>
      </c>
      <c r="H604" s="56" t="s">
        <v>1613</v>
      </c>
      <c r="I604" s="51">
        <v>25</v>
      </c>
      <c r="J604" s="50">
        <v>30</v>
      </c>
      <c r="K604" s="50">
        <v>0</v>
      </c>
      <c r="L604" s="51">
        <v>25</v>
      </c>
      <c r="M604" s="51">
        <v>25</v>
      </c>
      <c r="N604" s="51">
        <v>100</v>
      </c>
      <c r="O604" s="51">
        <v>100</v>
      </c>
      <c r="P604" s="51">
        <v>100</v>
      </c>
      <c r="Q604" s="51">
        <f>+'BASE DE DATOS '!CD604</f>
        <v>100</v>
      </c>
      <c r="R604" s="51">
        <f>+'BASE DE DATOS '!CE604</f>
        <v>0</v>
      </c>
      <c r="S604" s="51">
        <f>+'BASE DE DATOS '!CF604</f>
        <v>0</v>
      </c>
      <c r="T604" s="51">
        <f>+'BASE DE DATOS '!CG604</f>
        <v>0</v>
      </c>
      <c r="U604" s="51">
        <f>+'BASE DE DATOS '!CH604</f>
        <v>0</v>
      </c>
      <c r="V604" s="51">
        <f>+'BASE DE DATOS '!CI604</f>
        <v>0</v>
      </c>
      <c r="W604" s="51">
        <f>+'BASE DE DATOS '!CJ604</f>
        <v>0</v>
      </c>
      <c r="X604" s="51">
        <f>+'BASE DE DATOS '!CK604</f>
        <v>0</v>
      </c>
      <c r="Y604" s="51">
        <f>+'BASE DE DATOS '!CL604</f>
        <v>0</v>
      </c>
      <c r="Z604" s="51">
        <f>+'BASE DE DATOS '!CM604</f>
        <v>0</v>
      </c>
      <c r="AA604" s="131">
        <f>+'BASE DE DATOS '!CN604</f>
        <v>1</v>
      </c>
      <c r="AB604" s="377"/>
      <c r="AC604" s="377"/>
      <c r="AD604" s="54">
        <f>+'BASE DE DATOS '!CQ604</f>
        <v>100</v>
      </c>
      <c r="AE604" s="127">
        <f>+'BASE DE DATOS '!CR604</f>
        <v>1</v>
      </c>
      <c r="AF604" s="376"/>
      <c r="AG604" s="376"/>
      <c r="AH604" s="55" t="str">
        <f>+'BASE DE DATOS '!CU604</f>
        <v xml:space="preserve">SECRETARIA GENERAL  - ATENCION AL CIUDADANO </v>
      </c>
    </row>
    <row r="605" spans="1:34" ht="56.25">
      <c r="A605" s="48" t="s">
        <v>1599</v>
      </c>
      <c r="B605" s="49" t="s">
        <v>95</v>
      </c>
      <c r="C605" s="48" t="s">
        <v>1600</v>
      </c>
      <c r="D605" s="50">
        <v>100</v>
      </c>
      <c r="E605" s="50" t="s">
        <v>81</v>
      </c>
      <c r="F605" s="48" t="s">
        <v>97</v>
      </c>
      <c r="G605" s="48" t="s">
        <v>1615</v>
      </c>
      <c r="H605" s="48" t="s">
        <v>1615</v>
      </c>
      <c r="I605" s="51">
        <v>25</v>
      </c>
      <c r="J605" s="50">
        <v>30</v>
      </c>
      <c r="K605" s="50">
        <v>0</v>
      </c>
      <c r="L605" s="51">
        <v>25</v>
      </c>
      <c r="M605" s="51">
        <v>25</v>
      </c>
      <c r="N605" s="51">
        <v>0</v>
      </c>
      <c r="O605" s="51">
        <v>0</v>
      </c>
      <c r="P605" s="51" t="s">
        <v>81</v>
      </c>
      <c r="Q605" s="51">
        <f>+'BASE DE DATOS '!CD605</f>
        <v>0</v>
      </c>
      <c r="R605" s="51">
        <f>+'BASE DE DATOS '!CE605</f>
        <v>0</v>
      </c>
      <c r="S605" s="51">
        <f>+'BASE DE DATOS '!CF605</f>
        <v>0</v>
      </c>
      <c r="T605" s="51">
        <f>+'BASE DE DATOS '!CG605</f>
        <v>0</v>
      </c>
      <c r="U605" s="51">
        <f>+'BASE DE DATOS '!CH605</f>
        <v>0</v>
      </c>
      <c r="V605" s="51">
        <f>+'BASE DE DATOS '!CI605</f>
        <v>0</v>
      </c>
      <c r="W605" s="51">
        <f>+'BASE DE DATOS '!CJ605</f>
        <v>0</v>
      </c>
      <c r="X605" s="51">
        <f>+'BASE DE DATOS '!CK605</f>
        <v>0</v>
      </c>
      <c r="Y605" s="51">
        <f>+'BASE DE DATOS '!CL605</f>
        <v>0</v>
      </c>
      <c r="Z605" s="51">
        <f>+'BASE DE DATOS '!CM605</f>
        <v>0</v>
      </c>
      <c r="AA605" s="131" t="str">
        <f>+'BASE DE DATOS '!CN605</f>
        <v>NA</v>
      </c>
      <c r="AB605" s="377"/>
      <c r="AC605" s="377"/>
      <c r="AD605" s="54" t="str">
        <f>+'BASE DE DATOS '!CQ605</f>
        <v>NA</v>
      </c>
      <c r="AE605" s="127" t="str">
        <f>+'BASE DE DATOS '!CR605</f>
        <v>NA</v>
      </c>
      <c r="AF605" s="376"/>
      <c r="AG605" s="376"/>
      <c r="AH605" s="55" t="str">
        <f>+'BASE DE DATOS '!CU605</f>
        <v xml:space="preserve">SECRETARIA GENERAL  - ATENCION AL CIUDADANO </v>
      </c>
    </row>
    <row r="606" spans="1:34" ht="45">
      <c r="A606" s="48" t="s">
        <v>1616</v>
      </c>
      <c r="B606" s="49" t="s">
        <v>95</v>
      </c>
      <c r="C606" s="48" t="s">
        <v>1617</v>
      </c>
      <c r="D606" s="50">
        <v>1</v>
      </c>
      <c r="E606" s="50" t="s">
        <v>81</v>
      </c>
      <c r="F606" s="48" t="s">
        <v>97</v>
      </c>
      <c r="G606" s="48" t="s">
        <v>1618</v>
      </c>
      <c r="H606" s="48" t="s">
        <v>1618</v>
      </c>
      <c r="I606" s="51">
        <v>0</v>
      </c>
      <c r="J606" s="50">
        <v>0</v>
      </c>
      <c r="K606" s="50">
        <v>0</v>
      </c>
      <c r="L606" s="51">
        <v>0</v>
      </c>
      <c r="M606" s="51">
        <v>0</v>
      </c>
      <c r="N606" s="51">
        <v>0</v>
      </c>
      <c r="O606" s="51">
        <v>0</v>
      </c>
      <c r="P606" s="51" t="s">
        <v>81</v>
      </c>
      <c r="Q606" s="51">
        <f>+'BASE DE DATOS '!CD606</f>
        <v>0</v>
      </c>
      <c r="R606" s="51">
        <f>+'BASE DE DATOS '!CE606</f>
        <v>0</v>
      </c>
      <c r="S606" s="51">
        <f>+'BASE DE DATOS '!CF606</f>
        <v>0</v>
      </c>
      <c r="T606" s="51">
        <f>+'BASE DE DATOS '!CG606</f>
        <v>0</v>
      </c>
      <c r="U606" s="51">
        <f>+'BASE DE DATOS '!CH606</f>
        <v>0</v>
      </c>
      <c r="V606" s="51">
        <f>+'BASE DE DATOS '!CI606</f>
        <v>0</v>
      </c>
      <c r="W606" s="51">
        <f>+'BASE DE DATOS '!CJ606</f>
        <v>0</v>
      </c>
      <c r="X606" s="51">
        <f>+'BASE DE DATOS '!CK606</f>
        <v>0</v>
      </c>
      <c r="Y606" s="51">
        <f>+'BASE DE DATOS '!CL606</f>
        <v>0</v>
      </c>
      <c r="Z606" s="51">
        <f>+'BASE DE DATOS '!CM606</f>
        <v>0</v>
      </c>
      <c r="AA606" s="131" t="str">
        <f>+'BASE DE DATOS '!CN606</f>
        <v>NA</v>
      </c>
      <c r="AB606" s="377">
        <f>SUM(AA606:AA614)/5</f>
        <v>0.59000000000000008</v>
      </c>
      <c r="AC606" s="377">
        <v>1.4999999999999999E-2</v>
      </c>
      <c r="AD606" s="54" t="str">
        <f>+'BASE DE DATOS '!CQ606</f>
        <v>NA</v>
      </c>
      <c r="AE606" s="127" t="str">
        <f>+'BASE DE DATOS '!CR606</f>
        <v>NA</v>
      </c>
      <c r="AF606" s="376">
        <f>SUM(AE606:AE614)/5</f>
        <v>0.6</v>
      </c>
      <c r="AG606" s="376"/>
      <c r="AH606" s="55" t="str">
        <f>+'BASE DE DATOS '!CU606</f>
        <v xml:space="preserve">SECRETARIA GENERAL  - ATENCION AL CIUDADANO </v>
      </c>
    </row>
    <row r="607" spans="1:34" ht="45">
      <c r="A607" s="48" t="s">
        <v>1616</v>
      </c>
      <c r="B607" s="49" t="s">
        <v>95</v>
      </c>
      <c r="C607" s="48" t="s">
        <v>1617</v>
      </c>
      <c r="D607" s="50">
        <v>50</v>
      </c>
      <c r="E607" s="50">
        <v>50</v>
      </c>
      <c r="F607" s="48" t="s">
        <v>486</v>
      </c>
      <c r="G607" s="48" t="s">
        <v>1619</v>
      </c>
      <c r="H607" s="48" t="s">
        <v>1619</v>
      </c>
      <c r="I607" s="51">
        <v>0</v>
      </c>
      <c r="J607" s="50">
        <v>0</v>
      </c>
      <c r="K607" s="50">
        <v>0</v>
      </c>
      <c r="L607" s="51">
        <v>0</v>
      </c>
      <c r="M607" s="51">
        <v>0</v>
      </c>
      <c r="N607" s="51">
        <v>90</v>
      </c>
      <c r="O607" s="51">
        <v>90</v>
      </c>
      <c r="P607" s="51">
        <v>100</v>
      </c>
      <c r="Q607" s="51">
        <f>+'BASE DE DATOS '!CD607</f>
        <v>95</v>
      </c>
      <c r="R607" s="51">
        <f>+'BASE DE DATOS '!CE607</f>
        <v>0</v>
      </c>
      <c r="S607" s="51">
        <f>+'BASE DE DATOS '!CF607</f>
        <v>0</v>
      </c>
      <c r="T607" s="51">
        <f>+'BASE DE DATOS '!CG607</f>
        <v>0</v>
      </c>
      <c r="U607" s="51">
        <f>+'BASE DE DATOS '!CH607</f>
        <v>0</v>
      </c>
      <c r="V607" s="51">
        <f>+'BASE DE DATOS '!CI607</f>
        <v>0</v>
      </c>
      <c r="W607" s="51">
        <f>+'BASE DE DATOS '!CJ607</f>
        <v>0</v>
      </c>
      <c r="X607" s="51">
        <f>+'BASE DE DATOS '!CK607</f>
        <v>0</v>
      </c>
      <c r="Y607" s="51">
        <f>+'BASE DE DATOS '!CL607</f>
        <v>0</v>
      </c>
      <c r="Z607" s="51">
        <f>+'BASE DE DATOS '!CM607</f>
        <v>0</v>
      </c>
      <c r="AA607" s="131">
        <f>+'BASE DE DATOS '!CN607</f>
        <v>0.95</v>
      </c>
      <c r="AB607" s="377"/>
      <c r="AC607" s="377"/>
      <c r="AD607" s="54">
        <f>+'BASE DE DATOS '!CQ607</f>
        <v>52.857142857142854</v>
      </c>
      <c r="AE607" s="127">
        <f>+'BASE DE DATOS '!CR607</f>
        <v>1</v>
      </c>
      <c r="AF607" s="376"/>
      <c r="AG607" s="376"/>
      <c r="AH607" s="55" t="str">
        <f>+'BASE DE DATOS '!CU607</f>
        <v xml:space="preserve">SECRETARIA GENERAL  - ATENCION AL CIUDADANO </v>
      </c>
    </row>
    <row r="608" spans="1:34" ht="45">
      <c r="A608" s="48" t="s">
        <v>1616</v>
      </c>
      <c r="B608" s="49" t="s">
        <v>95</v>
      </c>
      <c r="C608" s="48" t="s">
        <v>1617</v>
      </c>
      <c r="D608" s="50">
        <v>100</v>
      </c>
      <c r="E608" s="50" t="s">
        <v>81</v>
      </c>
      <c r="F608" s="48" t="s">
        <v>486</v>
      </c>
      <c r="G608" s="48" t="s">
        <v>1622</v>
      </c>
      <c r="H608" s="48" t="s">
        <v>1622</v>
      </c>
      <c r="I608" s="51">
        <v>0</v>
      </c>
      <c r="J608" s="50">
        <v>100</v>
      </c>
      <c r="K608" s="50">
        <v>100</v>
      </c>
      <c r="L608" s="51">
        <v>0</v>
      </c>
      <c r="M608" s="51">
        <v>0</v>
      </c>
      <c r="N608" s="51">
        <v>0</v>
      </c>
      <c r="O608" s="51">
        <v>0</v>
      </c>
      <c r="P608" s="51">
        <v>0</v>
      </c>
      <c r="Q608" s="51">
        <f>+'BASE DE DATOS '!CD608</f>
        <v>0</v>
      </c>
      <c r="R608" s="51">
        <f>+'BASE DE DATOS '!CE608</f>
        <v>0</v>
      </c>
      <c r="S608" s="51">
        <f>+'BASE DE DATOS '!CF608</f>
        <v>0</v>
      </c>
      <c r="T608" s="51">
        <f>+'BASE DE DATOS '!CG608</f>
        <v>0</v>
      </c>
      <c r="U608" s="51">
        <f>+'BASE DE DATOS '!CH608</f>
        <v>0</v>
      </c>
      <c r="V608" s="51">
        <f>+'BASE DE DATOS '!CI608</f>
        <v>0</v>
      </c>
      <c r="W608" s="51">
        <f>+'BASE DE DATOS '!CJ608</f>
        <v>0</v>
      </c>
      <c r="X608" s="51">
        <f>+'BASE DE DATOS '!CK608</f>
        <v>0</v>
      </c>
      <c r="Y608" s="51">
        <f>+'BASE DE DATOS '!CL608</f>
        <v>0</v>
      </c>
      <c r="Z608" s="51">
        <f>+'BASE DE DATOS '!CM608</f>
        <v>0</v>
      </c>
      <c r="AA608" s="131" t="str">
        <f>+'BASE DE DATOS '!CN608</f>
        <v>NA</v>
      </c>
      <c r="AB608" s="377"/>
      <c r="AC608" s="377"/>
      <c r="AD608" s="54" t="str">
        <f>+'BASE DE DATOS '!CQ608</f>
        <v>NA</v>
      </c>
      <c r="AE608" s="127" t="str">
        <f>+'BASE DE DATOS '!CR608</f>
        <v>NA</v>
      </c>
      <c r="AF608" s="376"/>
      <c r="AG608" s="376"/>
      <c r="AH608" s="55" t="str">
        <f>+'BASE DE DATOS '!CU608</f>
        <v xml:space="preserve">SECRETARIA GENERAL  - ATENCION AL CIUDADANO </v>
      </c>
    </row>
    <row r="609" spans="1:34" ht="45">
      <c r="A609" s="48" t="s">
        <v>1616</v>
      </c>
      <c r="B609" s="49" t="s">
        <v>95</v>
      </c>
      <c r="C609" s="48" t="s">
        <v>1617</v>
      </c>
      <c r="D609" s="50">
        <v>100</v>
      </c>
      <c r="E609" s="50">
        <v>100</v>
      </c>
      <c r="F609" s="48" t="s">
        <v>97</v>
      </c>
      <c r="G609" s="48" t="s">
        <v>1623</v>
      </c>
      <c r="H609" s="48" t="s">
        <v>1624</v>
      </c>
      <c r="I609" s="51">
        <v>0</v>
      </c>
      <c r="J609" s="50">
        <v>0</v>
      </c>
      <c r="K609" s="50">
        <v>0</v>
      </c>
      <c r="L609" s="51">
        <v>100</v>
      </c>
      <c r="M609" s="51">
        <v>100</v>
      </c>
      <c r="N609" s="51">
        <v>90</v>
      </c>
      <c r="O609" s="51">
        <v>90</v>
      </c>
      <c r="P609" s="51">
        <v>100</v>
      </c>
      <c r="Q609" s="51">
        <f>+'BASE DE DATOS '!CD609</f>
        <v>100</v>
      </c>
      <c r="R609" s="51">
        <f>+'BASE DE DATOS '!CE609</f>
        <v>0</v>
      </c>
      <c r="S609" s="51">
        <f>+'BASE DE DATOS '!CF609</f>
        <v>0</v>
      </c>
      <c r="T609" s="51">
        <f>+'BASE DE DATOS '!CG609</f>
        <v>0</v>
      </c>
      <c r="U609" s="51">
        <f>+'BASE DE DATOS '!CH609</f>
        <v>0</v>
      </c>
      <c r="V609" s="51">
        <f>+'BASE DE DATOS '!CI609</f>
        <v>0</v>
      </c>
      <c r="W609" s="51">
        <f>+'BASE DE DATOS '!CJ609</f>
        <v>0</v>
      </c>
      <c r="X609" s="51">
        <f>+'BASE DE DATOS '!CK609</f>
        <v>0</v>
      </c>
      <c r="Y609" s="51">
        <f>+'BASE DE DATOS '!CL609</f>
        <v>0</v>
      </c>
      <c r="Z609" s="51">
        <f>+'BASE DE DATOS '!CM609</f>
        <v>0</v>
      </c>
      <c r="AA609" s="131">
        <f>+'BASE DE DATOS '!CN609</f>
        <v>1</v>
      </c>
      <c r="AB609" s="377"/>
      <c r="AC609" s="377"/>
      <c r="AD609" s="54">
        <f>+'BASE DE DATOS '!CQ609</f>
        <v>100</v>
      </c>
      <c r="AE609" s="127">
        <f>+'BASE DE DATOS '!CR609</f>
        <v>1</v>
      </c>
      <c r="AF609" s="376"/>
      <c r="AG609" s="376"/>
      <c r="AH609" s="55" t="str">
        <f>+'BASE DE DATOS '!CU609</f>
        <v xml:space="preserve">SECRETARIA GENERAL  - ATENCION AL CIUDADANO </v>
      </c>
    </row>
    <row r="610" spans="1:34" ht="45">
      <c r="A610" s="48" t="s">
        <v>1616</v>
      </c>
      <c r="B610" s="49" t="s">
        <v>95</v>
      </c>
      <c r="C610" s="48" t="s">
        <v>1617</v>
      </c>
      <c r="D610" s="50">
        <v>100</v>
      </c>
      <c r="E610" s="50" t="s">
        <v>81</v>
      </c>
      <c r="F610" s="48" t="s">
        <v>97</v>
      </c>
      <c r="G610" s="48" t="s">
        <v>1626</v>
      </c>
      <c r="H610" s="48" t="s">
        <v>1626</v>
      </c>
      <c r="I610" s="51">
        <v>0</v>
      </c>
      <c r="J610" s="50">
        <v>0</v>
      </c>
      <c r="K610" s="50">
        <v>0</v>
      </c>
      <c r="L610" s="51">
        <v>90</v>
      </c>
      <c r="M610" s="51">
        <v>90</v>
      </c>
      <c r="N610" s="51">
        <v>0</v>
      </c>
      <c r="O610" s="51">
        <v>0</v>
      </c>
      <c r="P610" s="51" t="s">
        <v>81</v>
      </c>
      <c r="Q610" s="51">
        <f>+'BASE DE DATOS '!CD610</f>
        <v>0</v>
      </c>
      <c r="R610" s="51">
        <f>+'BASE DE DATOS '!CE610</f>
        <v>0</v>
      </c>
      <c r="S610" s="51">
        <f>+'BASE DE DATOS '!CF610</f>
        <v>0</v>
      </c>
      <c r="T610" s="51">
        <f>+'BASE DE DATOS '!CG610</f>
        <v>0</v>
      </c>
      <c r="U610" s="51">
        <f>+'BASE DE DATOS '!CH610</f>
        <v>0</v>
      </c>
      <c r="V610" s="51">
        <f>+'BASE DE DATOS '!CI610</f>
        <v>0</v>
      </c>
      <c r="W610" s="51">
        <f>+'BASE DE DATOS '!CJ610</f>
        <v>0</v>
      </c>
      <c r="X610" s="51">
        <f>+'BASE DE DATOS '!CK610</f>
        <v>0</v>
      </c>
      <c r="Y610" s="51">
        <f>+'BASE DE DATOS '!CL610</f>
        <v>0</v>
      </c>
      <c r="Z610" s="51">
        <f>+'BASE DE DATOS '!CM610</f>
        <v>0</v>
      </c>
      <c r="AA610" s="131" t="str">
        <f>+'BASE DE DATOS '!CN610</f>
        <v>NA</v>
      </c>
      <c r="AB610" s="377"/>
      <c r="AC610" s="377"/>
      <c r="AD610" s="54" t="str">
        <f>+'BASE DE DATOS '!CQ610</f>
        <v>NA</v>
      </c>
      <c r="AE610" s="127" t="str">
        <f>+'BASE DE DATOS '!CR610</f>
        <v>NA</v>
      </c>
      <c r="AF610" s="376"/>
      <c r="AG610" s="376"/>
      <c r="AH610" s="55" t="str">
        <f>+'BASE DE DATOS '!CU610</f>
        <v xml:space="preserve">SECRETARIA GENERAL  - ATENCION AL CIUDADANO </v>
      </c>
    </row>
    <row r="611" spans="1:34" ht="56.25">
      <c r="A611" s="48" t="s">
        <v>1616</v>
      </c>
      <c r="B611" s="49" t="s">
        <v>95</v>
      </c>
      <c r="C611" s="48" t="s">
        <v>1617</v>
      </c>
      <c r="D611" s="50">
        <v>1</v>
      </c>
      <c r="E611" s="50">
        <v>1</v>
      </c>
      <c r="F611" s="48" t="s">
        <v>97</v>
      </c>
      <c r="G611" s="48" t="s">
        <v>1627</v>
      </c>
      <c r="H611" s="48" t="s">
        <v>1627</v>
      </c>
      <c r="I611" s="51">
        <v>0.2</v>
      </c>
      <c r="J611" s="50">
        <v>0</v>
      </c>
      <c r="K611" s="50">
        <v>0</v>
      </c>
      <c r="L611" s="51">
        <v>0</v>
      </c>
      <c r="M611" s="51">
        <v>0</v>
      </c>
      <c r="N611" s="51">
        <v>0</v>
      </c>
      <c r="O611" s="51">
        <v>0</v>
      </c>
      <c r="P611" s="51">
        <v>1</v>
      </c>
      <c r="Q611" s="51">
        <f>+'BASE DE DATOS '!CD611</f>
        <v>0</v>
      </c>
      <c r="R611" s="51">
        <f>+'BASE DE DATOS '!CE611</f>
        <v>0</v>
      </c>
      <c r="S611" s="51">
        <f>+'BASE DE DATOS '!CF611</f>
        <v>0</v>
      </c>
      <c r="T611" s="51">
        <f>+'BASE DE DATOS '!CG611</f>
        <v>0</v>
      </c>
      <c r="U611" s="51">
        <f>+'BASE DE DATOS '!CH611</f>
        <v>0</v>
      </c>
      <c r="V611" s="51">
        <f>+'BASE DE DATOS '!CI611</f>
        <v>0</v>
      </c>
      <c r="W611" s="51">
        <f>+'BASE DE DATOS '!CJ611</f>
        <v>0</v>
      </c>
      <c r="X611" s="51">
        <f>+'BASE DE DATOS '!CK611</f>
        <v>0</v>
      </c>
      <c r="Y611" s="51">
        <f>+'BASE DE DATOS '!CL611</f>
        <v>0</v>
      </c>
      <c r="Z611" s="51">
        <f>+'BASE DE DATOS '!CM611</f>
        <v>0</v>
      </c>
      <c r="AA611" s="131">
        <f>+'BASE DE DATOS '!CN611</f>
        <v>0</v>
      </c>
      <c r="AB611" s="377"/>
      <c r="AC611" s="377"/>
      <c r="AD611" s="54">
        <f>+'BASE DE DATOS '!CQ611</f>
        <v>0</v>
      </c>
      <c r="AE611" s="127">
        <f>+'BASE DE DATOS '!CR611</f>
        <v>0</v>
      </c>
      <c r="AF611" s="376"/>
      <c r="AG611" s="376"/>
      <c r="AH611" s="55" t="str">
        <f>+'BASE DE DATOS '!CU611</f>
        <v xml:space="preserve">SECRETARIA DE  HACIENDA </v>
      </c>
    </row>
    <row r="612" spans="1:34" ht="45">
      <c r="A612" s="48" t="s">
        <v>1616</v>
      </c>
      <c r="B612" s="49" t="s">
        <v>95</v>
      </c>
      <c r="C612" s="48" t="s">
        <v>1617</v>
      </c>
      <c r="D612" s="50">
        <v>100</v>
      </c>
      <c r="E612" s="50" t="s">
        <v>81</v>
      </c>
      <c r="F612" s="48" t="s">
        <v>97</v>
      </c>
      <c r="G612" s="48" t="s">
        <v>1628</v>
      </c>
      <c r="H612" s="48" t="s">
        <v>1628</v>
      </c>
      <c r="I612" s="51">
        <v>0</v>
      </c>
      <c r="J612" s="50">
        <v>0</v>
      </c>
      <c r="K612" s="50">
        <v>0</v>
      </c>
      <c r="L612" s="51">
        <v>0</v>
      </c>
      <c r="M612" s="51">
        <v>0</v>
      </c>
      <c r="N612" s="51">
        <v>0</v>
      </c>
      <c r="O612" s="51">
        <v>0</v>
      </c>
      <c r="P612" s="51" t="s">
        <v>81</v>
      </c>
      <c r="Q612" s="51">
        <f>+'BASE DE DATOS '!CD612</f>
        <v>0</v>
      </c>
      <c r="R612" s="51">
        <f>+'BASE DE DATOS '!CE612</f>
        <v>0</v>
      </c>
      <c r="S612" s="51">
        <f>+'BASE DE DATOS '!CF612</f>
        <v>0</v>
      </c>
      <c r="T612" s="51">
        <f>+'BASE DE DATOS '!CG612</f>
        <v>0</v>
      </c>
      <c r="U612" s="51">
        <f>+'BASE DE DATOS '!CH612</f>
        <v>0</v>
      </c>
      <c r="V612" s="51">
        <f>+'BASE DE DATOS '!CI612</f>
        <v>0</v>
      </c>
      <c r="W612" s="51">
        <f>+'BASE DE DATOS '!CJ612</f>
        <v>0</v>
      </c>
      <c r="X612" s="51">
        <f>+'BASE DE DATOS '!CK612</f>
        <v>0</v>
      </c>
      <c r="Y612" s="51">
        <f>+'BASE DE DATOS '!CL612</f>
        <v>0</v>
      </c>
      <c r="Z612" s="51">
        <f>+'BASE DE DATOS '!CM612</f>
        <v>0</v>
      </c>
      <c r="AA612" s="131" t="str">
        <f>+'BASE DE DATOS '!CN612</f>
        <v>NA</v>
      </c>
      <c r="AB612" s="377"/>
      <c r="AC612" s="377"/>
      <c r="AD612" s="54" t="str">
        <f>+'BASE DE DATOS '!CQ612</f>
        <v>NA</v>
      </c>
      <c r="AE612" s="127" t="str">
        <f>+'BASE DE DATOS '!CR612</f>
        <v>NA</v>
      </c>
      <c r="AF612" s="376"/>
      <c r="AG612" s="376"/>
      <c r="AH612" s="55" t="str">
        <f>+'BASE DE DATOS '!CU612</f>
        <v xml:space="preserve">SECRETARIA GENERAL  - ATENCION AL CIUDADANO </v>
      </c>
    </row>
    <row r="613" spans="1:34" ht="45">
      <c r="A613" s="48" t="s">
        <v>1616</v>
      </c>
      <c r="B613" s="49" t="s">
        <v>95</v>
      </c>
      <c r="C613" s="48" t="s">
        <v>1617</v>
      </c>
      <c r="D613" s="57">
        <v>100</v>
      </c>
      <c r="E613" s="57">
        <v>46</v>
      </c>
      <c r="F613" s="48" t="s">
        <v>97</v>
      </c>
      <c r="G613" s="48" t="s">
        <v>1629</v>
      </c>
      <c r="H613" s="56" t="s">
        <v>1630</v>
      </c>
      <c r="I613" s="51">
        <v>0</v>
      </c>
      <c r="J613" s="50">
        <v>25</v>
      </c>
      <c r="K613" s="50">
        <v>25</v>
      </c>
      <c r="L613" s="51">
        <v>25</v>
      </c>
      <c r="M613" s="51">
        <v>25</v>
      </c>
      <c r="N613" s="51">
        <v>25</v>
      </c>
      <c r="O613" s="51">
        <v>25</v>
      </c>
      <c r="P613" s="51">
        <v>46</v>
      </c>
      <c r="Q613" s="53">
        <f>+'BASE DE DATOS '!CD613</f>
        <v>46</v>
      </c>
      <c r="R613" s="51">
        <f>+'BASE DE DATOS '!CE613</f>
        <v>0</v>
      </c>
      <c r="S613" s="51">
        <f>+'BASE DE DATOS '!CF613</f>
        <v>0</v>
      </c>
      <c r="T613" s="51">
        <f>+'BASE DE DATOS '!CG613</f>
        <v>0</v>
      </c>
      <c r="U613" s="51">
        <f>+'BASE DE DATOS '!CH613</f>
        <v>0</v>
      </c>
      <c r="V613" s="51">
        <f>+'BASE DE DATOS '!CI613</f>
        <v>0</v>
      </c>
      <c r="W613" s="51">
        <f>+'BASE DE DATOS '!CJ613</f>
        <v>0</v>
      </c>
      <c r="X613" s="51">
        <f>+'BASE DE DATOS '!CK613</f>
        <v>0</v>
      </c>
      <c r="Y613" s="51">
        <f>+'BASE DE DATOS '!CL613</f>
        <v>0</v>
      </c>
      <c r="Z613" s="51">
        <f>+'BASE DE DATOS '!CM613</f>
        <v>0</v>
      </c>
      <c r="AA613" s="131">
        <f>+'BASE DE DATOS '!CN613</f>
        <v>1</v>
      </c>
      <c r="AB613" s="377"/>
      <c r="AC613" s="377"/>
      <c r="AD613" s="54">
        <f>+'BASE DE DATOS '!CQ613</f>
        <v>46</v>
      </c>
      <c r="AE613" s="127">
        <f>+'BASE DE DATOS '!CR613</f>
        <v>1</v>
      </c>
      <c r="AF613" s="376"/>
      <c r="AG613" s="376"/>
      <c r="AH613" s="66" t="str">
        <f>+'BASE DE DATOS '!CU613</f>
        <v>SECRETARIA PLANEACION</v>
      </c>
    </row>
    <row r="614" spans="1:34" ht="22.5">
      <c r="A614" s="48" t="s">
        <v>1616</v>
      </c>
      <c r="B614" s="49" t="s">
        <v>95</v>
      </c>
      <c r="C614" s="48" t="s">
        <v>1617</v>
      </c>
      <c r="D614" s="57">
        <v>100</v>
      </c>
      <c r="E614" s="57">
        <v>46</v>
      </c>
      <c r="F614" s="48" t="s">
        <v>97</v>
      </c>
      <c r="G614" s="48" t="s">
        <v>1632</v>
      </c>
      <c r="H614" s="56" t="s">
        <v>1633</v>
      </c>
      <c r="I614" s="51">
        <v>0</v>
      </c>
      <c r="J614" s="50">
        <v>0</v>
      </c>
      <c r="K614" s="50">
        <v>0</v>
      </c>
      <c r="L614" s="51">
        <v>0</v>
      </c>
      <c r="M614" s="51">
        <v>0</v>
      </c>
      <c r="N614" s="51">
        <v>0</v>
      </c>
      <c r="O614" s="51">
        <v>0</v>
      </c>
      <c r="P614" s="51">
        <v>46</v>
      </c>
      <c r="Q614" s="53">
        <f>+'BASE DE DATOS '!CD614</f>
        <v>0</v>
      </c>
      <c r="R614" s="51">
        <f>+'BASE DE DATOS '!CE614</f>
        <v>0</v>
      </c>
      <c r="S614" s="51">
        <f>+'BASE DE DATOS '!CF614</f>
        <v>0</v>
      </c>
      <c r="T614" s="51">
        <f>+'BASE DE DATOS '!CG614</f>
        <v>0</v>
      </c>
      <c r="U614" s="51">
        <f>+'BASE DE DATOS '!CH614</f>
        <v>0</v>
      </c>
      <c r="V614" s="51">
        <f>+'BASE DE DATOS '!CI614</f>
        <v>0</v>
      </c>
      <c r="W614" s="51">
        <f>+'BASE DE DATOS '!CJ614</f>
        <v>0</v>
      </c>
      <c r="X614" s="51">
        <f>+'BASE DE DATOS '!CK614</f>
        <v>0</v>
      </c>
      <c r="Y614" s="51">
        <f>+'BASE DE DATOS '!CL614</f>
        <v>0</v>
      </c>
      <c r="Z614" s="51">
        <f>+'BASE DE DATOS '!CM614</f>
        <v>0</v>
      </c>
      <c r="AA614" s="131">
        <f>+'BASE DE DATOS '!CN614</f>
        <v>0</v>
      </c>
      <c r="AB614" s="377"/>
      <c r="AC614" s="377"/>
      <c r="AD614" s="54">
        <f>+'BASE DE DATOS '!CQ614</f>
        <v>0</v>
      </c>
      <c r="AE614" s="127">
        <f>+'BASE DE DATOS '!CR614</f>
        <v>0</v>
      </c>
      <c r="AF614" s="376"/>
      <c r="AG614" s="376"/>
      <c r="AH614" s="66" t="str">
        <f>+'BASE DE DATOS '!CU614</f>
        <v>SECRETARIA PLANEACION</v>
      </c>
    </row>
    <row r="615" spans="1:34" ht="67.5">
      <c r="A615" s="48" t="s">
        <v>1634</v>
      </c>
      <c r="B615" s="49" t="s">
        <v>95</v>
      </c>
      <c r="C615" s="48" t="s">
        <v>1635</v>
      </c>
      <c r="D615" s="57">
        <v>100</v>
      </c>
      <c r="E615" s="57">
        <v>1</v>
      </c>
      <c r="F615" s="48" t="s">
        <v>97</v>
      </c>
      <c r="G615" s="48" t="s">
        <v>1636</v>
      </c>
      <c r="H615" s="56" t="s">
        <v>1637</v>
      </c>
      <c r="I615" s="51">
        <v>0</v>
      </c>
      <c r="J615" s="50">
        <v>0</v>
      </c>
      <c r="K615" s="50">
        <v>0</v>
      </c>
      <c r="L615" s="51">
        <v>50</v>
      </c>
      <c r="M615" s="51">
        <v>50</v>
      </c>
      <c r="N615" s="51">
        <v>0</v>
      </c>
      <c r="O615" s="51">
        <v>0</v>
      </c>
      <c r="P615" s="51">
        <v>1</v>
      </c>
      <c r="Q615" s="51">
        <f>+'BASE DE DATOS '!CD615</f>
        <v>0.8</v>
      </c>
      <c r="R615" s="51">
        <f>+'BASE DE DATOS '!CE615</f>
        <v>0</v>
      </c>
      <c r="S615" s="51">
        <f>+'BASE DE DATOS '!CF615</f>
        <v>0</v>
      </c>
      <c r="T615" s="51">
        <f>+'BASE DE DATOS '!CG615</f>
        <v>0</v>
      </c>
      <c r="U615" s="51">
        <f>+'BASE DE DATOS '!CH615</f>
        <v>0</v>
      </c>
      <c r="V615" s="51">
        <f>+'BASE DE DATOS '!CI615</f>
        <v>0</v>
      </c>
      <c r="W615" s="51">
        <f>+'BASE DE DATOS '!CJ615</f>
        <v>0</v>
      </c>
      <c r="X615" s="51">
        <f>+'BASE DE DATOS '!CK615</f>
        <v>0</v>
      </c>
      <c r="Y615" s="51">
        <f>+'BASE DE DATOS '!CL615</f>
        <v>0</v>
      </c>
      <c r="Z615" s="51">
        <f>+'BASE DE DATOS '!CM615</f>
        <v>0</v>
      </c>
      <c r="AA615" s="131">
        <f>+'BASE DE DATOS '!CN615</f>
        <v>0.8</v>
      </c>
      <c r="AB615" s="377">
        <f>SUM(AA615:AA616)/2</f>
        <v>0.9</v>
      </c>
      <c r="AC615" s="377" t="s">
        <v>81</v>
      </c>
      <c r="AD615" s="54">
        <f>+'BASE DE DATOS '!CQ615</f>
        <v>80</v>
      </c>
      <c r="AE615" s="127">
        <f>+'BASE DE DATOS '!CR615</f>
        <v>0.8</v>
      </c>
      <c r="AF615" s="380">
        <f>SUM(AE615:AE616)/5</f>
        <v>0.36</v>
      </c>
      <c r="AG615" s="376"/>
      <c r="AH615" s="55" t="str">
        <f>+'BASE DE DATOS '!CU615</f>
        <v>SECRETARIA GENERAL -LOGISTICA</v>
      </c>
    </row>
    <row r="616" spans="1:34" ht="67.5">
      <c r="A616" s="48" t="s">
        <v>1634</v>
      </c>
      <c r="B616" s="49" t="s">
        <v>95</v>
      </c>
      <c r="C616" s="48" t="s">
        <v>1635</v>
      </c>
      <c r="D616" s="50">
        <v>100</v>
      </c>
      <c r="E616" s="50">
        <v>100</v>
      </c>
      <c r="F616" s="48" t="s">
        <v>97</v>
      </c>
      <c r="G616" s="48" t="s">
        <v>1639</v>
      </c>
      <c r="H616" s="48" t="s">
        <v>1639</v>
      </c>
      <c r="I616" s="51">
        <v>0</v>
      </c>
      <c r="J616" s="50">
        <v>0</v>
      </c>
      <c r="K616" s="50">
        <v>0</v>
      </c>
      <c r="L616" s="51">
        <v>20</v>
      </c>
      <c r="M616" s="51">
        <v>20</v>
      </c>
      <c r="N616" s="51">
        <v>0</v>
      </c>
      <c r="O616" s="51">
        <v>0</v>
      </c>
      <c r="P616" s="51">
        <v>100</v>
      </c>
      <c r="Q616" s="51">
        <f>+'BASE DE DATOS '!CD616</f>
        <v>100</v>
      </c>
      <c r="R616" s="51">
        <f>+'BASE DE DATOS '!CE616</f>
        <v>0</v>
      </c>
      <c r="S616" s="51">
        <f>+'BASE DE DATOS '!CF616</f>
        <v>0</v>
      </c>
      <c r="T616" s="51">
        <f>+'BASE DE DATOS '!CG616</f>
        <v>0</v>
      </c>
      <c r="U616" s="51">
        <f>+'BASE DE DATOS '!CH616</f>
        <v>0</v>
      </c>
      <c r="V616" s="51">
        <f>+'BASE DE DATOS '!CI616</f>
        <v>0</v>
      </c>
      <c r="W616" s="51">
        <f>+'BASE DE DATOS '!CJ616</f>
        <v>0</v>
      </c>
      <c r="X616" s="51">
        <f>+'BASE DE DATOS '!CK616</f>
        <v>0</v>
      </c>
      <c r="Y616" s="51">
        <f>+'BASE DE DATOS '!CL616</f>
        <v>20000000</v>
      </c>
      <c r="Z616" s="51">
        <f>+'BASE DE DATOS '!CM616</f>
        <v>0</v>
      </c>
      <c r="AA616" s="131">
        <f>+'BASE DE DATOS '!CN616</f>
        <v>1</v>
      </c>
      <c r="AB616" s="377"/>
      <c r="AC616" s="377"/>
      <c r="AD616" s="54">
        <f>+'BASE DE DATOS '!CQ616</f>
        <v>120</v>
      </c>
      <c r="AE616" s="127">
        <f>+'BASE DE DATOS '!CR616</f>
        <v>1</v>
      </c>
      <c r="AF616" s="381"/>
      <c r="AG616" s="376"/>
      <c r="AH616" s="55" t="str">
        <f>+'BASE DE DATOS '!CU616</f>
        <v>SECRETARIA GENERAL -LOGISTICA</v>
      </c>
    </row>
    <row r="617" spans="1:34" ht="67.5">
      <c r="A617" s="48" t="s">
        <v>1634</v>
      </c>
      <c r="B617" s="49" t="s">
        <v>95</v>
      </c>
      <c r="C617" s="48" t="s">
        <v>1635</v>
      </c>
      <c r="D617" s="57" t="s">
        <v>81</v>
      </c>
      <c r="E617" s="57">
        <v>1</v>
      </c>
      <c r="F617" s="48" t="s">
        <v>486</v>
      </c>
      <c r="G617" s="63" t="s">
        <v>81</v>
      </c>
      <c r="H617" s="56" t="s">
        <v>1640</v>
      </c>
      <c r="I617" s="51" t="s">
        <v>107</v>
      </c>
      <c r="J617" s="50" t="s">
        <v>81</v>
      </c>
      <c r="K617" s="50" t="s">
        <v>81</v>
      </c>
      <c r="L617" s="50" t="s">
        <v>81</v>
      </c>
      <c r="M617" s="50" t="s">
        <v>81</v>
      </c>
      <c r="N617" s="50" t="s">
        <v>81</v>
      </c>
      <c r="O617" s="50" t="s">
        <v>81</v>
      </c>
      <c r="P617" s="51">
        <v>1</v>
      </c>
      <c r="Q617" s="50">
        <f>+'BASE DE DATOS '!CD617</f>
        <v>1</v>
      </c>
      <c r="R617" s="50">
        <f>+'BASE DE DATOS '!CE617</f>
        <v>0</v>
      </c>
      <c r="S617" s="50">
        <f>+'BASE DE DATOS '!CF617</f>
        <v>0</v>
      </c>
      <c r="T617" s="51">
        <f>+'BASE DE DATOS '!CG617</f>
        <v>0</v>
      </c>
      <c r="U617" s="51">
        <f>+'BASE DE DATOS '!CH617</f>
        <v>0</v>
      </c>
      <c r="V617" s="51">
        <f>+'BASE DE DATOS '!CI617</f>
        <v>0</v>
      </c>
      <c r="W617" s="51">
        <f>+'BASE DE DATOS '!CJ617</f>
        <v>0</v>
      </c>
      <c r="X617" s="51">
        <f>+'BASE DE DATOS '!CK617</f>
        <v>0</v>
      </c>
      <c r="Y617" s="51">
        <f>+'BASE DE DATOS '!CL617</f>
        <v>20000000</v>
      </c>
      <c r="Z617" s="51">
        <f>+'BASE DE DATOS '!CM617</f>
        <v>0</v>
      </c>
      <c r="AA617" s="131">
        <f>+'BASE DE DATOS '!CN617</f>
        <v>1</v>
      </c>
      <c r="AB617" s="383">
        <f>SUM(AA617:AA620)/4</f>
        <v>1</v>
      </c>
      <c r="AC617" s="377"/>
      <c r="AD617" s="54">
        <f>+'BASE DE DATOS '!CQ617</f>
        <v>1</v>
      </c>
      <c r="AE617" s="127">
        <f>+'BASE DE DATOS '!CR617</f>
        <v>1</v>
      </c>
      <c r="AF617" s="381"/>
      <c r="AG617" s="376"/>
      <c r="AH617" s="55" t="str">
        <f>+'BASE DE DATOS '!CU617</f>
        <v>SECRETARIA GENERAL -LOGISTICA</v>
      </c>
    </row>
    <row r="618" spans="1:34" ht="67.5">
      <c r="A618" s="48" t="s">
        <v>1634</v>
      </c>
      <c r="B618" s="49" t="s">
        <v>95</v>
      </c>
      <c r="C618" s="48" t="s">
        <v>1635</v>
      </c>
      <c r="D618" s="57" t="s">
        <v>81</v>
      </c>
      <c r="E618" s="57">
        <v>12</v>
      </c>
      <c r="F618" s="48" t="s">
        <v>97</v>
      </c>
      <c r="G618" s="63" t="s">
        <v>81</v>
      </c>
      <c r="H618" s="56" t="s">
        <v>1641</v>
      </c>
      <c r="I618" s="51" t="s">
        <v>107</v>
      </c>
      <c r="J618" s="50" t="s">
        <v>81</v>
      </c>
      <c r="K618" s="50" t="s">
        <v>81</v>
      </c>
      <c r="L618" s="50" t="s">
        <v>81</v>
      </c>
      <c r="M618" s="50" t="s">
        <v>81</v>
      </c>
      <c r="N618" s="50" t="s">
        <v>81</v>
      </c>
      <c r="O618" s="50" t="s">
        <v>81</v>
      </c>
      <c r="P618" s="51">
        <v>12</v>
      </c>
      <c r="Q618" s="50">
        <f>+'BASE DE DATOS '!CD618</f>
        <v>50</v>
      </c>
      <c r="R618" s="50">
        <f>+'BASE DE DATOS '!CE618</f>
        <v>87300756</v>
      </c>
      <c r="S618" s="50">
        <f>+'BASE DE DATOS '!CF618</f>
        <v>87300756</v>
      </c>
      <c r="T618" s="50">
        <f>+'BASE DE DATOS '!CG618</f>
        <v>0</v>
      </c>
      <c r="U618" s="50">
        <f>+'BASE DE DATOS '!CH618</f>
        <v>0</v>
      </c>
      <c r="V618" s="50">
        <f>+'BASE DE DATOS '!CI618</f>
        <v>0</v>
      </c>
      <c r="W618" s="50">
        <f>+'BASE DE DATOS '!CJ618</f>
        <v>0</v>
      </c>
      <c r="X618" s="50">
        <f>+'BASE DE DATOS '!CK618</f>
        <v>0</v>
      </c>
      <c r="Y618" s="50">
        <f>+'BASE DE DATOS '!CL618</f>
        <v>0</v>
      </c>
      <c r="Z618" s="51">
        <f>+'BASE DE DATOS '!CM618</f>
        <v>0</v>
      </c>
      <c r="AA618" s="131">
        <f>+'BASE DE DATOS '!CN618</f>
        <v>1</v>
      </c>
      <c r="AB618" s="384"/>
      <c r="AC618" s="377"/>
      <c r="AD618" s="54">
        <f>+'BASE DE DATOS '!CQ618</f>
        <v>50</v>
      </c>
      <c r="AE618" s="127">
        <f>+'BASE DE DATOS '!CR618</f>
        <v>1</v>
      </c>
      <c r="AF618" s="381"/>
      <c r="AG618" s="376"/>
      <c r="AH618" s="55" t="str">
        <f>+'BASE DE DATOS '!CU618</f>
        <v>SECRETARIA GENERAL -LOGISTICA</v>
      </c>
    </row>
    <row r="619" spans="1:34" ht="67.5">
      <c r="A619" s="48" t="s">
        <v>1634</v>
      </c>
      <c r="B619" s="49" t="s">
        <v>95</v>
      </c>
      <c r="C619" s="48" t="s">
        <v>1635</v>
      </c>
      <c r="D619" s="50" t="s">
        <v>81</v>
      </c>
      <c r="E619" s="50">
        <v>1</v>
      </c>
      <c r="F619" s="48" t="s">
        <v>97</v>
      </c>
      <c r="G619" s="63" t="s">
        <v>81</v>
      </c>
      <c r="H619" s="56" t="s">
        <v>1647</v>
      </c>
      <c r="I619" s="51" t="s">
        <v>107</v>
      </c>
      <c r="J619" s="50" t="s">
        <v>81</v>
      </c>
      <c r="K619" s="50" t="s">
        <v>81</v>
      </c>
      <c r="L619" s="50" t="s">
        <v>81</v>
      </c>
      <c r="M619" s="50" t="s">
        <v>81</v>
      </c>
      <c r="N619" s="50" t="s">
        <v>81</v>
      </c>
      <c r="O619" s="50" t="s">
        <v>81</v>
      </c>
      <c r="P619" s="51">
        <v>1</v>
      </c>
      <c r="Q619" s="132">
        <f>+'BASE DE DATOS '!CD619</f>
        <v>1</v>
      </c>
      <c r="R619" s="50">
        <f>+'BASE DE DATOS '!CE619</f>
        <v>177440000</v>
      </c>
      <c r="S619" s="50">
        <f>+'BASE DE DATOS '!CF619</f>
        <v>177440000</v>
      </c>
      <c r="T619" s="50">
        <f>+'BASE DE DATOS '!CG619</f>
        <v>0</v>
      </c>
      <c r="U619" s="50">
        <f>+'BASE DE DATOS '!CH619</f>
        <v>0</v>
      </c>
      <c r="V619" s="50">
        <f>+'BASE DE DATOS '!CI619</f>
        <v>0</v>
      </c>
      <c r="W619" s="50">
        <f>+'BASE DE DATOS '!CJ619</f>
        <v>0</v>
      </c>
      <c r="X619" s="50">
        <f>+'BASE DE DATOS '!CK619</f>
        <v>0</v>
      </c>
      <c r="Y619" s="50">
        <f>+'BASE DE DATOS '!CL619</f>
        <v>0</v>
      </c>
      <c r="Z619" s="51">
        <f>+'BASE DE DATOS '!CM619</f>
        <v>0</v>
      </c>
      <c r="AA619" s="131">
        <f>+'BASE DE DATOS '!CN619</f>
        <v>1</v>
      </c>
      <c r="AB619" s="384"/>
      <c r="AC619" s="377"/>
      <c r="AD619" s="54">
        <f>+'BASE DE DATOS '!CQ619</f>
        <v>1</v>
      </c>
      <c r="AE619" s="127">
        <f>+'BASE DE DATOS '!CR619</f>
        <v>1</v>
      </c>
      <c r="AF619" s="382"/>
      <c r="AG619" s="376"/>
      <c r="AH619" s="55" t="str">
        <f>+'BASE DE DATOS '!CU619</f>
        <v>SECRETARIA GENERAL -LOGISTICA</v>
      </c>
    </row>
    <row r="620" spans="1:34" ht="67.5">
      <c r="A620" s="48" t="s">
        <v>1634</v>
      </c>
      <c r="B620" s="49" t="s">
        <v>95</v>
      </c>
      <c r="C620" s="48" t="s">
        <v>1635</v>
      </c>
      <c r="D620" s="50" t="s">
        <v>81</v>
      </c>
      <c r="E620" s="50">
        <v>30</v>
      </c>
      <c r="F620" s="48" t="s">
        <v>97</v>
      </c>
      <c r="G620" s="63" t="s">
        <v>81</v>
      </c>
      <c r="H620" s="56" t="s">
        <v>1653</v>
      </c>
      <c r="I620" s="51" t="s">
        <v>107</v>
      </c>
      <c r="J620" s="50" t="s">
        <v>81</v>
      </c>
      <c r="K620" s="50" t="s">
        <v>81</v>
      </c>
      <c r="L620" s="50" t="s">
        <v>81</v>
      </c>
      <c r="M620" s="50" t="s">
        <v>81</v>
      </c>
      <c r="N620" s="50" t="s">
        <v>81</v>
      </c>
      <c r="O620" s="50" t="s">
        <v>81</v>
      </c>
      <c r="P620" s="51">
        <v>30</v>
      </c>
      <c r="Q620" s="50">
        <f>+'BASE DE DATOS '!CD620</f>
        <v>50</v>
      </c>
      <c r="R620" s="50">
        <f>+'BASE DE DATOS '!CE620</f>
        <v>83796402</v>
      </c>
      <c r="S620" s="50">
        <f>+'BASE DE DATOS '!CF620</f>
        <v>83796402</v>
      </c>
      <c r="T620" s="50">
        <f>+'BASE DE DATOS '!CG620</f>
        <v>0</v>
      </c>
      <c r="U620" s="50">
        <f>+'BASE DE DATOS '!CH620</f>
        <v>0</v>
      </c>
      <c r="V620" s="50">
        <f>+'BASE DE DATOS '!CI620</f>
        <v>0</v>
      </c>
      <c r="W620" s="50">
        <f>+'BASE DE DATOS '!CJ620</f>
        <v>0</v>
      </c>
      <c r="X620" s="50">
        <f>+'BASE DE DATOS '!CK620</f>
        <v>0</v>
      </c>
      <c r="Y620" s="50">
        <f>+'BASE DE DATOS '!CL620</f>
        <v>0</v>
      </c>
      <c r="Z620" s="51">
        <f>+'BASE DE DATOS '!CM620</f>
        <v>0</v>
      </c>
      <c r="AA620" s="131">
        <f>+'BASE DE DATOS '!CN620</f>
        <v>1</v>
      </c>
      <c r="AB620" s="385"/>
      <c r="AC620" s="377"/>
      <c r="AD620" s="54">
        <f>+'BASE DE DATOS '!CQ620</f>
        <v>50</v>
      </c>
      <c r="AE620" s="127">
        <f>+'BASE DE DATOS '!CR620</f>
        <v>1</v>
      </c>
      <c r="AF620" s="130">
        <f>+AE620</f>
        <v>1</v>
      </c>
      <c r="AG620" s="376"/>
      <c r="AH620" s="55" t="str">
        <f>+'BASE DE DATOS '!CU620</f>
        <v>SECRETARIA GENERAL -LOGISTICA</v>
      </c>
    </row>
    <row r="621" spans="1:34" ht="45">
      <c r="A621" s="48" t="s">
        <v>1658</v>
      </c>
      <c r="B621" s="49" t="s">
        <v>95</v>
      </c>
      <c r="C621" s="48" t="s">
        <v>1659</v>
      </c>
      <c r="D621" s="57">
        <v>50</v>
      </c>
      <c r="E621" s="57">
        <v>1</v>
      </c>
      <c r="F621" s="48" t="s">
        <v>97</v>
      </c>
      <c r="G621" s="48" t="s">
        <v>1660</v>
      </c>
      <c r="H621" s="56" t="s">
        <v>1660</v>
      </c>
      <c r="I621" s="51">
        <v>0</v>
      </c>
      <c r="J621" s="50">
        <v>0</v>
      </c>
      <c r="K621" s="50">
        <v>0</v>
      </c>
      <c r="L621" s="51">
        <v>0</v>
      </c>
      <c r="M621" s="51">
        <v>0</v>
      </c>
      <c r="N621" s="51">
        <v>0</v>
      </c>
      <c r="O621" s="51">
        <v>0</v>
      </c>
      <c r="P621" s="51">
        <v>1</v>
      </c>
      <c r="Q621" s="53">
        <f>+'BASE DE DATOS '!CD621</f>
        <v>0</v>
      </c>
      <c r="R621" s="51">
        <f>+'BASE DE DATOS '!CE621</f>
        <v>0</v>
      </c>
      <c r="S621" s="51">
        <f>+'BASE DE DATOS '!CF621</f>
        <v>0</v>
      </c>
      <c r="T621" s="51">
        <f>+'BASE DE DATOS '!CG621</f>
        <v>0</v>
      </c>
      <c r="U621" s="51">
        <f>+'BASE DE DATOS '!CH621</f>
        <v>0</v>
      </c>
      <c r="V621" s="51">
        <f>+'BASE DE DATOS '!CI621</f>
        <v>0</v>
      </c>
      <c r="W621" s="51">
        <f>+'BASE DE DATOS '!CJ621</f>
        <v>0</v>
      </c>
      <c r="X621" s="51">
        <f>+'BASE DE DATOS '!CK621</f>
        <v>0</v>
      </c>
      <c r="Y621" s="51">
        <f>+'BASE DE DATOS '!CL621</f>
        <v>0</v>
      </c>
      <c r="Z621" s="51">
        <f>+'BASE DE DATOS '!CM621</f>
        <v>0</v>
      </c>
      <c r="AA621" s="131">
        <f>+'BASE DE DATOS '!CN621</f>
        <v>0</v>
      </c>
      <c r="AB621" s="377">
        <f>SUM(AA621:AA622)/2</f>
        <v>0</v>
      </c>
      <c r="AC621" s="377">
        <v>0.05</v>
      </c>
      <c r="AD621" s="54">
        <f>+'BASE DE DATOS '!CQ621</f>
        <v>0</v>
      </c>
      <c r="AE621" s="127">
        <f>+'BASE DE DATOS '!CR621</f>
        <v>0</v>
      </c>
      <c r="AF621" s="376">
        <f>SUM(AE621:AE622)/2</f>
        <v>0</v>
      </c>
      <c r="AG621" s="376"/>
      <c r="AH621" s="66" t="str">
        <f>+'BASE DE DATOS '!CU621</f>
        <v>SECRETARIA PRIVADA -COMUNICACIÓN</v>
      </c>
    </row>
    <row r="622" spans="1:34" ht="45">
      <c r="A622" s="48" t="s">
        <v>1658</v>
      </c>
      <c r="B622" s="49" t="s">
        <v>95</v>
      </c>
      <c r="C622" s="48" t="s">
        <v>1659</v>
      </c>
      <c r="D622" s="57">
        <v>50</v>
      </c>
      <c r="E622" s="57">
        <v>1</v>
      </c>
      <c r="F622" s="48" t="s">
        <v>97</v>
      </c>
      <c r="G622" s="48" t="s">
        <v>1662</v>
      </c>
      <c r="H622" s="56" t="s">
        <v>1662</v>
      </c>
      <c r="I622" s="51">
        <v>0</v>
      </c>
      <c r="J622" s="50">
        <v>20</v>
      </c>
      <c r="K622" s="50">
        <v>20</v>
      </c>
      <c r="L622" s="51">
        <v>0</v>
      </c>
      <c r="M622" s="51">
        <v>0</v>
      </c>
      <c r="N622" s="51">
        <v>0</v>
      </c>
      <c r="O622" s="51">
        <v>0</v>
      </c>
      <c r="P622" s="51">
        <v>1</v>
      </c>
      <c r="Q622" s="53">
        <f>+'BASE DE DATOS '!CD622</f>
        <v>0</v>
      </c>
      <c r="R622" s="51">
        <f>+'BASE DE DATOS '!CE622</f>
        <v>0</v>
      </c>
      <c r="S622" s="51">
        <f>+'BASE DE DATOS '!CF622</f>
        <v>0</v>
      </c>
      <c r="T622" s="51">
        <f>+'BASE DE DATOS '!CG622</f>
        <v>0</v>
      </c>
      <c r="U622" s="51">
        <f>+'BASE DE DATOS '!CH622</f>
        <v>0</v>
      </c>
      <c r="V622" s="51">
        <f>+'BASE DE DATOS '!CI622</f>
        <v>0</v>
      </c>
      <c r="W622" s="51">
        <f>+'BASE DE DATOS '!CJ622</f>
        <v>0</v>
      </c>
      <c r="X622" s="51">
        <f>+'BASE DE DATOS '!CK622</f>
        <v>0</v>
      </c>
      <c r="Y622" s="51">
        <f>+'BASE DE DATOS '!CL622</f>
        <v>0</v>
      </c>
      <c r="Z622" s="51">
        <f>+'BASE DE DATOS '!CM622</f>
        <v>0</v>
      </c>
      <c r="AA622" s="131">
        <f>+'BASE DE DATOS '!CN622</f>
        <v>0</v>
      </c>
      <c r="AB622" s="377"/>
      <c r="AC622" s="377"/>
      <c r="AD622" s="54">
        <f>+'BASE DE DATOS '!CQ622</f>
        <v>0</v>
      </c>
      <c r="AE622" s="127">
        <f>+'BASE DE DATOS '!CR622</f>
        <v>0</v>
      </c>
      <c r="AF622" s="376"/>
      <c r="AG622" s="376"/>
      <c r="AH622" s="66" t="str">
        <f>+'BASE DE DATOS '!CU622</f>
        <v>SECRETARIA PRIVADA -COMUNICACIÓN</v>
      </c>
    </row>
    <row r="623" spans="1:34" ht="45">
      <c r="A623" s="39" t="s">
        <v>1663</v>
      </c>
      <c r="B623" s="40" t="s">
        <v>91</v>
      </c>
      <c r="C623" s="39" t="s">
        <v>1664</v>
      </c>
      <c r="D623" s="41" t="s">
        <v>79</v>
      </c>
      <c r="E623" s="41" t="s">
        <v>79</v>
      </c>
      <c r="F623" s="41" t="s">
        <v>79</v>
      </c>
      <c r="G623" s="39" t="s">
        <v>80</v>
      </c>
      <c r="H623" s="39" t="s">
        <v>80</v>
      </c>
      <c r="I623" s="41" t="s">
        <v>79</v>
      </c>
      <c r="J623" s="41">
        <v>8</v>
      </c>
      <c r="K623" s="41" t="s">
        <v>79</v>
      </c>
      <c r="L623" s="41">
        <v>6</v>
      </c>
      <c r="M623" s="59" t="s">
        <v>79</v>
      </c>
      <c r="N623" s="41">
        <v>8</v>
      </c>
      <c r="O623" s="59" t="s">
        <v>79</v>
      </c>
      <c r="P623" s="41">
        <v>3</v>
      </c>
      <c r="Q623" s="108" t="str">
        <f>+'BASE DE DATOS '!CD623</f>
        <v xml:space="preserve">NA </v>
      </c>
      <c r="R623" s="41">
        <f>+'BASE DE DATOS '!CE623</f>
        <v>0</v>
      </c>
      <c r="S623" s="41">
        <f>+'BASE DE DATOS '!CF623</f>
        <v>0</v>
      </c>
      <c r="T623" s="41">
        <f>+'BASE DE DATOS '!CG623</f>
        <v>0</v>
      </c>
      <c r="U623" s="41">
        <f>+'BASE DE DATOS '!CH623</f>
        <v>0</v>
      </c>
      <c r="V623" s="41">
        <f>+'BASE DE DATOS '!CI623</f>
        <v>0</v>
      </c>
      <c r="W623" s="41">
        <f>+'BASE DE DATOS '!CJ623</f>
        <v>0</v>
      </c>
      <c r="X623" s="41">
        <f>+'BASE DE DATOS '!CK623</f>
        <v>0</v>
      </c>
      <c r="Y623" s="41">
        <f>+'BASE DE DATOS '!CL623</f>
        <v>0</v>
      </c>
      <c r="Z623" s="41">
        <f>+'BASE DE DATOS '!CM623</f>
        <v>0</v>
      </c>
      <c r="AA623" s="59" t="str">
        <f>+'BASE DE DATOS '!CN623</f>
        <v xml:space="preserve">NA </v>
      </c>
      <c r="AB623" s="59" t="s">
        <v>79</v>
      </c>
      <c r="AC623" s="45">
        <f>+AC624</f>
        <v>0.51449275362318836</v>
      </c>
      <c r="AD623" s="39">
        <f>+'BASE DE DATOS '!CQ623</f>
        <v>4</v>
      </c>
      <c r="AE623" s="59" t="str">
        <f>+'BASE DE DATOS '!CR623</f>
        <v xml:space="preserve">NA </v>
      </c>
      <c r="AF623" s="59" t="s">
        <v>79</v>
      </c>
      <c r="AG623" s="45">
        <f>+AG624</f>
        <v>0.75</v>
      </c>
      <c r="AH623" s="39" t="str">
        <f>+'BASE DE DATOS '!CU623</f>
        <v xml:space="preserve">SECRETARIA DEL INTERIOR </v>
      </c>
    </row>
    <row r="624" spans="1:34" ht="67.5">
      <c r="A624" s="48" t="s">
        <v>1666</v>
      </c>
      <c r="B624" s="49" t="s">
        <v>95</v>
      </c>
      <c r="C624" s="48" t="s">
        <v>1667</v>
      </c>
      <c r="D624" s="50">
        <v>6</v>
      </c>
      <c r="E624" s="50" t="s">
        <v>81</v>
      </c>
      <c r="F624" s="48" t="s">
        <v>97</v>
      </c>
      <c r="G624" s="48" t="s">
        <v>1668</v>
      </c>
      <c r="H624" s="48" t="s">
        <v>1668</v>
      </c>
      <c r="I624" s="51">
        <v>0</v>
      </c>
      <c r="J624" s="50">
        <v>1</v>
      </c>
      <c r="K624" s="50">
        <v>5</v>
      </c>
      <c r="L624" s="51">
        <v>1</v>
      </c>
      <c r="M624" s="51">
        <v>0</v>
      </c>
      <c r="N624" s="51">
        <v>1</v>
      </c>
      <c r="O624" s="51">
        <v>1</v>
      </c>
      <c r="P624" s="51" t="s">
        <v>81</v>
      </c>
      <c r="Q624" s="53" t="str">
        <f>+'BASE DE DATOS '!CD624</f>
        <v>NA</v>
      </c>
      <c r="R624" s="51">
        <f>+'BASE DE DATOS '!CE624</f>
        <v>0</v>
      </c>
      <c r="S624" s="51">
        <f>+'BASE DE DATOS '!CF624</f>
        <v>0</v>
      </c>
      <c r="T624" s="51">
        <f>+'BASE DE DATOS '!CG624</f>
        <v>0</v>
      </c>
      <c r="U624" s="51">
        <f>+'BASE DE DATOS '!CH624</f>
        <v>0</v>
      </c>
      <c r="V624" s="51">
        <f>+'BASE DE DATOS '!CI624</f>
        <v>0</v>
      </c>
      <c r="W624" s="51">
        <f>+'BASE DE DATOS '!CJ624</f>
        <v>0</v>
      </c>
      <c r="X624" s="51">
        <f>+'BASE DE DATOS '!CK624</f>
        <v>0</v>
      </c>
      <c r="Y624" s="51">
        <f>+'BASE DE DATOS '!CL624</f>
        <v>0</v>
      </c>
      <c r="Z624" s="51">
        <f>+'BASE DE DATOS '!CM624</f>
        <v>0</v>
      </c>
      <c r="AA624" s="131" t="str">
        <f>+'BASE DE DATOS '!CN624</f>
        <v>NA</v>
      </c>
      <c r="AB624" s="377" t="s">
        <v>81</v>
      </c>
      <c r="AC624" s="377">
        <f>SUM(AA624:AA641)/P623</f>
        <v>0.51449275362318836</v>
      </c>
      <c r="AD624" s="54" t="str">
        <f>+'BASE DE DATOS '!CQ624</f>
        <v>NA</v>
      </c>
      <c r="AE624" s="127" t="str">
        <f>+'BASE DE DATOS '!CR624</f>
        <v>NA</v>
      </c>
      <c r="AF624" s="376" t="s">
        <v>81</v>
      </c>
      <c r="AG624" s="378">
        <f>SUM(AE624:AE641)/AD623</f>
        <v>0.75</v>
      </c>
      <c r="AH624" s="66" t="str">
        <f>+'BASE DE DATOS '!CU624</f>
        <v>SECRETARIA DEL INTERIOR - SARA</v>
      </c>
    </row>
    <row r="625" spans="1:34" ht="67.5">
      <c r="A625" s="48" t="s">
        <v>1666</v>
      </c>
      <c r="B625" s="49" t="s">
        <v>95</v>
      </c>
      <c r="C625" s="48" t="s">
        <v>1667</v>
      </c>
      <c r="D625" s="50">
        <v>40</v>
      </c>
      <c r="E625" s="50" t="s">
        <v>81</v>
      </c>
      <c r="F625" s="48" t="s">
        <v>97</v>
      </c>
      <c r="G625" s="48" t="s">
        <v>1670</v>
      </c>
      <c r="H625" s="48" t="s">
        <v>1670</v>
      </c>
      <c r="I625" s="51">
        <v>0</v>
      </c>
      <c r="J625" s="50">
        <v>10</v>
      </c>
      <c r="K625" s="50">
        <v>35</v>
      </c>
      <c r="L625" s="51">
        <v>5</v>
      </c>
      <c r="M625" s="51">
        <v>2</v>
      </c>
      <c r="N625" s="51">
        <v>46</v>
      </c>
      <c r="O625" s="51">
        <v>46</v>
      </c>
      <c r="P625" s="51" t="s">
        <v>81</v>
      </c>
      <c r="Q625" s="53" t="str">
        <f>+'BASE DE DATOS '!CD625</f>
        <v>NA</v>
      </c>
      <c r="R625" s="51">
        <f>+'BASE DE DATOS '!CE625</f>
        <v>0</v>
      </c>
      <c r="S625" s="51">
        <f>+'BASE DE DATOS '!CF625</f>
        <v>0</v>
      </c>
      <c r="T625" s="51">
        <f>+'BASE DE DATOS '!CG625</f>
        <v>0</v>
      </c>
      <c r="U625" s="51">
        <f>+'BASE DE DATOS '!CH625</f>
        <v>0</v>
      </c>
      <c r="V625" s="51">
        <f>+'BASE DE DATOS '!CI625</f>
        <v>0</v>
      </c>
      <c r="W625" s="51">
        <f>+'BASE DE DATOS '!CJ625</f>
        <v>0</v>
      </c>
      <c r="X625" s="51">
        <f>+'BASE DE DATOS '!CK625</f>
        <v>0</v>
      </c>
      <c r="Y625" s="51">
        <f>+'BASE DE DATOS '!CL625</f>
        <v>0</v>
      </c>
      <c r="Z625" s="51">
        <f>+'BASE DE DATOS '!CM625</f>
        <v>0</v>
      </c>
      <c r="AA625" s="131" t="str">
        <f>+'BASE DE DATOS '!CN625</f>
        <v>NA</v>
      </c>
      <c r="AB625" s="377"/>
      <c r="AC625" s="377"/>
      <c r="AD625" s="54" t="str">
        <f>+'BASE DE DATOS '!CQ625</f>
        <v>NA</v>
      </c>
      <c r="AE625" s="127" t="str">
        <f>+'BASE DE DATOS '!CR625</f>
        <v>NA</v>
      </c>
      <c r="AF625" s="376"/>
      <c r="AG625" s="379"/>
      <c r="AH625" s="66" t="str">
        <f>+'BASE DE DATOS '!CU625</f>
        <v>SECRETARIA DEL INTERIOR - SARA</v>
      </c>
    </row>
    <row r="626" spans="1:34" ht="67.5">
      <c r="A626" s="48" t="s">
        <v>1666</v>
      </c>
      <c r="B626" s="49" t="s">
        <v>95</v>
      </c>
      <c r="C626" s="48" t="s">
        <v>1667</v>
      </c>
      <c r="D626" s="50">
        <v>10</v>
      </c>
      <c r="E626" s="50" t="s">
        <v>81</v>
      </c>
      <c r="F626" s="48" t="s">
        <v>97</v>
      </c>
      <c r="G626" s="48" t="s">
        <v>1671</v>
      </c>
      <c r="H626" s="48" t="s">
        <v>1671</v>
      </c>
      <c r="I626" s="51">
        <v>0</v>
      </c>
      <c r="J626" s="50">
        <v>2</v>
      </c>
      <c r="K626" s="50">
        <v>0</v>
      </c>
      <c r="L626" s="51">
        <v>2</v>
      </c>
      <c r="M626" s="51">
        <v>1</v>
      </c>
      <c r="N626" s="51">
        <v>0</v>
      </c>
      <c r="O626" s="51">
        <v>0</v>
      </c>
      <c r="P626" s="51" t="s">
        <v>81</v>
      </c>
      <c r="Q626" s="53" t="str">
        <f>+'BASE DE DATOS '!CD626</f>
        <v>NA</v>
      </c>
      <c r="R626" s="51">
        <f>+'BASE DE DATOS '!CE626</f>
        <v>0</v>
      </c>
      <c r="S626" s="51">
        <f>+'BASE DE DATOS '!CF626</f>
        <v>0</v>
      </c>
      <c r="T626" s="51">
        <f>+'BASE DE DATOS '!CG626</f>
        <v>0</v>
      </c>
      <c r="U626" s="51">
        <f>+'BASE DE DATOS '!CH626</f>
        <v>0</v>
      </c>
      <c r="V626" s="51">
        <f>+'BASE DE DATOS '!CI626</f>
        <v>0</v>
      </c>
      <c r="W626" s="51">
        <f>+'BASE DE DATOS '!CJ626</f>
        <v>0</v>
      </c>
      <c r="X626" s="51">
        <f>+'BASE DE DATOS '!CK626</f>
        <v>0</v>
      </c>
      <c r="Y626" s="51">
        <f>+'BASE DE DATOS '!CL626</f>
        <v>0</v>
      </c>
      <c r="Z626" s="51">
        <f>+'BASE DE DATOS '!CM626</f>
        <v>0</v>
      </c>
      <c r="AA626" s="131" t="str">
        <f>+'BASE DE DATOS '!CN626</f>
        <v>NA</v>
      </c>
      <c r="AB626" s="377"/>
      <c r="AC626" s="377"/>
      <c r="AD626" s="54" t="str">
        <f>+'BASE DE DATOS '!CQ626</f>
        <v>NA</v>
      </c>
      <c r="AE626" s="127" t="str">
        <f>+'BASE DE DATOS '!CR626</f>
        <v>NA</v>
      </c>
      <c r="AF626" s="376"/>
      <c r="AG626" s="379"/>
      <c r="AH626" s="66" t="str">
        <f>+'BASE DE DATOS '!CU626</f>
        <v>SECRETARIA DEL INTERIOR - SARA</v>
      </c>
    </row>
    <row r="627" spans="1:34" ht="67.5">
      <c r="A627" s="48" t="s">
        <v>1666</v>
      </c>
      <c r="B627" s="49" t="s">
        <v>95</v>
      </c>
      <c r="C627" s="48" t="s">
        <v>1667</v>
      </c>
      <c r="D627" s="50">
        <v>20</v>
      </c>
      <c r="E627" s="50" t="s">
        <v>81</v>
      </c>
      <c r="F627" s="48" t="s">
        <v>97</v>
      </c>
      <c r="G627" s="48" t="s">
        <v>1672</v>
      </c>
      <c r="H627" s="48" t="s">
        <v>1672</v>
      </c>
      <c r="I627" s="51">
        <v>0</v>
      </c>
      <c r="J627" s="50">
        <v>10</v>
      </c>
      <c r="K627" s="50">
        <v>20</v>
      </c>
      <c r="L627" s="51">
        <v>0</v>
      </c>
      <c r="M627" s="51">
        <v>0</v>
      </c>
      <c r="N627" s="51">
        <v>0</v>
      </c>
      <c r="O627" s="51">
        <v>0</v>
      </c>
      <c r="P627" s="51" t="s">
        <v>81</v>
      </c>
      <c r="Q627" s="96" t="str">
        <f>+'BASE DE DATOS '!CD627</f>
        <v>NA</v>
      </c>
      <c r="R627" s="51">
        <f>+'BASE DE DATOS '!CE627</f>
        <v>0</v>
      </c>
      <c r="S627" s="51">
        <f>+'BASE DE DATOS '!CF627</f>
        <v>0</v>
      </c>
      <c r="T627" s="51">
        <f>+'BASE DE DATOS '!CG627</f>
        <v>0</v>
      </c>
      <c r="U627" s="51">
        <f>+'BASE DE DATOS '!CH627</f>
        <v>0</v>
      </c>
      <c r="V627" s="51">
        <f>+'BASE DE DATOS '!CI627</f>
        <v>0</v>
      </c>
      <c r="W627" s="51">
        <f>+'BASE DE DATOS '!CJ627</f>
        <v>0</v>
      </c>
      <c r="X627" s="51">
        <f>+'BASE DE DATOS '!CK627</f>
        <v>0</v>
      </c>
      <c r="Y627" s="125">
        <f>+'BASE DE DATOS '!CL627</f>
        <v>0</v>
      </c>
      <c r="Z627" s="51">
        <f>+'BASE DE DATOS '!CM627</f>
        <v>0</v>
      </c>
      <c r="AA627" s="131" t="str">
        <f>+'BASE DE DATOS '!CN627</f>
        <v>NA</v>
      </c>
      <c r="AB627" s="377"/>
      <c r="AC627" s="377"/>
      <c r="AD627" s="54" t="str">
        <f>+'BASE DE DATOS '!CQ627</f>
        <v>NA</v>
      </c>
      <c r="AE627" s="127" t="str">
        <f>+'BASE DE DATOS '!CR627</f>
        <v>NA</v>
      </c>
      <c r="AF627" s="376"/>
      <c r="AG627" s="379"/>
      <c r="AH627" s="55" t="str">
        <f>+'BASE DE DATOS '!CU627</f>
        <v xml:space="preserve">DIRECCION DE SEGURIDAD Y CONVIVENCIA CIUDADANA </v>
      </c>
    </row>
    <row r="628" spans="1:34" ht="45">
      <c r="A628" s="48" t="s">
        <v>1673</v>
      </c>
      <c r="B628" s="49" t="s">
        <v>95</v>
      </c>
      <c r="C628" s="48" t="s">
        <v>1674</v>
      </c>
      <c r="D628" s="50">
        <v>1</v>
      </c>
      <c r="E628" s="50" t="s">
        <v>81</v>
      </c>
      <c r="F628" s="48" t="s">
        <v>97</v>
      </c>
      <c r="G628" s="48" t="s">
        <v>1675</v>
      </c>
      <c r="H628" s="48" t="s">
        <v>1675</v>
      </c>
      <c r="I628" s="51">
        <v>0</v>
      </c>
      <c r="J628" s="50">
        <v>0</v>
      </c>
      <c r="K628" s="50">
        <v>0</v>
      </c>
      <c r="L628" s="51">
        <v>0</v>
      </c>
      <c r="M628" s="51">
        <v>0</v>
      </c>
      <c r="N628" s="51">
        <v>0</v>
      </c>
      <c r="O628" s="51">
        <v>0</v>
      </c>
      <c r="P628" s="51" t="s">
        <v>81</v>
      </c>
      <c r="Q628" s="53" t="str">
        <f>+'BASE DE DATOS '!CD628</f>
        <v>NA</v>
      </c>
      <c r="R628" s="51">
        <f>+'BASE DE DATOS '!CE628</f>
        <v>0</v>
      </c>
      <c r="S628" s="51">
        <f>+'BASE DE DATOS '!CF628</f>
        <v>0</v>
      </c>
      <c r="T628" s="51">
        <f>+'BASE DE DATOS '!CG628</f>
        <v>0</v>
      </c>
      <c r="U628" s="51">
        <f>+'BASE DE DATOS '!CH628</f>
        <v>0</v>
      </c>
      <c r="V628" s="51">
        <f>+'BASE DE DATOS '!CI628</f>
        <v>0</v>
      </c>
      <c r="W628" s="51">
        <f>+'BASE DE DATOS '!CJ628</f>
        <v>0</v>
      </c>
      <c r="X628" s="51">
        <f>+'BASE DE DATOS '!CK628</f>
        <v>0</v>
      </c>
      <c r="Y628" s="51">
        <f>+'BASE DE DATOS '!CL628</f>
        <v>0</v>
      </c>
      <c r="Z628" s="51">
        <f>+'BASE DE DATOS '!CM628</f>
        <v>0</v>
      </c>
      <c r="AA628" s="131" t="str">
        <f>+'BASE DE DATOS '!CN628</f>
        <v>NA</v>
      </c>
      <c r="AB628" s="377">
        <f>SUM(AA628:AA632)/1</f>
        <v>0</v>
      </c>
      <c r="AC628" s="377" t="s">
        <v>81</v>
      </c>
      <c r="AD628" s="54" t="str">
        <f>+'BASE DE DATOS '!CQ628</f>
        <v>NA</v>
      </c>
      <c r="AE628" s="127" t="str">
        <f>+'BASE DE DATOS '!CR628</f>
        <v>NA</v>
      </c>
      <c r="AF628" s="376">
        <f>SUM(AE628:AE632)/2</f>
        <v>0.5</v>
      </c>
      <c r="AG628" s="379"/>
      <c r="AH628" s="66" t="str">
        <f>+'BASE DE DATOS '!CU628</f>
        <v>SECRETARIA DEL INTERIOR - SARA</v>
      </c>
    </row>
    <row r="629" spans="1:34" ht="67.5">
      <c r="A629" s="48" t="s">
        <v>1673</v>
      </c>
      <c r="B629" s="49" t="s">
        <v>95</v>
      </c>
      <c r="C629" s="48" t="s">
        <v>1674</v>
      </c>
      <c r="D629" s="57">
        <v>30</v>
      </c>
      <c r="E629" s="57">
        <v>45</v>
      </c>
      <c r="F629" s="48" t="s">
        <v>97</v>
      </c>
      <c r="G629" s="48" t="s">
        <v>1676</v>
      </c>
      <c r="H629" s="48" t="s">
        <v>1677</v>
      </c>
      <c r="I629" s="51">
        <v>0</v>
      </c>
      <c r="J629" s="50">
        <v>0</v>
      </c>
      <c r="K629" s="50">
        <v>0</v>
      </c>
      <c r="L629" s="51">
        <v>10</v>
      </c>
      <c r="M629" s="51">
        <v>0</v>
      </c>
      <c r="N629" s="51">
        <v>45</v>
      </c>
      <c r="O629" s="51">
        <v>45</v>
      </c>
      <c r="P629" s="51">
        <v>0</v>
      </c>
      <c r="Q629" s="53">
        <f>+'BASE DE DATOS '!CD629</f>
        <v>45</v>
      </c>
      <c r="R629" s="51">
        <f>+'BASE DE DATOS '!CE629</f>
        <v>0</v>
      </c>
      <c r="S629" s="51">
        <f>+'BASE DE DATOS '!CF629</f>
        <v>0</v>
      </c>
      <c r="T629" s="51">
        <f>+'BASE DE DATOS '!CG629</f>
        <v>0</v>
      </c>
      <c r="U629" s="51">
        <f>+'BASE DE DATOS '!CH629</f>
        <v>0</v>
      </c>
      <c r="V629" s="51">
        <f>+'BASE DE DATOS '!CI629</f>
        <v>0</v>
      </c>
      <c r="W629" s="51">
        <f>+'BASE DE DATOS '!CJ629</f>
        <v>0</v>
      </c>
      <c r="X629" s="51">
        <f>+'BASE DE DATOS '!CK629</f>
        <v>0</v>
      </c>
      <c r="Y629" s="51">
        <f>+'BASE DE DATOS '!CL629</f>
        <v>0</v>
      </c>
      <c r="Z629" s="51">
        <f>+'BASE DE DATOS '!CM629</f>
        <v>0</v>
      </c>
      <c r="AA629" s="131" t="str">
        <f>+'BASE DE DATOS '!CN629</f>
        <v>NA</v>
      </c>
      <c r="AB629" s="377"/>
      <c r="AC629" s="377"/>
      <c r="AD629" s="54">
        <f>+'BASE DE DATOS '!CQ629</f>
        <v>45</v>
      </c>
      <c r="AE629" s="127">
        <f>+'BASE DE DATOS '!CR629</f>
        <v>1</v>
      </c>
      <c r="AF629" s="376"/>
      <c r="AG629" s="379"/>
      <c r="AH629" s="66" t="str">
        <f>+'BASE DE DATOS '!CU629</f>
        <v>SECRETARIA DEL INTERIOR - SARA</v>
      </c>
    </row>
    <row r="630" spans="1:34" ht="45">
      <c r="A630" s="48" t="s">
        <v>1673</v>
      </c>
      <c r="B630" s="49" t="s">
        <v>95</v>
      </c>
      <c r="C630" s="48" t="s">
        <v>1674</v>
      </c>
      <c r="D630" s="50">
        <v>100</v>
      </c>
      <c r="E630" s="50">
        <v>100</v>
      </c>
      <c r="F630" s="48" t="s">
        <v>97</v>
      </c>
      <c r="G630" s="48" t="s">
        <v>1682</v>
      </c>
      <c r="H630" s="48" t="s">
        <v>1682</v>
      </c>
      <c r="I630" s="51">
        <v>0</v>
      </c>
      <c r="J630" s="50">
        <v>0</v>
      </c>
      <c r="K630" s="50">
        <v>0</v>
      </c>
      <c r="L630" s="51">
        <v>0</v>
      </c>
      <c r="M630" s="51">
        <v>0</v>
      </c>
      <c r="N630" s="51">
        <v>0</v>
      </c>
      <c r="O630" s="51">
        <v>0</v>
      </c>
      <c r="P630" s="51">
        <v>100</v>
      </c>
      <c r="Q630" s="53">
        <f>+'BASE DE DATOS '!CD630</f>
        <v>0</v>
      </c>
      <c r="R630" s="51">
        <f>+'BASE DE DATOS '!CE630</f>
        <v>0</v>
      </c>
      <c r="S630" s="51">
        <f>+'BASE DE DATOS '!CF630</f>
        <v>0</v>
      </c>
      <c r="T630" s="51">
        <f>+'BASE DE DATOS '!CG630</f>
        <v>0</v>
      </c>
      <c r="U630" s="51">
        <f>+'BASE DE DATOS '!CH630</f>
        <v>0</v>
      </c>
      <c r="V630" s="51">
        <f>+'BASE DE DATOS '!CI630</f>
        <v>0</v>
      </c>
      <c r="W630" s="51">
        <f>+'BASE DE DATOS '!CJ630</f>
        <v>0</v>
      </c>
      <c r="X630" s="51">
        <f>+'BASE DE DATOS '!CK630</f>
        <v>0</v>
      </c>
      <c r="Y630" s="51">
        <f>+'BASE DE DATOS '!CL630</f>
        <v>0</v>
      </c>
      <c r="Z630" s="51">
        <f>+'BASE DE DATOS '!CM630</f>
        <v>0</v>
      </c>
      <c r="AA630" s="131">
        <f>+'BASE DE DATOS '!CN630</f>
        <v>0</v>
      </c>
      <c r="AB630" s="377"/>
      <c r="AC630" s="377"/>
      <c r="AD630" s="54">
        <f>+'BASE DE DATOS '!CQ630</f>
        <v>0</v>
      </c>
      <c r="AE630" s="127">
        <f>+'BASE DE DATOS '!CR630</f>
        <v>0</v>
      </c>
      <c r="AF630" s="376"/>
      <c r="AG630" s="379"/>
      <c r="AH630" s="66" t="str">
        <f>+'BASE DE DATOS '!CU630</f>
        <v>GERENCIA REGIONAL DEL SUR</v>
      </c>
    </row>
    <row r="631" spans="1:34" ht="45">
      <c r="A631" s="48" t="s">
        <v>1673</v>
      </c>
      <c r="B631" s="49" t="s">
        <v>95</v>
      </c>
      <c r="C631" s="48" t="s">
        <v>1674</v>
      </c>
      <c r="D631" s="50">
        <v>67</v>
      </c>
      <c r="E631" s="50" t="s">
        <v>81</v>
      </c>
      <c r="F631" s="48" t="s">
        <v>97</v>
      </c>
      <c r="G631" s="48" t="s">
        <v>1684</v>
      </c>
      <c r="H631" s="48" t="s">
        <v>1684</v>
      </c>
      <c r="I631" s="51">
        <v>0</v>
      </c>
      <c r="J631" s="50">
        <v>0</v>
      </c>
      <c r="K631" s="50">
        <v>0</v>
      </c>
      <c r="L631" s="51">
        <v>0</v>
      </c>
      <c r="M631" s="51">
        <v>0</v>
      </c>
      <c r="N631" s="51">
        <v>0</v>
      </c>
      <c r="O631" s="51">
        <v>0</v>
      </c>
      <c r="P631" s="51" t="s">
        <v>81</v>
      </c>
      <c r="Q631" s="53" t="str">
        <f>+'BASE DE DATOS '!CD631</f>
        <v>NA</v>
      </c>
      <c r="R631" s="51">
        <f>+'BASE DE DATOS '!CE631</f>
        <v>0</v>
      </c>
      <c r="S631" s="51">
        <f>+'BASE DE DATOS '!CF631</f>
        <v>0</v>
      </c>
      <c r="T631" s="51">
        <f>+'BASE DE DATOS '!CG631</f>
        <v>0</v>
      </c>
      <c r="U631" s="51">
        <f>+'BASE DE DATOS '!CH631</f>
        <v>0</v>
      </c>
      <c r="V631" s="51">
        <f>+'BASE DE DATOS '!CI631</f>
        <v>0</v>
      </c>
      <c r="W631" s="51">
        <f>+'BASE DE DATOS '!CJ631</f>
        <v>0</v>
      </c>
      <c r="X631" s="51">
        <f>+'BASE DE DATOS '!CK631</f>
        <v>0</v>
      </c>
      <c r="Y631" s="51">
        <f>+'BASE DE DATOS '!CL631</f>
        <v>0</v>
      </c>
      <c r="Z631" s="51">
        <f>+'BASE DE DATOS '!CM631</f>
        <v>0</v>
      </c>
      <c r="AA631" s="131" t="str">
        <f>+'BASE DE DATOS '!CN631</f>
        <v>NA</v>
      </c>
      <c r="AB631" s="377"/>
      <c r="AC631" s="377"/>
      <c r="AD631" s="54" t="str">
        <f>+'BASE DE DATOS '!CQ631</f>
        <v>NA</v>
      </c>
      <c r="AE631" s="127" t="str">
        <f>+'BASE DE DATOS '!CR631</f>
        <v>NA</v>
      </c>
      <c r="AF631" s="376"/>
      <c r="AG631" s="379"/>
      <c r="AH631" s="66" t="str">
        <f>+'BASE DE DATOS '!CU631</f>
        <v>SECRETARIA DEL INTERIOR - SARA</v>
      </c>
    </row>
    <row r="632" spans="1:34" ht="45">
      <c r="A632" s="48" t="s">
        <v>1673</v>
      </c>
      <c r="B632" s="49" t="s">
        <v>95</v>
      </c>
      <c r="C632" s="48" t="s">
        <v>1674</v>
      </c>
      <c r="D632" s="50">
        <v>1</v>
      </c>
      <c r="E632" s="50" t="s">
        <v>81</v>
      </c>
      <c r="F632" s="48" t="s">
        <v>97</v>
      </c>
      <c r="G632" s="48" t="s">
        <v>1685</v>
      </c>
      <c r="H632" s="48" t="s">
        <v>1685</v>
      </c>
      <c r="I632" s="51">
        <v>0</v>
      </c>
      <c r="J632" s="50">
        <v>0</v>
      </c>
      <c r="K632" s="50">
        <v>0</v>
      </c>
      <c r="L632" s="51">
        <v>0</v>
      </c>
      <c r="M632" s="51">
        <v>0</v>
      </c>
      <c r="N632" s="51">
        <v>1</v>
      </c>
      <c r="O632" s="51">
        <v>1</v>
      </c>
      <c r="P632" s="51" t="s">
        <v>81</v>
      </c>
      <c r="Q632" s="96" t="str">
        <f>+'BASE DE DATOS '!CD632</f>
        <v>NA</v>
      </c>
      <c r="R632" s="51">
        <f>+'BASE DE DATOS '!CE632</f>
        <v>0</v>
      </c>
      <c r="S632" s="51">
        <f>+'BASE DE DATOS '!CF632</f>
        <v>0</v>
      </c>
      <c r="T632" s="51">
        <f>+'BASE DE DATOS '!CG632</f>
        <v>0</v>
      </c>
      <c r="U632" s="51">
        <f>+'BASE DE DATOS '!CH632</f>
        <v>0</v>
      </c>
      <c r="V632" s="51">
        <f>+'BASE DE DATOS '!CI632</f>
        <v>0</v>
      </c>
      <c r="W632" s="51">
        <f>+'BASE DE DATOS '!CJ632</f>
        <v>0</v>
      </c>
      <c r="X632" s="51">
        <f>+'BASE DE DATOS '!CK632</f>
        <v>0</v>
      </c>
      <c r="Y632" s="51">
        <f>+'BASE DE DATOS '!CL632</f>
        <v>0</v>
      </c>
      <c r="Z632" s="51">
        <f>+'BASE DE DATOS '!CM632</f>
        <v>0</v>
      </c>
      <c r="AA632" s="131" t="str">
        <f>+'BASE DE DATOS '!CN632</f>
        <v>NA</v>
      </c>
      <c r="AB632" s="377"/>
      <c r="AC632" s="377"/>
      <c r="AD632" s="54" t="str">
        <f>+'BASE DE DATOS '!CQ632</f>
        <v>NA</v>
      </c>
      <c r="AE632" s="127" t="str">
        <f>+'BASE DE DATOS '!CR632</f>
        <v>NA</v>
      </c>
      <c r="AF632" s="376"/>
      <c r="AG632" s="379"/>
      <c r="AH632" s="55" t="str">
        <f>+'BASE DE DATOS '!CU632</f>
        <v xml:space="preserve">DIRECCION DE SEGURIDAD Y CONVIVENCIA CIUDADANA </v>
      </c>
    </row>
    <row r="633" spans="1:34" ht="45">
      <c r="A633" s="48" t="s">
        <v>1686</v>
      </c>
      <c r="B633" s="49" t="s">
        <v>95</v>
      </c>
      <c r="C633" s="48" t="s">
        <v>1687</v>
      </c>
      <c r="D633" s="50">
        <v>2</v>
      </c>
      <c r="E633" s="50">
        <v>1</v>
      </c>
      <c r="F633" s="48" t="s">
        <v>486</v>
      </c>
      <c r="G633" s="56" t="s">
        <v>1688</v>
      </c>
      <c r="H633" s="56" t="s">
        <v>1689</v>
      </c>
      <c r="I633" s="51">
        <v>0</v>
      </c>
      <c r="J633" s="50">
        <v>1</v>
      </c>
      <c r="K633" s="50">
        <v>1</v>
      </c>
      <c r="L633" s="51">
        <v>1</v>
      </c>
      <c r="M633" s="51">
        <v>1</v>
      </c>
      <c r="N633" s="51">
        <v>1</v>
      </c>
      <c r="O633" s="51">
        <v>1</v>
      </c>
      <c r="P633" s="51">
        <v>1</v>
      </c>
      <c r="Q633" s="53">
        <f>+'BASE DE DATOS '!CD633</f>
        <v>1</v>
      </c>
      <c r="R633" s="51">
        <f>+'BASE DE DATOS '!CE633</f>
        <v>0</v>
      </c>
      <c r="S633" s="51">
        <f>+'BASE DE DATOS '!CF633</f>
        <v>0</v>
      </c>
      <c r="T633" s="51">
        <f>+'BASE DE DATOS '!CG633</f>
        <v>0</v>
      </c>
      <c r="U633" s="51">
        <f>+'BASE DE DATOS '!CH633</f>
        <v>0</v>
      </c>
      <c r="V633" s="51">
        <f>+'BASE DE DATOS '!CI633</f>
        <v>0</v>
      </c>
      <c r="W633" s="51">
        <f>+'BASE DE DATOS '!CJ633</f>
        <v>0</v>
      </c>
      <c r="X633" s="51">
        <f>+'BASE DE DATOS '!CK633</f>
        <v>0</v>
      </c>
      <c r="Y633" s="51">
        <f>+'BASE DE DATOS '!CL633</f>
        <v>0</v>
      </c>
      <c r="Z633" s="51">
        <f>+'BASE DE DATOS '!CM633</f>
        <v>0</v>
      </c>
      <c r="AA633" s="131">
        <f>+'BASE DE DATOS '!CN633</f>
        <v>1</v>
      </c>
      <c r="AB633" s="377">
        <f>SUM(AA633:AA641)/2</f>
        <v>0.77173913043478259</v>
      </c>
      <c r="AC633" s="377">
        <v>3.3000000000000002E-2</v>
      </c>
      <c r="AD633" s="54">
        <f>+'BASE DE DATOS '!CQ633</f>
        <v>1</v>
      </c>
      <c r="AE633" s="127">
        <f>+'BASE DE DATOS '!CR633</f>
        <v>1</v>
      </c>
      <c r="AF633" s="376">
        <f>SUM(AE633:AE641)/2</f>
        <v>1</v>
      </c>
      <c r="AG633" s="379"/>
      <c r="AH633" s="66" t="str">
        <f>+'BASE DE DATOS '!CU633</f>
        <v>SECRETARIA DEL INTERIOR - SARA</v>
      </c>
    </row>
    <row r="634" spans="1:34" ht="56.25">
      <c r="A634" s="48" t="s">
        <v>1686</v>
      </c>
      <c r="B634" s="49" t="s">
        <v>95</v>
      </c>
      <c r="C634" s="48" t="s">
        <v>1687</v>
      </c>
      <c r="D634" s="50">
        <v>1</v>
      </c>
      <c r="E634" s="50">
        <v>46</v>
      </c>
      <c r="F634" s="48" t="s">
        <v>97</v>
      </c>
      <c r="G634" s="56" t="s">
        <v>1692</v>
      </c>
      <c r="H634" s="56" t="s">
        <v>1693</v>
      </c>
      <c r="I634" s="51">
        <v>0</v>
      </c>
      <c r="J634" s="50">
        <v>0</v>
      </c>
      <c r="K634" s="50">
        <v>0</v>
      </c>
      <c r="L634" s="51">
        <v>0</v>
      </c>
      <c r="M634" s="51">
        <v>0</v>
      </c>
      <c r="N634" s="51">
        <v>1</v>
      </c>
      <c r="O634" s="51">
        <v>1</v>
      </c>
      <c r="P634" s="51">
        <v>46</v>
      </c>
      <c r="Q634" s="53">
        <f>+'BASE DE DATOS '!CD634</f>
        <v>25</v>
      </c>
      <c r="R634" s="51">
        <f>+'BASE DE DATOS '!CE634</f>
        <v>0</v>
      </c>
      <c r="S634" s="51">
        <f>+'BASE DE DATOS '!CF634</f>
        <v>0</v>
      </c>
      <c r="T634" s="51">
        <f>+'BASE DE DATOS '!CG634</f>
        <v>0</v>
      </c>
      <c r="U634" s="51">
        <f>+'BASE DE DATOS '!CH634</f>
        <v>0</v>
      </c>
      <c r="V634" s="51">
        <f>+'BASE DE DATOS '!CI634</f>
        <v>0</v>
      </c>
      <c r="W634" s="51">
        <f>+'BASE DE DATOS '!CJ634</f>
        <v>0</v>
      </c>
      <c r="X634" s="51">
        <f>+'BASE DE DATOS '!CK634</f>
        <v>0</v>
      </c>
      <c r="Y634" s="51">
        <f>+'BASE DE DATOS '!CL634</f>
        <v>0</v>
      </c>
      <c r="Z634" s="51">
        <f>+'BASE DE DATOS '!CM634</f>
        <v>0</v>
      </c>
      <c r="AA634" s="131">
        <f>+'BASE DE DATOS '!CN634</f>
        <v>0.54347826086956519</v>
      </c>
      <c r="AB634" s="377"/>
      <c r="AC634" s="377"/>
      <c r="AD634" s="54">
        <f>+'BASE DE DATOS '!CQ634</f>
        <v>26</v>
      </c>
      <c r="AE634" s="127">
        <f>+'BASE DE DATOS '!CR634</f>
        <v>1</v>
      </c>
      <c r="AF634" s="376"/>
      <c r="AG634" s="379"/>
      <c r="AH634" s="66" t="str">
        <f>+'BASE DE DATOS '!CU634</f>
        <v>SECRETARIA DE PLANEACION - COOPERACION</v>
      </c>
    </row>
    <row r="635" spans="1:34" ht="56.25">
      <c r="A635" s="48" t="s">
        <v>1686</v>
      </c>
      <c r="B635" s="49" t="s">
        <v>95</v>
      </c>
      <c r="C635" s="48" t="s">
        <v>1687</v>
      </c>
      <c r="D635" s="50">
        <v>1</v>
      </c>
      <c r="E635" s="50" t="s">
        <v>81</v>
      </c>
      <c r="F635" s="48" t="s">
        <v>97</v>
      </c>
      <c r="G635" s="48" t="s">
        <v>1695</v>
      </c>
      <c r="H635" s="48" t="s">
        <v>1695</v>
      </c>
      <c r="I635" s="51">
        <v>0</v>
      </c>
      <c r="J635" s="50">
        <v>0</v>
      </c>
      <c r="K635" s="50">
        <v>0</v>
      </c>
      <c r="L635" s="51">
        <v>0</v>
      </c>
      <c r="M635" s="51">
        <v>0</v>
      </c>
      <c r="N635" s="51">
        <v>1</v>
      </c>
      <c r="O635" s="51">
        <v>0</v>
      </c>
      <c r="P635" s="51" t="s">
        <v>81</v>
      </c>
      <c r="Q635" s="53" t="str">
        <f>+'BASE DE DATOS '!CD635</f>
        <v>NA</v>
      </c>
      <c r="R635" s="51">
        <f>+'BASE DE DATOS '!CE635</f>
        <v>0</v>
      </c>
      <c r="S635" s="51">
        <f>+'BASE DE DATOS '!CF635</f>
        <v>0</v>
      </c>
      <c r="T635" s="51">
        <f>+'BASE DE DATOS '!CG635</f>
        <v>0</v>
      </c>
      <c r="U635" s="51">
        <f>+'BASE DE DATOS '!CH635</f>
        <v>0</v>
      </c>
      <c r="V635" s="51">
        <f>+'BASE DE DATOS '!CI635</f>
        <v>0</v>
      </c>
      <c r="W635" s="51">
        <f>+'BASE DE DATOS '!CJ635</f>
        <v>0</v>
      </c>
      <c r="X635" s="51">
        <f>+'BASE DE DATOS '!CK635</f>
        <v>0</v>
      </c>
      <c r="Y635" s="51">
        <f>+'BASE DE DATOS '!CL635</f>
        <v>0</v>
      </c>
      <c r="Z635" s="51">
        <f>+'BASE DE DATOS '!CM635</f>
        <v>0</v>
      </c>
      <c r="AA635" s="131" t="str">
        <f>+'BASE DE DATOS '!CN635</f>
        <v>NA</v>
      </c>
      <c r="AB635" s="377"/>
      <c r="AC635" s="377"/>
      <c r="AD635" s="54" t="str">
        <f>+'BASE DE DATOS '!CQ635</f>
        <v>NA</v>
      </c>
      <c r="AE635" s="127" t="str">
        <f>+'BASE DE DATOS '!CR635</f>
        <v>NA</v>
      </c>
      <c r="AF635" s="376"/>
      <c r="AG635" s="379"/>
      <c r="AH635" s="66" t="str">
        <f>+'BASE DE DATOS '!CU635</f>
        <v>SECRETARIA DE PLANEACION - COOPERACION</v>
      </c>
    </row>
    <row r="636" spans="1:34" ht="90">
      <c r="A636" s="48" t="s">
        <v>1686</v>
      </c>
      <c r="B636" s="49" t="s">
        <v>95</v>
      </c>
      <c r="C636" s="48" t="s">
        <v>1687</v>
      </c>
      <c r="D636" s="50">
        <v>2</v>
      </c>
      <c r="E636" s="50" t="s">
        <v>81</v>
      </c>
      <c r="F636" s="48" t="s">
        <v>97</v>
      </c>
      <c r="G636" s="48" t="s">
        <v>1697</v>
      </c>
      <c r="H636" s="48" t="s">
        <v>1697</v>
      </c>
      <c r="I636" s="51">
        <v>0</v>
      </c>
      <c r="J636" s="50">
        <v>1</v>
      </c>
      <c r="K636" s="50">
        <v>0</v>
      </c>
      <c r="L636" s="51">
        <v>1</v>
      </c>
      <c r="M636" s="51">
        <v>0</v>
      </c>
      <c r="N636" s="51">
        <v>0</v>
      </c>
      <c r="O636" s="51">
        <v>0</v>
      </c>
      <c r="P636" s="51" t="s">
        <v>81</v>
      </c>
      <c r="Q636" s="53" t="str">
        <f>+'BASE DE DATOS '!CD636</f>
        <v>NA</v>
      </c>
      <c r="R636" s="51">
        <f>+'BASE DE DATOS '!CE636</f>
        <v>0</v>
      </c>
      <c r="S636" s="51">
        <f>+'BASE DE DATOS '!CF636</f>
        <v>0</v>
      </c>
      <c r="T636" s="51">
        <f>+'BASE DE DATOS '!CG636</f>
        <v>0</v>
      </c>
      <c r="U636" s="51">
        <f>+'BASE DE DATOS '!CH636</f>
        <v>0</v>
      </c>
      <c r="V636" s="51">
        <f>+'BASE DE DATOS '!CI636</f>
        <v>0</v>
      </c>
      <c r="W636" s="51">
        <f>+'BASE DE DATOS '!CJ636</f>
        <v>0</v>
      </c>
      <c r="X636" s="51">
        <f>+'BASE DE DATOS '!CK636</f>
        <v>0</v>
      </c>
      <c r="Y636" s="51">
        <f>+'BASE DE DATOS '!CL636</f>
        <v>0</v>
      </c>
      <c r="Z636" s="51">
        <f>+'BASE DE DATOS '!CM636</f>
        <v>0</v>
      </c>
      <c r="AA636" s="131" t="str">
        <f>+'BASE DE DATOS '!CN636</f>
        <v>NA</v>
      </c>
      <c r="AB636" s="377"/>
      <c r="AC636" s="377"/>
      <c r="AD636" s="54" t="str">
        <f>+'BASE DE DATOS '!CQ636</f>
        <v>NA</v>
      </c>
      <c r="AE636" s="127" t="str">
        <f>+'BASE DE DATOS '!CR636</f>
        <v>NA</v>
      </c>
      <c r="AF636" s="376"/>
      <c r="AG636" s="379"/>
      <c r="AH636" s="66" t="str">
        <f>+'BASE DE DATOS '!CU636</f>
        <v>SECRETARIA DE PLANEACION - COOPERACION</v>
      </c>
    </row>
    <row r="637" spans="1:34" ht="67.5">
      <c r="A637" s="48" t="s">
        <v>1686</v>
      </c>
      <c r="B637" s="49" t="s">
        <v>95</v>
      </c>
      <c r="C637" s="48" t="s">
        <v>1687</v>
      </c>
      <c r="D637" s="50">
        <v>2</v>
      </c>
      <c r="E637" s="50" t="s">
        <v>81</v>
      </c>
      <c r="F637" s="48" t="s">
        <v>97</v>
      </c>
      <c r="G637" s="48" t="s">
        <v>1698</v>
      </c>
      <c r="H637" s="48" t="s">
        <v>1698</v>
      </c>
      <c r="I637" s="51">
        <v>0</v>
      </c>
      <c r="J637" s="50">
        <v>1</v>
      </c>
      <c r="K637" s="50">
        <v>0</v>
      </c>
      <c r="L637" s="51">
        <v>0</v>
      </c>
      <c r="M637" s="51">
        <v>0</v>
      </c>
      <c r="N637" s="51">
        <v>2</v>
      </c>
      <c r="O637" s="51">
        <v>0</v>
      </c>
      <c r="P637" s="51" t="s">
        <v>81</v>
      </c>
      <c r="Q637" s="53" t="str">
        <f>+'BASE DE DATOS '!CD637</f>
        <v>NA</v>
      </c>
      <c r="R637" s="51">
        <f>+'BASE DE DATOS '!CE637</f>
        <v>0</v>
      </c>
      <c r="S637" s="51">
        <f>+'BASE DE DATOS '!CF637</f>
        <v>0</v>
      </c>
      <c r="T637" s="51">
        <f>+'BASE DE DATOS '!CG637</f>
        <v>0</v>
      </c>
      <c r="U637" s="51">
        <f>+'BASE DE DATOS '!CH637</f>
        <v>0</v>
      </c>
      <c r="V637" s="51">
        <f>+'BASE DE DATOS '!CI637</f>
        <v>0</v>
      </c>
      <c r="W637" s="51">
        <f>+'BASE DE DATOS '!CJ637</f>
        <v>0</v>
      </c>
      <c r="X637" s="51">
        <f>+'BASE DE DATOS '!CK637</f>
        <v>0</v>
      </c>
      <c r="Y637" s="51">
        <f>+'BASE DE DATOS '!CL637</f>
        <v>0</v>
      </c>
      <c r="Z637" s="51">
        <f>+'BASE DE DATOS '!CM637</f>
        <v>0</v>
      </c>
      <c r="AA637" s="131" t="str">
        <f>+'BASE DE DATOS '!CN637</f>
        <v>NA</v>
      </c>
      <c r="AB637" s="377"/>
      <c r="AC637" s="377"/>
      <c r="AD637" s="54" t="str">
        <f>+'BASE DE DATOS '!CQ637</f>
        <v>NA</v>
      </c>
      <c r="AE637" s="127" t="str">
        <f>+'BASE DE DATOS '!CR637</f>
        <v>NA</v>
      </c>
      <c r="AF637" s="376"/>
      <c r="AG637" s="379"/>
      <c r="AH637" s="66" t="str">
        <f>+'BASE DE DATOS '!CU637</f>
        <v>SECRETARIA DE PLANEACION - COOPERACION</v>
      </c>
    </row>
    <row r="638" spans="1:34" ht="45">
      <c r="A638" s="48" t="s">
        <v>1686</v>
      </c>
      <c r="B638" s="49" t="s">
        <v>95</v>
      </c>
      <c r="C638" s="48" t="s">
        <v>1687</v>
      </c>
      <c r="D638" s="50">
        <v>1</v>
      </c>
      <c r="E638" s="50" t="s">
        <v>81</v>
      </c>
      <c r="F638" s="48" t="s">
        <v>97</v>
      </c>
      <c r="G638" s="48" t="s">
        <v>1699</v>
      </c>
      <c r="H638" s="48" t="s">
        <v>1699</v>
      </c>
      <c r="I638" s="51">
        <v>0</v>
      </c>
      <c r="J638" s="50">
        <v>0</v>
      </c>
      <c r="K638" s="50">
        <v>0</v>
      </c>
      <c r="L638" s="51">
        <v>0</v>
      </c>
      <c r="M638" s="51">
        <v>0</v>
      </c>
      <c r="N638" s="51">
        <v>1</v>
      </c>
      <c r="O638" s="51">
        <v>1</v>
      </c>
      <c r="P638" s="51" t="s">
        <v>81</v>
      </c>
      <c r="Q638" s="53" t="str">
        <f>+'BASE DE DATOS '!CD638</f>
        <v>NA</v>
      </c>
      <c r="R638" s="51">
        <f>+'BASE DE DATOS '!CE638</f>
        <v>0</v>
      </c>
      <c r="S638" s="51">
        <f>+'BASE DE DATOS '!CF638</f>
        <v>0</v>
      </c>
      <c r="T638" s="51">
        <f>+'BASE DE DATOS '!CG638</f>
        <v>0</v>
      </c>
      <c r="U638" s="51">
        <f>+'BASE DE DATOS '!CH638</f>
        <v>0</v>
      </c>
      <c r="V638" s="51">
        <f>+'BASE DE DATOS '!CI638</f>
        <v>0</v>
      </c>
      <c r="W638" s="51">
        <f>+'BASE DE DATOS '!CJ638</f>
        <v>0</v>
      </c>
      <c r="X638" s="51">
        <f>+'BASE DE DATOS '!CK638</f>
        <v>0</v>
      </c>
      <c r="Y638" s="51">
        <f>+'BASE DE DATOS '!CL638</f>
        <v>0</v>
      </c>
      <c r="Z638" s="51">
        <f>+'BASE DE DATOS '!CM638</f>
        <v>0</v>
      </c>
      <c r="AA638" s="131" t="str">
        <f>+'BASE DE DATOS '!CN638</f>
        <v>NA</v>
      </c>
      <c r="AB638" s="377"/>
      <c r="AC638" s="377"/>
      <c r="AD638" s="54" t="str">
        <f>+'BASE DE DATOS '!CQ638</f>
        <v>NA</v>
      </c>
      <c r="AE638" s="127" t="str">
        <f>+'BASE DE DATOS '!CR638</f>
        <v>NA</v>
      </c>
      <c r="AF638" s="376"/>
      <c r="AG638" s="379"/>
      <c r="AH638" s="66" t="str">
        <f>+'BASE DE DATOS '!CU638</f>
        <v>SECRETARIA DE PLANEACION - COOPERACION</v>
      </c>
    </row>
    <row r="639" spans="1:34" ht="33.75">
      <c r="A639" s="48" t="s">
        <v>1686</v>
      </c>
      <c r="B639" s="49" t="s">
        <v>95</v>
      </c>
      <c r="C639" s="48" t="s">
        <v>1687</v>
      </c>
      <c r="D639" s="50">
        <v>1</v>
      </c>
      <c r="E639" s="50" t="s">
        <v>81</v>
      </c>
      <c r="F639" s="48" t="s">
        <v>97</v>
      </c>
      <c r="G639" s="48" t="s">
        <v>1700</v>
      </c>
      <c r="H639" s="48" t="s">
        <v>1700</v>
      </c>
      <c r="I639" s="51">
        <v>0</v>
      </c>
      <c r="J639" s="50">
        <v>0</v>
      </c>
      <c r="K639" s="50">
        <v>0</v>
      </c>
      <c r="L639" s="51">
        <v>0</v>
      </c>
      <c r="M639" s="51">
        <v>0</v>
      </c>
      <c r="N639" s="51">
        <v>1</v>
      </c>
      <c r="O639" s="51">
        <v>1</v>
      </c>
      <c r="P639" s="51" t="s">
        <v>81</v>
      </c>
      <c r="Q639" s="53" t="str">
        <f>+'BASE DE DATOS '!CD639</f>
        <v>NA</v>
      </c>
      <c r="R639" s="51">
        <f>+'BASE DE DATOS '!CE639</f>
        <v>0</v>
      </c>
      <c r="S639" s="51">
        <f>+'BASE DE DATOS '!CF639</f>
        <v>0</v>
      </c>
      <c r="T639" s="51">
        <f>+'BASE DE DATOS '!CG639</f>
        <v>0</v>
      </c>
      <c r="U639" s="51">
        <f>+'BASE DE DATOS '!CH639</f>
        <v>0</v>
      </c>
      <c r="V639" s="51">
        <f>+'BASE DE DATOS '!CI639</f>
        <v>0</v>
      </c>
      <c r="W639" s="51">
        <f>+'BASE DE DATOS '!CJ639</f>
        <v>0</v>
      </c>
      <c r="X639" s="51">
        <f>+'BASE DE DATOS '!CK639</f>
        <v>0</v>
      </c>
      <c r="Y639" s="51">
        <f>+'BASE DE DATOS '!CL639</f>
        <v>0</v>
      </c>
      <c r="Z639" s="51">
        <f>+'BASE DE DATOS '!CM639</f>
        <v>0</v>
      </c>
      <c r="AA639" s="131" t="str">
        <f>+'BASE DE DATOS '!CN639</f>
        <v>NA</v>
      </c>
      <c r="AB639" s="377"/>
      <c r="AC639" s="377"/>
      <c r="AD639" s="54" t="str">
        <f>+'BASE DE DATOS '!CQ639</f>
        <v>NA</v>
      </c>
      <c r="AE639" s="127" t="str">
        <f>+'BASE DE DATOS '!CR639</f>
        <v>NA</v>
      </c>
      <c r="AF639" s="376"/>
      <c r="AG639" s="379"/>
      <c r="AH639" s="66" t="str">
        <f>+'BASE DE DATOS '!CU639</f>
        <v>SECRETARIA DE PLANEACION - COOPERACION</v>
      </c>
    </row>
    <row r="640" spans="1:34" ht="90">
      <c r="A640" s="48" t="s">
        <v>1686</v>
      </c>
      <c r="B640" s="49" t="s">
        <v>95</v>
      </c>
      <c r="C640" s="48" t="s">
        <v>1687</v>
      </c>
      <c r="D640" s="50">
        <v>1</v>
      </c>
      <c r="E640" s="50" t="s">
        <v>81</v>
      </c>
      <c r="F640" s="48" t="s">
        <v>97</v>
      </c>
      <c r="G640" s="48" t="s">
        <v>1701</v>
      </c>
      <c r="H640" s="48" t="s">
        <v>1701</v>
      </c>
      <c r="I640" s="51">
        <v>0</v>
      </c>
      <c r="J640" s="50">
        <v>0</v>
      </c>
      <c r="K640" s="50">
        <v>0</v>
      </c>
      <c r="L640" s="51">
        <v>0</v>
      </c>
      <c r="M640" s="51">
        <v>0</v>
      </c>
      <c r="N640" s="51">
        <v>0</v>
      </c>
      <c r="O640" s="51">
        <v>0</v>
      </c>
      <c r="P640" s="51" t="s">
        <v>81</v>
      </c>
      <c r="Q640" s="53" t="str">
        <f>+'BASE DE DATOS '!CD640</f>
        <v>NA</v>
      </c>
      <c r="R640" s="51">
        <f>+'BASE DE DATOS '!CE640</f>
        <v>0</v>
      </c>
      <c r="S640" s="51">
        <f>+'BASE DE DATOS '!CF640</f>
        <v>0</v>
      </c>
      <c r="T640" s="51">
        <f>+'BASE DE DATOS '!CG640</f>
        <v>0</v>
      </c>
      <c r="U640" s="51">
        <f>+'BASE DE DATOS '!CH640</f>
        <v>0</v>
      </c>
      <c r="V640" s="51">
        <f>+'BASE DE DATOS '!CI640</f>
        <v>0</v>
      </c>
      <c r="W640" s="51">
        <f>+'BASE DE DATOS '!CJ640</f>
        <v>0</v>
      </c>
      <c r="X640" s="51">
        <f>+'BASE DE DATOS '!CK640</f>
        <v>0</v>
      </c>
      <c r="Y640" s="51">
        <f>+'BASE DE DATOS '!CL640</f>
        <v>0</v>
      </c>
      <c r="Z640" s="51">
        <f>+'BASE DE DATOS '!CM640</f>
        <v>0</v>
      </c>
      <c r="AA640" s="131" t="str">
        <f>+'BASE DE DATOS '!CN640</f>
        <v>NA</v>
      </c>
      <c r="AB640" s="377"/>
      <c r="AC640" s="377"/>
      <c r="AD640" s="54" t="str">
        <f>+'BASE DE DATOS '!CQ640</f>
        <v>NA</v>
      </c>
      <c r="AE640" s="127" t="str">
        <f>+'BASE DE DATOS '!CR640</f>
        <v>NA</v>
      </c>
      <c r="AF640" s="376"/>
      <c r="AG640" s="379"/>
      <c r="AH640" s="66" t="str">
        <f>+'BASE DE DATOS '!CU640</f>
        <v>SECRETARIA DE PLANEACION - COOPERACION</v>
      </c>
    </row>
    <row r="641" spans="1:34" ht="56.25">
      <c r="A641" s="48" t="s">
        <v>1686</v>
      </c>
      <c r="B641" s="49" t="s">
        <v>95</v>
      </c>
      <c r="C641" s="48" t="s">
        <v>1687</v>
      </c>
      <c r="D641" s="50">
        <v>1</v>
      </c>
      <c r="E641" s="50" t="s">
        <v>81</v>
      </c>
      <c r="F641" s="48" t="s">
        <v>97</v>
      </c>
      <c r="G641" s="48" t="s">
        <v>1702</v>
      </c>
      <c r="H641" s="48" t="s">
        <v>1702</v>
      </c>
      <c r="I641" s="51">
        <v>0</v>
      </c>
      <c r="J641" s="50">
        <v>1</v>
      </c>
      <c r="K641" s="50">
        <v>1</v>
      </c>
      <c r="L641" s="51">
        <v>0</v>
      </c>
      <c r="M641" s="51">
        <v>0</v>
      </c>
      <c r="N641" s="51">
        <v>0</v>
      </c>
      <c r="O641" s="51">
        <v>0</v>
      </c>
      <c r="P641" s="51" t="s">
        <v>81</v>
      </c>
      <c r="Q641" s="53" t="str">
        <f>+'BASE DE DATOS '!CD641</f>
        <v>NA</v>
      </c>
      <c r="R641" s="51">
        <f>+'BASE DE DATOS '!CE641</f>
        <v>0</v>
      </c>
      <c r="S641" s="51">
        <f>+'BASE DE DATOS '!CF641</f>
        <v>0</v>
      </c>
      <c r="T641" s="51">
        <f>+'BASE DE DATOS '!CG641</f>
        <v>0</v>
      </c>
      <c r="U641" s="51">
        <f>+'BASE DE DATOS '!CH641</f>
        <v>0</v>
      </c>
      <c r="V641" s="51">
        <f>+'BASE DE DATOS '!CI641</f>
        <v>0</v>
      </c>
      <c r="W641" s="51">
        <f>+'BASE DE DATOS '!CJ641</f>
        <v>0</v>
      </c>
      <c r="X641" s="51">
        <f>+'BASE DE DATOS '!CK641</f>
        <v>0</v>
      </c>
      <c r="Y641" s="51">
        <f>+'BASE DE DATOS '!CL641</f>
        <v>0</v>
      </c>
      <c r="Z641" s="51">
        <f>+'BASE DE DATOS '!CM641</f>
        <v>0</v>
      </c>
      <c r="AA641" s="131" t="str">
        <f>+'BASE DE DATOS '!CN641</f>
        <v>NA</v>
      </c>
      <c r="AB641" s="377"/>
      <c r="AC641" s="377"/>
      <c r="AD641" s="54" t="str">
        <f>+'BASE DE DATOS '!CQ641</f>
        <v>NA</v>
      </c>
      <c r="AE641" s="127" t="str">
        <f>+'BASE DE DATOS '!CR641</f>
        <v>NA</v>
      </c>
      <c r="AF641" s="376"/>
      <c r="AG641" s="379"/>
      <c r="AH641" s="66" t="str">
        <f>+'BASE DE DATOS '!CU641</f>
        <v>SECRETARIA DE PLANEACION - COOPERACION</v>
      </c>
    </row>
    <row r="642" spans="1:34" ht="45">
      <c r="A642" s="39" t="s">
        <v>1703</v>
      </c>
      <c r="B642" s="40" t="s">
        <v>91</v>
      </c>
      <c r="C642" s="39" t="s">
        <v>1704</v>
      </c>
      <c r="D642" s="41" t="s">
        <v>79</v>
      </c>
      <c r="E642" s="41" t="s">
        <v>79</v>
      </c>
      <c r="F642" s="41" t="s">
        <v>79</v>
      </c>
      <c r="G642" s="39" t="s">
        <v>80</v>
      </c>
      <c r="H642" s="39" t="s">
        <v>80</v>
      </c>
      <c r="I642" s="41" t="s">
        <v>79</v>
      </c>
      <c r="J642" s="42">
        <v>3</v>
      </c>
      <c r="K642" s="41" t="s">
        <v>79</v>
      </c>
      <c r="L642" s="42">
        <v>6</v>
      </c>
      <c r="M642" s="59" t="s">
        <v>79</v>
      </c>
      <c r="N642" s="42">
        <v>2</v>
      </c>
      <c r="O642" s="59" t="s">
        <v>79</v>
      </c>
      <c r="P642" s="41">
        <v>0</v>
      </c>
      <c r="Q642" s="108" t="str">
        <f>+'BASE DE DATOS '!CD642</f>
        <v xml:space="preserve">NA </v>
      </c>
      <c r="R642" s="42">
        <f>+'BASE DE DATOS '!CE642</f>
        <v>0</v>
      </c>
      <c r="S642" s="42">
        <f>+'BASE DE DATOS '!CF642</f>
        <v>0</v>
      </c>
      <c r="T642" s="42">
        <f>+'BASE DE DATOS '!CG642</f>
        <v>0</v>
      </c>
      <c r="U642" s="42">
        <f>+'BASE DE DATOS '!CH642</f>
        <v>0</v>
      </c>
      <c r="V642" s="42">
        <f>+'BASE DE DATOS '!CI642</f>
        <v>0</v>
      </c>
      <c r="W642" s="42">
        <f>+'BASE DE DATOS '!CJ642</f>
        <v>0</v>
      </c>
      <c r="X642" s="42">
        <f>+'BASE DE DATOS '!CK642</f>
        <v>0</v>
      </c>
      <c r="Y642" s="42">
        <f>+'BASE DE DATOS '!CL642</f>
        <v>0</v>
      </c>
      <c r="Z642" s="42">
        <f>+'BASE DE DATOS '!CM642</f>
        <v>0</v>
      </c>
      <c r="AA642" s="59" t="str">
        <f>+'BASE DE DATOS '!CN642</f>
        <v xml:space="preserve">NA </v>
      </c>
      <c r="AB642" s="59" t="s">
        <v>79</v>
      </c>
      <c r="AC642" s="43" t="str">
        <f>+AC643</f>
        <v>NA</v>
      </c>
      <c r="AD642" s="39">
        <f>+'BASE DE DATOS '!CQ642</f>
        <v>6</v>
      </c>
      <c r="AE642" s="59" t="str">
        <f>+'BASE DE DATOS '!CR642</f>
        <v xml:space="preserve">NA </v>
      </c>
      <c r="AF642" s="59" t="s">
        <v>79</v>
      </c>
      <c r="AG642" s="45">
        <f>+AG643</f>
        <v>1</v>
      </c>
      <c r="AH642" s="39" t="str">
        <f>+'BASE DE DATOS '!CU642</f>
        <v>SECRETARIA DE PLANEACION - COOPERACION</v>
      </c>
    </row>
    <row r="643" spans="1:34" ht="56.25">
      <c r="A643" s="48" t="s">
        <v>1705</v>
      </c>
      <c r="B643" s="49" t="s">
        <v>95</v>
      </c>
      <c r="C643" s="48" t="s">
        <v>1706</v>
      </c>
      <c r="D643" s="57">
        <v>2</v>
      </c>
      <c r="E643" s="57">
        <v>1</v>
      </c>
      <c r="F643" s="48" t="s">
        <v>97</v>
      </c>
      <c r="G643" s="48" t="s">
        <v>1688</v>
      </c>
      <c r="H643" s="48" t="s">
        <v>1688</v>
      </c>
      <c r="I643" s="51">
        <v>0</v>
      </c>
      <c r="J643" s="50">
        <v>1</v>
      </c>
      <c r="K643" s="50">
        <v>1</v>
      </c>
      <c r="L643" s="51">
        <v>1</v>
      </c>
      <c r="M643" s="51">
        <v>0</v>
      </c>
      <c r="N643" s="51">
        <v>0</v>
      </c>
      <c r="O643" s="51">
        <v>0</v>
      </c>
      <c r="P643" s="51">
        <v>0</v>
      </c>
      <c r="Q643" s="53">
        <f>+'BASE DE DATOS '!CD643</f>
        <v>0</v>
      </c>
      <c r="R643" s="51">
        <f>+'BASE DE DATOS '!CE643</f>
        <v>0</v>
      </c>
      <c r="S643" s="51">
        <f>+'BASE DE DATOS '!CF643</f>
        <v>0</v>
      </c>
      <c r="T643" s="51">
        <f>+'BASE DE DATOS '!CG643</f>
        <v>0</v>
      </c>
      <c r="U643" s="51">
        <f>+'BASE DE DATOS '!CH643</f>
        <v>0</v>
      </c>
      <c r="V643" s="51">
        <f>+'BASE DE DATOS '!CI643</f>
        <v>0</v>
      </c>
      <c r="W643" s="51">
        <f>+'BASE DE DATOS '!CJ643</f>
        <v>0</v>
      </c>
      <c r="X643" s="51">
        <f>+'BASE DE DATOS '!CK643</f>
        <v>0</v>
      </c>
      <c r="Y643" s="51">
        <f>+'BASE DE DATOS '!CL643</f>
        <v>0</v>
      </c>
      <c r="Z643" s="51">
        <f>+'BASE DE DATOS '!CM643</f>
        <v>0</v>
      </c>
      <c r="AA643" s="54" t="str">
        <f>+'BASE DE DATOS '!CN643</f>
        <v>NA</v>
      </c>
      <c r="AB643" s="377" t="s">
        <v>81</v>
      </c>
      <c r="AC643" s="377" t="s">
        <v>81</v>
      </c>
      <c r="AD643" s="54">
        <f>+'BASE DE DATOS '!CQ643</f>
        <v>1</v>
      </c>
      <c r="AE643" s="127">
        <f>+'BASE DE DATOS '!CR643</f>
        <v>1</v>
      </c>
      <c r="AF643" s="376">
        <f>SUM(AE643:AE651)/AD642</f>
        <v>1</v>
      </c>
      <c r="AG643" s="376">
        <f>SUM(AE643:AE651)/AD642</f>
        <v>1</v>
      </c>
      <c r="AH643" s="66" t="str">
        <f>+'BASE DE DATOS '!CU643</f>
        <v>SECRETARIA DE PLANEACION - COOPERACION</v>
      </c>
    </row>
    <row r="644" spans="1:34" ht="56.25">
      <c r="A644" s="48" t="s">
        <v>1705</v>
      </c>
      <c r="B644" s="49" t="s">
        <v>95</v>
      </c>
      <c r="C644" s="48" t="s">
        <v>1706</v>
      </c>
      <c r="D644" s="50">
        <v>1</v>
      </c>
      <c r="E644" s="50">
        <v>1</v>
      </c>
      <c r="F644" s="48" t="s">
        <v>97</v>
      </c>
      <c r="G644" s="48" t="s">
        <v>1692</v>
      </c>
      <c r="H644" s="48" t="s">
        <v>1692</v>
      </c>
      <c r="I644" s="51">
        <v>0</v>
      </c>
      <c r="J644" s="50">
        <v>0</v>
      </c>
      <c r="K644" s="50">
        <v>0</v>
      </c>
      <c r="L644" s="51">
        <v>1</v>
      </c>
      <c r="M644" s="51">
        <v>1</v>
      </c>
      <c r="N644" s="51">
        <v>0</v>
      </c>
      <c r="O644" s="51">
        <v>0</v>
      </c>
      <c r="P644" s="51">
        <v>0</v>
      </c>
      <c r="Q644" s="53">
        <f>+'BASE DE DATOS '!CD644</f>
        <v>0</v>
      </c>
      <c r="R644" s="51">
        <f>+'BASE DE DATOS '!CE644</f>
        <v>0</v>
      </c>
      <c r="S644" s="51">
        <f>+'BASE DE DATOS '!CF644</f>
        <v>0</v>
      </c>
      <c r="T644" s="51">
        <f>+'BASE DE DATOS '!CG644</f>
        <v>0</v>
      </c>
      <c r="U644" s="51">
        <f>+'BASE DE DATOS '!CH644</f>
        <v>0</v>
      </c>
      <c r="V644" s="51">
        <f>+'BASE DE DATOS '!CI644</f>
        <v>0</v>
      </c>
      <c r="W644" s="51">
        <f>+'BASE DE DATOS '!CJ644</f>
        <v>0</v>
      </c>
      <c r="X644" s="51">
        <f>+'BASE DE DATOS '!CK644</f>
        <v>0</v>
      </c>
      <c r="Y644" s="51">
        <f>+'BASE DE DATOS '!CL644</f>
        <v>0</v>
      </c>
      <c r="Z644" s="51">
        <f>+'BASE DE DATOS '!CM644</f>
        <v>0</v>
      </c>
      <c r="AA644" s="54" t="str">
        <f>+'BASE DE DATOS '!CN644</f>
        <v>NA</v>
      </c>
      <c r="AB644" s="377"/>
      <c r="AC644" s="377"/>
      <c r="AD644" s="54">
        <f>+'BASE DE DATOS '!CQ644</f>
        <v>1</v>
      </c>
      <c r="AE644" s="127">
        <f>+'BASE DE DATOS '!CR644</f>
        <v>1</v>
      </c>
      <c r="AF644" s="376"/>
      <c r="AG644" s="376"/>
      <c r="AH644" s="66" t="str">
        <f>+'BASE DE DATOS '!CU644</f>
        <v>SECRETARIA DE PLANEACION - COOPERACION</v>
      </c>
    </row>
    <row r="645" spans="1:34" ht="56.25">
      <c r="A645" s="48" t="s">
        <v>1705</v>
      </c>
      <c r="B645" s="49" t="s">
        <v>95</v>
      </c>
      <c r="C645" s="48" t="s">
        <v>1706</v>
      </c>
      <c r="D645" s="50">
        <v>1</v>
      </c>
      <c r="E645" s="50" t="s">
        <v>81</v>
      </c>
      <c r="F645" s="48" t="s">
        <v>97</v>
      </c>
      <c r="G645" s="48" t="s">
        <v>1695</v>
      </c>
      <c r="H645" s="48" t="s">
        <v>1695</v>
      </c>
      <c r="I645" s="51">
        <v>0</v>
      </c>
      <c r="J645" s="50">
        <v>0</v>
      </c>
      <c r="K645" s="50">
        <v>0</v>
      </c>
      <c r="L645" s="51">
        <v>1</v>
      </c>
      <c r="M645" s="51">
        <v>0</v>
      </c>
      <c r="N645" s="51">
        <v>0</v>
      </c>
      <c r="O645" s="51">
        <v>0</v>
      </c>
      <c r="P645" s="51" t="s">
        <v>81</v>
      </c>
      <c r="Q645" s="53" t="str">
        <f>+'BASE DE DATOS '!CD645</f>
        <v>NA</v>
      </c>
      <c r="R645" s="51">
        <f>+'BASE DE DATOS '!CE645</f>
        <v>0</v>
      </c>
      <c r="S645" s="51">
        <f>+'BASE DE DATOS '!CF645</f>
        <v>0</v>
      </c>
      <c r="T645" s="51">
        <f>+'BASE DE DATOS '!CG645</f>
        <v>0</v>
      </c>
      <c r="U645" s="51">
        <f>+'BASE DE DATOS '!CH645</f>
        <v>0</v>
      </c>
      <c r="V645" s="51">
        <f>+'BASE DE DATOS '!CI645</f>
        <v>0</v>
      </c>
      <c r="W645" s="51">
        <f>+'BASE DE DATOS '!CJ645</f>
        <v>0</v>
      </c>
      <c r="X645" s="51">
        <f>+'BASE DE DATOS '!CK645</f>
        <v>0</v>
      </c>
      <c r="Y645" s="51">
        <f>+'BASE DE DATOS '!CL645</f>
        <v>0</v>
      </c>
      <c r="Z645" s="51">
        <f>+'BASE DE DATOS '!CM645</f>
        <v>0</v>
      </c>
      <c r="AA645" s="54" t="str">
        <f>+'BASE DE DATOS '!CN645</f>
        <v>NA</v>
      </c>
      <c r="AB645" s="377"/>
      <c r="AC645" s="377"/>
      <c r="AD645" s="54" t="str">
        <f>+'BASE DE DATOS '!CQ645</f>
        <v>NA</v>
      </c>
      <c r="AE645" s="127" t="str">
        <f>+'BASE DE DATOS '!CR645</f>
        <v>NA</v>
      </c>
      <c r="AF645" s="376"/>
      <c r="AG645" s="376"/>
      <c r="AH645" s="66" t="str">
        <f>+'BASE DE DATOS '!CU645</f>
        <v>SECRETARIA DE PLANEACION - COOPERACION</v>
      </c>
    </row>
    <row r="646" spans="1:34" ht="90">
      <c r="A646" s="48" t="s">
        <v>1705</v>
      </c>
      <c r="B646" s="49" t="s">
        <v>95</v>
      </c>
      <c r="C646" s="48" t="s">
        <v>1706</v>
      </c>
      <c r="D646" s="57">
        <v>2</v>
      </c>
      <c r="E646" s="57">
        <v>1</v>
      </c>
      <c r="F646" s="48" t="s">
        <v>97</v>
      </c>
      <c r="G646" s="48" t="s">
        <v>1697</v>
      </c>
      <c r="H646" s="48" t="s">
        <v>1697</v>
      </c>
      <c r="I646" s="51">
        <v>0</v>
      </c>
      <c r="J646" s="50">
        <v>0</v>
      </c>
      <c r="K646" s="50">
        <v>0</v>
      </c>
      <c r="L646" s="51">
        <v>1</v>
      </c>
      <c r="M646" s="51">
        <v>1</v>
      </c>
      <c r="N646" s="51">
        <v>0</v>
      </c>
      <c r="O646" s="51">
        <v>0</v>
      </c>
      <c r="P646" s="51">
        <v>0</v>
      </c>
      <c r="Q646" s="53">
        <f>+'BASE DE DATOS '!CD646</f>
        <v>0</v>
      </c>
      <c r="R646" s="51">
        <f>+'BASE DE DATOS '!CE646</f>
        <v>0</v>
      </c>
      <c r="S646" s="51">
        <f>+'BASE DE DATOS '!CF646</f>
        <v>0</v>
      </c>
      <c r="T646" s="51">
        <f>+'BASE DE DATOS '!CG646</f>
        <v>0</v>
      </c>
      <c r="U646" s="51">
        <f>+'BASE DE DATOS '!CH646</f>
        <v>0</v>
      </c>
      <c r="V646" s="51">
        <f>+'BASE DE DATOS '!CI646</f>
        <v>0</v>
      </c>
      <c r="W646" s="51">
        <f>+'BASE DE DATOS '!CJ646</f>
        <v>0</v>
      </c>
      <c r="X646" s="51">
        <f>+'BASE DE DATOS '!CK646</f>
        <v>0</v>
      </c>
      <c r="Y646" s="51">
        <f>+'BASE DE DATOS '!CL646</f>
        <v>0</v>
      </c>
      <c r="Z646" s="51">
        <f>+'BASE DE DATOS '!CM646</f>
        <v>0</v>
      </c>
      <c r="AA646" s="131" t="str">
        <f>+'BASE DE DATOS '!CN646</f>
        <v>NA</v>
      </c>
      <c r="AB646" s="377"/>
      <c r="AC646" s="377"/>
      <c r="AD646" s="54">
        <f>+'BASE DE DATOS '!CQ646</f>
        <v>1</v>
      </c>
      <c r="AE646" s="127">
        <f>+'BASE DE DATOS '!CR646</f>
        <v>1</v>
      </c>
      <c r="AF646" s="376"/>
      <c r="AG646" s="376"/>
      <c r="AH646" s="66" t="str">
        <f>+'BASE DE DATOS '!CU646</f>
        <v>SECRETARIA DE PLANEACION - COOPERACION</v>
      </c>
    </row>
    <row r="647" spans="1:34" ht="67.5">
      <c r="A647" s="48" t="s">
        <v>1705</v>
      </c>
      <c r="B647" s="49" t="s">
        <v>95</v>
      </c>
      <c r="C647" s="48" t="s">
        <v>1706</v>
      </c>
      <c r="D647" s="50">
        <v>2</v>
      </c>
      <c r="E647" s="50">
        <v>2</v>
      </c>
      <c r="F647" s="48" t="s">
        <v>97</v>
      </c>
      <c r="G647" s="48" t="s">
        <v>1698</v>
      </c>
      <c r="H647" s="48" t="s">
        <v>1698</v>
      </c>
      <c r="I647" s="51">
        <v>0</v>
      </c>
      <c r="J647" s="50">
        <v>1</v>
      </c>
      <c r="K647" s="50">
        <v>1</v>
      </c>
      <c r="L647" s="51">
        <v>2</v>
      </c>
      <c r="M647" s="51">
        <v>2</v>
      </c>
      <c r="N647" s="51">
        <v>0</v>
      </c>
      <c r="O647" s="51">
        <v>0</v>
      </c>
      <c r="P647" s="51">
        <v>0</v>
      </c>
      <c r="Q647" s="53">
        <f>+'BASE DE DATOS '!CD647</f>
        <v>0</v>
      </c>
      <c r="R647" s="51">
        <f>+'BASE DE DATOS '!CE647</f>
        <v>0</v>
      </c>
      <c r="S647" s="51">
        <f>+'BASE DE DATOS '!CF647</f>
        <v>0</v>
      </c>
      <c r="T647" s="51">
        <f>+'BASE DE DATOS '!CG647</f>
        <v>0</v>
      </c>
      <c r="U647" s="51">
        <f>+'BASE DE DATOS '!CH647</f>
        <v>0</v>
      </c>
      <c r="V647" s="51">
        <f>+'BASE DE DATOS '!CI647</f>
        <v>0</v>
      </c>
      <c r="W647" s="51">
        <f>+'BASE DE DATOS '!CJ647</f>
        <v>0</v>
      </c>
      <c r="X647" s="51">
        <f>+'BASE DE DATOS '!CK647</f>
        <v>0</v>
      </c>
      <c r="Y647" s="51">
        <f>+'BASE DE DATOS '!CL647</f>
        <v>0</v>
      </c>
      <c r="Z647" s="51">
        <f>+'BASE DE DATOS '!CM647</f>
        <v>0</v>
      </c>
      <c r="AA647" s="131" t="str">
        <f>+'BASE DE DATOS '!CN647</f>
        <v>NA</v>
      </c>
      <c r="AB647" s="377"/>
      <c r="AC647" s="377"/>
      <c r="AD647" s="54">
        <f>+'BASE DE DATOS '!CQ647</f>
        <v>3</v>
      </c>
      <c r="AE647" s="127">
        <f>+'BASE DE DATOS '!CR647</f>
        <v>1</v>
      </c>
      <c r="AF647" s="376"/>
      <c r="AG647" s="376"/>
      <c r="AH647" s="66" t="str">
        <f>+'BASE DE DATOS '!CU647</f>
        <v>SECRETARIA DE PLANEACION - COOPERACION</v>
      </c>
    </row>
    <row r="648" spans="1:34" ht="56.25">
      <c r="A648" s="48" t="s">
        <v>1705</v>
      </c>
      <c r="B648" s="49" t="s">
        <v>95</v>
      </c>
      <c r="C648" s="48" t="s">
        <v>1706</v>
      </c>
      <c r="D648" s="50">
        <v>1</v>
      </c>
      <c r="E648" s="50">
        <v>1</v>
      </c>
      <c r="F648" s="48" t="s">
        <v>97</v>
      </c>
      <c r="G648" s="48" t="s">
        <v>1699</v>
      </c>
      <c r="H648" s="48" t="s">
        <v>1699</v>
      </c>
      <c r="I648" s="51">
        <v>0</v>
      </c>
      <c r="J648" s="50">
        <v>0</v>
      </c>
      <c r="K648" s="50">
        <v>0</v>
      </c>
      <c r="L648" s="51">
        <v>0</v>
      </c>
      <c r="M648" s="51">
        <v>0</v>
      </c>
      <c r="N648" s="51">
        <v>1</v>
      </c>
      <c r="O648" s="51">
        <v>1</v>
      </c>
      <c r="P648" s="51">
        <v>0</v>
      </c>
      <c r="Q648" s="53">
        <f>+'BASE DE DATOS '!CD648</f>
        <v>0</v>
      </c>
      <c r="R648" s="51">
        <f>+'BASE DE DATOS '!CE648</f>
        <v>0</v>
      </c>
      <c r="S648" s="51">
        <f>+'BASE DE DATOS '!CF648</f>
        <v>0</v>
      </c>
      <c r="T648" s="51">
        <f>+'BASE DE DATOS '!CG648</f>
        <v>0</v>
      </c>
      <c r="U648" s="51">
        <f>+'BASE DE DATOS '!CH648</f>
        <v>0</v>
      </c>
      <c r="V648" s="51">
        <f>+'BASE DE DATOS '!CI648</f>
        <v>0</v>
      </c>
      <c r="W648" s="51">
        <f>+'BASE DE DATOS '!CJ648</f>
        <v>0</v>
      </c>
      <c r="X648" s="51">
        <f>+'BASE DE DATOS '!CK648</f>
        <v>0</v>
      </c>
      <c r="Y648" s="51">
        <f>+'BASE DE DATOS '!CL648</f>
        <v>0</v>
      </c>
      <c r="Z648" s="51">
        <f>+'BASE DE DATOS '!CM648</f>
        <v>0</v>
      </c>
      <c r="AA648" s="131" t="str">
        <f>+'BASE DE DATOS '!CN648</f>
        <v>NA</v>
      </c>
      <c r="AB648" s="377"/>
      <c r="AC648" s="377"/>
      <c r="AD648" s="54">
        <f>+'BASE DE DATOS '!CQ648</f>
        <v>1</v>
      </c>
      <c r="AE648" s="127">
        <f>+'BASE DE DATOS '!CR648</f>
        <v>1</v>
      </c>
      <c r="AF648" s="376"/>
      <c r="AG648" s="376"/>
      <c r="AH648" s="66" t="str">
        <f>+'BASE DE DATOS '!CU648</f>
        <v>SECRETARIA DE PLANEACION - COOPERACION</v>
      </c>
    </row>
    <row r="649" spans="1:34" ht="56.25">
      <c r="A649" s="48" t="s">
        <v>1705</v>
      </c>
      <c r="B649" s="49" t="s">
        <v>95</v>
      </c>
      <c r="C649" s="48" t="s">
        <v>1706</v>
      </c>
      <c r="D649" s="50">
        <v>1</v>
      </c>
      <c r="E649" s="50">
        <v>1</v>
      </c>
      <c r="F649" s="48" t="s">
        <v>97</v>
      </c>
      <c r="G649" s="48" t="s">
        <v>1700</v>
      </c>
      <c r="H649" s="48" t="s">
        <v>1700</v>
      </c>
      <c r="I649" s="51">
        <v>0</v>
      </c>
      <c r="J649" s="50">
        <v>0</v>
      </c>
      <c r="K649" s="50">
        <v>0</v>
      </c>
      <c r="L649" s="51">
        <v>0</v>
      </c>
      <c r="M649" s="51">
        <v>0</v>
      </c>
      <c r="N649" s="51">
        <v>1</v>
      </c>
      <c r="O649" s="51">
        <v>1</v>
      </c>
      <c r="P649" s="51">
        <v>0</v>
      </c>
      <c r="Q649" s="53">
        <f>+'BASE DE DATOS '!CD649</f>
        <v>0</v>
      </c>
      <c r="R649" s="51">
        <f>+'BASE DE DATOS '!CE649</f>
        <v>0</v>
      </c>
      <c r="S649" s="51">
        <f>+'BASE DE DATOS '!CF649</f>
        <v>0</v>
      </c>
      <c r="T649" s="51">
        <f>+'BASE DE DATOS '!CG649</f>
        <v>0</v>
      </c>
      <c r="U649" s="51">
        <f>+'BASE DE DATOS '!CH649</f>
        <v>0</v>
      </c>
      <c r="V649" s="51">
        <f>+'BASE DE DATOS '!CI649</f>
        <v>0</v>
      </c>
      <c r="W649" s="51">
        <f>+'BASE DE DATOS '!CJ649</f>
        <v>0</v>
      </c>
      <c r="X649" s="51">
        <f>+'BASE DE DATOS '!CK649</f>
        <v>0</v>
      </c>
      <c r="Y649" s="51">
        <f>+'BASE DE DATOS '!CL649</f>
        <v>0</v>
      </c>
      <c r="Z649" s="51">
        <f>+'BASE DE DATOS '!CM649</f>
        <v>0</v>
      </c>
      <c r="AA649" s="131" t="str">
        <f>+'BASE DE DATOS '!CN649</f>
        <v>NA</v>
      </c>
      <c r="AB649" s="377"/>
      <c r="AC649" s="377"/>
      <c r="AD649" s="54">
        <f>+'BASE DE DATOS '!CQ649</f>
        <v>1</v>
      </c>
      <c r="AE649" s="127">
        <f>+'BASE DE DATOS '!CR649</f>
        <v>1</v>
      </c>
      <c r="AF649" s="376"/>
      <c r="AG649" s="376"/>
      <c r="AH649" s="66" t="str">
        <f>+'BASE DE DATOS '!CU649</f>
        <v>SECRETARIA DE PLANEACION - COOPERACION</v>
      </c>
    </row>
    <row r="650" spans="1:34" ht="90">
      <c r="A650" s="48" t="s">
        <v>1705</v>
      </c>
      <c r="B650" s="49" t="s">
        <v>95</v>
      </c>
      <c r="C650" s="48" t="s">
        <v>1706</v>
      </c>
      <c r="D650" s="50">
        <v>1</v>
      </c>
      <c r="E650" s="50" t="s">
        <v>81</v>
      </c>
      <c r="F650" s="48" t="s">
        <v>97</v>
      </c>
      <c r="G650" s="48" t="s">
        <v>1701</v>
      </c>
      <c r="H650" s="48" t="s">
        <v>1701</v>
      </c>
      <c r="I650" s="51">
        <v>0</v>
      </c>
      <c r="J650" s="50">
        <v>0</v>
      </c>
      <c r="K650" s="50">
        <v>0</v>
      </c>
      <c r="L650" s="51">
        <v>0</v>
      </c>
      <c r="M650" s="51">
        <v>0</v>
      </c>
      <c r="N650" s="51">
        <v>0</v>
      </c>
      <c r="O650" s="51">
        <v>0</v>
      </c>
      <c r="P650" s="51" t="s">
        <v>81</v>
      </c>
      <c r="Q650" s="53">
        <f>+'BASE DE DATOS '!CD650</f>
        <v>0</v>
      </c>
      <c r="R650" s="51">
        <f>+'BASE DE DATOS '!CE650</f>
        <v>0</v>
      </c>
      <c r="S650" s="51">
        <f>+'BASE DE DATOS '!CF650</f>
        <v>0</v>
      </c>
      <c r="T650" s="51">
        <f>+'BASE DE DATOS '!CG650</f>
        <v>0</v>
      </c>
      <c r="U650" s="51">
        <f>+'BASE DE DATOS '!CH650</f>
        <v>0</v>
      </c>
      <c r="V650" s="51">
        <f>+'BASE DE DATOS '!CI650</f>
        <v>0</v>
      </c>
      <c r="W650" s="51">
        <f>+'BASE DE DATOS '!CJ650</f>
        <v>0</v>
      </c>
      <c r="X650" s="51">
        <f>+'BASE DE DATOS '!CK650</f>
        <v>0</v>
      </c>
      <c r="Y650" s="51">
        <f>+'BASE DE DATOS '!CL650</f>
        <v>0</v>
      </c>
      <c r="Z650" s="51">
        <f>+'BASE DE DATOS '!CM650</f>
        <v>0</v>
      </c>
      <c r="AA650" s="131" t="str">
        <f>+'BASE DE DATOS '!CN650</f>
        <v>NA</v>
      </c>
      <c r="AB650" s="377"/>
      <c r="AC650" s="377"/>
      <c r="AD650" s="54" t="str">
        <f>+'BASE DE DATOS '!CQ650</f>
        <v>NA</v>
      </c>
      <c r="AE650" s="127" t="str">
        <f>+'BASE DE DATOS '!CR650</f>
        <v>NA</v>
      </c>
      <c r="AF650" s="376"/>
      <c r="AG650" s="376"/>
      <c r="AH650" s="66" t="str">
        <f>+'BASE DE DATOS '!CU650</f>
        <v>SECRETARIA DE PLANEACION - COOPERACION</v>
      </c>
    </row>
    <row r="651" spans="1:34" ht="56.25">
      <c r="A651" s="48" t="s">
        <v>1705</v>
      </c>
      <c r="B651" s="49" t="s">
        <v>95</v>
      </c>
      <c r="C651" s="48" t="s">
        <v>1706</v>
      </c>
      <c r="D651" s="50">
        <v>1</v>
      </c>
      <c r="E651" s="50" t="s">
        <v>81</v>
      </c>
      <c r="F651" s="48" t="s">
        <v>97</v>
      </c>
      <c r="G651" s="48" t="s">
        <v>1702</v>
      </c>
      <c r="H651" s="48" t="s">
        <v>1702</v>
      </c>
      <c r="I651" s="51">
        <v>0</v>
      </c>
      <c r="J651" s="50">
        <v>1</v>
      </c>
      <c r="K651" s="50">
        <v>1</v>
      </c>
      <c r="L651" s="51">
        <v>1</v>
      </c>
      <c r="M651" s="51">
        <v>0</v>
      </c>
      <c r="N651" s="51">
        <v>0</v>
      </c>
      <c r="O651" s="51">
        <v>0</v>
      </c>
      <c r="P651" s="51">
        <v>0</v>
      </c>
      <c r="Q651" s="53">
        <f>+'BASE DE DATOS '!CD651</f>
        <v>0</v>
      </c>
      <c r="R651" s="51">
        <f>+'BASE DE DATOS '!CE651</f>
        <v>0</v>
      </c>
      <c r="S651" s="51">
        <f>+'BASE DE DATOS '!CF651</f>
        <v>0</v>
      </c>
      <c r="T651" s="51">
        <f>+'BASE DE DATOS '!CG651</f>
        <v>0</v>
      </c>
      <c r="U651" s="51">
        <f>+'BASE DE DATOS '!CH651</f>
        <v>0</v>
      </c>
      <c r="V651" s="51">
        <f>+'BASE DE DATOS '!CI651</f>
        <v>0</v>
      </c>
      <c r="W651" s="51">
        <f>+'BASE DE DATOS '!CJ651</f>
        <v>0</v>
      </c>
      <c r="X651" s="51">
        <f>+'BASE DE DATOS '!CK651</f>
        <v>0</v>
      </c>
      <c r="Y651" s="51">
        <f>+'BASE DE DATOS '!CL651</f>
        <v>0</v>
      </c>
      <c r="Z651" s="51">
        <f>+'BASE DE DATOS '!CM651</f>
        <v>0</v>
      </c>
      <c r="AA651" s="131" t="str">
        <f>+'BASE DE DATOS '!CN651</f>
        <v>NA</v>
      </c>
      <c r="AB651" s="377"/>
      <c r="AC651" s="377"/>
      <c r="AD651" s="54" t="str">
        <f>+'BASE DE DATOS '!CQ651</f>
        <v>NA</v>
      </c>
      <c r="AE651" s="127" t="str">
        <f>+'BASE DE DATOS '!CR651</f>
        <v>NA</v>
      </c>
      <c r="AF651" s="376"/>
      <c r="AG651" s="376"/>
      <c r="AH651" s="66" t="str">
        <f>+'BASE DE DATOS '!CU651</f>
        <v>SECRETARIA DE PLANEACION - COOPERACION</v>
      </c>
    </row>
    <row r="652" spans="1:34" ht="33.75">
      <c r="A652" s="30" t="s">
        <v>1707</v>
      </c>
      <c r="B652" s="31" t="s">
        <v>87</v>
      </c>
      <c r="C652" s="30" t="s">
        <v>1708</v>
      </c>
      <c r="D652" s="32" t="s">
        <v>79</v>
      </c>
      <c r="E652" s="32" t="s">
        <v>79</v>
      </c>
      <c r="F652" s="30" t="s">
        <v>79</v>
      </c>
      <c r="G652" s="30" t="s">
        <v>80</v>
      </c>
      <c r="H652" s="30" t="s">
        <v>80</v>
      </c>
      <c r="I652" s="32" t="s">
        <v>79</v>
      </c>
      <c r="J652" s="32">
        <f>+J653+J669</f>
        <v>24</v>
      </c>
      <c r="K652" s="32" t="s">
        <v>79</v>
      </c>
      <c r="L652" s="32">
        <f>+L653+L669</f>
        <v>19</v>
      </c>
      <c r="M652" s="36" t="s">
        <v>79</v>
      </c>
      <c r="N652" s="32">
        <f>+N653+N669</f>
        <v>15</v>
      </c>
      <c r="O652" s="36" t="s">
        <v>79</v>
      </c>
      <c r="P652" s="32">
        <f>+P653+P669</f>
        <v>21</v>
      </c>
      <c r="Q652" s="110" t="str">
        <f>+'BASE DE DATOS '!CD652</f>
        <v xml:space="preserve">NA </v>
      </c>
      <c r="R652" s="32">
        <f>+'BASE DE DATOS '!CE652</f>
        <v>1665021620</v>
      </c>
      <c r="S652" s="32">
        <f>+'BASE DE DATOS '!CF652</f>
        <v>0</v>
      </c>
      <c r="T652" s="32">
        <f>+'BASE DE DATOS '!CG652</f>
        <v>0</v>
      </c>
      <c r="U652" s="32">
        <f>+'BASE DE DATOS '!CH652</f>
        <v>0</v>
      </c>
      <c r="V652" s="32">
        <f>+'BASE DE DATOS '!CI652</f>
        <v>0</v>
      </c>
      <c r="W652" s="32">
        <f>+'BASE DE DATOS '!CJ652</f>
        <v>1228021620</v>
      </c>
      <c r="X652" s="32">
        <f>+'BASE DE DATOS '!CK652</f>
        <v>0</v>
      </c>
      <c r="Y652" s="32">
        <f>+'BASE DE DATOS '!CL652</f>
        <v>20000000</v>
      </c>
      <c r="Z652" s="32">
        <f>+'BASE DE DATOS '!CM652</f>
        <v>1000000</v>
      </c>
      <c r="AA652" s="36" t="str">
        <f>+'BASE DE DATOS '!CN652</f>
        <v xml:space="preserve">NA </v>
      </c>
      <c r="AB652" s="36" t="s">
        <v>79</v>
      </c>
      <c r="AC652" s="36">
        <f>SUM(Z654:Z686)/19</f>
        <v>52631.57894736842</v>
      </c>
      <c r="AD652" s="32">
        <f>+'BASE DE DATOS '!CQ652</f>
        <v>29</v>
      </c>
      <c r="AE652" s="36" t="str">
        <f>+'BASE DE DATOS '!CR652</f>
        <v xml:space="preserve">NA </v>
      </c>
      <c r="AF652" s="36" t="s">
        <v>79</v>
      </c>
      <c r="AG652" s="36">
        <f>SUM(AE654:AE686)/AD652</f>
        <v>0.86308095952024</v>
      </c>
      <c r="AH652" s="30" t="str">
        <f>+'BASE DE DATOS '!CU652</f>
        <v>SECRETARIA DE PLANEACIÓN</v>
      </c>
    </row>
    <row r="653" spans="1:34" ht="45">
      <c r="A653" s="39" t="s">
        <v>1710</v>
      </c>
      <c r="B653" s="40" t="s">
        <v>91</v>
      </c>
      <c r="C653" s="39" t="s">
        <v>1711</v>
      </c>
      <c r="D653" s="41" t="s">
        <v>79</v>
      </c>
      <c r="E653" s="41" t="s">
        <v>79</v>
      </c>
      <c r="F653" s="41" t="s">
        <v>79</v>
      </c>
      <c r="G653" s="39" t="s">
        <v>80</v>
      </c>
      <c r="H653" s="39" t="s">
        <v>80</v>
      </c>
      <c r="I653" s="41" t="s">
        <v>79</v>
      </c>
      <c r="J653" s="41">
        <v>12</v>
      </c>
      <c r="K653" s="41" t="s">
        <v>79</v>
      </c>
      <c r="L653" s="41">
        <v>8</v>
      </c>
      <c r="M653" s="45" t="s">
        <v>79</v>
      </c>
      <c r="N653" s="41">
        <v>6</v>
      </c>
      <c r="O653" s="45" t="s">
        <v>79</v>
      </c>
      <c r="P653" s="39">
        <v>12</v>
      </c>
      <c r="Q653" s="112" t="str">
        <f>+'BASE DE DATOS '!CD653</f>
        <v xml:space="preserve">NA </v>
      </c>
      <c r="R653" s="41">
        <f>+'BASE DE DATOS '!CE653</f>
        <v>1665021620</v>
      </c>
      <c r="S653" s="41">
        <f>+'BASE DE DATOS '!CF653</f>
        <v>0</v>
      </c>
      <c r="T653" s="41">
        <f>+'BASE DE DATOS '!CG653</f>
        <v>0</v>
      </c>
      <c r="U653" s="41">
        <f>+'BASE DE DATOS '!CH653</f>
        <v>0</v>
      </c>
      <c r="V653" s="41">
        <f>+'BASE DE DATOS '!CI653</f>
        <v>0</v>
      </c>
      <c r="W653" s="41">
        <f>+'BASE DE DATOS '!CJ653</f>
        <v>1228021620</v>
      </c>
      <c r="X653" s="41">
        <f>+'BASE DE DATOS '!CK653</f>
        <v>0</v>
      </c>
      <c r="Y653" s="41">
        <f>+'BASE DE DATOS '!CL653</f>
        <v>20000000</v>
      </c>
      <c r="Z653" s="41">
        <f>+'BASE DE DATOS '!CM653</f>
        <v>1000000</v>
      </c>
      <c r="AA653" s="45" t="str">
        <f>+'BASE DE DATOS '!CN653</f>
        <v xml:space="preserve">NA </v>
      </c>
      <c r="AB653" s="45" t="s">
        <v>79</v>
      </c>
      <c r="AC653" s="45">
        <f>+AC654</f>
        <v>0.82789855072463769</v>
      </c>
      <c r="AD653" s="39">
        <f>+'BASE DE DATOS '!CQ653</f>
        <v>14</v>
      </c>
      <c r="AE653" s="45" t="str">
        <f>+'BASE DE DATOS '!CR653</f>
        <v xml:space="preserve">NA </v>
      </c>
      <c r="AF653" s="45" t="s">
        <v>79</v>
      </c>
      <c r="AG653" s="45">
        <f>+AG654</f>
        <v>0.8520962732919255</v>
      </c>
      <c r="AH653" s="39" t="str">
        <f>+'BASE DE DATOS '!CU653</f>
        <v>SECRETARIA DE PLANEACIÓN</v>
      </c>
    </row>
    <row r="654" spans="1:34" ht="33.75">
      <c r="A654" s="48" t="s">
        <v>1712</v>
      </c>
      <c r="B654" s="49" t="s">
        <v>95</v>
      </c>
      <c r="C654" s="48" t="s">
        <v>1713</v>
      </c>
      <c r="D654" s="50">
        <v>160</v>
      </c>
      <c r="E654" s="50">
        <v>160</v>
      </c>
      <c r="F654" s="48" t="s">
        <v>97</v>
      </c>
      <c r="G654" s="48" t="s">
        <v>1714</v>
      </c>
      <c r="H654" s="48" t="s">
        <v>1714</v>
      </c>
      <c r="I654" s="51">
        <v>80</v>
      </c>
      <c r="J654" s="50">
        <v>40</v>
      </c>
      <c r="K654" s="50">
        <v>80</v>
      </c>
      <c r="L654" s="51">
        <v>0</v>
      </c>
      <c r="M654" s="51">
        <v>0</v>
      </c>
      <c r="N654" s="51">
        <v>0</v>
      </c>
      <c r="O654" s="51">
        <v>0</v>
      </c>
      <c r="P654" s="51">
        <v>80</v>
      </c>
      <c r="Q654" s="53">
        <f>+'BASE DE DATOS '!CD654</f>
        <v>120</v>
      </c>
      <c r="R654" s="51">
        <f>+'BASE DE DATOS '!CE654</f>
        <v>117000000</v>
      </c>
      <c r="S654" s="51">
        <f>+'BASE DE DATOS '!CF654</f>
        <v>0</v>
      </c>
      <c r="T654" s="51">
        <f>+'BASE DE DATOS '!CG654</f>
        <v>0</v>
      </c>
      <c r="U654" s="51">
        <f>+'BASE DE DATOS '!CH654</f>
        <v>0</v>
      </c>
      <c r="V654" s="51">
        <f>+'BASE DE DATOS '!CI654</f>
        <v>0</v>
      </c>
      <c r="W654" s="51">
        <f>+'BASE DE DATOS '!CJ654</f>
        <v>0</v>
      </c>
      <c r="X654" s="51">
        <f>+'BASE DE DATOS '!CK654</f>
        <v>0</v>
      </c>
      <c r="Y654" s="51">
        <f>+'BASE DE DATOS '!CL654</f>
        <v>0</v>
      </c>
      <c r="Z654" s="51">
        <f>+'BASE DE DATOS '!CM654</f>
        <v>0</v>
      </c>
      <c r="AA654" s="131">
        <f>+'BASE DE DATOS '!CN654</f>
        <v>1</v>
      </c>
      <c r="AB654" s="377">
        <f>SUM(AA654:AA656)/3</f>
        <v>1</v>
      </c>
      <c r="AC654" s="377">
        <f>SUM(AA654:AA668)/P653</f>
        <v>0.82789855072463769</v>
      </c>
      <c r="AD654" s="54">
        <f>+'BASE DE DATOS '!CQ654</f>
        <v>200</v>
      </c>
      <c r="AE654" s="127">
        <f>+'BASE DE DATOS '!CR654</f>
        <v>1</v>
      </c>
      <c r="AF654" s="376">
        <f>SUM(AE654:AE656)/3</f>
        <v>1</v>
      </c>
      <c r="AG654" s="376">
        <f>SUM(AE654:AE668)/AD653</f>
        <v>0.8520962732919255</v>
      </c>
      <c r="AH654" s="55" t="str">
        <f>+'BASE DE DATOS '!CU654</f>
        <v>SECRETARIA DE PLANEACIÓN</v>
      </c>
    </row>
    <row r="655" spans="1:34" ht="33.75">
      <c r="A655" s="48" t="s">
        <v>1712</v>
      </c>
      <c r="B655" s="49" t="s">
        <v>95</v>
      </c>
      <c r="C655" s="48" t="s">
        <v>1713</v>
      </c>
      <c r="D655" s="50">
        <v>160</v>
      </c>
      <c r="E655" s="50">
        <v>160</v>
      </c>
      <c r="F655" s="48" t="s">
        <v>97</v>
      </c>
      <c r="G655" s="48" t="s">
        <v>1715</v>
      </c>
      <c r="H655" s="48" t="s">
        <v>1715</v>
      </c>
      <c r="I655" s="51">
        <v>80</v>
      </c>
      <c r="J655" s="50">
        <v>40</v>
      </c>
      <c r="K655" s="50">
        <v>80</v>
      </c>
      <c r="L655" s="51">
        <v>0</v>
      </c>
      <c r="M655" s="51">
        <v>0</v>
      </c>
      <c r="N655" s="51">
        <v>0</v>
      </c>
      <c r="O655" s="51">
        <v>0</v>
      </c>
      <c r="P655" s="51">
        <v>80</v>
      </c>
      <c r="Q655" s="53">
        <f>+'BASE DE DATOS '!CD655</f>
        <v>80</v>
      </c>
      <c r="R655" s="51">
        <f>+'BASE DE DATOS '!CE655</f>
        <v>160000000</v>
      </c>
      <c r="S655" s="51">
        <f>+'BASE DE DATOS '!CF655</f>
        <v>0</v>
      </c>
      <c r="T655" s="51">
        <f>+'BASE DE DATOS '!CG655</f>
        <v>0</v>
      </c>
      <c r="U655" s="51">
        <f>+'BASE DE DATOS '!CH655</f>
        <v>0</v>
      </c>
      <c r="V655" s="51">
        <f>+'BASE DE DATOS '!CI655</f>
        <v>0</v>
      </c>
      <c r="W655" s="51">
        <f>+'BASE DE DATOS '!CJ655</f>
        <v>0</v>
      </c>
      <c r="X655" s="51">
        <f>+'BASE DE DATOS '!CK655</f>
        <v>0</v>
      </c>
      <c r="Y655" s="51">
        <f>+'BASE DE DATOS '!CL655</f>
        <v>0</v>
      </c>
      <c r="Z655" s="51">
        <f>+'BASE DE DATOS '!CM655</f>
        <v>0</v>
      </c>
      <c r="AA655" s="131">
        <f>+'BASE DE DATOS '!CN655</f>
        <v>1</v>
      </c>
      <c r="AB655" s="377"/>
      <c r="AC655" s="377"/>
      <c r="AD655" s="54">
        <f>+'BASE DE DATOS '!CQ655</f>
        <v>160</v>
      </c>
      <c r="AE655" s="127">
        <f>+'BASE DE DATOS '!CR655</f>
        <v>1</v>
      </c>
      <c r="AF655" s="376"/>
      <c r="AG655" s="376"/>
      <c r="AH655" s="55" t="str">
        <f>+'BASE DE DATOS '!CU655</f>
        <v>SECRETARIA DE PLANEACIÓN</v>
      </c>
    </row>
    <row r="656" spans="1:34" ht="33.75">
      <c r="A656" s="48" t="s">
        <v>1712</v>
      </c>
      <c r="B656" s="49" t="s">
        <v>95</v>
      </c>
      <c r="C656" s="48" t="s">
        <v>1713</v>
      </c>
      <c r="D656" s="50">
        <v>160</v>
      </c>
      <c r="E656" s="50">
        <v>160</v>
      </c>
      <c r="F656" s="48" t="s">
        <v>97</v>
      </c>
      <c r="G656" s="48" t="s">
        <v>1716</v>
      </c>
      <c r="H656" s="48" t="s">
        <v>1716</v>
      </c>
      <c r="I656" s="51">
        <v>0</v>
      </c>
      <c r="J656" s="50">
        <v>40</v>
      </c>
      <c r="K656" s="50">
        <v>80</v>
      </c>
      <c r="L656" s="51">
        <v>0</v>
      </c>
      <c r="M656" s="51">
        <v>0</v>
      </c>
      <c r="N656" s="51">
        <v>0</v>
      </c>
      <c r="O656" s="51">
        <v>0</v>
      </c>
      <c r="P656" s="51">
        <v>80</v>
      </c>
      <c r="Q656" s="53">
        <f>+'BASE DE DATOS '!CD656</f>
        <v>80</v>
      </c>
      <c r="R656" s="51">
        <f>+'BASE DE DATOS '!CE656</f>
        <v>160000000</v>
      </c>
      <c r="S656" s="51">
        <f>+'BASE DE DATOS '!CF656</f>
        <v>0</v>
      </c>
      <c r="T656" s="51">
        <f>+'BASE DE DATOS '!CG656</f>
        <v>0</v>
      </c>
      <c r="U656" s="51">
        <f>+'BASE DE DATOS '!CH656</f>
        <v>0</v>
      </c>
      <c r="V656" s="51">
        <f>+'BASE DE DATOS '!CI656</f>
        <v>0</v>
      </c>
      <c r="W656" s="51">
        <f>+'BASE DE DATOS '!CJ656</f>
        <v>0</v>
      </c>
      <c r="X656" s="51">
        <f>+'BASE DE DATOS '!CK656</f>
        <v>0</v>
      </c>
      <c r="Y656" s="51">
        <f>+'BASE DE DATOS '!CL656</f>
        <v>0</v>
      </c>
      <c r="Z656" s="51">
        <f>+'BASE DE DATOS '!CM656</f>
        <v>0</v>
      </c>
      <c r="AA656" s="131">
        <f>+'BASE DE DATOS '!CN656</f>
        <v>1</v>
      </c>
      <c r="AB656" s="377"/>
      <c r="AC656" s="377"/>
      <c r="AD656" s="54">
        <f>+'BASE DE DATOS '!CQ656</f>
        <v>160</v>
      </c>
      <c r="AE656" s="127">
        <f>+'BASE DE DATOS '!CR656</f>
        <v>1</v>
      </c>
      <c r="AF656" s="376"/>
      <c r="AG656" s="376"/>
      <c r="AH656" s="55" t="str">
        <f>+'BASE DE DATOS '!CU656</f>
        <v>SECRETARIA DE PLANEACIÓN</v>
      </c>
    </row>
    <row r="657" spans="1:34" ht="67.5">
      <c r="A657" s="48" t="s">
        <v>1717</v>
      </c>
      <c r="B657" s="49" t="s">
        <v>95</v>
      </c>
      <c r="C657" s="48" t="s">
        <v>1718</v>
      </c>
      <c r="D657" s="50">
        <v>1</v>
      </c>
      <c r="E657" s="50">
        <v>1</v>
      </c>
      <c r="F657" s="48" t="s">
        <v>97</v>
      </c>
      <c r="G657" s="48" t="s">
        <v>1719</v>
      </c>
      <c r="H657" s="48" t="s">
        <v>1719</v>
      </c>
      <c r="I657" s="51">
        <v>0</v>
      </c>
      <c r="J657" s="50">
        <v>0</v>
      </c>
      <c r="K657" s="50">
        <v>0</v>
      </c>
      <c r="L657" s="51">
        <v>0</v>
      </c>
      <c r="M657" s="51">
        <v>0</v>
      </c>
      <c r="N657" s="51">
        <v>0</v>
      </c>
      <c r="O657" s="51">
        <v>0</v>
      </c>
      <c r="P657" s="51">
        <v>1</v>
      </c>
      <c r="Q657" s="53">
        <f>+'BASE DE DATOS '!CD657</f>
        <v>0</v>
      </c>
      <c r="R657" s="51">
        <f>+'BASE DE DATOS '!CE657</f>
        <v>0</v>
      </c>
      <c r="S657" s="51">
        <f>+'BASE DE DATOS '!CF657</f>
        <v>0</v>
      </c>
      <c r="T657" s="51">
        <f>+'BASE DE DATOS '!CG657</f>
        <v>0</v>
      </c>
      <c r="U657" s="51">
        <f>+'BASE DE DATOS '!CH657</f>
        <v>0</v>
      </c>
      <c r="V657" s="51">
        <f>+'BASE DE DATOS '!CI657</f>
        <v>0</v>
      </c>
      <c r="W657" s="51">
        <f>+'BASE DE DATOS '!CJ657</f>
        <v>0</v>
      </c>
      <c r="X657" s="51">
        <f>+'BASE DE DATOS '!CK657</f>
        <v>0</v>
      </c>
      <c r="Y657" s="51">
        <f>+'BASE DE DATOS '!CL657</f>
        <v>0</v>
      </c>
      <c r="Z657" s="51">
        <f>+'BASE DE DATOS '!CM657</f>
        <v>0</v>
      </c>
      <c r="AA657" s="131">
        <f>+'BASE DE DATOS '!CN657</f>
        <v>0</v>
      </c>
      <c r="AB657" s="377">
        <f>SUM(AA657:AA660)/3</f>
        <v>0.64492753623188415</v>
      </c>
      <c r="AC657" s="377">
        <v>0.15000000000000002</v>
      </c>
      <c r="AD657" s="54">
        <f>+'BASE DE DATOS '!CQ657</f>
        <v>0</v>
      </c>
      <c r="AE657" s="127">
        <f>+'BASE DE DATOS '!CR657</f>
        <v>0</v>
      </c>
      <c r="AF657" s="376">
        <f>SUM(AE657:AE660)/4</f>
        <v>0.73233695652173914</v>
      </c>
      <c r="AG657" s="376"/>
      <c r="AH657" s="66" t="str">
        <f>+'BASE DE DATOS '!CU657</f>
        <v>SECRETARIA DE PLANEACIÓN</v>
      </c>
    </row>
    <row r="658" spans="1:34" ht="67.5">
      <c r="A658" s="48" t="s">
        <v>1717</v>
      </c>
      <c r="B658" s="49" t="s">
        <v>95</v>
      </c>
      <c r="C658" s="48" t="s">
        <v>1718</v>
      </c>
      <c r="D658" s="50">
        <v>46</v>
      </c>
      <c r="E658" s="50">
        <v>46</v>
      </c>
      <c r="F658" s="48" t="s">
        <v>97</v>
      </c>
      <c r="G658" s="48" t="s">
        <v>1720</v>
      </c>
      <c r="H658" s="48" t="s">
        <v>1720</v>
      </c>
      <c r="I658" s="51">
        <v>39</v>
      </c>
      <c r="J658" s="50">
        <v>30</v>
      </c>
      <c r="K658" s="50">
        <v>44</v>
      </c>
      <c r="L658" s="51">
        <v>46</v>
      </c>
      <c r="M658" s="51">
        <v>46</v>
      </c>
      <c r="N658" s="51">
        <v>46</v>
      </c>
      <c r="O658" s="51">
        <v>38</v>
      </c>
      <c r="P658" s="51">
        <v>46</v>
      </c>
      <c r="Q658" s="53">
        <f>+'BASE DE DATOS '!CD658</f>
        <v>43</v>
      </c>
      <c r="R658" s="51">
        <f>+'BASE DE DATOS '!CE658</f>
        <v>0</v>
      </c>
      <c r="S658" s="51">
        <f>+'BASE DE DATOS '!CF658</f>
        <v>0</v>
      </c>
      <c r="T658" s="51">
        <f>+'BASE DE DATOS '!CG658</f>
        <v>0</v>
      </c>
      <c r="U658" s="51">
        <f>+'BASE DE DATOS '!CH658</f>
        <v>0</v>
      </c>
      <c r="V658" s="51">
        <f>+'BASE DE DATOS '!CI658</f>
        <v>0</v>
      </c>
      <c r="W658" s="51">
        <f>+'BASE DE DATOS '!CJ658</f>
        <v>0</v>
      </c>
      <c r="X658" s="51">
        <f>+'BASE DE DATOS '!CK658</f>
        <v>0</v>
      </c>
      <c r="Y658" s="51">
        <f>+'BASE DE DATOS '!CL658</f>
        <v>0</v>
      </c>
      <c r="Z658" s="51">
        <f>+'BASE DE DATOS '!CM658</f>
        <v>0</v>
      </c>
      <c r="AA658" s="131">
        <f>+'BASE DE DATOS '!CN658</f>
        <v>0.93478260869565222</v>
      </c>
      <c r="AB658" s="377"/>
      <c r="AC658" s="377"/>
      <c r="AD658" s="54">
        <f>+'BASE DE DATOS '!CQ658</f>
        <v>42.75</v>
      </c>
      <c r="AE658" s="127">
        <f>+'BASE DE DATOS '!CR658</f>
        <v>0.92934782608695654</v>
      </c>
      <c r="AF658" s="376"/>
      <c r="AG658" s="376"/>
      <c r="AH658" s="66" t="str">
        <f>+'BASE DE DATOS '!CU658</f>
        <v>SECRETARIA DE PLANEACIÓN</v>
      </c>
    </row>
    <row r="659" spans="1:34" ht="67.5">
      <c r="A659" s="48" t="s">
        <v>1717</v>
      </c>
      <c r="B659" s="49" t="s">
        <v>95</v>
      </c>
      <c r="C659" s="48" t="s">
        <v>1718</v>
      </c>
      <c r="D659" s="50">
        <v>1</v>
      </c>
      <c r="E659" s="50">
        <v>1</v>
      </c>
      <c r="F659" s="48" t="s">
        <v>97</v>
      </c>
      <c r="G659" s="48" t="s">
        <v>1721</v>
      </c>
      <c r="H659" s="48" t="s">
        <v>1721</v>
      </c>
      <c r="I659" s="51">
        <v>1</v>
      </c>
      <c r="J659" s="50">
        <v>1</v>
      </c>
      <c r="K659" s="50">
        <v>1</v>
      </c>
      <c r="L659" s="51">
        <v>0</v>
      </c>
      <c r="M659" s="51">
        <v>0</v>
      </c>
      <c r="N659" s="51">
        <v>0</v>
      </c>
      <c r="O659" s="51">
        <v>0</v>
      </c>
      <c r="P659" s="51">
        <v>0</v>
      </c>
      <c r="Q659" s="53">
        <f>+'BASE DE DATOS '!CD659</f>
        <v>0</v>
      </c>
      <c r="R659" s="51">
        <f>+'BASE DE DATOS '!CE659</f>
        <v>0</v>
      </c>
      <c r="S659" s="51">
        <f>+'BASE DE DATOS '!CF659</f>
        <v>0</v>
      </c>
      <c r="T659" s="51">
        <f>+'BASE DE DATOS '!CG659</f>
        <v>0</v>
      </c>
      <c r="U659" s="51">
        <f>+'BASE DE DATOS '!CH659</f>
        <v>0</v>
      </c>
      <c r="V659" s="51">
        <f>+'BASE DE DATOS '!CI659</f>
        <v>0</v>
      </c>
      <c r="W659" s="51">
        <f>+'BASE DE DATOS '!CJ659</f>
        <v>0</v>
      </c>
      <c r="X659" s="51">
        <f>+'BASE DE DATOS '!CK659</f>
        <v>0</v>
      </c>
      <c r="Y659" s="51">
        <f>+'BASE DE DATOS '!CL659</f>
        <v>0</v>
      </c>
      <c r="Z659" s="51">
        <f>+'BASE DE DATOS '!CM659</f>
        <v>0</v>
      </c>
      <c r="AA659" s="131" t="str">
        <f>+'BASE DE DATOS '!CN659</f>
        <v>NA</v>
      </c>
      <c r="AB659" s="377"/>
      <c r="AC659" s="377"/>
      <c r="AD659" s="54">
        <f>+'BASE DE DATOS '!CQ659</f>
        <v>1</v>
      </c>
      <c r="AE659" s="127">
        <f>+'BASE DE DATOS '!CR659</f>
        <v>1</v>
      </c>
      <c r="AF659" s="376"/>
      <c r="AG659" s="376"/>
      <c r="AH659" s="66" t="str">
        <f>+'BASE DE DATOS '!CU659</f>
        <v>SECRETARIA DE PLANEACIÓN</v>
      </c>
    </row>
    <row r="660" spans="1:34" ht="67.5">
      <c r="A660" s="48" t="s">
        <v>1717</v>
      </c>
      <c r="B660" s="49" t="s">
        <v>95</v>
      </c>
      <c r="C660" s="48" t="s">
        <v>1718</v>
      </c>
      <c r="D660" s="50">
        <v>45</v>
      </c>
      <c r="E660" s="50">
        <v>46</v>
      </c>
      <c r="F660" s="48" t="s">
        <v>97</v>
      </c>
      <c r="G660" s="48" t="s">
        <v>1722</v>
      </c>
      <c r="H660" s="48" t="s">
        <v>1722</v>
      </c>
      <c r="I660" s="51">
        <v>15</v>
      </c>
      <c r="J660" s="50">
        <v>10</v>
      </c>
      <c r="K660" s="50">
        <v>25</v>
      </c>
      <c r="L660" s="51">
        <v>46</v>
      </c>
      <c r="M660" s="51">
        <v>46</v>
      </c>
      <c r="N660" s="51">
        <v>46</v>
      </c>
      <c r="O660" s="51">
        <v>46</v>
      </c>
      <c r="P660" s="51">
        <v>46</v>
      </c>
      <c r="Q660" s="53">
        <f>+'BASE DE DATOS '!CD660</f>
        <v>46</v>
      </c>
      <c r="R660" s="51">
        <f>+'BASE DE DATOS '!CE660</f>
        <v>0</v>
      </c>
      <c r="S660" s="50">
        <f>+'BASE DE DATOS '!CF660</f>
        <v>0</v>
      </c>
      <c r="T660" s="51">
        <f>+'BASE DE DATOS '!CG660</f>
        <v>0</v>
      </c>
      <c r="U660" s="51">
        <f>+'BASE DE DATOS '!CH660</f>
        <v>0</v>
      </c>
      <c r="V660" s="51">
        <f>+'BASE DE DATOS '!CI660</f>
        <v>0</v>
      </c>
      <c r="W660" s="51">
        <f>+'BASE DE DATOS '!CJ660</f>
        <v>0</v>
      </c>
      <c r="X660" s="51">
        <f>+'BASE DE DATOS '!CK660</f>
        <v>0</v>
      </c>
      <c r="Y660" s="51">
        <f>+'BASE DE DATOS '!CL660</f>
        <v>0</v>
      </c>
      <c r="Z660" s="51">
        <f>+'BASE DE DATOS '!CM660</f>
        <v>0</v>
      </c>
      <c r="AA660" s="131">
        <f>+'BASE DE DATOS '!CN660</f>
        <v>1</v>
      </c>
      <c r="AB660" s="377"/>
      <c r="AC660" s="377"/>
      <c r="AD660" s="54">
        <f>+'BASE DE DATOS '!CQ660</f>
        <v>46</v>
      </c>
      <c r="AE660" s="127">
        <f>+'BASE DE DATOS '!CR660</f>
        <v>1</v>
      </c>
      <c r="AF660" s="376"/>
      <c r="AG660" s="376"/>
      <c r="AH660" s="66" t="str">
        <f>+'BASE DE DATOS '!CU660</f>
        <v>SECRETARIA DE PLANEACIÓN</v>
      </c>
    </row>
    <row r="661" spans="1:34" ht="67.5">
      <c r="A661" s="48" t="s">
        <v>1723</v>
      </c>
      <c r="B661" s="49" t="s">
        <v>95</v>
      </c>
      <c r="C661" s="48" t="s">
        <v>1724</v>
      </c>
      <c r="D661" s="50">
        <v>46</v>
      </c>
      <c r="E661" s="50">
        <v>46</v>
      </c>
      <c r="F661" s="48" t="s">
        <v>486</v>
      </c>
      <c r="G661" s="48" t="s">
        <v>1725</v>
      </c>
      <c r="H661" s="48" t="s">
        <v>1725</v>
      </c>
      <c r="I661" s="51">
        <v>41</v>
      </c>
      <c r="J661" s="50">
        <v>46</v>
      </c>
      <c r="K661" s="50">
        <v>46</v>
      </c>
      <c r="L661" s="51">
        <v>46</v>
      </c>
      <c r="M661" s="51">
        <v>46</v>
      </c>
      <c r="N661" s="51">
        <v>46</v>
      </c>
      <c r="O661" s="51">
        <v>46</v>
      </c>
      <c r="P661" s="51">
        <v>46</v>
      </c>
      <c r="Q661" s="53">
        <f>+'BASE DE DATOS '!CD661</f>
        <v>46</v>
      </c>
      <c r="R661" s="51">
        <f>+'BASE DE DATOS '!CE661</f>
        <v>0</v>
      </c>
      <c r="S661" s="51">
        <f>+'BASE DE DATOS '!CF661</f>
        <v>0</v>
      </c>
      <c r="T661" s="51">
        <f>+'BASE DE DATOS '!CG661</f>
        <v>0</v>
      </c>
      <c r="U661" s="51">
        <f>+'BASE DE DATOS '!CH661</f>
        <v>0</v>
      </c>
      <c r="V661" s="51">
        <f>+'BASE DE DATOS '!CI661</f>
        <v>0</v>
      </c>
      <c r="W661" s="51">
        <f>+'BASE DE DATOS '!CJ661</f>
        <v>0</v>
      </c>
      <c r="X661" s="51">
        <f>+'BASE DE DATOS '!CK661</f>
        <v>0</v>
      </c>
      <c r="Y661" s="51">
        <f>+'BASE DE DATOS '!CL661</f>
        <v>0</v>
      </c>
      <c r="Z661" s="51">
        <f>+'BASE DE DATOS '!CM661</f>
        <v>0</v>
      </c>
      <c r="AA661" s="131">
        <f>+'BASE DE DATOS '!CN661</f>
        <v>1</v>
      </c>
      <c r="AB661" s="377">
        <f>SUM(AA661:AA664)/4</f>
        <v>1</v>
      </c>
      <c r="AC661" s="377">
        <v>0.2</v>
      </c>
      <c r="AD661" s="54">
        <f>+'BASE DE DATOS '!CQ661</f>
        <v>46</v>
      </c>
      <c r="AE661" s="127">
        <f>+'BASE DE DATOS '!CR661</f>
        <v>1</v>
      </c>
      <c r="AF661" s="376">
        <f>SUM(AE661:AE664)/4</f>
        <v>1</v>
      </c>
      <c r="AG661" s="376"/>
      <c r="AH661" s="66" t="str">
        <f>+'BASE DE DATOS '!CU661</f>
        <v>SECRETARIA DE PLANEACIÓN</v>
      </c>
    </row>
    <row r="662" spans="1:34" ht="67.5">
      <c r="A662" s="48" t="s">
        <v>1723</v>
      </c>
      <c r="B662" s="49" t="s">
        <v>95</v>
      </c>
      <c r="C662" s="48" t="s">
        <v>1724</v>
      </c>
      <c r="D662" s="50">
        <v>46</v>
      </c>
      <c r="E662" s="50">
        <v>46</v>
      </c>
      <c r="F662" s="48" t="s">
        <v>486</v>
      </c>
      <c r="G662" s="48" t="s">
        <v>1726</v>
      </c>
      <c r="H662" s="48" t="s">
        <v>1726</v>
      </c>
      <c r="I662" s="51">
        <v>32</v>
      </c>
      <c r="J662" s="50">
        <v>46</v>
      </c>
      <c r="K662" s="50">
        <v>46</v>
      </c>
      <c r="L662" s="51">
        <v>46</v>
      </c>
      <c r="M662" s="51">
        <v>46</v>
      </c>
      <c r="N662" s="51">
        <v>46</v>
      </c>
      <c r="O662" s="51">
        <v>46</v>
      </c>
      <c r="P662" s="51">
        <v>46</v>
      </c>
      <c r="Q662" s="53">
        <f>+'BASE DE DATOS '!CD662</f>
        <v>46</v>
      </c>
      <c r="R662" s="51">
        <f>+'BASE DE DATOS '!CE662</f>
        <v>0</v>
      </c>
      <c r="S662" s="51">
        <f>+'BASE DE DATOS '!CF662</f>
        <v>0</v>
      </c>
      <c r="T662" s="51">
        <f>+'BASE DE DATOS '!CG662</f>
        <v>0</v>
      </c>
      <c r="U662" s="51">
        <f>+'BASE DE DATOS '!CH662</f>
        <v>0</v>
      </c>
      <c r="V662" s="51">
        <f>+'BASE DE DATOS '!CI662</f>
        <v>0</v>
      </c>
      <c r="W662" s="51">
        <f>+'BASE DE DATOS '!CJ662</f>
        <v>0</v>
      </c>
      <c r="X662" s="51">
        <f>+'BASE DE DATOS '!CK662</f>
        <v>0</v>
      </c>
      <c r="Y662" s="51">
        <f>+'BASE DE DATOS '!CL662</f>
        <v>0</v>
      </c>
      <c r="Z662" s="51">
        <f>+'BASE DE DATOS '!CM662</f>
        <v>0</v>
      </c>
      <c r="AA662" s="131">
        <f>+'BASE DE DATOS '!CN662</f>
        <v>1</v>
      </c>
      <c r="AB662" s="377"/>
      <c r="AC662" s="377"/>
      <c r="AD662" s="54">
        <f>+'BASE DE DATOS '!CQ662</f>
        <v>46</v>
      </c>
      <c r="AE662" s="127">
        <f>+'BASE DE DATOS '!CR662</f>
        <v>1</v>
      </c>
      <c r="AF662" s="376"/>
      <c r="AG662" s="376"/>
      <c r="AH662" s="66" t="str">
        <f>+'BASE DE DATOS '!CU662</f>
        <v>SECRETARIA DE PLANEACIÓN</v>
      </c>
    </row>
    <row r="663" spans="1:34" ht="67.5">
      <c r="A663" s="48" t="s">
        <v>1723</v>
      </c>
      <c r="B663" s="49" t="s">
        <v>95</v>
      </c>
      <c r="C663" s="48" t="s">
        <v>1724</v>
      </c>
      <c r="D663" s="50">
        <v>46</v>
      </c>
      <c r="E663" s="50">
        <v>46</v>
      </c>
      <c r="F663" s="48" t="s">
        <v>97</v>
      </c>
      <c r="G663" s="48" t="s">
        <v>1727</v>
      </c>
      <c r="H663" s="48" t="s">
        <v>1727</v>
      </c>
      <c r="I663" s="51">
        <v>25</v>
      </c>
      <c r="J663" s="50">
        <v>15</v>
      </c>
      <c r="K663" s="50">
        <v>46</v>
      </c>
      <c r="L663" s="51">
        <v>46</v>
      </c>
      <c r="M663" s="51">
        <v>46</v>
      </c>
      <c r="N663" s="51">
        <v>46</v>
      </c>
      <c r="O663" s="51">
        <v>46</v>
      </c>
      <c r="P663" s="51">
        <v>46</v>
      </c>
      <c r="Q663" s="53">
        <f>+'BASE DE DATOS '!CD663</f>
        <v>46</v>
      </c>
      <c r="R663" s="51">
        <f>+'BASE DE DATOS '!CE663</f>
        <v>0</v>
      </c>
      <c r="S663" s="51">
        <f>+'BASE DE DATOS '!CF663</f>
        <v>0</v>
      </c>
      <c r="T663" s="51">
        <f>+'BASE DE DATOS '!CG663</f>
        <v>0</v>
      </c>
      <c r="U663" s="51">
        <f>+'BASE DE DATOS '!CH663</f>
        <v>0</v>
      </c>
      <c r="V663" s="51">
        <f>+'BASE DE DATOS '!CI663</f>
        <v>0</v>
      </c>
      <c r="W663" s="51">
        <f>+'BASE DE DATOS '!CJ663</f>
        <v>0</v>
      </c>
      <c r="X663" s="51">
        <f>+'BASE DE DATOS '!CK663</f>
        <v>0</v>
      </c>
      <c r="Y663" s="51">
        <f>+'BASE DE DATOS '!CL663</f>
        <v>0</v>
      </c>
      <c r="Z663" s="51">
        <f>+'BASE DE DATOS '!CM663</f>
        <v>0</v>
      </c>
      <c r="AA663" s="131">
        <f>+'BASE DE DATOS '!CN663</f>
        <v>1</v>
      </c>
      <c r="AB663" s="377"/>
      <c r="AC663" s="377"/>
      <c r="AD663" s="54">
        <f>+'BASE DE DATOS '!CQ663</f>
        <v>46</v>
      </c>
      <c r="AE663" s="127">
        <f>+'BASE DE DATOS '!CR663</f>
        <v>1</v>
      </c>
      <c r="AF663" s="376"/>
      <c r="AG663" s="376"/>
      <c r="AH663" s="66" t="str">
        <f>+'BASE DE DATOS '!CU663</f>
        <v>SECRETARIA DE PLANEACIÓN</v>
      </c>
    </row>
    <row r="664" spans="1:34" ht="67.5">
      <c r="A664" s="48" t="s">
        <v>1723</v>
      </c>
      <c r="B664" s="49" t="s">
        <v>95</v>
      </c>
      <c r="C664" s="48" t="s">
        <v>1724</v>
      </c>
      <c r="D664" s="50">
        <v>46</v>
      </c>
      <c r="E664" s="50">
        <v>46</v>
      </c>
      <c r="F664" s="48" t="s">
        <v>486</v>
      </c>
      <c r="G664" s="48" t="s">
        <v>1728</v>
      </c>
      <c r="H664" s="48" t="s">
        <v>1728</v>
      </c>
      <c r="I664" s="51">
        <v>0</v>
      </c>
      <c r="J664" s="50">
        <v>46</v>
      </c>
      <c r="K664" s="50">
        <v>46</v>
      </c>
      <c r="L664" s="51">
        <v>46</v>
      </c>
      <c r="M664" s="51">
        <v>46</v>
      </c>
      <c r="N664" s="51">
        <v>46</v>
      </c>
      <c r="O664" s="51">
        <v>46</v>
      </c>
      <c r="P664" s="51">
        <v>46</v>
      </c>
      <c r="Q664" s="53">
        <f>+'BASE DE DATOS '!CD664</f>
        <v>46</v>
      </c>
      <c r="R664" s="51">
        <f>+'BASE DE DATOS '!CE664</f>
        <v>0</v>
      </c>
      <c r="S664" s="51">
        <f>+'BASE DE DATOS '!CF664</f>
        <v>0</v>
      </c>
      <c r="T664" s="51">
        <f>+'BASE DE DATOS '!CG664</f>
        <v>0</v>
      </c>
      <c r="U664" s="51">
        <f>+'BASE DE DATOS '!CH664</f>
        <v>0</v>
      </c>
      <c r="V664" s="51">
        <f>+'BASE DE DATOS '!CI664</f>
        <v>0</v>
      </c>
      <c r="W664" s="51">
        <f>+'BASE DE DATOS '!CJ664</f>
        <v>0</v>
      </c>
      <c r="X664" s="51">
        <f>+'BASE DE DATOS '!CK664</f>
        <v>0</v>
      </c>
      <c r="Y664" s="51">
        <f>+'BASE DE DATOS '!CL664</f>
        <v>0</v>
      </c>
      <c r="Z664" s="51">
        <f>+'BASE DE DATOS '!CM664</f>
        <v>0</v>
      </c>
      <c r="AA664" s="131">
        <f>+'BASE DE DATOS '!CN664</f>
        <v>1</v>
      </c>
      <c r="AB664" s="377"/>
      <c r="AC664" s="377"/>
      <c r="AD664" s="54">
        <f>+'BASE DE DATOS '!CQ664</f>
        <v>46</v>
      </c>
      <c r="AE664" s="127">
        <f>+'BASE DE DATOS '!CR664</f>
        <v>1</v>
      </c>
      <c r="AF664" s="376"/>
      <c r="AG664" s="376"/>
      <c r="AH664" s="66" t="str">
        <f>+'BASE DE DATOS '!CU664</f>
        <v>SECRETARIA DE PLANEACIÓN</v>
      </c>
    </row>
    <row r="665" spans="1:34" ht="33.75">
      <c r="A665" s="48" t="s">
        <v>1729</v>
      </c>
      <c r="B665" s="49" t="s">
        <v>95</v>
      </c>
      <c r="C665" s="48" t="s">
        <v>1730</v>
      </c>
      <c r="D665" s="50">
        <v>1</v>
      </c>
      <c r="E665" s="50">
        <v>1</v>
      </c>
      <c r="F665" s="48" t="s">
        <v>97</v>
      </c>
      <c r="G665" s="48" t="s">
        <v>1731</v>
      </c>
      <c r="H665" s="48" t="s">
        <v>1731</v>
      </c>
      <c r="I665" s="51">
        <v>0</v>
      </c>
      <c r="J665" s="50">
        <v>0</v>
      </c>
      <c r="K665" s="50">
        <v>0</v>
      </c>
      <c r="L665" s="51">
        <v>0</v>
      </c>
      <c r="M665" s="51">
        <v>0</v>
      </c>
      <c r="N665" s="51">
        <v>0</v>
      </c>
      <c r="O665" s="51">
        <v>0</v>
      </c>
      <c r="P665" s="51">
        <v>1</v>
      </c>
      <c r="Q665" s="53">
        <f>+'BASE DE DATOS '!CD665</f>
        <v>0</v>
      </c>
      <c r="R665" s="51">
        <f>+'BASE DE DATOS '!CE665</f>
        <v>0</v>
      </c>
      <c r="S665" s="51">
        <f>+'BASE DE DATOS '!CF665</f>
        <v>0</v>
      </c>
      <c r="T665" s="51">
        <f>+'BASE DE DATOS '!CG665</f>
        <v>0</v>
      </c>
      <c r="U665" s="51">
        <f>+'BASE DE DATOS '!CH665</f>
        <v>0</v>
      </c>
      <c r="V665" s="51">
        <f>+'BASE DE DATOS '!CI665</f>
        <v>0</v>
      </c>
      <c r="W665" s="51">
        <f>+'BASE DE DATOS '!CJ665</f>
        <v>0</v>
      </c>
      <c r="X665" s="51">
        <f>+'BASE DE DATOS '!CK665</f>
        <v>0</v>
      </c>
      <c r="Y665" s="51">
        <f>+'BASE DE DATOS '!CL665</f>
        <v>0</v>
      </c>
      <c r="Z665" s="51">
        <f>+'BASE DE DATOS '!CM665</f>
        <v>0</v>
      </c>
      <c r="AA665" s="131">
        <f>+'BASE DE DATOS '!CN665</f>
        <v>0</v>
      </c>
      <c r="AB665" s="132" t="s">
        <v>81</v>
      </c>
      <c r="AC665" s="377" t="s">
        <v>81</v>
      </c>
      <c r="AD665" s="54">
        <f>+'BASE DE DATOS '!CQ665</f>
        <v>0</v>
      </c>
      <c r="AE665" s="127">
        <f>+'BASE DE DATOS '!CR665</f>
        <v>0</v>
      </c>
      <c r="AF665" s="131">
        <v>0</v>
      </c>
      <c r="AG665" s="376"/>
      <c r="AH665" s="66" t="str">
        <f>+'BASE DE DATOS '!CU665</f>
        <v>SECRETARIA DE PLANEACIÓN</v>
      </c>
    </row>
    <row r="666" spans="1:34" ht="56.25">
      <c r="A666" s="48" t="s">
        <v>1732</v>
      </c>
      <c r="B666" s="49" t="s">
        <v>95</v>
      </c>
      <c r="C666" s="48" t="s">
        <v>1733</v>
      </c>
      <c r="D666" s="50">
        <v>1</v>
      </c>
      <c r="E666" s="50">
        <v>1</v>
      </c>
      <c r="F666" s="48" t="s">
        <v>97</v>
      </c>
      <c r="G666" s="48" t="s">
        <v>1734</v>
      </c>
      <c r="H666" s="48" t="s">
        <v>1734</v>
      </c>
      <c r="I666" s="51">
        <v>0</v>
      </c>
      <c r="J666" s="50">
        <v>0</v>
      </c>
      <c r="K666" s="50">
        <v>0</v>
      </c>
      <c r="L666" s="51">
        <v>1</v>
      </c>
      <c r="M666" s="51">
        <v>1</v>
      </c>
      <c r="N666" s="51">
        <v>0</v>
      </c>
      <c r="O666" s="51">
        <v>0</v>
      </c>
      <c r="P666" s="51">
        <v>0</v>
      </c>
      <c r="Q666" s="53">
        <f>+'BASE DE DATOS '!CD666</f>
        <v>0</v>
      </c>
      <c r="R666" s="51">
        <f>+'BASE DE DATOS '!CE666</f>
        <v>1228021620</v>
      </c>
      <c r="S666" s="51">
        <f>+'BASE DE DATOS '!CF666</f>
        <v>0</v>
      </c>
      <c r="T666" s="51">
        <f>+'BASE DE DATOS '!CG666</f>
        <v>0</v>
      </c>
      <c r="U666" s="51">
        <f>+'BASE DE DATOS '!CH666</f>
        <v>0</v>
      </c>
      <c r="V666" s="51">
        <f>+'BASE DE DATOS '!CI666</f>
        <v>0</v>
      </c>
      <c r="W666" s="51">
        <f>+'BASE DE DATOS '!CJ666</f>
        <v>1228021620</v>
      </c>
      <c r="X666" s="51">
        <f>+'BASE DE DATOS '!CK666</f>
        <v>0</v>
      </c>
      <c r="Y666" s="51">
        <f>+'BASE DE DATOS '!CL666</f>
        <v>0</v>
      </c>
      <c r="Z666" s="51">
        <f>+'BASE DE DATOS '!CM666</f>
        <v>0</v>
      </c>
      <c r="AA666" s="131" t="str">
        <f>+'BASE DE DATOS '!CN666</f>
        <v>NA</v>
      </c>
      <c r="AB666" s="132" t="s">
        <v>81</v>
      </c>
      <c r="AC666" s="377" t="s">
        <v>81</v>
      </c>
      <c r="AD666" s="54">
        <f>+'BASE DE DATOS '!CQ666</f>
        <v>1</v>
      </c>
      <c r="AE666" s="127">
        <f>+'BASE DE DATOS '!CR666</f>
        <v>1</v>
      </c>
      <c r="AF666" s="131">
        <v>1</v>
      </c>
      <c r="AG666" s="376"/>
      <c r="AH666" s="66" t="str">
        <f>+'BASE DE DATOS '!CU666</f>
        <v>SECRETARIA DE PLANEACIÓN</v>
      </c>
    </row>
    <row r="667" spans="1:34" ht="33.75">
      <c r="A667" s="48" t="s">
        <v>1735</v>
      </c>
      <c r="B667" s="49" t="s">
        <v>95</v>
      </c>
      <c r="C667" s="48" t="s">
        <v>1736</v>
      </c>
      <c r="D667" s="50">
        <v>20</v>
      </c>
      <c r="E667" s="50">
        <v>20</v>
      </c>
      <c r="F667" s="48" t="s">
        <v>97</v>
      </c>
      <c r="G667" s="48" t="s">
        <v>1737</v>
      </c>
      <c r="H667" s="48" t="s">
        <v>1737</v>
      </c>
      <c r="I667" s="51">
        <v>0</v>
      </c>
      <c r="J667" s="50">
        <v>5</v>
      </c>
      <c r="K667" s="50">
        <v>0</v>
      </c>
      <c r="L667" s="51">
        <v>7</v>
      </c>
      <c r="M667" s="51">
        <v>0</v>
      </c>
      <c r="N667" s="51">
        <v>0</v>
      </c>
      <c r="O667" s="51">
        <v>0</v>
      </c>
      <c r="P667" s="51">
        <v>20</v>
      </c>
      <c r="Q667" s="96">
        <f>+'BASE DE DATOS '!CD667</f>
        <v>0</v>
      </c>
      <c r="R667" s="51">
        <f>+'BASE DE DATOS '!CE667</f>
        <v>0</v>
      </c>
      <c r="S667" s="50">
        <f>+'BASE DE DATOS '!CF667</f>
        <v>0</v>
      </c>
      <c r="T667" s="51">
        <f>+'BASE DE DATOS '!CG667</f>
        <v>0</v>
      </c>
      <c r="U667" s="51">
        <f>+'BASE DE DATOS '!CH667</f>
        <v>0</v>
      </c>
      <c r="V667" s="51">
        <f>+'BASE DE DATOS '!CI667</f>
        <v>0</v>
      </c>
      <c r="W667" s="51">
        <f>+'BASE DE DATOS '!CJ667</f>
        <v>0</v>
      </c>
      <c r="X667" s="51">
        <f>+'BASE DE DATOS '!CK667</f>
        <v>0</v>
      </c>
      <c r="Y667" s="51">
        <f>+'BASE DE DATOS '!CL667</f>
        <v>0</v>
      </c>
      <c r="Z667" s="51">
        <f>+'BASE DE DATOS '!CM667</f>
        <v>0</v>
      </c>
      <c r="AA667" s="131">
        <f>+'BASE DE DATOS '!CN667</f>
        <v>0</v>
      </c>
      <c r="AB667" s="377" t="s">
        <v>81</v>
      </c>
      <c r="AC667" s="377">
        <v>2.5000000000000001E-2</v>
      </c>
      <c r="AD667" s="54">
        <f>+'BASE DE DATOS '!CQ667</f>
        <v>0</v>
      </c>
      <c r="AE667" s="127">
        <f>+'BASE DE DATOS '!CR667</f>
        <v>0</v>
      </c>
      <c r="AF667" s="376">
        <f>SUM(AE667:AE668)/2</f>
        <v>0.5</v>
      </c>
      <c r="AG667" s="376"/>
      <c r="AH667" s="66" t="str">
        <f>+'BASE DE DATOS '!CU667</f>
        <v xml:space="preserve">SECRETARIA DE TRANSITO </v>
      </c>
    </row>
    <row r="668" spans="1:34" ht="22.5">
      <c r="A668" s="48" t="s">
        <v>1735</v>
      </c>
      <c r="B668" s="49" t="s">
        <v>95</v>
      </c>
      <c r="C668" s="48" t="s">
        <v>1736</v>
      </c>
      <c r="D668" s="57">
        <v>1000</v>
      </c>
      <c r="E668" s="57">
        <v>200</v>
      </c>
      <c r="F668" s="48" t="s">
        <v>97</v>
      </c>
      <c r="G668" s="48" t="s">
        <v>1739</v>
      </c>
      <c r="H668" s="48" t="s">
        <v>1739</v>
      </c>
      <c r="I668" s="51">
        <v>0</v>
      </c>
      <c r="J668" s="50">
        <v>250</v>
      </c>
      <c r="K668" s="50">
        <v>250</v>
      </c>
      <c r="L668" s="51">
        <v>0</v>
      </c>
      <c r="M668" s="51">
        <v>0</v>
      </c>
      <c r="N668" s="51">
        <v>0</v>
      </c>
      <c r="O668" s="51">
        <v>0</v>
      </c>
      <c r="P668" s="51">
        <v>0</v>
      </c>
      <c r="Q668" s="96">
        <f>+'BASE DE DATOS '!CD668</f>
        <v>130</v>
      </c>
      <c r="R668" s="51">
        <f>+'BASE DE DATOS '!CE668</f>
        <v>0</v>
      </c>
      <c r="S668" s="51">
        <f>+'BASE DE DATOS '!CF668</f>
        <v>0</v>
      </c>
      <c r="T668" s="51">
        <f>+'BASE DE DATOS '!CG668</f>
        <v>0</v>
      </c>
      <c r="U668" s="51">
        <f>+'BASE DE DATOS '!CH668</f>
        <v>0</v>
      </c>
      <c r="V668" s="51">
        <f>+'BASE DE DATOS '!CI668</f>
        <v>0</v>
      </c>
      <c r="W668" s="51">
        <f>+'BASE DE DATOS '!CJ668</f>
        <v>0</v>
      </c>
      <c r="X668" s="51">
        <f>+'BASE DE DATOS '!CK668</f>
        <v>0</v>
      </c>
      <c r="Y668" s="51">
        <f>+'BASE DE DATOS '!CL668</f>
        <v>20000000</v>
      </c>
      <c r="Z668" s="51">
        <f>+'BASE DE DATOS '!CM668</f>
        <v>1000000</v>
      </c>
      <c r="AA668" s="131">
        <f>+'BASE DE DATOS '!CN668</f>
        <v>1</v>
      </c>
      <c r="AB668" s="377"/>
      <c r="AC668" s="377"/>
      <c r="AD668" s="54">
        <f>+'BASE DE DATOS '!CQ668</f>
        <v>380</v>
      </c>
      <c r="AE668" s="127">
        <f>+'BASE DE DATOS '!CR668</f>
        <v>1</v>
      </c>
      <c r="AF668" s="376"/>
      <c r="AG668" s="376"/>
      <c r="AH668" s="66" t="str">
        <f>+'BASE DE DATOS '!CU668</f>
        <v xml:space="preserve">SECRETARIA DE TRANSITO </v>
      </c>
    </row>
    <row r="669" spans="1:34" ht="22.5">
      <c r="A669" s="39" t="s">
        <v>1740</v>
      </c>
      <c r="B669" s="40" t="s">
        <v>91</v>
      </c>
      <c r="C669" s="39" t="s">
        <v>1741</v>
      </c>
      <c r="D669" s="41" t="s">
        <v>79</v>
      </c>
      <c r="E669" s="41" t="s">
        <v>79</v>
      </c>
      <c r="F669" s="41" t="s">
        <v>79</v>
      </c>
      <c r="G669" s="39" t="s">
        <v>80</v>
      </c>
      <c r="H669" s="39" t="s">
        <v>80</v>
      </c>
      <c r="I669" s="41" t="s">
        <v>79</v>
      </c>
      <c r="J669" s="41">
        <v>12</v>
      </c>
      <c r="K669" s="41" t="s">
        <v>79</v>
      </c>
      <c r="L669" s="41">
        <v>11</v>
      </c>
      <c r="M669" s="41" t="s">
        <v>79</v>
      </c>
      <c r="N669" s="41">
        <v>9</v>
      </c>
      <c r="O669" s="41" t="s">
        <v>79</v>
      </c>
      <c r="P669" s="41">
        <v>9</v>
      </c>
      <c r="Q669" s="41" t="str">
        <f>+'BASE DE DATOS '!CD669</f>
        <v xml:space="preserve">NA </v>
      </c>
      <c r="R669" s="41">
        <f>+'BASE DE DATOS '!CE669</f>
        <v>0</v>
      </c>
      <c r="S669" s="41">
        <f>+'BASE DE DATOS '!CF669</f>
        <v>0</v>
      </c>
      <c r="T669" s="41">
        <f>+'BASE DE DATOS '!CG669</f>
        <v>0</v>
      </c>
      <c r="U669" s="41">
        <f>+'BASE DE DATOS '!CH669</f>
        <v>0</v>
      </c>
      <c r="V669" s="41">
        <f>+'BASE DE DATOS '!CI669</f>
        <v>0</v>
      </c>
      <c r="W669" s="41">
        <f>+'BASE DE DATOS '!CJ669</f>
        <v>0</v>
      </c>
      <c r="X669" s="41">
        <f>+'BASE DE DATOS '!CK669</f>
        <v>0</v>
      </c>
      <c r="Y669" s="41">
        <f>+'BASE DE DATOS '!CL669</f>
        <v>0</v>
      </c>
      <c r="Z669" s="41">
        <f>+'BASE DE DATOS '!CM669</f>
        <v>0</v>
      </c>
      <c r="AA669" s="41" t="str">
        <f>+'BASE DE DATOS '!CN669</f>
        <v xml:space="preserve">NA </v>
      </c>
      <c r="AB669" s="41" t="s">
        <v>79</v>
      </c>
      <c r="AC669" s="45">
        <f>+AC670</f>
        <v>0.83625730994152048</v>
      </c>
      <c r="AD669" s="39">
        <f>+'BASE DE DATOS '!CQ669</f>
        <v>15</v>
      </c>
      <c r="AE669" s="41" t="str">
        <f>+'BASE DE DATOS '!CR669</f>
        <v xml:space="preserve">NA </v>
      </c>
      <c r="AF669" s="41" t="s">
        <v>79</v>
      </c>
      <c r="AG669" s="45">
        <f>+AG670</f>
        <v>0.87333333333333329</v>
      </c>
      <c r="AH669" s="39" t="str">
        <f>+'BASE DE DATOS '!CU669</f>
        <v xml:space="preserve">SECRETARIA DE  HACIENDA </v>
      </c>
    </row>
    <row r="670" spans="1:34" ht="45">
      <c r="A670" s="48" t="s">
        <v>1742</v>
      </c>
      <c r="B670" s="49" t="s">
        <v>95</v>
      </c>
      <c r="C670" s="48" t="s">
        <v>1743</v>
      </c>
      <c r="D670" s="57">
        <v>20</v>
      </c>
      <c r="E670" s="57">
        <v>40</v>
      </c>
      <c r="F670" s="48" t="s">
        <v>97</v>
      </c>
      <c r="G670" s="48" t="s">
        <v>1744</v>
      </c>
      <c r="H670" s="56" t="s">
        <v>1745</v>
      </c>
      <c r="I670" s="51">
        <v>6</v>
      </c>
      <c r="J670" s="50">
        <v>5</v>
      </c>
      <c r="K670" s="50">
        <v>7</v>
      </c>
      <c r="L670" s="51">
        <v>8</v>
      </c>
      <c r="M670" s="51">
        <v>8</v>
      </c>
      <c r="N670" s="51">
        <v>10</v>
      </c>
      <c r="O670" s="51">
        <v>6</v>
      </c>
      <c r="P670" s="51">
        <v>19</v>
      </c>
      <c r="Q670" s="51">
        <f>+'BASE DE DATOS '!CD670</f>
        <v>10</v>
      </c>
      <c r="R670" s="51">
        <f>+'BASE DE DATOS '!CE670</f>
        <v>0</v>
      </c>
      <c r="S670" s="51">
        <f>+'BASE DE DATOS '!CF670</f>
        <v>0</v>
      </c>
      <c r="T670" s="51">
        <f>+'BASE DE DATOS '!CG670</f>
        <v>0</v>
      </c>
      <c r="U670" s="51">
        <f>+'BASE DE DATOS '!CH670</f>
        <v>0</v>
      </c>
      <c r="V670" s="51">
        <f>+'BASE DE DATOS '!CI670</f>
        <v>0</v>
      </c>
      <c r="W670" s="51">
        <f>+'BASE DE DATOS '!CJ670</f>
        <v>0</v>
      </c>
      <c r="X670" s="51">
        <f>+'BASE DE DATOS '!CK670</f>
        <v>0</v>
      </c>
      <c r="Y670" s="51">
        <f>+'BASE DE DATOS '!CL670</f>
        <v>0</v>
      </c>
      <c r="Z670" s="51">
        <f>+'BASE DE DATOS '!CM670</f>
        <v>0</v>
      </c>
      <c r="AA670" s="131">
        <f>+'BASE DE DATOS '!CN670</f>
        <v>0.52631578947368418</v>
      </c>
      <c r="AB670" s="377">
        <f>SUM(AA670:AA676)/3</f>
        <v>0.50877192982456132</v>
      </c>
      <c r="AC670" s="377">
        <f>SUM(AA670:AA686)/P669</f>
        <v>0.83625730994152048</v>
      </c>
      <c r="AD670" s="54">
        <f>+'BASE DE DATOS '!CQ670</f>
        <v>31</v>
      </c>
      <c r="AE670" s="127">
        <f>+'BASE DE DATOS '!CR670</f>
        <v>1</v>
      </c>
      <c r="AF670" s="376">
        <f>SUM(AE670:AE676)/5</f>
        <v>0.86</v>
      </c>
      <c r="AG670" s="376">
        <f>SUM(AE670:AE686)/AD669</f>
        <v>0.87333333333333329</v>
      </c>
      <c r="AH670" s="55" t="str">
        <f>+'BASE DE DATOS '!CU670</f>
        <v xml:space="preserve">SECRETARIA DE  HACIENDA </v>
      </c>
    </row>
    <row r="671" spans="1:34" ht="56.25">
      <c r="A671" s="48" t="s">
        <v>1742</v>
      </c>
      <c r="B671" s="49" t="s">
        <v>95</v>
      </c>
      <c r="C671" s="48" t="s">
        <v>1743</v>
      </c>
      <c r="D671" s="50">
        <v>70</v>
      </c>
      <c r="E671" s="50" t="s">
        <v>81</v>
      </c>
      <c r="F671" s="48" t="s">
        <v>486</v>
      </c>
      <c r="G671" s="48" t="s">
        <v>1746</v>
      </c>
      <c r="H671" s="48" t="s">
        <v>1746</v>
      </c>
      <c r="I671" s="51">
        <v>60</v>
      </c>
      <c r="J671" s="50">
        <v>70</v>
      </c>
      <c r="K671" s="50">
        <v>50</v>
      </c>
      <c r="L671" s="51">
        <v>70</v>
      </c>
      <c r="M671" s="51">
        <v>50</v>
      </c>
      <c r="N671" s="51">
        <v>70</v>
      </c>
      <c r="O671" s="51">
        <v>34</v>
      </c>
      <c r="P671" s="51" t="s">
        <v>81</v>
      </c>
      <c r="Q671" s="51" t="str">
        <f>+'BASE DE DATOS '!CD671</f>
        <v>NA</v>
      </c>
      <c r="R671" s="51">
        <f>+'BASE DE DATOS '!CE671</f>
        <v>0</v>
      </c>
      <c r="S671" s="51">
        <f>+'BASE DE DATOS '!CF671</f>
        <v>0</v>
      </c>
      <c r="T671" s="51">
        <f>+'BASE DE DATOS '!CG671</f>
        <v>0</v>
      </c>
      <c r="U671" s="51">
        <f>+'BASE DE DATOS '!CH671</f>
        <v>0</v>
      </c>
      <c r="V671" s="51">
        <f>+'BASE DE DATOS '!CI671</f>
        <v>0</v>
      </c>
      <c r="W671" s="51">
        <f>+'BASE DE DATOS '!CJ671</f>
        <v>0</v>
      </c>
      <c r="X671" s="51">
        <f>+'BASE DE DATOS '!CK671</f>
        <v>0</v>
      </c>
      <c r="Y671" s="51">
        <f>+'BASE DE DATOS '!CL671</f>
        <v>0</v>
      </c>
      <c r="Z671" s="51">
        <f>+'BASE DE DATOS '!CM671</f>
        <v>0</v>
      </c>
      <c r="AA671" s="131" t="str">
        <f>+'BASE DE DATOS '!CN671</f>
        <v>NA</v>
      </c>
      <c r="AB671" s="377"/>
      <c r="AC671" s="377"/>
      <c r="AD671" s="54" t="str">
        <f>+'BASE DE DATOS '!CQ671</f>
        <v>NA</v>
      </c>
      <c r="AE671" s="127" t="str">
        <f>+'BASE DE DATOS '!CR671</f>
        <v>NA</v>
      </c>
      <c r="AF671" s="376"/>
      <c r="AG671" s="376"/>
      <c r="AH671" s="55" t="str">
        <f>+'BASE DE DATOS '!CU671</f>
        <v xml:space="preserve">SECRETARIA DE  HACIENDA </v>
      </c>
    </row>
    <row r="672" spans="1:34" ht="56.25">
      <c r="A672" s="48" t="s">
        <v>1742</v>
      </c>
      <c r="B672" s="49" t="s">
        <v>95</v>
      </c>
      <c r="C672" s="48" t="s">
        <v>1743</v>
      </c>
      <c r="D672" s="57">
        <v>9</v>
      </c>
      <c r="E672" s="57">
        <v>36</v>
      </c>
      <c r="F672" s="48" t="s">
        <v>486</v>
      </c>
      <c r="G672" s="48" t="s">
        <v>1747</v>
      </c>
      <c r="H672" s="56" t="s">
        <v>1748</v>
      </c>
      <c r="I672" s="51">
        <v>0.05</v>
      </c>
      <c r="J672" s="50">
        <v>9</v>
      </c>
      <c r="K672" s="50">
        <v>9</v>
      </c>
      <c r="L672" s="51">
        <v>9</v>
      </c>
      <c r="M672" s="51">
        <v>6</v>
      </c>
      <c r="N672" s="51">
        <v>0</v>
      </c>
      <c r="O672" s="51">
        <v>0</v>
      </c>
      <c r="P672" s="51">
        <v>8</v>
      </c>
      <c r="Q672" s="51">
        <f>+'BASE DE DATOS '!CD672</f>
        <v>8</v>
      </c>
      <c r="R672" s="51">
        <f>+'BASE DE DATOS '!CE672</f>
        <v>0</v>
      </c>
      <c r="S672" s="51">
        <f>+'BASE DE DATOS '!CF672</f>
        <v>0</v>
      </c>
      <c r="T672" s="51">
        <f>+'BASE DE DATOS '!CG672</f>
        <v>0</v>
      </c>
      <c r="U672" s="51">
        <f>+'BASE DE DATOS '!CH672</f>
        <v>0</v>
      </c>
      <c r="V672" s="51">
        <f>+'BASE DE DATOS '!CI672</f>
        <v>0</v>
      </c>
      <c r="W672" s="51">
        <f>+'BASE DE DATOS '!CJ672</f>
        <v>0</v>
      </c>
      <c r="X672" s="51">
        <f>+'BASE DE DATOS '!CK672</f>
        <v>0</v>
      </c>
      <c r="Y672" s="51">
        <f>+'BASE DE DATOS '!CL672</f>
        <v>0</v>
      </c>
      <c r="Z672" s="51">
        <f>+'BASE DE DATOS '!CM672</f>
        <v>0</v>
      </c>
      <c r="AA672" s="131">
        <f>+'BASE DE DATOS '!CN672</f>
        <v>1</v>
      </c>
      <c r="AB672" s="377"/>
      <c r="AC672" s="377"/>
      <c r="AD672" s="54">
        <f>+'BASE DE DATOS '!CQ672</f>
        <v>23</v>
      </c>
      <c r="AE672" s="127">
        <f>+'BASE DE DATOS '!CR672</f>
        <v>1</v>
      </c>
      <c r="AF672" s="376"/>
      <c r="AG672" s="376"/>
      <c r="AH672" s="55" t="str">
        <f>+'BASE DE DATOS '!CU672</f>
        <v xml:space="preserve">SECRETARIA DE  HACIENDA </v>
      </c>
    </row>
    <row r="673" spans="1:34" ht="45">
      <c r="A673" s="48" t="s">
        <v>1742</v>
      </c>
      <c r="B673" s="49" t="s">
        <v>95</v>
      </c>
      <c r="C673" s="48" t="s">
        <v>1743</v>
      </c>
      <c r="D673" s="50">
        <v>1</v>
      </c>
      <c r="E673" s="50">
        <v>1</v>
      </c>
      <c r="F673" s="48" t="s">
        <v>97</v>
      </c>
      <c r="G673" s="48" t="s">
        <v>1749</v>
      </c>
      <c r="H673" s="56" t="s">
        <v>1750</v>
      </c>
      <c r="I673" s="51">
        <v>1</v>
      </c>
      <c r="J673" s="50">
        <v>0</v>
      </c>
      <c r="K673" s="50">
        <v>0</v>
      </c>
      <c r="L673" s="51">
        <v>0</v>
      </c>
      <c r="M673" s="51">
        <v>0</v>
      </c>
      <c r="N673" s="51">
        <v>1</v>
      </c>
      <c r="O673" s="52">
        <v>0.3</v>
      </c>
      <c r="P673" s="51">
        <v>1</v>
      </c>
      <c r="Q673" s="52">
        <f>+'BASE DE DATOS '!CD673</f>
        <v>0</v>
      </c>
      <c r="R673" s="51">
        <f>+'BASE DE DATOS '!CE673</f>
        <v>0</v>
      </c>
      <c r="S673" s="51">
        <f>+'BASE DE DATOS '!CF673</f>
        <v>0</v>
      </c>
      <c r="T673" s="51">
        <f>+'BASE DE DATOS '!CG673</f>
        <v>0</v>
      </c>
      <c r="U673" s="51">
        <f>+'BASE DE DATOS '!CH673</f>
        <v>0</v>
      </c>
      <c r="V673" s="51">
        <f>+'BASE DE DATOS '!CI673</f>
        <v>0</v>
      </c>
      <c r="W673" s="51">
        <f>+'BASE DE DATOS '!CJ673</f>
        <v>0</v>
      </c>
      <c r="X673" s="51">
        <f>+'BASE DE DATOS '!CK673</f>
        <v>0</v>
      </c>
      <c r="Y673" s="51">
        <f>+'BASE DE DATOS '!CL673</f>
        <v>0</v>
      </c>
      <c r="Z673" s="51">
        <f>+'BASE DE DATOS '!CM673</f>
        <v>0</v>
      </c>
      <c r="AA673" s="131">
        <f>+'BASE DE DATOS '!CN673</f>
        <v>0</v>
      </c>
      <c r="AB673" s="377"/>
      <c r="AC673" s="377"/>
      <c r="AD673" s="54">
        <f>+'BASE DE DATOS '!CQ673</f>
        <v>0.3</v>
      </c>
      <c r="AE673" s="127">
        <f>+'BASE DE DATOS '!CR673</f>
        <v>0.3</v>
      </c>
      <c r="AF673" s="376"/>
      <c r="AG673" s="376"/>
      <c r="AH673" s="55" t="str">
        <f>+'BASE DE DATOS '!CU673</f>
        <v xml:space="preserve">SECRETARIA DE  HACIENDA </v>
      </c>
    </row>
    <row r="674" spans="1:34" ht="45">
      <c r="A674" s="48" t="s">
        <v>1742</v>
      </c>
      <c r="B674" s="49" t="s">
        <v>95</v>
      </c>
      <c r="C674" s="48" t="s">
        <v>1743</v>
      </c>
      <c r="D674" s="50">
        <v>1</v>
      </c>
      <c r="E674" s="50" t="s">
        <v>81</v>
      </c>
      <c r="F674" s="48" t="s">
        <v>97</v>
      </c>
      <c r="G674" s="48" t="s">
        <v>1751</v>
      </c>
      <c r="H674" s="48" t="s">
        <v>1751</v>
      </c>
      <c r="I674" s="51">
        <v>0</v>
      </c>
      <c r="J674" s="50">
        <v>0</v>
      </c>
      <c r="K674" s="50">
        <v>0</v>
      </c>
      <c r="L674" s="51">
        <v>0</v>
      </c>
      <c r="M674" s="51">
        <v>0</v>
      </c>
      <c r="N674" s="51">
        <v>1</v>
      </c>
      <c r="O674" s="51">
        <v>0</v>
      </c>
      <c r="P674" s="51" t="s">
        <v>81</v>
      </c>
      <c r="Q674" s="51" t="str">
        <f>+'BASE DE DATOS '!CD674</f>
        <v>NA</v>
      </c>
      <c r="R674" s="51">
        <f>+'BASE DE DATOS '!CE674</f>
        <v>0</v>
      </c>
      <c r="S674" s="51">
        <f>+'BASE DE DATOS '!CF674</f>
        <v>0</v>
      </c>
      <c r="T674" s="51">
        <f>+'BASE DE DATOS '!CG674</f>
        <v>0</v>
      </c>
      <c r="U674" s="51">
        <f>+'BASE DE DATOS '!CH674</f>
        <v>0</v>
      </c>
      <c r="V674" s="51">
        <f>+'BASE DE DATOS '!CI674</f>
        <v>0</v>
      </c>
      <c r="W674" s="51">
        <f>+'BASE DE DATOS '!CJ674</f>
        <v>0</v>
      </c>
      <c r="X674" s="51">
        <f>+'BASE DE DATOS '!CK674</f>
        <v>0</v>
      </c>
      <c r="Y674" s="51">
        <f>+'BASE DE DATOS '!CL674</f>
        <v>0</v>
      </c>
      <c r="Z674" s="51">
        <f>+'BASE DE DATOS '!CM674</f>
        <v>0</v>
      </c>
      <c r="AA674" s="131" t="str">
        <f>+'BASE DE DATOS '!CN674</f>
        <v>NA</v>
      </c>
      <c r="AB674" s="377"/>
      <c r="AC674" s="377"/>
      <c r="AD674" s="54" t="str">
        <f>+'BASE DE DATOS '!CQ674</f>
        <v>NA</v>
      </c>
      <c r="AE674" s="127" t="str">
        <f>+'BASE DE DATOS '!CR674</f>
        <v>NA</v>
      </c>
      <c r="AF674" s="376"/>
      <c r="AG674" s="376"/>
      <c r="AH674" s="55" t="str">
        <f>+'BASE DE DATOS '!CU674</f>
        <v xml:space="preserve">SECRETARIA DE  HACIENDA </v>
      </c>
    </row>
    <row r="675" spans="1:34" ht="45">
      <c r="A675" s="48" t="s">
        <v>1742</v>
      </c>
      <c r="B675" s="49" t="s">
        <v>95</v>
      </c>
      <c r="C675" s="48" t="s">
        <v>1743</v>
      </c>
      <c r="D675" s="50">
        <v>1</v>
      </c>
      <c r="E675" s="50">
        <v>1</v>
      </c>
      <c r="F675" s="48" t="s">
        <v>97</v>
      </c>
      <c r="G675" s="48" t="s">
        <v>1752</v>
      </c>
      <c r="H675" s="56" t="s">
        <v>1753</v>
      </c>
      <c r="I675" s="51">
        <v>1</v>
      </c>
      <c r="J675" s="50">
        <v>1</v>
      </c>
      <c r="K675" s="50">
        <v>1</v>
      </c>
      <c r="L675" s="51">
        <v>0</v>
      </c>
      <c r="M675" s="51">
        <v>0</v>
      </c>
      <c r="N675" s="51">
        <v>0</v>
      </c>
      <c r="O675" s="51">
        <v>0</v>
      </c>
      <c r="P675" s="51">
        <v>0</v>
      </c>
      <c r="Q675" s="51">
        <f>+'BASE DE DATOS '!CD675</f>
        <v>0</v>
      </c>
      <c r="R675" s="51">
        <f>+'BASE DE DATOS '!CE675</f>
        <v>0</v>
      </c>
      <c r="S675" s="51">
        <f>+'BASE DE DATOS '!CF675</f>
        <v>0</v>
      </c>
      <c r="T675" s="51">
        <f>+'BASE DE DATOS '!CG675</f>
        <v>0</v>
      </c>
      <c r="U675" s="51">
        <f>+'BASE DE DATOS '!CH675</f>
        <v>0</v>
      </c>
      <c r="V675" s="51">
        <f>+'BASE DE DATOS '!CI675</f>
        <v>0</v>
      </c>
      <c r="W675" s="51">
        <f>+'BASE DE DATOS '!CJ675</f>
        <v>0</v>
      </c>
      <c r="X675" s="51">
        <f>+'BASE DE DATOS '!CK675</f>
        <v>0</v>
      </c>
      <c r="Y675" s="51">
        <f>+'BASE DE DATOS '!CL675</f>
        <v>0</v>
      </c>
      <c r="Z675" s="51">
        <f>+'BASE DE DATOS '!CM675</f>
        <v>0</v>
      </c>
      <c r="AA675" s="131" t="str">
        <f>+'BASE DE DATOS '!CN675</f>
        <v>NA</v>
      </c>
      <c r="AB675" s="377"/>
      <c r="AC675" s="377"/>
      <c r="AD675" s="54">
        <f>+'BASE DE DATOS '!CQ675</f>
        <v>1</v>
      </c>
      <c r="AE675" s="127">
        <f>+'BASE DE DATOS '!CR675</f>
        <v>1</v>
      </c>
      <c r="AF675" s="376"/>
      <c r="AG675" s="376"/>
      <c r="AH675" s="55" t="str">
        <f>+'BASE DE DATOS '!CU675</f>
        <v xml:space="preserve">SECRETARIA DE  HACIENDA </v>
      </c>
    </row>
    <row r="676" spans="1:34" ht="45">
      <c r="A676" s="48" t="s">
        <v>1742</v>
      </c>
      <c r="B676" s="49" t="s">
        <v>95</v>
      </c>
      <c r="C676" s="48" t="s">
        <v>1743</v>
      </c>
      <c r="D676" s="50">
        <v>1</v>
      </c>
      <c r="E676" s="50">
        <v>1</v>
      </c>
      <c r="F676" s="48" t="s">
        <v>97</v>
      </c>
      <c r="G676" s="48" t="s">
        <v>1754</v>
      </c>
      <c r="H676" s="48" t="s">
        <v>1754</v>
      </c>
      <c r="I676" s="51">
        <v>0</v>
      </c>
      <c r="J676" s="50">
        <v>0</v>
      </c>
      <c r="K676" s="50">
        <v>0</v>
      </c>
      <c r="L676" s="51">
        <v>1</v>
      </c>
      <c r="M676" s="51">
        <v>1</v>
      </c>
      <c r="N676" s="51">
        <v>0</v>
      </c>
      <c r="O676" s="51">
        <v>0</v>
      </c>
      <c r="P676" s="51">
        <v>0</v>
      </c>
      <c r="Q676" s="51">
        <f>+'BASE DE DATOS '!CD676</f>
        <v>0</v>
      </c>
      <c r="R676" s="51">
        <f>+'BASE DE DATOS '!CE676</f>
        <v>0</v>
      </c>
      <c r="S676" s="51">
        <f>+'BASE DE DATOS '!CF676</f>
        <v>0</v>
      </c>
      <c r="T676" s="51">
        <f>+'BASE DE DATOS '!CG676</f>
        <v>0</v>
      </c>
      <c r="U676" s="51">
        <f>+'BASE DE DATOS '!CH676</f>
        <v>0</v>
      </c>
      <c r="V676" s="51">
        <f>+'BASE DE DATOS '!CI676</f>
        <v>0</v>
      </c>
      <c r="W676" s="51">
        <f>+'BASE DE DATOS '!CJ676</f>
        <v>0</v>
      </c>
      <c r="X676" s="51">
        <f>+'BASE DE DATOS '!CK676</f>
        <v>0</v>
      </c>
      <c r="Y676" s="51">
        <f>+'BASE DE DATOS '!CL676</f>
        <v>0</v>
      </c>
      <c r="Z676" s="51">
        <f>+'BASE DE DATOS '!CM676</f>
        <v>0</v>
      </c>
      <c r="AA676" s="131" t="str">
        <f>+'BASE DE DATOS '!CN676</f>
        <v>NA</v>
      </c>
      <c r="AB676" s="377"/>
      <c r="AC676" s="377"/>
      <c r="AD676" s="54">
        <f>+'BASE DE DATOS '!CQ676</f>
        <v>1</v>
      </c>
      <c r="AE676" s="127">
        <f>+'BASE DE DATOS '!CR676</f>
        <v>1</v>
      </c>
      <c r="AF676" s="376"/>
      <c r="AG676" s="376"/>
      <c r="AH676" s="55" t="str">
        <f>+'BASE DE DATOS '!CU676</f>
        <v xml:space="preserve">SECRETARIA DE  HACIENDA </v>
      </c>
    </row>
    <row r="677" spans="1:34" ht="101.25">
      <c r="A677" s="48" t="s">
        <v>1755</v>
      </c>
      <c r="B677" s="49" t="s">
        <v>95</v>
      </c>
      <c r="C677" s="48" t="s">
        <v>1756</v>
      </c>
      <c r="D677" s="50">
        <v>100</v>
      </c>
      <c r="E677" s="50">
        <v>100</v>
      </c>
      <c r="F677" s="48" t="s">
        <v>97</v>
      </c>
      <c r="G677" s="48" t="s">
        <v>1757</v>
      </c>
      <c r="H677" s="56" t="s">
        <v>1758</v>
      </c>
      <c r="I677" s="51">
        <v>0</v>
      </c>
      <c r="J677" s="50">
        <v>20</v>
      </c>
      <c r="K677" s="50">
        <v>20</v>
      </c>
      <c r="L677" s="51">
        <v>28</v>
      </c>
      <c r="M677" s="51">
        <v>28</v>
      </c>
      <c r="N677" s="58">
        <v>30</v>
      </c>
      <c r="O677" s="51">
        <v>30</v>
      </c>
      <c r="P677" s="51">
        <v>22</v>
      </c>
      <c r="Q677" s="51">
        <f>+'BASE DE DATOS '!CD677</f>
        <v>22</v>
      </c>
      <c r="R677" s="51">
        <f>+'BASE DE DATOS '!CE677</f>
        <v>0</v>
      </c>
      <c r="S677" s="51">
        <f>+'BASE DE DATOS '!CF677</f>
        <v>0</v>
      </c>
      <c r="T677" s="51">
        <f>+'BASE DE DATOS '!CG677</f>
        <v>0</v>
      </c>
      <c r="U677" s="51">
        <f>+'BASE DE DATOS '!CH677</f>
        <v>0</v>
      </c>
      <c r="V677" s="51">
        <f>+'BASE DE DATOS '!CI677</f>
        <v>0</v>
      </c>
      <c r="W677" s="51">
        <f>+'BASE DE DATOS '!CJ677</f>
        <v>0</v>
      </c>
      <c r="X677" s="51">
        <f>+'BASE DE DATOS '!CK677</f>
        <v>0</v>
      </c>
      <c r="Y677" s="51">
        <f>+'BASE DE DATOS '!CL677</f>
        <v>0</v>
      </c>
      <c r="Z677" s="51">
        <f>+'BASE DE DATOS '!CM677</f>
        <v>0</v>
      </c>
      <c r="AA677" s="131">
        <f>+'BASE DE DATOS '!CN677</f>
        <v>1</v>
      </c>
      <c r="AB677" s="377">
        <f>SUM(AA677:AA680)/3</f>
        <v>1</v>
      </c>
      <c r="AC677" s="377">
        <v>0.1</v>
      </c>
      <c r="AD677" s="54">
        <f>+'BASE DE DATOS '!CQ677</f>
        <v>100</v>
      </c>
      <c r="AE677" s="127">
        <f>+'BASE DE DATOS '!CR677</f>
        <v>1</v>
      </c>
      <c r="AF677" s="376">
        <f>SUM(AE677:AE680)/4</f>
        <v>0.95</v>
      </c>
      <c r="AG677" s="376"/>
      <c r="AH677" s="55" t="str">
        <f>+'BASE DE DATOS '!CU677</f>
        <v xml:space="preserve">SECRETARIA DE  HACIENDA </v>
      </c>
    </row>
    <row r="678" spans="1:34" ht="101.25">
      <c r="A678" s="48" t="s">
        <v>1755</v>
      </c>
      <c r="B678" s="49" t="s">
        <v>95</v>
      </c>
      <c r="C678" s="48" t="s">
        <v>1756</v>
      </c>
      <c r="D678" s="50">
        <v>50</v>
      </c>
      <c r="E678" s="50">
        <v>50</v>
      </c>
      <c r="F678" s="48" t="s">
        <v>97</v>
      </c>
      <c r="G678" s="48" t="s">
        <v>1759</v>
      </c>
      <c r="H678" s="48" t="s">
        <v>1759</v>
      </c>
      <c r="I678" s="51">
        <v>0</v>
      </c>
      <c r="J678" s="50">
        <v>10</v>
      </c>
      <c r="K678" s="50">
        <v>10</v>
      </c>
      <c r="L678" s="51">
        <v>20</v>
      </c>
      <c r="M678" s="51">
        <v>20</v>
      </c>
      <c r="N678" s="58">
        <v>33</v>
      </c>
      <c r="O678" s="51">
        <v>33</v>
      </c>
      <c r="P678" s="51">
        <v>37</v>
      </c>
      <c r="Q678" s="51">
        <f>+'BASE DE DATOS '!CD678</f>
        <v>37</v>
      </c>
      <c r="R678" s="51">
        <f>+'BASE DE DATOS '!CE678</f>
        <v>0</v>
      </c>
      <c r="S678" s="51">
        <f>+'BASE DE DATOS '!CF678</f>
        <v>0</v>
      </c>
      <c r="T678" s="51">
        <f>+'BASE DE DATOS '!CG678</f>
        <v>0</v>
      </c>
      <c r="U678" s="51">
        <f>+'BASE DE DATOS '!CH678</f>
        <v>0</v>
      </c>
      <c r="V678" s="51">
        <f>+'BASE DE DATOS '!CI678</f>
        <v>0</v>
      </c>
      <c r="W678" s="51">
        <f>+'BASE DE DATOS '!CJ678</f>
        <v>0</v>
      </c>
      <c r="X678" s="51">
        <f>+'BASE DE DATOS '!CK678</f>
        <v>0</v>
      </c>
      <c r="Y678" s="51">
        <f>+'BASE DE DATOS '!CL678</f>
        <v>0</v>
      </c>
      <c r="Z678" s="51">
        <f>+'BASE DE DATOS '!CM678</f>
        <v>0</v>
      </c>
      <c r="AA678" s="131">
        <f>+'BASE DE DATOS '!CN678</f>
        <v>1</v>
      </c>
      <c r="AB678" s="377"/>
      <c r="AC678" s="377"/>
      <c r="AD678" s="54">
        <f>+'BASE DE DATOS '!CQ678</f>
        <v>100</v>
      </c>
      <c r="AE678" s="127">
        <f>+'BASE DE DATOS '!CR678</f>
        <v>1</v>
      </c>
      <c r="AF678" s="376"/>
      <c r="AG678" s="376"/>
      <c r="AH678" s="55" t="str">
        <f>+'BASE DE DATOS '!CU678</f>
        <v xml:space="preserve">SECRETARIA DE  HACIENDA </v>
      </c>
    </row>
    <row r="679" spans="1:34" ht="101.25">
      <c r="A679" s="48" t="s">
        <v>1755</v>
      </c>
      <c r="B679" s="49" t="s">
        <v>95</v>
      </c>
      <c r="C679" s="48" t="s">
        <v>1756</v>
      </c>
      <c r="D679" s="50">
        <v>100</v>
      </c>
      <c r="E679" s="50">
        <v>100</v>
      </c>
      <c r="F679" s="48" t="s">
        <v>97</v>
      </c>
      <c r="G679" s="48" t="s">
        <v>1760</v>
      </c>
      <c r="H679" s="48" t="s">
        <v>1761</v>
      </c>
      <c r="I679" s="51">
        <v>0</v>
      </c>
      <c r="J679" s="50">
        <v>25</v>
      </c>
      <c r="K679" s="50">
        <v>25</v>
      </c>
      <c r="L679" s="51">
        <v>25</v>
      </c>
      <c r="M679" s="51">
        <v>11</v>
      </c>
      <c r="N679" s="58">
        <v>39</v>
      </c>
      <c r="O679" s="51">
        <v>36</v>
      </c>
      <c r="P679" s="51">
        <v>28</v>
      </c>
      <c r="Q679" s="51">
        <f>+'BASE DE DATOS '!CD679</f>
        <v>28</v>
      </c>
      <c r="R679" s="51">
        <f>+'BASE DE DATOS '!CE679</f>
        <v>0</v>
      </c>
      <c r="S679" s="51">
        <f>+'BASE DE DATOS '!CF679</f>
        <v>0</v>
      </c>
      <c r="T679" s="51">
        <f>+'BASE DE DATOS '!CG679</f>
        <v>0</v>
      </c>
      <c r="U679" s="51">
        <f>+'BASE DE DATOS '!CH679</f>
        <v>0</v>
      </c>
      <c r="V679" s="51">
        <f>+'BASE DE DATOS '!CI679</f>
        <v>0</v>
      </c>
      <c r="W679" s="51">
        <f>+'BASE DE DATOS '!CJ679</f>
        <v>0</v>
      </c>
      <c r="X679" s="51">
        <f>+'BASE DE DATOS '!CK679</f>
        <v>0</v>
      </c>
      <c r="Y679" s="51">
        <f>+'BASE DE DATOS '!CL679</f>
        <v>0</v>
      </c>
      <c r="Z679" s="51">
        <f>+'BASE DE DATOS '!CM679</f>
        <v>0</v>
      </c>
      <c r="AA679" s="131">
        <f>+'BASE DE DATOS '!CN679</f>
        <v>1</v>
      </c>
      <c r="AB679" s="377"/>
      <c r="AC679" s="377"/>
      <c r="AD679" s="54">
        <f>+'BASE DE DATOS '!CQ679</f>
        <v>100</v>
      </c>
      <c r="AE679" s="127">
        <f>+'BASE DE DATOS '!CR679</f>
        <v>1</v>
      </c>
      <c r="AF679" s="376"/>
      <c r="AG679" s="376"/>
      <c r="AH679" s="55" t="str">
        <f>+'BASE DE DATOS '!CU679</f>
        <v xml:space="preserve">SECRETARIA DE  HACIENDA </v>
      </c>
    </row>
    <row r="680" spans="1:34" ht="101.25">
      <c r="A680" s="48" t="s">
        <v>1755</v>
      </c>
      <c r="B680" s="49" t="s">
        <v>95</v>
      </c>
      <c r="C680" s="48" t="s">
        <v>1756</v>
      </c>
      <c r="D680" s="50">
        <v>5</v>
      </c>
      <c r="E680" s="50">
        <v>5</v>
      </c>
      <c r="F680" s="48" t="s">
        <v>97</v>
      </c>
      <c r="G680" s="48" t="s">
        <v>1762</v>
      </c>
      <c r="H680" s="48" t="s">
        <v>1762</v>
      </c>
      <c r="I680" s="51">
        <v>0</v>
      </c>
      <c r="J680" s="50">
        <v>1</v>
      </c>
      <c r="K680" s="50">
        <v>1</v>
      </c>
      <c r="L680" s="51">
        <v>3</v>
      </c>
      <c r="M680" s="51">
        <v>3</v>
      </c>
      <c r="N680" s="58">
        <v>1</v>
      </c>
      <c r="O680" s="51">
        <v>0</v>
      </c>
      <c r="P680" s="51">
        <v>1</v>
      </c>
      <c r="Q680" s="51">
        <f>+'BASE DE DATOS '!CD680</f>
        <v>0</v>
      </c>
      <c r="R680" s="51">
        <f>+'BASE DE DATOS '!CE680</f>
        <v>0</v>
      </c>
      <c r="S680" s="51">
        <f>+'BASE DE DATOS '!CF680</f>
        <v>0</v>
      </c>
      <c r="T680" s="51">
        <f>+'BASE DE DATOS '!CG680</f>
        <v>0</v>
      </c>
      <c r="U680" s="51">
        <f>+'BASE DE DATOS '!CH680</f>
        <v>0</v>
      </c>
      <c r="V680" s="51">
        <f>+'BASE DE DATOS '!CI680</f>
        <v>0</v>
      </c>
      <c r="W680" s="51">
        <f>+'BASE DE DATOS '!CJ680</f>
        <v>0</v>
      </c>
      <c r="X680" s="51">
        <f>+'BASE DE DATOS '!CK680</f>
        <v>0</v>
      </c>
      <c r="Y680" s="51">
        <f>+'BASE DE DATOS '!CL680</f>
        <v>0</v>
      </c>
      <c r="Z680" s="51">
        <f>+'BASE DE DATOS '!CM680</f>
        <v>0</v>
      </c>
      <c r="AA680" s="131">
        <f>+'BASE DE DATOS '!CN680</f>
        <v>0</v>
      </c>
      <c r="AB680" s="377"/>
      <c r="AC680" s="377"/>
      <c r="AD680" s="54">
        <f>+'BASE DE DATOS '!CQ680</f>
        <v>4</v>
      </c>
      <c r="AE680" s="127">
        <f>+'BASE DE DATOS '!CR680</f>
        <v>0.8</v>
      </c>
      <c r="AF680" s="376"/>
      <c r="AG680" s="376"/>
      <c r="AH680" s="55" t="str">
        <f>+'BASE DE DATOS '!CU680</f>
        <v xml:space="preserve">SECRETARIA DE  HACIENDA </v>
      </c>
    </row>
    <row r="681" spans="1:34" ht="45">
      <c r="A681" s="48" t="s">
        <v>1763</v>
      </c>
      <c r="B681" s="49" t="s">
        <v>95</v>
      </c>
      <c r="C681" s="48" t="s">
        <v>1764</v>
      </c>
      <c r="D681" s="50">
        <v>1</v>
      </c>
      <c r="E681" s="50">
        <v>1</v>
      </c>
      <c r="F681" s="48" t="s">
        <v>97</v>
      </c>
      <c r="G681" s="48" t="s">
        <v>1765</v>
      </c>
      <c r="H681" s="56" t="s">
        <v>1766</v>
      </c>
      <c r="I681" s="51">
        <v>0</v>
      </c>
      <c r="J681" s="50">
        <v>0</v>
      </c>
      <c r="K681" s="50">
        <v>0</v>
      </c>
      <c r="L681" s="51">
        <v>0</v>
      </c>
      <c r="M681" s="51">
        <v>0</v>
      </c>
      <c r="N681" s="51">
        <v>0</v>
      </c>
      <c r="O681" s="51">
        <v>0</v>
      </c>
      <c r="P681" s="51">
        <v>1</v>
      </c>
      <c r="Q681" s="53">
        <f>+'BASE DE DATOS '!CD681</f>
        <v>0</v>
      </c>
      <c r="R681" s="51">
        <f>+'BASE DE DATOS '!CE681</f>
        <v>0</v>
      </c>
      <c r="S681" s="51">
        <f>+'BASE DE DATOS '!CF681</f>
        <v>0</v>
      </c>
      <c r="T681" s="51">
        <f>+'BASE DE DATOS '!CG681</f>
        <v>0</v>
      </c>
      <c r="U681" s="51">
        <f>+'BASE DE DATOS '!CH681</f>
        <v>0</v>
      </c>
      <c r="V681" s="51">
        <f>+'BASE DE DATOS '!CI681</f>
        <v>0</v>
      </c>
      <c r="W681" s="51">
        <f>+'BASE DE DATOS '!CJ681</f>
        <v>0</v>
      </c>
      <c r="X681" s="51">
        <f>+'BASE DE DATOS '!CK681</f>
        <v>0</v>
      </c>
      <c r="Y681" s="51">
        <f>+'BASE DE DATOS '!CL681</f>
        <v>0</v>
      </c>
      <c r="Z681" s="51">
        <f>+'BASE DE DATOS '!CM681</f>
        <v>0</v>
      </c>
      <c r="AA681" s="131">
        <f>+'BASE DE DATOS '!CN681</f>
        <v>0</v>
      </c>
      <c r="AB681" s="377">
        <f>SUM(AA681:AA686)/3</f>
        <v>1</v>
      </c>
      <c r="AC681" s="377">
        <v>5.8999999999999997E-2</v>
      </c>
      <c r="AD681" s="54">
        <f>+'BASE DE DATOS '!CQ681</f>
        <v>0</v>
      </c>
      <c r="AE681" s="127">
        <f>+'BASE DE DATOS '!CR681</f>
        <v>0</v>
      </c>
      <c r="AF681" s="376">
        <f>SUM(AE681:AE686)/6</f>
        <v>0.83333333333333337</v>
      </c>
      <c r="AG681" s="376"/>
      <c r="AH681" s="55" t="str">
        <f>+'BASE DE DATOS '!CU681</f>
        <v>LOTERIA LA MILLONARIA</v>
      </c>
    </row>
    <row r="682" spans="1:34" ht="90">
      <c r="A682" s="48" t="s">
        <v>1763</v>
      </c>
      <c r="B682" s="49" t="s">
        <v>95</v>
      </c>
      <c r="C682" s="48" t="s">
        <v>1764</v>
      </c>
      <c r="D682" s="57">
        <v>10</v>
      </c>
      <c r="E682" s="57">
        <v>20</v>
      </c>
      <c r="F682" s="48" t="s">
        <v>97</v>
      </c>
      <c r="G682" s="48" t="s">
        <v>1768</v>
      </c>
      <c r="H682" s="48" t="s">
        <v>1769</v>
      </c>
      <c r="I682" s="51">
        <v>0</v>
      </c>
      <c r="J682" s="50">
        <v>5</v>
      </c>
      <c r="K682" s="50">
        <v>8.57</v>
      </c>
      <c r="L682" s="51">
        <v>3</v>
      </c>
      <c r="M682" s="51">
        <v>20.98</v>
      </c>
      <c r="N682" s="51">
        <v>0</v>
      </c>
      <c r="O682" s="51">
        <v>0</v>
      </c>
      <c r="P682" s="51">
        <v>0</v>
      </c>
      <c r="Q682" s="53">
        <f>+'BASE DE DATOS '!CD682</f>
        <v>3</v>
      </c>
      <c r="R682" s="51">
        <f>+'BASE DE DATOS '!CE682</f>
        <v>0</v>
      </c>
      <c r="S682" s="51">
        <f>+'BASE DE DATOS '!CF682</f>
        <v>0</v>
      </c>
      <c r="T682" s="51">
        <f>+'BASE DE DATOS '!CG682</f>
        <v>0</v>
      </c>
      <c r="U682" s="51">
        <f>+'BASE DE DATOS '!CH682</f>
        <v>0</v>
      </c>
      <c r="V682" s="51">
        <f>+'BASE DE DATOS '!CI682</f>
        <v>0</v>
      </c>
      <c r="W682" s="51">
        <f>+'BASE DE DATOS '!CJ682</f>
        <v>0</v>
      </c>
      <c r="X682" s="51">
        <f>+'BASE DE DATOS '!CK682</f>
        <v>0</v>
      </c>
      <c r="Y682" s="51">
        <f>+'BASE DE DATOS '!CL682</f>
        <v>0</v>
      </c>
      <c r="Z682" s="51">
        <f>+'BASE DE DATOS '!CM682</f>
        <v>0</v>
      </c>
      <c r="AA682" s="131">
        <f>+'BASE DE DATOS '!CN682</f>
        <v>1</v>
      </c>
      <c r="AB682" s="377"/>
      <c r="AC682" s="377"/>
      <c r="AD682" s="54">
        <f>+'BASE DE DATOS '!CQ682</f>
        <v>32.549999999999997</v>
      </c>
      <c r="AE682" s="127">
        <f>+'BASE DE DATOS '!CR682</f>
        <v>1</v>
      </c>
      <c r="AF682" s="376"/>
      <c r="AG682" s="376"/>
      <c r="AH682" s="55" t="str">
        <f>+'BASE DE DATOS '!CU682</f>
        <v>LOTERIA LA MILLONARIA</v>
      </c>
    </row>
    <row r="683" spans="1:34" ht="56.25">
      <c r="A683" s="48" t="s">
        <v>1763</v>
      </c>
      <c r="B683" s="49" t="s">
        <v>95</v>
      </c>
      <c r="C683" s="48" t="s">
        <v>1764</v>
      </c>
      <c r="D683" s="50">
        <v>400</v>
      </c>
      <c r="E683" s="50">
        <v>400</v>
      </c>
      <c r="F683" s="48" t="s">
        <v>97</v>
      </c>
      <c r="G683" s="48" t="s">
        <v>1770</v>
      </c>
      <c r="H683" s="48" t="s">
        <v>1770</v>
      </c>
      <c r="I683" s="51">
        <v>0</v>
      </c>
      <c r="J683" s="50">
        <v>0</v>
      </c>
      <c r="K683" s="50">
        <v>80</v>
      </c>
      <c r="L683" s="51">
        <v>100</v>
      </c>
      <c r="M683" s="51">
        <v>100</v>
      </c>
      <c r="N683" s="51">
        <v>0</v>
      </c>
      <c r="O683" s="51">
        <v>0</v>
      </c>
      <c r="P683" s="51">
        <v>320</v>
      </c>
      <c r="Q683" s="53">
        <f>+'BASE DE DATOS '!CD683</f>
        <v>371</v>
      </c>
      <c r="R683" s="51">
        <f>+'BASE DE DATOS '!CE683</f>
        <v>0</v>
      </c>
      <c r="S683" s="51">
        <f>+'BASE DE DATOS '!CF683</f>
        <v>0</v>
      </c>
      <c r="T683" s="51">
        <f>+'BASE DE DATOS '!CG683</f>
        <v>0</v>
      </c>
      <c r="U683" s="51">
        <f>+'BASE DE DATOS '!CH683</f>
        <v>0</v>
      </c>
      <c r="V683" s="51">
        <f>+'BASE DE DATOS '!CI683</f>
        <v>0</v>
      </c>
      <c r="W683" s="51">
        <f>+'BASE DE DATOS '!CJ683</f>
        <v>0</v>
      </c>
      <c r="X683" s="51">
        <f>+'BASE DE DATOS '!CK683</f>
        <v>0</v>
      </c>
      <c r="Y683" s="51">
        <f>+'BASE DE DATOS '!CL683</f>
        <v>0</v>
      </c>
      <c r="Z683" s="51">
        <f>+'BASE DE DATOS '!CM683</f>
        <v>0</v>
      </c>
      <c r="AA683" s="131">
        <f>+'BASE DE DATOS '!CN683</f>
        <v>1</v>
      </c>
      <c r="AB683" s="377"/>
      <c r="AC683" s="377"/>
      <c r="AD683" s="54">
        <f>+'BASE DE DATOS '!CQ683</f>
        <v>551</v>
      </c>
      <c r="AE683" s="127">
        <f>+'BASE DE DATOS '!CR683</f>
        <v>1</v>
      </c>
      <c r="AF683" s="376"/>
      <c r="AG683" s="376"/>
      <c r="AH683" s="55" t="str">
        <f>+'BASE DE DATOS '!CU683</f>
        <v>LOTERIA LA MILLONARIA</v>
      </c>
    </row>
    <row r="684" spans="1:34" ht="45">
      <c r="A684" s="48" t="s">
        <v>1763</v>
      </c>
      <c r="B684" s="49" t="s">
        <v>95</v>
      </c>
      <c r="C684" s="48" t="s">
        <v>1764</v>
      </c>
      <c r="D684" s="50">
        <v>1</v>
      </c>
      <c r="E684" s="50">
        <v>1</v>
      </c>
      <c r="F684" s="48" t="s">
        <v>97</v>
      </c>
      <c r="G684" s="48" t="s">
        <v>1771</v>
      </c>
      <c r="H684" s="48" t="s">
        <v>1771</v>
      </c>
      <c r="I684" s="51">
        <v>0</v>
      </c>
      <c r="J684" s="50">
        <v>1</v>
      </c>
      <c r="K684" s="50">
        <v>1</v>
      </c>
      <c r="L684" s="51">
        <v>0</v>
      </c>
      <c r="M684" s="51">
        <v>0</v>
      </c>
      <c r="N684" s="51">
        <v>0</v>
      </c>
      <c r="O684" s="51">
        <v>0</v>
      </c>
      <c r="P684" s="51">
        <v>0</v>
      </c>
      <c r="Q684" s="53">
        <f>+'BASE DE DATOS '!CD684</f>
        <v>0</v>
      </c>
      <c r="R684" s="51">
        <f>+'BASE DE DATOS '!CE684</f>
        <v>0</v>
      </c>
      <c r="S684" s="51">
        <f>+'BASE DE DATOS '!CF684</f>
        <v>0</v>
      </c>
      <c r="T684" s="51">
        <f>+'BASE DE DATOS '!CG684</f>
        <v>0</v>
      </c>
      <c r="U684" s="51">
        <f>+'BASE DE DATOS '!CH684</f>
        <v>0</v>
      </c>
      <c r="V684" s="51">
        <f>+'BASE DE DATOS '!CI684</f>
        <v>0</v>
      </c>
      <c r="W684" s="51">
        <f>+'BASE DE DATOS '!CJ684</f>
        <v>0</v>
      </c>
      <c r="X684" s="51">
        <f>+'BASE DE DATOS '!CK684</f>
        <v>0</v>
      </c>
      <c r="Y684" s="51">
        <f>+'BASE DE DATOS '!CL684</f>
        <v>0</v>
      </c>
      <c r="Z684" s="51">
        <f>+'BASE DE DATOS '!CM684</f>
        <v>0</v>
      </c>
      <c r="AA684" s="131" t="str">
        <f>+'BASE DE DATOS '!CN684</f>
        <v>NA</v>
      </c>
      <c r="AB684" s="377"/>
      <c r="AC684" s="377"/>
      <c r="AD684" s="54">
        <f>+'BASE DE DATOS '!CQ684</f>
        <v>1</v>
      </c>
      <c r="AE684" s="127">
        <f>+'BASE DE DATOS '!CR684</f>
        <v>1</v>
      </c>
      <c r="AF684" s="376"/>
      <c r="AG684" s="376"/>
      <c r="AH684" s="55" t="str">
        <f>+'BASE DE DATOS '!CU684</f>
        <v>LOTERIA LA MILLONARIA</v>
      </c>
    </row>
    <row r="685" spans="1:34" ht="78.75">
      <c r="A685" s="48" t="s">
        <v>1763</v>
      </c>
      <c r="B685" s="49" t="s">
        <v>95</v>
      </c>
      <c r="C685" s="48" t="s">
        <v>1764</v>
      </c>
      <c r="D685" s="57">
        <v>19</v>
      </c>
      <c r="E685" s="57">
        <v>4</v>
      </c>
      <c r="F685" s="48" t="s">
        <v>97</v>
      </c>
      <c r="G685" s="48" t="s">
        <v>1772</v>
      </c>
      <c r="H685" s="48" t="s">
        <v>1773</v>
      </c>
      <c r="I685" s="51">
        <v>0</v>
      </c>
      <c r="J685" s="50">
        <v>6</v>
      </c>
      <c r="K685" s="50">
        <v>3</v>
      </c>
      <c r="L685" s="51">
        <v>2</v>
      </c>
      <c r="M685" s="51">
        <v>3</v>
      </c>
      <c r="N685" s="51">
        <v>3</v>
      </c>
      <c r="O685" s="97">
        <v>1</v>
      </c>
      <c r="P685" s="51">
        <v>0</v>
      </c>
      <c r="Q685" s="98">
        <f>+'BASE DE DATOS '!CD685</f>
        <v>0</v>
      </c>
      <c r="R685" s="51">
        <f>+'BASE DE DATOS '!CE685</f>
        <v>0</v>
      </c>
      <c r="S685" s="51">
        <f>+'BASE DE DATOS '!CF685</f>
        <v>0</v>
      </c>
      <c r="T685" s="51">
        <f>+'BASE DE DATOS '!CG685</f>
        <v>0</v>
      </c>
      <c r="U685" s="51">
        <f>+'BASE DE DATOS '!CH685</f>
        <v>0</v>
      </c>
      <c r="V685" s="51">
        <f>+'BASE DE DATOS '!CI685</f>
        <v>0</v>
      </c>
      <c r="W685" s="51">
        <f>+'BASE DE DATOS '!CJ685</f>
        <v>0</v>
      </c>
      <c r="X685" s="51">
        <f>+'BASE DE DATOS '!CK685</f>
        <v>0</v>
      </c>
      <c r="Y685" s="51">
        <f>+'BASE DE DATOS '!CL685</f>
        <v>0</v>
      </c>
      <c r="Z685" s="51">
        <f>+'BASE DE DATOS '!CM685</f>
        <v>0</v>
      </c>
      <c r="AA685" s="131" t="str">
        <f>+'BASE DE DATOS '!CN685</f>
        <v>NA</v>
      </c>
      <c r="AB685" s="377"/>
      <c r="AC685" s="377"/>
      <c r="AD685" s="54">
        <f>+'BASE DE DATOS '!CQ685</f>
        <v>7</v>
      </c>
      <c r="AE685" s="127">
        <f>+'BASE DE DATOS '!CR685</f>
        <v>1</v>
      </c>
      <c r="AF685" s="376"/>
      <c r="AG685" s="376"/>
      <c r="AH685" s="55" t="str">
        <f>+'BASE DE DATOS '!CU685</f>
        <v>LOTERIA LA MILLONARIA</v>
      </c>
    </row>
    <row r="686" spans="1:34" ht="78.75">
      <c r="A686" s="48" t="s">
        <v>1763</v>
      </c>
      <c r="B686" s="49" t="s">
        <v>95</v>
      </c>
      <c r="C686" s="48" t="s">
        <v>1764</v>
      </c>
      <c r="D686" s="50">
        <v>1</v>
      </c>
      <c r="E686" s="50">
        <v>1</v>
      </c>
      <c r="F686" s="48" t="s">
        <v>97</v>
      </c>
      <c r="G686" s="48" t="s">
        <v>1774</v>
      </c>
      <c r="H686" s="48" t="s">
        <v>1774</v>
      </c>
      <c r="I686" s="51">
        <v>0</v>
      </c>
      <c r="J686" s="50">
        <v>0</v>
      </c>
      <c r="K686" s="50">
        <v>0</v>
      </c>
      <c r="L686" s="51">
        <v>0</v>
      </c>
      <c r="M686" s="51">
        <v>0</v>
      </c>
      <c r="N686" s="51">
        <v>0</v>
      </c>
      <c r="O686" s="99">
        <v>0</v>
      </c>
      <c r="P686" s="51">
        <v>1</v>
      </c>
      <c r="Q686" s="100">
        <f>+'BASE DE DATOS '!CD686</f>
        <v>1</v>
      </c>
      <c r="R686" s="51">
        <f>+'BASE DE DATOS '!CE686</f>
        <v>0</v>
      </c>
      <c r="S686" s="51">
        <f>+'BASE DE DATOS '!CF686</f>
        <v>0</v>
      </c>
      <c r="T686" s="51">
        <f>+'BASE DE DATOS '!CG686</f>
        <v>0</v>
      </c>
      <c r="U686" s="51">
        <f>+'BASE DE DATOS '!CH686</f>
        <v>0</v>
      </c>
      <c r="V686" s="51">
        <f>+'BASE DE DATOS '!CI686</f>
        <v>0</v>
      </c>
      <c r="W686" s="51">
        <f>+'BASE DE DATOS '!CJ686</f>
        <v>0</v>
      </c>
      <c r="X686" s="51">
        <f>+'BASE DE DATOS '!CK686</f>
        <v>0</v>
      </c>
      <c r="Y686" s="51">
        <f>+'BASE DE DATOS '!CL686</f>
        <v>0</v>
      </c>
      <c r="Z686" s="51">
        <f>+'BASE DE DATOS '!CM686</f>
        <v>0</v>
      </c>
      <c r="AA686" s="131">
        <f>+'BASE DE DATOS '!CN686</f>
        <v>1</v>
      </c>
      <c r="AB686" s="377"/>
      <c r="AC686" s="377"/>
      <c r="AD686" s="54">
        <f>+'BASE DE DATOS '!CQ686</f>
        <v>1</v>
      </c>
      <c r="AE686" s="127">
        <f>+'BASE DE DATOS '!CR686</f>
        <v>1</v>
      </c>
      <c r="AF686" s="376"/>
      <c r="AG686" s="376"/>
      <c r="AH686" s="55" t="str">
        <f>+'BASE DE DATOS '!CU686</f>
        <v>LOTERIA LA MILLONARIA</v>
      </c>
    </row>
  </sheetData>
  <mergeCells count="334">
    <mergeCell ref="AB24:AB27"/>
    <mergeCell ref="AC24:AC30"/>
    <mergeCell ref="AF24:AF27"/>
    <mergeCell ref="AG24:AG30"/>
    <mergeCell ref="AB28:AB30"/>
    <mergeCell ref="AF28:AF30"/>
    <mergeCell ref="AC6:AC10"/>
    <mergeCell ref="AG6:AG10"/>
    <mergeCell ref="AB7:AB10"/>
    <mergeCell ref="AF7:AF10"/>
    <mergeCell ref="AB12:AB13"/>
    <mergeCell ref="AC12:AC22"/>
    <mergeCell ref="AF12:AF13"/>
    <mergeCell ref="AG12:AG22"/>
    <mergeCell ref="AB19:AB22"/>
    <mergeCell ref="AF19:AF22"/>
    <mergeCell ref="AB32:AB36"/>
    <mergeCell ref="AC32:AC37"/>
    <mergeCell ref="AF32:AF36"/>
    <mergeCell ref="AG32:AG37"/>
    <mergeCell ref="AC39:AC48"/>
    <mergeCell ref="AG39:AG48"/>
    <mergeCell ref="AB40:AB42"/>
    <mergeCell ref="AF40:AF42"/>
    <mergeCell ref="AB43:AB44"/>
    <mergeCell ref="AF43:AF44"/>
    <mergeCell ref="AB45:AB48"/>
    <mergeCell ref="AF45:AF48"/>
    <mergeCell ref="AB50:AB53"/>
    <mergeCell ref="AC50:AC59"/>
    <mergeCell ref="AF50:AF53"/>
    <mergeCell ref="AG50:AG59"/>
    <mergeCell ref="AB54:AB55"/>
    <mergeCell ref="AF54:AF55"/>
    <mergeCell ref="AB56:AB59"/>
    <mergeCell ref="AF56:AF59"/>
    <mergeCell ref="AB61:AB62"/>
    <mergeCell ref="AC61:AC75"/>
    <mergeCell ref="AF61:AF62"/>
    <mergeCell ref="AG61:AG75"/>
    <mergeCell ref="AB64:AB65"/>
    <mergeCell ref="AF64:AF65"/>
    <mergeCell ref="AB66:AB69"/>
    <mergeCell ref="AF66:AF69"/>
    <mergeCell ref="AB70:AB75"/>
    <mergeCell ref="AF70:AF75"/>
    <mergeCell ref="AB77:AB78"/>
    <mergeCell ref="AC77:AC92"/>
    <mergeCell ref="AF77:AF78"/>
    <mergeCell ref="AG77:AG92"/>
    <mergeCell ref="AB79:AB80"/>
    <mergeCell ref="AF79:AF80"/>
    <mergeCell ref="AB81:AB87"/>
    <mergeCell ref="AF81:AF87"/>
    <mergeCell ref="AB89:AB92"/>
    <mergeCell ref="AF89:AF92"/>
    <mergeCell ref="AB95:AB96"/>
    <mergeCell ref="AC95:AC108"/>
    <mergeCell ref="AF95:AF96"/>
    <mergeCell ref="AG95:AG108"/>
    <mergeCell ref="AB97:AB99"/>
    <mergeCell ref="AF97:AF99"/>
    <mergeCell ref="AB100:AB101"/>
    <mergeCell ref="AF100:AF101"/>
    <mergeCell ref="AB102:AB108"/>
    <mergeCell ref="AF102:AF108"/>
    <mergeCell ref="AF125:AF128"/>
    <mergeCell ref="AB129:AB130"/>
    <mergeCell ref="AF129:AF130"/>
    <mergeCell ref="AB132:AB135"/>
    <mergeCell ref="AC132:AC135"/>
    <mergeCell ref="AF132:AF135"/>
    <mergeCell ref="AC110:AC130"/>
    <mergeCell ref="AF110:AF111"/>
    <mergeCell ref="AG110:AG130"/>
    <mergeCell ref="AB112:AB114"/>
    <mergeCell ref="AF112:AF114"/>
    <mergeCell ref="AB118:AB119"/>
    <mergeCell ref="AF118:AF120"/>
    <mergeCell ref="AB123:AB124"/>
    <mergeCell ref="AF123:AF124"/>
    <mergeCell ref="AB125:AB128"/>
    <mergeCell ref="AG132:AG135"/>
    <mergeCell ref="AC138:AC140"/>
    <mergeCell ref="AG138:AG140"/>
    <mergeCell ref="AC142:AC143"/>
    <mergeCell ref="AG142:AG143"/>
    <mergeCell ref="AB145:AB147"/>
    <mergeCell ref="AC145:AC147"/>
    <mergeCell ref="AF145:AF147"/>
    <mergeCell ref="AG145:AG147"/>
    <mergeCell ref="AB151:AB159"/>
    <mergeCell ref="AC151:AC175"/>
    <mergeCell ref="AF151:AF159"/>
    <mergeCell ref="AG151:AG175"/>
    <mergeCell ref="AB160:AB166"/>
    <mergeCell ref="AF160:AF166"/>
    <mergeCell ref="AB167:AB171"/>
    <mergeCell ref="AF167:AF171"/>
    <mergeCell ref="AB172:AB175"/>
    <mergeCell ref="AF172:AF175"/>
    <mergeCell ref="AB195:AB199"/>
    <mergeCell ref="AC195:AC206"/>
    <mergeCell ref="AF195:AF199"/>
    <mergeCell ref="AG195:AG206"/>
    <mergeCell ref="AB200:AB202"/>
    <mergeCell ref="AF200:AF202"/>
    <mergeCell ref="AB177:AB184"/>
    <mergeCell ref="AC177:AC193"/>
    <mergeCell ref="AF177:AF184"/>
    <mergeCell ref="AG177:AG193"/>
    <mergeCell ref="AB185:AB193"/>
    <mergeCell ref="AF185:AF193"/>
    <mergeCell ref="AC208:AC211"/>
    <mergeCell ref="AG208:AG211"/>
    <mergeCell ref="AB209:AB210"/>
    <mergeCell ref="AF209:AF210"/>
    <mergeCell ref="AC214:AC223"/>
    <mergeCell ref="AG214:AG223"/>
    <mergeCell ref="AB215:AB218"/>
    <mergeCell ref="AF215:AF217"/>
    <mergeCell ref="AF221:AF223"/>
    <mergeCell ref="AC238:AC241"/>
    <mergeCell ref="AG238:AG241"/>
    <mergeCell ref="AB239:AB240"/>
    <mergeCell ref="AF239:AF240"/>
    <mergeCell ref="AC243:AC245"/>
    <mergeCell ref="AG243:AG245"/>
    <mergeCell ref="AB225:AB227"/>
    <mergeCell ref="AC225:AC235"/>
    <mergeCell ref="AF225:AF227"/>
    <mergeCell ref="AG225:AG235"/>
    <mergeCell ref="AB228:AB230"/>
    <mergeCell ref="AF228:AF230"/>
    <mergeCell ref="AB231:AB232"/>
    <mergeCell ref="AF231:AF232"/>
    <mergeCell ref="AB233:AB235"/>
    <mergeCell ref="AF233:AF235"/>
    <mergeCell ref="AB249:AB273"/>
    <mergeCell ref="AC249:AC306"/>
    <mergeCell ref="AF249:AF273"/>
    <mergeCell ref="AG249:AG306"/>
    <mergeCell ref="AB274:AB288"/>
    <mergeCell ref="AF274:AF288"/>
    <mergeCell ref="AB289:AB296"/>
    <mergeCell ref="AF289:AF296"/>
    <mergeCell ref="AB297:AB299"/>
    <mergeCell ref="AF297:AF299"/>
    <mergeCell ref="AB300:AB306"/>
    <mergeCell ref="AF300:AF306"/>
    <mergeCell ref="AB310:AB312"/>
    <mergeCell ref="AC310:AC325"/>
    <mergeCell ref="AF310:AF312"/>
    <mergeCell ref="AG310:AG325"/>
    <mergeCell ref="AB313:AB316"/>
    <mergeCell ref="AF313:AF316"/>
    <mergeCell ref="AB317:AB319"/>
    <mergeCell ref="AF317:AF319"/>
    <mergeCell ref="AB321:AB325"/>
    <mergeCell ref="AF321:AF325"/>
    <mergeCell ref="AB327:AB331"/>
    <mergeCell ref="AC327:AC346"/>
    <mergeCell ref="AF327:AF331"/>
    <mergeCell ref="AF370:AF371"/>
    <mergeCell ref="AG327:AG346"/>
    <mergeCell ref="AB332:AB334"/>
    <mergeCell ref="AF332:AF334"/>
    <mergeCell ref="AB335:AB338"/>
    <mergeCell ref="AF335:AF338"/>
    <mergeCell ref="AB340:AB342"/>
    <mergeCell ref="AF340:AF342"/>
    <mergeCell ref="AB343:AB346"/>
    <mergeCell ref="AF343:AF346"/>
    <mergeCell ref="AB372:AB373"/>
    <mergeCell ref="AF372:AF373"/>
    <mergeCell ref="AB375:AB377"/>
    <mergeCell ref="AC375:AC382"/>
    <mergeCell ref="AF375:AF377"/>
    <mergeCell ref="AG348:AG364"/>
    <mergeCell ref="AB358:AB360"/>
    <mergeCell ref="AF358:AF360"/>
    <mergeCell ref="AB361:AB364"/>
    <mergeCell ref="AF361:AF364"/>
    <mergeCell ref="AB366:AB369"/>
    <mergeCell ref="AC366:AC373"/>
    <mergeCell ref="AF366:AF369"/>
    <mergeCell ref="AG366:AG373"/>
    <mergeCell ref="AB370:AB371"/>
    <mergeCell ref="AB348:AB356"/>
    <mergeCell ref="AC348:AC364"/>
    <mergeCell ref="AF348:AF356"/>
    <mergeCell ref="AF390:AF393"/>
    <mergeCell ref="AB394:AB399"/>
    <mergeCell ref="AF394:AF399"/>
    <mergeCell ref="AB402:AB405"/>
    <mergeCell ref="AC402:AC405"/>
    <mergeCell ref="AF402:AF405"/>
    <mergeCell ref="AG375:AG382"/>
    <mergeCell ref="AB381:AB382"/>
    <mergeCell ref="AF381:AF382"/>
    <mergeCell ref="AB384:AB386"/>
    <mergeCell ref="AC384:AC399"/>
    <mergeCell ref="AF384:AF386"/>
    <mergeCell ref="AG384:AG399"/>
    <mergeCell ref="AB387:AB389"/>
    <mergeCell ref="AF387:AF389"/>
    <mergeCell ref="AB390:AB393"/>
    <mergeCell ref="AF420:AF421"/>
    <mergeCell ref="AB422:AB423"/>
    <mergeCell ref="AF422:AF423"/>
    <mergeCell ref="AB424:AB426"/>
    <mergeCell ref="AF424:AF426"/>
    <mergeCell ref="AB427:AB430"/>
    <mergeCell ref="AF427:AF430"/>
    <mergeCell ref="AG402:AG405"/>
    <mergeCell ref="AB407:AB413"/>
    <mergeCell ref="AC407:AC434"/>
    <mergeCell ref="AF407:AF413"/>
    <mergeCell ref="AG407:AG434"/>
    <mergeCell ref="AB414:AB416"/>
    <mergeCell ref="AF414:AF416"/>
    <mergeCell ref="AB417:AB419"/>
    <mergeCell ref="AF417:AF419"/>
    <mergeCell ref="AB420:AB421"/>
    <mergeCell ref="AB431:AB434"/>
    <mergeCell ref="AF431:AF434"/>
    <mergeCell ref="AB436:AB440"/>
    <mergeCell ref="AC436:AC473"/>
    <mergeCell ref="AF436:AF440"/>
    <mergeCell ref="AG436:AG473"/>
    <mergeCell ref="AB441:AB445"/>
    <mergeCell ref="AF441:AF445"/>
    <mergeCell ref="AB446:AB450"/>
    <mergeCell ref="AF446:AF450"/>
    <mergeCell ref="AB461:AB468"/>
    <mergeCell ref="AF461:AF468"/>
    <mergeCell ref="AB469:AB472"/>
    <mergeCell ref="AF469:AF472"/>
    <mergeCell ref="AC475:AC478"/>
    <mergeCell ref="AG475:AG478"/>
    <mergeCell ref="AB451:AB454"/>
    <mergeCell ref="AF451:AF454"/>
    <mergeCell ref="AB455:AB457"/>
    <mergeCell ref="AF455:AF457"/>
    <mergeCell ref="AB458:AB460"/>
    <mergeCell ref="AF458:AF460"/>
    <mergeCell ref="AB481:AB483"/>
    <mergeCell ref="AC481:AC485"/>
    <mergeCell ref="AF481:AF483"/>
    <mergeCell ref="AG481:AG485"/>
    <mergeCell ref="AB487:AB493"/>
    <mergeCell ref="AC487:AC507"/>
    <mergeCell ref="AF487:AF493"/>
    <mergeCell ref="AG487:AG507"/>
    <mergeCell ref="AB494:AB501"/>
    <mergeCell ref="AF494:AF503"/>
    <mergeCell ref="AB546:AB556"/>
    <mergeCell ref="AF546:AF556"/>
    <mergeCell ref="AB558:AB566"/>
    <mergeCell ref="AC558:AC571"/>
    <mergeCell ref="AF558:AF566"/>
    <mergeCell ref="AG558:AG571"/>
    <mergeCell ref="AB569:AB571"/>
    <mergeCell ref="AF569:AF571"/>
    <mergeCell ref="AB504:AB507"/>
    <mergeCell ref="AF504:AF507"/>
    <mergeCell ref="AB509:AB516"/>
    <mergeCell ref="AC509:AC556"/>
    <mergeCell ref="AF509:AF516"/>
    <mergeCell ref="AG509:AG556"/>
    <mergeCell ref="AB517:AB536"/>
    <mergeCell ref="AF517:AF536"/>
    <mergeCell ref="AB537:AB545"/>
    <mergeCell ref="AF537:AF545"/>
    <mergeCell ref="AB599:AB601"/>
    <mergeCell ref="AB621:AB622"/>
    <mergeCell ref="AF621:AF622"/>
    <mergeCell ref="AC573:AC577"/>
    <mergeCell ref="AF573:AF574"/>
    <mergeCell ref="AG573:AG577"/>
    <mergeCell ref="AB576:AB577"/>
    <mergeCell ref="AF576:AF577"/>
    <mergeCell ref="AB579:AB580"/>
    <mergeCell ref="AC579:AC583"/>
    <mergeCell ref="AF579:AF580"/>
    <mergeCell ref="AG579:AG583"/>
    <mergeCell ref="AB582:AB583"/>
    <mergeCell ref="AF582:AF583"/>
    <mergeCell ref="AB624:AB627"/>
    <mergeCell ref="AC624:AC641"/>
    <mergeCell ref="AF624:AF627"/>
    <mergeCell ref="AG624:AG641"/>
    <mergeCell ref="AB628:AB632"/>
    <mergeCell ref="AF628:AF632"/>
    <mergeCell ref="AB633:AB641"/>
    <mergeCell ref="AF633:AF641"/>
    <mergeCell ref="AG587:AG622"/>
    <mergeCell ref="AF599:AF601"/>
    <mergeCell ref="AB602:AB605"/>
    <mergeCell ref="AF602:AF605"/>
    <mergeCell ref="AB606:AB614"/>
    <mergeCell ref="AF606:AF614"/>
    <mergeCell ref="AB615:AB616"/>
    <mergeCell ref="AF615:AF619"/>
    <mergeCell ref="AB617:AB620"/>
    <mergeCell ref="AB587:AB592"/>
    <mergeCell ref="AC587:AC622"/>
    <mergeCell ref="AF587:AF592"/>
    <mergeCell ref="AB593:AB596"/>
    <mergeCell ref="AF593:AF596"/>
    <mergeCell ref="AB597:AB598"/>
    <mergeCell ref="AF597:AF598"/>
    <mergeCell ref="AB643:AB651"/>
    <mergeCell ref="AC643:AC651"/>
    <mergeCell ref="AF643:AF651"/>
    <mergeCell ref="AG643:AG651"/>
    <mergeCell ref="AB654:AB656"/>
    <mergeCell ref="AC654:AC668"/>
    <mergeCell ref="AF654:AF656"/>
    <mergeCell ref="AG654:AG668"/>
    <mergeCell ref="AB657:AB660"/>
    <mergeCell ref="AF657:AF660"/>
    <mergeCell ref="AG670:AG686"/>
    <mergeCell ref="AB677:AB680"/>
    <mergeCell ref="AF677:AF680"/>
    <mergeCell ref="AB681:AB686"/>
    <mergeCell ref="AF681:AF686"/>
    <mergeCell ref="AB661:AB664"/>
    <mergeCell ref="AF661:AF664"/>
    <mergeCell ref="AB667:AB668"/>
    <mergeCell ref="AF667:AF668"/>
    <mergeCell ref="AB670:AB676"/>
    <mergeCell ref="AC670:AC686"/>
    <mergeCell ref="AF670:AF676"/>
  </mergeCells>
  <conditionalFormatting sqref="AE9:AE10 AE7">
    <cfRule type="iconSet" priority="656">
      <iconSet iconSet="5Arrows">
        <cfvo type="percent" val="0"/>
        <cfvo type="num" val="0.2"/>
        <cfvo type="num" val="0.4"/>
        <cfvo type="num" val="0.6"/>
        <cfvo type="num" val="0.8"/>
      </iconSet>
    </cfRule>
  </conditionalFormatting>
  <conditionalFormatting sqref="AE12:AE22">
    <cfRule type="iconSet" priority="655">
      <iconSet iconSet="5Arrows">
        <cfvo type="percent" val="0"/>
        <cfvo type="num" val="0.2"/>
        <cfvo type="num" val="0.4"/>
        <cfvo type="num" val="0.6"/>
        <cfvo type="num" val="0.8"/>
      </iconSet>
    </cfRule>
  </conditionalFormatting>
  <conditionalFormatting sqref="AE24:AE25 AE27:AE30">
    <cfRule type="iconSet" priority="654">
      <iconSet iconSet="5Arrows">
        <cfvo type="percent" val="0"/>
        <cfvo type="num" val="0.2"/>
        <cfvo type="num" val="0.4"/>
        <cfvo type="num" val="0.6"/>
        <cfvo type="num" val="0.8"/>
      </iconSet>
    </cfRule>
  </conditionalFormatting>
  <conditionalFormatting sqref="AE32:AE37">
    <cfRule type="iconSet" priority="653">
      <iconSet iconSet="5Arrows">
        <cfvo type="percent" val="0"/>
        <cfvo type="num" val="0.2"/>
        <cfvo type="num" val="0.4"/>
        <cfvo type="num" val="0.6"/>
        <cfvo type="num" val="0.8"/>
      </iconSet>
    </cfRule>
  </conditionalFormatting>
  <conditionalFormatting sqref="AE39:AE48">
    <cfRule type="iconSet" priority="652">
      <iconSet iconSet="5Arrows">
        <cfvo type="percent" val="0"/>
        <cfvo type="num" val="0.2"/>
        <cfvo type="num" val="0.4"/>
        <cfvo type="num" val="0.6"/>
        <cfvo type="num" val="0.8"/>
      </iconSet>
    </cfRule>
  </conditionalFormatting>
  <conditionalFormatting sqref="AE50:AE59">
    <cfRule type="iconSet" priority="651">
      <iconSet iconSet="5Arrows">
        <cfvo type="percent" val="0"/>
        <cfvo type="num" val="0.2"/>
        <cfvo type="num" val="0.4"/>
        <cfvo type="num" val="0.6"/>
        <cfvo type="num" val="0.8"/>
      </iconSet>
    </cfRule>
  </conditionalFormatting>
  <conditionalFormatting sqref="AE61:AE75">
    <cfRule type="iconSet" priority="650">
      <iconSet iconSet="5Arrows">
        <cfvo type="percent" val="0"/>
        <cfvo type="num" val="0.2"/>
        <cfvo type="num" val="0.4"/>
        <cfvo type="num" val="0.6"/>
        <cfvo type="num" val="0.8"/>
      </iconSet>
    </cfRule>
  </conditionalFormatting>
  <conditionalFormatting sqref="AE77:AE92">
    <cfRule type="iconSet" priority="649">
      <iconSet iconSet="5Arrows">
        <cfvo type="percent" val="0"/>
        <cfvo type="num" val="0.2"/>
        <cfvo type="num" val="0.4"/>
        <cfvo type="num" val="0.6"/>
        <cfvo type="num" val="0.8"/>
      </iconSet>
    </cfRule>
  </conditionalFormatting>
  <conditionalFormatting sqref="AE95:AE108">
    <cfRule type="iconSet" priority="648">
      <iconSet iconSet="5Arrows">
        <cfvo type="percent" val="0"/>
        <cfvo type="num" val="0.2"/>
        <cfvo type="num" val="0.4"/>
        <cfvo type="num" val="0.6"/>
        <cfvo type="num" val="0.8"/>
      </iconSet>
    </cfRule>
  </conditionalFormatting>
  <conditionalFormatting sqref="AE132:AE135">
    <cfRule type="iconSet" priority="647">
      <iconSet iconSet="5Arrows">
        <cfvo type="percent" val="0"/>
        <cfvo type="num" val="0.2"/>
        <cfvo type="num" val="0.4"/>
        <cfvo type="num" val="0.6"/>
        <cfvo type="num" val="0.8"/>
      </iconSet>
    </cfRule>
  </conditionalFormatting>
  <conditionalFormatting sqref="AE138:AE140">
    <cfRule type="iconSet" priority="646">
      <iconSet iconSet="5Arrows">
        <cfvo type="percent" val="0"/>
        <cfvo type="num" val="0.2"/>
        <cfvo type="num" val="0.4"/>
        <cfvo type="num" val="0.6"/>
        <cfvo type="num" val="0.8"/>
      </iconSet>
    </cfRule>
  </conditionalFormatting>
  <conditionalFormatting sqref="AE142:AE143">
    <cfRule type="iconSet" priority="645">
      <iconSet iconSet="5Arrows">
        <cfvo type="percent" val="0"/>
        <cfvo type="num" val="0.2"/>
        <cfvo type="num" val="0.4"/>
        <cfvo type="num" val="0.6"/>
        <cfvo type="num" val="0.8"/>
      </iconSet>
    </cfRule>
  </conditionalFormatting>
  <conditionalFormatting sqref="AE145:AE147">
    <cfRule type="iconSet" priority="644">
      <iconSet iconSet="5Arrows">
        <cfvo type="percent" val="0"/>
        <cfvo type="num" val="0.2"/>
        <cfvo type="num" val="0.4"/>
        <cfvo type="num" val="0.6"/>
        <cfvo type="num" val="0.8"/>
      </iconSet>
    </cfRule>
  </conditionalFormatting>
  <conditionalFormatting sqref="AE168:AE175 AE151:AE166">
    <cfRule type="iconSet" priority="643">
      <iconSet iconSet="5Arrows">
        <cfvo type="percent" val="0"/>
        <cfvo type="num" val="0.2"/>
        <cfvo type="num" val="0.4"/>
        <cfvo type="num" val="0.6"/>
        <cfvo type="num" val="0.8"/>
      </iconSet>
    </cfRule>
  </conditionalFormatting>
  <conditionalFormatting sqref="AE177:AE193">
    <cfRule type="iconSet" priority="642">
      <iconSet iconSet="5Arrows">
        <cfvo type="percent" val="0"/>
        <cfvo type="num" val="0.2"/>
        <cfvo type="num" val="0.4"/>
        <cfvo type="num" val="0.6"/>
        <cfvo type="num" val="0.8"/>
      </iconSet>
    </cfRule>
  </conditionalFormatting>
  <conditionalFormatting sqref="AE206 AE195:AE204">
    <cfRule type="iconSet" priority="641">
      <iconSet iconSet="5Arrows">
        <cfvo type="percent" val="0"/>
        <cfvo type="num" val="0.2"/>
        <cfvo type="num" val="0.4"/>
        <cfvo type="num" val="0.6"/>
        <cfvo type="num" val="0.8"/>
      </iconSet>
    </cfRule>
  </conditionalFormatting>
  <conditionalFormatting sqref="AE208:AE211">
    <cfRule type="iconSet" priority="640">
      <iconSet iconSet="5Arrows">
        <cfvo type="percent" val="0"/>
        <cfvo type="num" val="0.2"/>
        <cfvo type="num" val="0.4"/>
        <cfvo type="num" val="0.6"/>
        <cfvo type="num" val="0.8"/>
      </iconSet>
    </cfRule>
  </conditionalFormatting>
  <conditionalFormatting sqref="AE214:AE223">
    <cfRule type="iconSet" priority="639">
      <iconSet iconSet="5Arrows">
        <cfvo type="percent" val="0"/>
        <cfvo type="num" val="0.2"/>
        <cfvo type="num" val="0.4"/>
        <cfvo type="num" val="0.6"/>
        <cfvo type="num" val="0.8"/>
      </iconSet>
    </cfRule>
  </conditionalFormatting>
  <conditionalFormatting sqref="AE225:AE235">
    <cfRule type="iconSet" priority="638">
      <iconSet iconSet="5Arrows">
        <cfvo type="percent" val="0"/>
        <cfvo type="num" val="0.2"/>
        <cfvo type="num" val="0.4"/>
        <cfvo type="num" val="0.6"/>
        <cfvo type="num" val="0.8"/>
      </iconSet>
    </cfRule>
  </conditionalFormatting>
  <conditionalFormatting sqref="AE238:AE241">
    <cfRule type="iconSet" priority="637">
      <iconSet iconSet="5Arrows">
        <cfvo type="percent" val="0"/>
        <cfvo type="num" val="0.2"/>
        <cfvo type="num" val="0.4"/>
        <cfvo type="num" val="0.6"/>
        <cfvo type="num" val="0.8"/>
      </iconSet>
    </cfRule>
  </conditionalFormatting>
  <conditionalFormatting sqref="AE243:AE245">
    <cfRule type="iconSet" priority="636">
      <iconSet iconSet="5Arrows">
        <cfvo type="percent" val="0"/>
        <cfvo type="num" val="0.2"/>
        <cfvo type="num" val="0.4"/>
        <cfvo type="num" val="0.6"/>
        <cfvo type="num" val="0.8"/>
      </iconSet>
    </cfRule>
  </conditionalFormatting>
  <conditionalFormatting sqref="AE249:AE306">
    <cfRule type="iconSet" priority="635">
      <iconSet iconSet="5Arrows">
        <cfvo type="percent" val="0"/>
        <cfvo type="num" val="0.2"/>
        <cfvo type="num" val="0.4"/>
        <cfvo type="num" val="0.6"/>
        <cfvo type="num" val="0.8"/>
      </iconSet>
    </cfRule>
  </conditionalFormatting>
  <conditionalFormatting sqref="AE310:AE325">
    <cfRule type="iconSet" priority="634">
      <iconSet iconSet="5Arrows">
        <cfvo type="percent" val="0"/>
        <cfvo type="num" val="0.2"/>
        <cfvo type="num" val="0.4"/>
        <cfvo type="num" val="0.6"/>
        <cfvo type="num" val="0.8"/>
      </iconSet>
    </cfRule>
  </conditionalFormatting>
  <conditionalFormatting sqref="AE327 AE332:AE346">
    <cfRule type="iconSet" priority="633">
      <iconSet iconSet="5Arrows">
        <cfvo type="percent" val="0"/>
        <cfvo type="num" val="0.2"/>
        <cfvo type="num" val="0.4"/>
        <cfvo type="num" val="0.6"/>
        <cfvo type="num" val="0.8"/>
      </iconSet>
    </cfRule>
  </conditionalFormatting>
  <conditionalFormatting sqref="AE348:AE364">
    <cfRule type="iconSet" priority="632">
      <iconSet iconSet="5Arrows">
        <cfvo type="percent" val="0"/>
        <cfvo type="num" val="0.2"/>
        <cfvo type="num" val="0.4"/>
        <cfvo type="num" val="0.6"/>
        <cfvo type="num" val="0.8"/>
      </iconSet>
    </cfRule>
  </conditionalFormatting>
  <conditionalFormatting sqref="AE366:AE373">
    <cfRule type="iconSet" priority="631">
      <iconSet iconSet="5Arrows">
        <cfvo type="percent" val="0"/>
        <cfvo type="num" val="0.2"/>
        <cfvo type="num" val="0.4"/>
        <cfvo type="num" val="0.6"/>
        <cfvo type="num" val="0.8"/>
      </iconSet>
    </cfRule>
  </conditionalFormatting>
  <conditionalFormatting sqref="AE375:AE382">
    <cfRule type="iconSet" priority="630">
      <iconSet iconSet="5Arrows">
        <cfvo type="percent" val="0"/>
        <cfvo type="num" val="0.2"/>
        <cfvo type="num" val="0.4"/>
        <cfvo type="num" val="0.6"/>
        <cfvo type="num" val="0.8"/>
      </iconSet>
    </cfRule>
  </conditionalFormatting>
  <conditionalFormatting sqref="AE384:AE399">
    <cfRule type="iconSet" priority="629">
      <iconSet iconSet="5Arrows">
        <cfvo type="percent" val="0"/>
        <cfvo type="num" val="0.2"/>
        <cfvo type="num" val="0.4"/>
        <cfvo type="num" val="0.6"/>
        <cfvo type="num" val="0.8"/>
      </iconSet>
    </cfRule>
  </conditionalFormatting>
  <conditionalFormatting sqref="AE402:AE405">
    <cfRule type="iconSet" priority="628">
      <iconSet iconSet="5Arrows">
        <cfvo type="percent" val="0"/>
        <cfvo type="num" val="0.2"/>
        <cfvo type="num" val="0.4"/>
        <cfvo type="num" val="0.6"/>
        <cfvo type="num" val="0.8"/>
      </iconSet>
    </cfRule>
  </conditionalFormatting>
  <conditionalFormatting sqref="AE407:AE434">
    <cfRule type="iconSet" priority="627">
      <iconSet iconSet="5Arrows">
        <cfvo type="percent" val="0"/>
        <cfvo type="num" val="0.2"/>
        <cfvo type="num" val="0.4"/>
        <cfvo type="num" val="0.6"/>
        <cfvo type="num" val="0.8"/>
      </iconSet>
    </cfRule>
  </conditionalFormatting>
  <conditionalFormatting sqref="AE436:AE473">
    <cfRule type="iconSet" priority="626">
      <iconSet iconSet="5Arrows">
        <cfvo type="percent" val="0"/>
        <cfvo type="num" val="0.2"/>
        <cfvo type="num" val="0.4"/>
        <cfvo type="num" val="0.6"/>
        <cfvo type="num" val="0.8"/>
      </iconSet>
    </cfRule>
  </conditionalFormatting>
  <conditionalFormatting sqref="AE475:AE478">
    <cfRule type="iconSet" priority="625">
      <iconSet iconSet="5Arrows">
        <cfvo type="percent" val="0"/>
        <cfvo type="num" val="0.2"/>
        <cfvo type="num" val="0.4"/>
        <cfvo type="num" val="0.6"/>
        <cfvo type="num" val="0.8"/>
      </iconSet>
    </cfRule>
  </conditionalFormatting>
  <conditionalFormatting sqref="AE481:AE485">
    <cfRule type="iconSet" priority="624">
      <iconSet iconSet="5Arrows">
        <cfvo type="percent" val="0"/>
        <cfvo type="num" val="0.2"/>
        <cfvo type="num" val="0.4"/>
        <cfvo type="num" val="0.6"/>
        <cfvo type="num" val="0.8"/>
      </iconSet>
    </cfRule>
  </conditionalFormatting>
  <conditionalFormatting sqref="AE558 AE560 AE563:AE571">
    <cfRule type="iconSet" priority="623">
      <iconSet iconSet="5Arrows">
        <cfvo type="percent" val="0"/>
        <cfvo type="num" val="0.2"/>
        <cfvo type="num" val="0.4"/>
        <cfvo type="num" val="0.6"/>
        <cfvo type="num" val="0.8"/>
      </iconSet>
    </cfRule>
  </conditionalFormatting>
  <conditionalFormatting sqref="AE573 AE575:AE577">
    <cfRule type="iconSet" priority="622">
      <iconSet iconSet="5Arrows">
        <cfvo type="percent" val="0"/>
        <cfvo type="num" val="0.2"/>
        <cfvo type="num" val="0.4"/>
        <cfvo type="num" val="0.6"/>
        <cfvo type="num" val="0.8"/>
      </iconSet>
    </cfRule>
  </conditionalFormatting>
  <conditionalFormatting sqref="AE579:AE581 AE583">
    <cfRule type="iconSet" priority="621">
      <iconSet iconSet="5Arrows">
        <cfvo type="percent" val="0"/>
        <cfvo type="num" val="0.2"/>
        <cfvo type="num" val="0.4"/>
        <cfvo type="num" val="0.6"/>
        <cfvo type="num" val="0.8"/>
      </iconSet>
    </cfRule>
  </conditionalFormatting>
  <conditionalFormatting sqref="AE587 AE591:AE622">
    <cfRule type="iconSet" priority="620">
      <iconSet iconSet="5Arrows">
        <cfvo type="percent" val="0"/>
        <cfvo type="num" val="0.2"/>
        <cfvo type="num" val="0.4"/>
        <cfvo type="num" val="0.6"/>
        <cfvo type="num" val="0.8"/>
      </iconSet>
    </cfRule>
  </conditionalFormatting>
  <conditionalFormatting sqref="AE643:AE651">
    <cfRule type="iconSet" priority="619">
      <iconSet iconSet="5Arrows">
        <cfvo type="percent" val="0"/>
        <cfvo type="num" val="0.2"/>
        <cfvo type="num" val="0.4"/>
        <cfvo type="num" val="0.6"/>
        <cfvo type="num" val="0.8"/>
      </iconSet>
    </cfRule>
  </conditionalFormatting>
  <conditionalFormatting sqref="AE654:AE668">
    <cfRule type="iconSet" priority="618">
      <iconSet iconSet="5Arrows">
        <cfvo type="percent" val="0"/>
        <cfvo type="num" val="0.2"/>
        <cfvo type="num" val="0.4"/>
        <cfvo type="num" val="0.6"/>
        <cfvo type="num" val="0.8"/>
      </iconSet>
    </cfRule>
  </conditionalFormatting>
  <conditionalFormatting sqref="AE670:AE686">
    <cfRule type="iconSet" priority="617">
      <iconSet iconSet="5Arrows">
        <cfvo type="percent" val="0"/>
        <cfvo type="num" val="0.2"/>
        <cfvo type="num" val="0.4"/>
        <cfvo type="num" val="0.6"/>
        <cfvo type="num" val="0.8"/>
      </iconSet>
    </cfRule>
  </conditionalFormatting>
  <conditionalFormatting sqref="AE654:AE668">
    <cfRule type="iconSet" priority="616">
      <iconSet iconSet="5Arrows">
        <cfvo type="percent" val="0"/>
        <cfvo type="num" val="0.2"/>
        <cfvo type="num" val="0.4"/>
        <cfvo type="num" val="0.6"/>
        <cfvo type="num" val="0.8"/>
      </iconSet>
    </cfRule>
  </conditionalFormatting>
  <conditionalFormatting sqref="AE487">
    <cfRule type="iconSet" priority="615">
      <iconSet iconSet="5Arrows">
        <cfvo type="percent" val="0"/>
        <cfvo type="num" val="0.2"/>
        <cfvo type="num" val="0.4"/>
        <cfvo type="num" val="0.6"/>
        <cfvo type="num" val="0.8"/>
      </iconSet>
    </cfRule>
  </conditionalFormatting>
  <conditionalFormatting sqref="AE509">
    <cfRule type="iconSet" priority="614">
      <iconSet iconSet="5Arrows">
        <cfvo type="percent" val="0"/>
        <cfvo type="num" val="0.2"/>
        <cfvo type="num" val="0.4"/>
        <cfvo type="num" val="0.6"/>
        <cfvo type="num" val="0.8"/>
      </iconSet>
    </cfRule>
  </conditionalFormatting>
  <conditionalFormatting sqref="AE510">
    <cfRule type="iconSet" priority="613">
      <iconSet iconSet="5Arrows">
        <cfvo type="percent" val="0"/>
        <cfvo type="num" val="0.2"/>
        <cfvo type="num" val="0.4"/>
        <cfvo type="num" val="0.6"/>
        <cfvo type="num" val="0.8"/>
      </iconSet>
    </cfRule>
  </conditionalFormatting>
  <conditionalFormatting sqref="AE511">
    <cfRule type="iconSet" priority="612">
      <iconSet iconSet="5Arrows">
        <cfvo type="percent" val="0"/>
        <cfvo type="num" val="0.2"/>
        <cfvo type="num" val="0.4"/>
        <cfvo type="num" val="0.6"/>
        <cfvo type="num" val="0.8"/>
      </iconSet>
    </cfRule>
  </conditionalFormatting>
  <conditionalFormatting sqref="AE512">
    <cfRule type="iconSet" priority="611">
      <iconSet iconSet="5Arrows">
        <cfvo type="percent" val="0"/>
        <cfvo type="num" val="0.2"/>
        <cfvo type="num" val="0.4"/>
        <cfvo type="num" val="0.6"/>
        <cfvo type="num" val="0.8"/>
      </iconSet>
    </cfRule>
  </conditionalFormatting>
  <conditionalFormatting sqref="AE512:AE515">
    <cfRule type="iconSet" priority="610">
      <iconSet iconSet="5Arrows">
        <cfvo type="percent" val="0"/>
        <cfvo type="num" val="0.2"/>
        <cfvo type="num" val="0.4"/>
        <cfvo type="num" val="0.6"/>
        <cfvo type="num" val="0.8"/>
      </iconSet>
    </cfRule>
  </conditionalFormatting>
  <conditionalFormatting sqref="AE521">
    <cfRule type="iconSet" priority="609">
      <iconSet iconSet="5Arrows">
        <cfvo type="percent" val="0"/>
        <cfvo type="num" val="0.2"/>
        <cfvo type="num" val="0.4"/>
        <cfvo type="num" val="0.6"/>
        <cfvo type="num" val="0.8"/>
      </iconSet>
    </cfRule>
  </conditionalFormatting>
  <conditionalFormatting sqref="AE517:AE520">
    <cfRule type="iconSet" priority="608">
      <iconSet iconSet="5Arrows">
        <cfvo type="percent" val="0"/>
        <cfvo type="num" val="0.2"/>
        <cfvo type="num" val="0.4"/>
        <cfvo type="num" val="0.6"/>
        <cfvo type="num" val="0.8"/>
      </iconSet>
    </cfRule>
  </conditionalFormatting>
  <conditionalFormatting sqref="AE121:AE128 AE110 AE112:AE119">
    <cfRule type="iconSet" priority="607">
      <iconSet iconSet="5Arrows">
        <cfvo type="percent" val="0"/>
        <cfvo type="num" val="0.2"/>
        <cfvo type="num" val="0.4"/>
        <cfvo type="num" val="0.6"/>
        <cfvo type="num" val="0.8"/>
      </iconSet>
    </cfRule>
  </conditionalFormatting>
  <conditionalFormatting sqref="AE498:AE501 AE504:AE505 AE487:AE495">
    <cfRule type="iconSet" priority="606">
      <iconSet iconSet="5Arrows">
        <cfvo type="percent" val="0"/>
        <cfvo type="num" val="0.2"/>
        <cfvo type="num" val="0.4"/>
        <cfvo type="num" val="0.6"/>
        <cfvo type="num" val="0.8"/>
      </iconSet>
    </cfRule>
  </conditionalFormatting>
  <conditionalFormatting sqref="AE509:AE556">
    <cfRule type="iconSet" priority="605">
      <iconSet iconSet="5Arrows">
        <cfvo type="percent" val="0"/>
        <cfvo type="num" val="0.2"/>
        <cfvo type="num" val="0.4"/>
        <cfvo type="num" val="0.6"/>
        <cfvo type="num" val="0.8"/>
      </iconSet>
    </cfRule>
  </conditionalFormatting>
  <conditionalFormatting sqref="AE624:AE641">
    <cfRule type="iconSet" priority="604">
      <iconSet iconSet="5Arrows">
        <cfvo type="percent" val="0"/>
        <cfvo type="num" val="0.2"/>
        <cfvo type="num" val="0.4"/>
        <cfvo type="num" val="0.6"/>
        <cfvo type="num" val="0.8"/>
      </iconSet>
    </cfRule>
  </conditionalFormatting>
  <conditionalFormatting sqref="AE129:AE130">
    <cfRule type="iconSet" priority="603">
      <iconSet iconSet="5Arrows">
        <cfvo type="percent" val="0"/>
        <cfvo type="num" val="0.2"/>
        <cfvo type="num" val="0.4"/>
        <cfvo type="num" val="0.6"/>
        <cfvo type="num" val="0.8"/>
      </iconSet>
    </cfRule>
  </conditionalFormatting>
  <conditionalFormatting sqref="AE423">
    <cfRule type="iconSet" priority="602">
      <iconSet iconSet="5Arrows">
        <cfvo type="percent" val="0"/>
        <cfvo type="num" val="0.2"/>
        <cfvo type="num" val="0.4"/>
        <cfvo type="num" val="0.6"/>
        <cfvo type="num" val="0.8"/>
      </iconSet>
    </cfRule>
  </conditionalFormatting>
  <conditionalFormatting sqref="AE421">
    <cfRule type="iconSet" priority="601">
      <iconSet iconSet="5Arrows">
        <cfvo type="percent" val="0"/>
        <cfvo type="num" val="0.2"/>
        <cfvo type="num" val="0.4"/>
        <cfvo type="num" val="0.6"/>
        <cfvo type="num" val="0.8"/>
      </iconSet>
    </cfRule>
  </conditionalFormatting>
  <conditionalFormatting sqref="AE582">
    <cfRule type="iconSet" priority="600">
      <iconSet iconSet="5Arrows">
        <cfvo type="percent" val="0"/>
        <cfvo type="num" val="0.2"/>
        <cfvo type="num" val="0.4"/>
        <cfvo type="num" val="0.6"/>
        <cfvo type="num" val="0.8"/>
      </iconSet>
    </cfRule>
  </conditionalFormatting>
  <conditionalFormatting sqref="AE588:AE590">
    <cfRule type="iconSet" priority="599">
      <iconSet iconSet="5Arrows">
        <cfvo type="percent" val="0"/>
        <cfvo type="num" val="0.2"/>
        <cfvo type="num" val="0.4"/>
        <cfvo type="num" val="0.6"/>
        <cfvo type="num" val="0.8"/>
      </iconSet>
    </cfRule>
  </conditionalFormatting>
  <conditionalFormatting sqref="AE605:AE606">
    <cfRule type="iconSet" priority="598">
      <iconSet iconSet="5Arrows">
        <cfvo type="percent" val="0"/>
        <cfvo type="num" val="0.2"/>
        <cfvo type="num" val="0.4"/>
        <cfvo type="num" val="0.6"/>
        <cfvo type="num" val="0.8"/>
      </iconSet>
    </cfRule>
  </conditionalFormatting>
  <conditionalFormatting sqref="AE612">
    <cfRule type="iconSet" priority="597">
      <iconSet iconSet="5Arrows">
        <cfvo type="percent" val="0"/>
        <cfvo type="num" val="0.2"/>
        <cfvo type="num" val="0.4"/>
        <cfvo type="num" val="0.6"/>
        <cfvo type="num" val="0.8"/>
      </iconSet>
    </cfRule>
  </conditionalFormatting>
  <conditionalFormatting sqref="AE7:AE10">
    <cfRule type="iconSet" priority="596">
      <iconSet iconSet="5Arrows">
        <cfvo type="percent" val="0"/>
        <cfvo type="num" val="0.25" gte="0"/>
        <cfvo type="num" val="0.4"/>
        <cfvo type="num" val="0.75"/>
        <cfvo type="num" val="0.75" gte="0"/>
      </iconSet>
    </cfRule>
  </conditionalFormatting>
  <conditionalFormatting sqref="AE12:AE22">
    <cfRule type="iconSet" priority="595">
      <iconSet iconSet="5Arrows">
        <cfvo type="percent" val="0"/>
        <cfvo type="num" val="0.25" gte="0"/>
        <cfvo type="num" val="0.4"/>
        <cfvo type="num" val="0.75"/>
        <cfvo type="num" val="0.75" gte="0"/>
      </iconSet>
    </cfRule>
  </conditionalFormatting>
  <conditionalFormatting sqref="AE20:AE22">
    <cfRule type="iconSet" priority="594">
      <iconSet iconSet="5Arrows">
        <cfvo type="percent" val="0"/>
        <cfvo type="num" val="0.2"/>
        <cfvo type="num" val="0.4"/>
        <cfvo type="num" val="0.6"/>
        <cfvo type="num" val="0.8"/>
      </iconSet>
    </cfRule>
  </conditionalFormatting>
  <conditionalFormatting sqref="AE20:AE22">
    <cfRule type="iconSet" priority="593">
      <iconSet iconSet="5Arrows">
        <cfvo type="percent" val="0"/>
        <cfvo type="num" val="0.25" gte="0"/>
        <cfvo type="num" val="0.4"/>
        <cfvo type="num" val="0.75"/>
        <cfvo type="num" val="0.75" gte="0"/>
      </iconSet>
    </cfRule>
  </conditionalFormatting>
  <conditionalFormatting sqref="AE24:AE30">
    <cfRule type="iconSet" priority="592">
      <iconSet iconSet="5Arrows">
        <cfvo type="percent" val="0"/>
        <cfvo type="num" val="0.2"/>
        <cfvo type="num" val="0.4"/>
        <cfvo type="num" val="0.6"/>
        <cfvo type="num" val="0.8"/>
      </iconSet>
    </cfRule>
  </conditionalFormatting>
  <conditionalFormatting sqref="AE24:AE30">
    <cfRule type="iconSet" priority="591">
      <iconSet iconSet="5Arrows">
        <cfvo type="percent" val="0"/>
        <cfvo type="num" val="0.25" gte="0"/>
        <cfvo type="num" val="0.4"/>
        <cfvo type="num" val="0.75"/>
        <cfvo type="num" val="0.75" gte="0"/>
      </iconSet>
    </cfRule>
  </conditionalFormatting>
  <conditionalFormatting sqref="AE32:AE33 AE35:AE37">
    <cfRule type="iconSet" priority="590">
      <iconSet iconSet="5Arrows">
        <cfvo type="percent" val="0"/>
        <cfvo type="num" val="0.2"/>
        <cfvo type="num" val="0.4"/>
        <cfvo type="num" val="0.6"/>
        <cfvo type="num" val="0.8"/>
      </iconSet>
    </cfRule>
  </conditionalFormatting>
  <conditionalFormatting sqref="AE32:AE37">
    <cfRule type="iconSet" priority="589">
      <iconSet iconSet="5Arrows">
        <cfvo type="percent" val="0"/>
        <cfvo type="num" val="0.25" gte="0"/>
        <cfvo type="num" val="0.4"/>
        <cfvo type="num" val="0.75"/>
        <cfvo type="num" val="0.75" gte="0"/>
      </iconSet>
    </cfRule>
  </conditionalFormatting>
  <conditionalFormatting sqref="AE39:AE48">
    <cfRule type="iconSet" priority="588">
      <iconSet iconSet="5Arrows">
        <cfvo type="percent" val="0"/>
        <cfvo type="num" val="0.25" gte="0"/>
        <cfvo type="num" val="0.4"/>
        <cfvo type="num" val="0.75"/>
        <cfvo type="num" val="0.75" gte="0"/>
      </iconSet>
    </cfRule>
  </conditionalFormatting>
  <conditionalFormatting sqref="AE50:AE59">
    <cfRule type="iconSet" priority="587">
      <iconSet iconSet="5Arrows">
        <cfvo type="percent" val="0"/>
        <cfvo type="num" val="0.25" gte="0"/>
        <cfvo type="num" val="0.4"/>
        <cfvo type="num" val="0.75"/>
        <cfvo type="num" val="0.75" gte="0"/>
      </iconSet>
    </cfRule>
  </conditionalFormatting>
  <conditionalFormatting sqref="AE61:AE75">
    <cfRule type="iconSet" priority="586">
      <iconSet iconSet="5Arrows">
        <cfvo type="percent" val="0"/>
        <cfvo type="num" val="0.25" gte="0"/>
        <cfvo type="num" val="0.4"/>
        <cfvo type="num" val="0.75"/>
        <cfvo type="num" val="0.75" gte="0"/>
      </iconSet>
    </cfRule>
  </conditionalFormatting>
  <conditionalFormatting sqref="AE77:AE92">
    <cfRule type="iconSet" priority="585">
      <iconSet iconSet="5Arrows">
        <cfvo type="percent" val="0"/>
        <cfvo type="num" val="0.25" gte="0"/>
        <cfvo type="num" val="0.4"/>
        <cfvo type="num" val="0.75"/>
        <cfvo type="num" val="0.75" gte="0"/>
      </iconSet>
    </cfRule>
  </conditionalFormatting>
  <conditionalFormatting sqref="AE95:AE108">
    <cfRule type="iconSet" priority="584">
      <iconSet iconSet="5Arrows">
        <cfvo type="percent" val="0"/>
        <cfvo type="num" val="0.25" gte="0"/>
        <cfvo type="num" val="0.4"/>
        <cfvo type="num" val="0.75"/>
        <cfvo type="num" val="0.75" gte="0"/>
      </iconSet>
    </cfRule>
  </conditionalFormatting>
  <conditionalFormatting sqref="AE110:AE130">
    <cfRule type="iconSet" priority="583">
      <iconSet iconSet="5Arrows">
        <cfvo type="percent" val="0"/>
        <cfvo type="num" val="0.2"/>
        <cfvo type="num" val="0.4"/>
        <cfvo type="num" val="0.6"/>
        <cfvo type="num" val="0.8"/>
      </iconSet>
    </cfRule>
  </conditionalFormatting>
  <conditionalFormatting sqref="AE110:AE130">
    <cfRule type="iconSet" priority="582">
      <iconSet iconSet="5Arrows">
        <cfvo type="percent" val="0"/>
        <cfvo type="num" val="0.25" gte="0"/>
        <cfvo type="num" val="0.4"/>
        <cfvo type="num" val="0.75"/>
        <cfvo type="num" val="0.75" gte="0"/>
      </iconSet>
    </cfRule>
  </conditionalFormatting>
  <conditionalFormatting sqref="AE132:AE135">
    <cfRule type="iconSet" priority="581">
      <iconSet iconSet="5Arrows">
        <cfvo type="percent" val="0"/>
        <cfvo type="num" val="0.25" gte="0"/>
        <cfvo type="num" val="0.4"/>
        <cfvo type="num" val="0.75"/>
        <cfvo type="num" val="0.75" gte="0"/>
      </iconSet>
    </cfRule>
  </conditionalFormatting>
  <conditionalFormatting sqref="AE138:AE140">
    <cfRule type="iconSet" priority="580">
      <iconSet iconSet="5Arrows">
        <cfvo type="percent" val="0"/>
        <cfvo type="num" val="0.25" gte="0"/>
        <cfvo type="num" val="0.4"/>
        <cfvo type="num" val="0.75"/>
        <cfvo type="num" val="0.75" gte="0"/>
      </iconSet>
    </cfRule>
  </conditionalFormatting>
  <conditionalFormatting sqref="AE142:AE143">
    <cfRule type="iconSet" priority="579">
      <iconSet iconSet="5Arrows">
        <cfvo type="percent" val="0"/>
        <cfvo type="num" val="0.25" gte="0"/>
        <cfvo type="num" val="0.4"/>
        <cfvo type="num" val="0.75"/>
        <cfvo type="num" val="0.75" gte="0"/>
      </iconSet>
    </cfRule>
  </conditionalFormatting>
  <conditionalFormatting sqref="AE145:AE147">
    <cfRule type="iconSet" priority="578">
      <iconSet iconSet="5Arrows">
        <cfvo type="percent" val="0"/>
        <cfvo type="num" val="0.25" gte="0"/>
        <cfvo type="num" val="0.4"/>
        <cfvo type="num" val="0.75"/>
        <cfvo type="num" val="0.75" gte="0"/>
      </iconSet>
    </cfRule>
  </conditionalFormatting>
  <conditionalFormatting sqref="AE177:AE193">
    <cfRule type="iconSet" priority="577">
      <iconSet iconSet="5Arrows">
        <cfvo type="percent" val="0"/>
        <cfvo type="num" val="0.25" gte="0"/>
        <cfvo type="num" val="0.4"/>
        <cfvo type="num" val="0.75"/>
        <cfvo type="num" val="0.75" gte="0"/>
      </iconSet>
    </cfRule>
  </conditionalFormatting>
  <conditionalFormatting sqref="AE195:AE206">
    <cfRule type="iconSet" priority="576">
      <iconSet iconSet="5Arrows">
        <cfvo type="percent" val="0"/>
        <cfvo type="num" val="0.2"/>
        <cfvo type="num" val="0.4"/>
        <cfvo type="num" val="0.6"/>
        <cfvo type="num" val="0.8"/>
      </iconSet>
    </cfRule>
  </conditionalFormatting>
  <conditionalFormatting sqref="AE195:AE206">
    <cfRule type="iconSet" priority="575">
      <iconSet iconSet="5Arrows">
        <cfvo type="percent" val="0"/>
        <cfvo type="num" val="0.25" gte="0"/>
        <cfvo type="num" val="0.4"/>
        <cfvo type="num" val="0.75"/>
        <cfvo type="num" val="0.75" gte="0"/>
      </iconSet>
    </cfRule>
  </conditionalFormatting>
  <conditionalFormatting sqref="AE208:AE211">
    <cfRule type="iconSet" priority="574">
      <iconSet iconSet="5Arrows">
        <cfvo type="percent" val="0"/>
        <cfvo type="num" val="0.25" gte="0"/>
        <cfvo type="num" val="0.4"/>
        <cfvo type="num" val="0.75"/>
        <cfvo type="num" val="0.75" gte="0"/>
      </iconSet>
    </cfRule>
  </conditionalFormatting>
  <conditionalFormatting sqref="AE214:AE223">
    <cfRule type="iconSet" priority="573">
      <iconSet iconSet="5Arrows">
        <cfvo type="percent" val="0"/>
        <cfvo type="num" val="0.25" gte="0"/>
        <cfvo type="num" val="0.4"/>
        <cfvo type="num" val="0.75"/>
        <cfvo type="num" val="0.75" gte="0"/>
      </iconSet>
    </cfRule>
  </conditionalFormatting>
  <conditionalFormatting sqref="AE225:AE235">
    <cfRule type="iconSet" priority="572">
      <iconSet iconSet="5Arrows">
        <cfvo type="percent" val="0"/>
        <cfvo type="num" val="0.25" gte="0"/>
        <cfvo type="num" val="0.4"/>
        <cfvo type="num" val="0.75"/>
        <cfvo type="num" val="0.75" gte="0"/>
      </iconSet>
    </cfRule>
  </conditionalFormatting>
  <conditionalFormatting sqref="AE238:AE241">
    <cfRule type="iconSet" priority="571">
      <iconSet iconSet="5Arrows">
        <cfvo type="percent" val="0"/>
        <cfvo type="num" val="0.25" gte="0"/>
        <cfvo type="num" val="0.4"/>
        <cfvo type="num" val="0.75"/>
        <cfvo type="num" val="0.75" gte="0"/>
      </iconSet>
    </cfRule>
  </conditionalFormatting>
  <conditionalFormatting sqref="AE243:AE245">
    <cfRule type="iconSet" priority="570">
      <iconSet iconSet="5Arrows">
        <cfvo type="percent" val="0"/>
        <cfvo type="num" val="0.25" gte="0"/>
        <cfvo type="num" val="0.4"/>
        <cfvo type="num" val="0.75"/>
        <cfvo type="num" val="0.75" gte="0"/>
      </iconSet>
    </cfRule>
  </conditionalFormatting>
  <conditionalFormatting sqref="AE249:AE306">
    <cfRule type="iconSet" priority="569">
      <iconSet iconSet="5Arrows">
        <cfvo type="percent" val="0"/>
        <cfvo type="num" val="0.25" gte="0"/>
        <cfvo type="num" val="0.4"/>
        <cfvo type="num" val="0.75"/>
        <cfvo type="num" val="0.75" gte="0"/>
      </iconSet>
    </cfRule>
  </conditionalFormatting>
  <conditionalFormatting sqref="AE310:AE325">
    <cfRule type="iconSet" priority="568">
      <iconSet iconSet="5Arrows">
        <cfvo type="percent" val="0"/>
        <cfvo type="num" val="0.25" gte="0"/>
        <cfvo type="num" val="0.4"/>
        <cfvo type="num" val="0.75"/>
        <cfvo type="num" val="0.75" gte="0"/>
      </iconSet>
    </cfRule>
  </conditionalFormatting>
  <conditionalFormatting sqref="AE327:AE346">
    <cfRule type="iconSet" priority="567">
      <iconSet iconSet="5Arrows">
        <cfvo type="percent" val="0"/>
        <cfvo type="num" val="0.2"/>
        <cfvo type="num" val="0.4"/>
        <cfvo type="num" val="0.6"/>
        <cfvo type="num" val="0.8"/>
      </iconSet>
    </cfRule>
  </conditionalFormatting>
  <conditionalFormatting sqref="AE327:AE346">
    <cfRule type="iconSet" priority="566">
      <iconSet iconSet="5Arrows">
        <cfvo type="percent" val="0"/>
        <cfvo type="num" val="0.25" gte="0"/>
        <cfvo type="num" val="0.4"/>
        <cfvo type="num" val="0.75"/>
        <cfvo type="num" val="0.75" gte="0"/>
      </iconSet>
    </cfRule>
  </conditionalFormatting>
  <conditionalFormatting sqref="AE348:AE364">
    <cfRule type="iconSet" priority="565">
      <iconSet iconSet="5Arrows">
        <cfvo type="percent" val="0"/>
        <cfvo type="num" val="0.25" gte="0"/>
        <cfvo type="num" val="0.4"/>
        <cfvo type="num" val="0.75"/>
        <cfvo type="num" val="0.75" gte="0"/>
      </iconSet>
    </cfRule>
  </conditionalFormatting>
  <conditionalFormatting sqref="AE366:AE373">
    <cfRule type="iconSet" priority="564">
      <iconSet iconSet="5Arrows">
        <cfvo type="percent" val="0"/>
        <cfvo type="num" val="0.25" gte="0"/>
        <cfvo type="num" val="0.4"/>
        <cfvo type="num" val="0.75"/>
        <cfvo type="num" val="0.75" gte="0"/>
      </iconSet>
    </cfRule>
  </conditionalFormatting>
  <conditionalFormatting sqref="AE375:AE382">
    <cfRule type="iconSet" priority="563">
      <iconSet iconSet="5Arrows">
        <cfvo type="percent" val="0"/>
        <cfvo type="num" val="0.25" gte="0"/>
        <cfvo type="num" val="0.4"/>
        <cfvo type="num" val="0.75"/>
        <cfvo type="num" val="0.75" gte="0"/>
      </iconSet>
    </cfRule>
  </conditionalFormatting>
  <conditionalFormatting sqref="AE384:AE399">
    <cfRule type="iconSet" priority="562">
      <iconSet iconSet="5Arrows">
        <cfvo type="percent" val="0"/>
        <cfvo type="num" val="0.25" gte="0"/>
        <cfvo type="num" val="0.4"/>
        <cfvo type="num" val="0.75"/>
        <cfvo type="num" val="0.75" gte="0"/>
      </iconSet>
    </cfRule>
  </conditionalFormatting>
  <conditionalFormatting sqref="AE402:AE405">
    <cfRule type="iconSet" priority="561">
      <iconSet iconSet="5Arrows">
        <cfvo type="percent" val="0"/>
        <cfvo type="num" val="0.25" gte="0"/>
        <cfvo type="num" val="0.4"/>
        <cfvo type="num" val="0.75"/>
        <cfvo type="num" val="0.75" gte="0"/>
      </iconSet>
    </cfRule>
  </conditionalFormatting>
  <conditionalFormatting sqref="AE407:AE434">
    <cfRule type="iconSet" priority="560">
      <iconSet iconSet="5Arrows">
        <cfvo type="percent" val="0"/>
        <cfvo type="num" val="0.25" gte="0"/>
        <cfvo type="num" val="0.4"/>
        <cfvo type="num" val="0.75"/>
        <cfvo type="num" val="0.75" gte="0"/>
      </iconSet>
    </cfRule>
  </conditionalFormatting>
  <conditionalFormatting sqref="AE436:AE473">
    <cfRule type="iconSet" priority="559">
      <iconSet iconSet="5Arrows">
        <cfvo type="percent" val="0"/>
        <cfvo type="num" val="0.25" gte="0"/>
        <cfvo type="num" val="0.4"/>
        <cfvo type="num" val="0.75"/>
        <cfvo type="num" val="0.75" gte="0"/>
      </iconSet>
    </cfRule>
  </conditionalFormatting>
  <conditionalFormatting sqref="AE475:AE478">
    <cfRule type="iconSet" priority="558">
      <iconSet iconSet="5Arrows">
        <cfvo type="percent" val="0"/>
        <cfvo type="num" val="0.25" gte="0"/>
        <cfvo type="num" val="0.4"/>
        <cfvo type="num" val="0.75"/>
        <cfvo type="num" val="0.75" gte="0"/>
      </iconSet>
    </cfRule>
  </conditionalFormatting>
  <conditionalFormatting sqref="AE481:AE485">
    <cfRule type="iconSet" priority="557">
      <iconSet iconSet="5Arrows">
        <cfvo type="percent" val="0"/>
        <cfvo type="num" val="0.25" gte="0"/>
        <cfvo type="num" val="0.4"/>
        <cfvo type="num" val="0.75"/>
        <cfvo type="num" val="0.75" gte="0"/>
      </iconSet>
    </cfRule>
  </conditionalFormatting>
  <conditionalFormatting sqref="AE487:AE507">
    <cfRule type="iconSet" priority="556">
      <iconSet iconSet="5Arrows">
        <cfvo type="percent" val="0"/>
        <cfvo type="num" val="0.2"/>
        <cfvo type="num" val="0.4"/>
        <cfvo type="num" val="0.6"/>
        <cfvo type="num" val="0.8"/>
      </iconSet>
    </cfRule>
  </conditionalFormatting>
  <conditionalFormatting sqref="AE487:AE507">
    <cfRule type="iconSet" priority="555">
      <iconSet iconSet="5Arrows">
        <cfvo type="percent" val="0"/>
        <cfvo type="num" val="0.25" gte="0"/>
        <cfvo type="num" val="0.4"/>
        <cfvo type="num" val="0.75"/>
        <cfvo type="num" val="0.75" gte="0"/>
      </iconSet>
    </cfRule>
  </conditionalFormatting>
  <conditionalFormatting sqref="AE509:AE556">
    <cfRule type="iconSet" priority="554">
      <iconSet iconSet="5Arrows">
        <cfvo type="percent" val="0"/>
        <cfvo type="num" val="0.25" gte="0"/>
        <cfvo type="num" val="0.4"/>
        <cfvo type="num" val="0.75"/>
        <cfvo type="num" val="0.75" gte="0"/>
      </iconSet>
    </cfRule>
  </conditionalFormatting>
  <conditionalFormatting sqref="AE558:AE571">
    <cfRule type="iconSet" priority="553">
      <iconSet iconSet="5Arrows">
        <cfvo type="percent" val="0"/>
        <cfvo type="num" val="0.2"/>
        <cfvo type="num" val="0.4"/>
        <cfvo type="num" val="0.6"/>
        <cfvo type="num" val="0.8"/>
      </iconSet>
    </cfRule>
  </conditionalFormatting>
  <conditionalFormatting sqref="AE558:AE571">
    <cfRule type="iconSet" priority="552">
      <iconSet iconSet="5Arrows">
        <cfvo type="percent" val="0"/>
        <cfvo type="num" val="0.25" gte="0"/>
        <cfvo type="num" val="0.4"/>
        <cfvo type="num" val="0.75"/>
        <cfvo type="num" val="0.75" gte="0"/>
      </iconSet>
    </cfRule>
  </conditionalFormatting>
  <conditionalFormatting sqref="AE573:AE577">
    <cfRule type="iconSet" priority="551">
      <iconSet iconSet="5Arrows">
        <cfvo type="percent" val="0"/>
        <cfvo type="num" val="0.2"/>
        <cfvo type="num" val="0.4"/>
        <cfvo type="num" val="0.6"/>
        <cfvo type="num" val="0.8"/>
      </iconSet>
    </cfRule>
  </conditionalFormatting>
  <conditionalFormatting sqref="AE573:AE577">
    <cfRule type="iconSet" priority="550">
      <iconSet iconSet="5Arrows">
        <cfvo type="percent" val="0"/>
        <cfvo type="num" val="0.25" gte="0"/>
        <cfvo type="num" val="0.4"/>
        <cfvo type="num" val="0.75"/>
        <cfvo type="num" val="0.75" gte="0"/>
      </iconSet>
    </cfRule>
  </conditionalFormatting>
  <conditionalFormatting sqref="AE579:AE583">
    <cfRule type="iconSet" priority="549">
      <iconSet iconSet="5Arrows">
        <cfvo type="percent" val="0"/>
        <cfvo type="num" val="0.2"/>
        <cfvo type="num" val="0.4"/>
        <cfvo type="num" val="0.6"/>
        <cfvo type="num" val="0.8"/>
      </iconSet>
    </cfRule>
  </conditionalFormatting>
  <conditionalFormatting sqref="AE579:AE583">
    <cfRule type="iconSet" priority="548">
      <iconSet iconSet="5Arrows">
        <cfvo type="percent" val="0"/>
        <cfvo type="num" val="0.25" gte="0"/>
        <cfvo type="num" val="0.4"/>
        <cfvo type="num" val="0.75"/>
        <cfvo type="num" val="0.75" gte="0"/>
      </iconSet>
    </cfRule>
  </conditionalFormatting>
  <conditionalFormatting sqref="AE587:AE622">
    <cfRule type="iconSet" priority="547">
      <iconSet iconSet="5Arrows">
        <cfvo type="percent" val="0"/>
        <cfvo type="num" val="0.2"/>
        <cfvo type="num" val="0.4"/>
        <cfvo type="num" val="0.6"/>
        <cfvo type="num" val="0.8"/>
      </iconSet>
    </cfRule>
  </conditionalFormatting>
  <conditionalFormatting sqref="AE587:AE622">
    <cfRule type="iconSet" priority="546">
      <iconSet iconSet="5Arrows">
        <cfvo type="percent" val="0"/>
        <cfvo type="num" val="0.25" gte="0"/>
        <cfvo type="num" val="0.4"/>
        <cfvo type="num" val="0.75"/>
        <cfvo type="num" val="0.75" gte="0"/>
      </iconSet>
    </cfRule>
  </conditionalFormatting>
  <conditionalFormatting sqref="AE624:AE641">
    <cfRule type="iconSet" priority="545">
      <iconSet iconSet="5Arrows">
        <cfvo type="percent" val="0"/>
        <cfvo type="num" val="0.25" gte="0"/>
        <cfvo type="num" val="0.4"/>
        <cfvo type="num" val="0.75"/>
        <cfvo type="num" val="0.75" gte="0"/>
      </iconSet>
    </cfRule>
  </conditionalFormatting>
  <conditionalFormatting sqref="AE643:AE651">
    <cfRule type="iconSet" priority="544">
      <iconSet iconSet="5Arrows">
        <cfvo type="percent" val="0"/>
        <cfvo type="num" val="0.25" gte="0"/>
        <cfvo type="num" val="0.4"/>
        <cfvo type="num" val="0.75"/>
        <cfvo type="num" val="0.75" gte="0"/>
      </iconSet>
    </cfRule>
  </conditionalFormatting>
  <conditionalFormatting sqref="AE654:AE668">
    <cfRule type="iconSet" priority="543">
      <iconSet iconSet="5Arrows">
        <cfvo type="percent" val="0"/>
        <cfvo type="num" val="0.25" gte="0"/>
        <cfvo type="num" val="0.4"/>
        <cfvo type="num" val="0.75"/>
        <cfvo type="num" val="0.75" gte="0"/>
      </iconSet>
    </cfRule>
  </conditionalFormatting>
  <conditionalFormatting sqref="AE670:AE686">
    <cfRule type="iconSet" priority="542">
      <iconSet iconSet="5Arrows">
        <cfvo type="percent" val="0"/>
        <cfvo type="num" val="0.25" gte="0"/>
        <cfvo type="num" val="0.4"/>
        <cfvo type="num" val="0.75"/>
        <cfvo type="num" val="0.75" gte="0"/>
      </iconSet>
    </cfRule>
  </conditionalFormatting>
  <conditionalFormatting sqref="AE6">
    <cfRule type="iconSet" priority="541">
      <iconSet iconSet="5Arrows">
        <cfvo type="percent" val="0"/>
        <cfvo type="num" val="0.2"/>
        <cfvo type="num" val="0.4"/>
        <cfvo type="num" val="0.6"/>
        <cfvo type="num" val="0.8"/>
      </iconSet>
    </cfRule>
  </conditionalFormatting>
  <conditionalFormatting sqref="AE6">
    <cfRule type="iconSet" priority="540">
      <iconSet iconSet="5Arrows">
        <cfvo type="percent" val="0"/>
        <cfvo type="num" val="0.25" gte="0"/>
        <cfvo type="num" val="0.4"/>
        <cfvo type="num" val="0.75"/>
        <cfvo type="num" val="0.75" gte="0"/>
      </iconSet>
    </cfRule>
  </conditionalFormatting>
  <conditionalFormatting sqref="AE26">
    <cfRule type="iconSet" priority="539">
      <iconSet iconSet="5Arrows">
        <cfvo type="percent" val="0"/>
        <cfvo type="num" val="0.2"/>
        <cfvo type="num" val="0.4"/>
        <cfvo type="num" val="0.6"/>
        <cfvo type="num" val="0.8"/>
      </iconSet>
    </cfRule>
  </conditionalFormatting>
  <conditionalFormatting sqref="AE77">
    <cfRule type="iconSet" priority="538">
      <iconSet iconSet="5Arrows">
        <cfvo type="percent" val="0"/>
        <cfvo type="num" val="0.2"/>
        <cfvo type="num" val="0.4"/>
        <cfvo type="num" val="0.6"/>
        <cfvo type="num" val="0.8"/>
      </iconSet>
    </cfRule>
  </conditionalFormatting>
  <conditionalFormatting sqref="AE77">
    <cfRule type="iconSet" priority="537">
      <iconSet iconSet="5Arrows">
        <cfvo type="percent" val="0"/>
        <cfvo type="num" val="0.25" gte="0"/>
        <cfvo type="num" val="0.4"/>
        <cfvo type="num" val="0.75"/>
        <cfvo type="num" val="0.75" gte="0"/>
      </iconSet>
    </cfRule>
  </conditionalFormatting>
  <conditionalFormatting sqref="AE79:AE81">
    <cfRule type="iconSet" priority="536">
      <iconSet iconSet="5Arrows">
        <cfvo type="percent" val="0"/>
        <cfvo type="num" val="0.2"/>
        <cfvo type="num" val="0.4"/>
        <cfvo type="num" val="0.6"/>
        <cfvo type="num" val="0.8"/>
      </iconSet>
    </cfRule>
  </conditionalFormatting>
  <conditionalFormatting sqref="AE79:AE81">
    <cfRule type="iconSet" priority="535">
      <iconSet iconSet="5Arrows">
        <cfvo type="percent" val="0"/>
        <cfvo type="num" val="0.25" gte="0"/>
        <cfvo type="num" val="0.4"/>
        <cfvo type="num" val="0.75"/>
        <cfvo type="num" val="0.75" gte="0"/>
      </iconSet>
    </cfRule>
  </conditionalFormatting>
  <conditionalFormatting sqref="AE82:AE83">
    <cfRule type="iconSet" priority="534">
      <iconSet iconSet="5Arrows">
        <cfvo type="percent" val="0"/>
        <cfvo type="num" val="0.2"/>
        <cfvo type="num" val="0.4"/>
        <cfvo type="num" val="0.6"/>
        <cfvo type="num" val="0.8"/>
      </iconSet>
    </cfRule>
  </conditionalFormatting>
  <conditionalFormatting sqref="AE82:AE83">
    <cfRule type="iconSet" priority="533">
      <iconSet iconSet="5Arrows">
        <cfvo type="percent" val="0"/>
        <cfvo type="num" val="0.25" gte="0"/>
        <cfvo type="num" val="0.4"/>
        <cfvo type="num" val="0.75"/>
        <cfvo type="num" val="0.75" gte="0"/>
      </iconSet>
    </cfRule>
  </conditionalFormatting>
  <conditionalFormatting sqref="AE85:AE86">
    <cfRule type="iconSet" priority="532">
      <iconSet iconSet="5Arrows">
        <cfvo type="percent" val="0"/>
        <cfvo type="num" val="0.2"/>
        <cfvo type="num" val="0.4"/>
        <cfvo type="num" val="0.6"/>
        <cfvo type="num" val="0.8"/>
      </iconSet>
    </cfRule>
  </conditionalFormatting>
  <conditionalFormatting sqref="AE85:AE86">
    <cfRule type="iconSet" priority="531">
      <iconSet iconSet="5Arrows">
        <cfvo type="percent" val="0"/>
        <cfvo type="num" val="0.25" gte="0"/>
        <cfvo type="num" val="0.4"/>
        <cfvo type="num" val="0.75"/>
        <cfvo type="num" val="0.75" gte="0"/>
      </iconSet>
    </cfRule>
  </conditionalFormatting>
  <conditionalFormatting sqref="AE88">
    <cfRule type="iconSet" priority="530">
      <iconSet iconSet="5Arrows">
        <cfvo type="percent" val="0"/>
        <cfvo type="num" val="0.2"/>
        <cfvo type="num" val="0.4"/>
        <cfvo type="num" val="0.6"/>
        <cfvo type="num" val="0.8"/>
      </iconSet>
    </cfRule>
  </conditionalFormatting>
  <conditionalFormatting sqref="AE88">
    <cfRule type="iconSet" priority="529">
      <iconSet iconSet="5Arrows">
        <cfvo type="percent" val="0"/>
        <cfvo type="num" val="0.25" gte="0"/>
        <cfvo type="num" val="0.4"/>
        <cfvo type="num" val="0.75"/>
        <cfvo type="num" val="0.75" gte="0"/>
      </iconSet>
    </cfRule>
  </conditionalFormatting>
  <conditionalFormatting sqref="AE129">
    <cfRule type="iconSet" priority="528">
      <iconSet iconSet="5Arrows">
        <cfvo type="percent" val="0"/>
        <cfvo type="num" val="0.2"/>
        <cfvo type="num" val="0.4"/>
        <cfvo type="num" val="0.6"/>
        <cfvo type="num" val="0.8"/>
      </iconSet>
    </cfRule>
  </conditionalFormatting>
  <conditionalFormatting sqref="AE132:AE133">
    <cfRule type="iconSet" priority="527">
      <iconSet iconSet="5Arrows">
        <cfvo type="percent" val="0"/>
        <cfvo type="num" val="0.2"/>
        <cfvo type="num" val="0.4"/>
        <cfvo type="num" val="0.6"/>
        <cfvo type="num" val="0.8"/>
      </iconSet>
    </cfRule>
  </conditionalFormatting>
  <conditionalFormatting sqref="AE132:AE133">
    <cfRule type="iconSet" priority="526">
      <iconSet iconSet="5Arrows">
        <cfvo type="percent" val="0"/>
        <cfvo type="num" val="0.25" gte="0"/>
        <cfvo type="num" val="0.4"/>
        <cfvo type="num" val="0.75"/>
        <cfvo type="num" val="0.75" gte="0"/>
      </iconSet>
    </cfRule>
  </conditionalFormatting>
  <conditionalFormatting sqref="AE151:AE152">
    <cfRule type="iconSet" priority="525">
      <iconSet iconSet="5Arrows">
        <cfvo type="percent" val="0"/>
        <cfvo type="num" val="0.2"/>
        <cfvo type="num" val="0.4"/>
        <cfvo type="num" val="0.6"/>
        <cfvo type="num" val="0.8"/>
      </iconSet>
    </cfRule>
  </conditionalFormatting>
  <conditionalFormatting sqref="AE151:AE152">
    <cfRule type="iconSet" priority="524">
      <iconSet iconSet="5Arrows">
        <cfvo type="percent" val="0"/>
        <cfvo type="num" val="0.25" gte="0"/>
        <cfvo type="num" val="0.4"/>
        <cfvo type="num" val="0.75"/>
        <cfvo type="num" val="0.75" gte="0"/>
      </iconSet>
    </cfRule>
  </conditionalFormatting>
  <conditionalFormatting sqref="AE153">
    <cfRule type="iconSet" priority="523">
      <iconSet iconSet="5Arrows">
        <cfvo type="percent" val="0"/>
        <cfvo type="num" val="0.2"/>
        <cfvo type="num" val="0.4"/>
        <cfvo type="num" val="0.6"/>
        <cfvo type="num" val="0.8"/>
      </iconSet>
    </cfRule>
  </conditionalFormatting>
  <conditionalFormatting sqref="AE153">
    <cfRule type="iconSet" priority="522">
      <iconSet iconSet="5Arrows">
        <cfvo type="percent" val="0"/>
        <cfvo type="num" val="0.25" gte="0"/>
        <cfvo type="num" val="0.4"/>
        <cfvo type="num" val="0.75"/>
        <cfvo type="num" val="0.75" gte="0"/>
      </iconSet>
    </cfRule>
  </conditionalFormatting>
  <conditionalFormatting sqref="AE166">
    <cfRule type="iconSet" priority="521">
      <iconSet iconSet="5Arrows">
        <cfvo type="percent" val="0"/>
        <cfvo type="num" val="0.2"/>
        <cfvo type="num" val="0.4"/>
        <cfvo type="num" val="0.6"/>
        <cfvo type="num" val="0.8"/>
      </iconSet>
    </cfRule>
  </conditionalFormatting>
  <conditionalFormatting sqref="AE166">
    <cfRule type="iconSet" priority="520">
      <iconSet iconSet="5Arrows">
        <cfvo type="percent" val="0"/>
        <cfvo type="num" val="0.25" gte="0"/>
        <cfvo type="num" val="0.4"/>
        <cfvo type="num" val="0.75"/>
        <cfvo type="num" val="0.75" gte="0"/>
      </iconSet>
    </cfRule>
  </conditionalFormatting>
  <conditionalFormatting sqref="AE167">
    <cfRule type="iconSet" priority="519">
      <iconSet iconSet="5Arrows">
        <cfvo type="percent" val="0"/>
        <cfvo type="num" val="0.2"/>
        <cfvo type="num" val="0.4"/>
        <cfvo type="num" val="0.6"/>
        <cfvo type="num" val="0.8"/>
      </iconSet>
    </cfRule>
  </conditionalFormatting>
  <conditionalFormatting sqref="AE167">
    <cfRule type="iconSet" priority="518">
      <iconSet iconSet="5Arrows">
        <cfvo type="percent" val="0"/>
        <cfvo type="num" val="0.25" gte="0"/>
        <cfvo type="num" val="0.4"/>
        <cfvo type="num" val="0.75"/>
        <cfvo type="num" val="0.75" gte="0"/>
      </iconSet>
    </cfRule>
  </conditionalFormatting>
  <conditionalFormatting sqref="AE172">
    <cfRule type="iconSet" priority="517">
      <iconSet iconSet="5Arrows">
        <cfvo type="percent" val="0"/>
        <cfvo type="num" val="0.2"/>
        <cfvo type="num" val="0.4"/>
        <cfvo type="num" val="0.6"/>
        <cfvo type="num" val="0.8"/>
      </iconSet>
    </cfRule>
  </conditionalFormatting>
  <conditionalFormatting sqref="AE172">
    <cfRule type="iconSet" priority="516">
      <iconSet iconSet="5Arrows">
        <cfvo type="percent" val="0"/>
        <cfvo type="num" val="0.25" gte="0"/>
        <cfvo type="num" val="0.4"/>
        <cfvo type="num" val="0.75"/>
        <cfvo type="num" val="0.75" gte="0"/>
      </iconSet>
    </cfRule>
  </conditionalFormatting>
  <conditionalFormatting sqref="AE161:AE164">
    <cfRule type="iconSet" priority="515">
      <iconSet iconSet="5Arrows">
        <cfvo type="percent" val="0"/>
        <cfvo type="num" val="0.2"/>
        <cfvo type="num" val="0.4"/>
        <cfvo type="num" val="0.6"/>
        <cfvo type="num" val="0.8"/>
      </iconSet>
    </cfRule>
  </conditionalFormatting>
  <conditionalFormatting sqref="AE161:AE164">
    <cfRule type="iconSet" priority="514">
      <iconSet iconSet="5Arrows">
        <cfvo type="percent" val="0"/>
        <cfvo type="num" val="0.25" gte="0"/>
        <cfvo type="num" val="0.4"/>
        <cfvo type="num" val="0.75"/>
        <cfvo type="num" val="0.75" gte="0"/>
      </iconSet>
    </cfRule>
  </conditionalFormatting>
  <conditionalFormatting sqref="AE151:AE175">
    <cfRule type="iconSet" priority="513">
      <iconSet iconSet="5Arrows">
        <cfvo type="percent" val="0"/>
        <cfvo type="num" val="0.2"/>
        <cfvo type="num" val="0.4"/>
        <cfvo type="num" val="0.6"/>
        <cfvo type="num" val="0.8"/>
      </iconSet>
    </cfRule>
  </conditionalFormatting>
  <conditionalFormatting sqref="AE151:AE175">
    <cfRule type="iconSet" priority="512">
      <iconSet iconSet="5Arrows">
        <cfvo type="percent" val="0"/>
        <cfvo type="num" val="0.25" gte="0"/>
        <cfvo type="num" val="0.4"/>
        <cfvo type="num" val="0.75"/>
        <cfvo type="num" val="0.75" gte="0"/>
      </iconSet>
    </cfRule>
  </conditionalFormatting>
  <conditionalFormatting sqref="AE165">
    <cfRule type="iconSet" priority="511">
      <iconSet iconSet="5Arrows">
        <cfvo type="percent" val="0"/>
        <cfvo type="num" val="0.2"/>
        <cfvo type="num" val="0.4"/>
        <cfvo type="num" val="0.6"/>
        <cfvo type="num" val="0.8"/>
      </iconSet>
    </cfRule>
  </conditionalFormatting>
  <conditionalFormatting sqref="AE165">
    <cfRule type="iconSet" priority="510">
      <iconSet iconSet="5Arrows">
        <cfvo type="percent" val="0"/>
        <cfvo type="num" val="0.25" gte="0"/>
        <cfvo type="num" val="0.4"/>
        <cfvo type="num" val="0.75"/>
        <cfvo type="num" val="0.75" gte="0"/>
      </iconSet>
    </cfRule>
  </conditionalFormatting>
  <conditionalFormatting sqref="AE177">
    <cfRule type="iconSet" priority="509">
      <iconSet iconSet="5Arrows">
        <cfvo type="percent" val="0"/>
        <cfvo type="num" val="0.2"/>
        <cfvo type="num" val="0.4"/>
        <cfvo type="num" val="0.6"/>
        <cfvo type="num" val="0.8"/>
      </iconSet>
    </cfRule>
  </conditionalFormatting>
  <conditionalFormatting sqref="AE177">
    <cfRule type="iconSet" priority="508">
      <iconSet iconSet="5Arrows">
        <cfvo type="percent" val="0"/>
        <cfvo type="num" val="0.25" gte="0"/>
        <cfvo type="num" val="0.4"/>
        <cfvo type="num" val="0.75"/>
        <cfvo type="num" val="0.75" gte="0"/>
      </iconSet>
    </cfRule>
  </conditionalFormatting>
  <conditionalFormatting sqref="AE178:AE181">
    <cfRule type="iconSet" priority="507">
      <iconSet iconSet="5Arrows">
        <cfvo type="percent" val="0"/>
        <cfvo type="num" val="0.2"/>
        <cfvo type="num" val="0.4"/>
        <cfvo type="num" val="0.6"/>
        <cfvo type="num" val="0.8"/>
      </iconSet>
    </cfRule>
  </conditionalFormatting>
  <conditionalFormatting sqref="AE178:AE181">
    <cfRule type="iconSet" priority="506">
      <iconSet iconSet="5Arrows">
        <cfvo type="percent" val="0"/>
        <cfvo type="num" val="0.25" gte="0"/>
        <cfvo type="num" val="0.4"/>
        <cfvo type="num" val="0.75"/>
        <cfvo type="num" val="0.75" gte="0"/>
      </iconSet>
    </cfRule>
  </conditionalFormatting>
  <conditionalFormatting sqref="AE182:AE183">
    <cfRule type="iconSet" priority="505">
      <iconSet iconSet="5Arrows">
        <cfvo type="percent" val="0"/>
        <cfvo type="num" val="0.2"/>
        <cfvo type="num" val="0.4"/>
        <cfvo type="num" val="0.6"/>
        <cfvo type="num" val="0.8"/>
      </iconSet>
    </cfRule>
  </conditionalFormatting>
  <conditionalFormatting sqref="AE182:AE183">
    <cfRule type="iconSet" priority="504">
      <iconSet iconSet="5Arrows">
        <cfvo type="percent" val="0"/>
        <cfvo type="num" val="0.25" gte="0"/>
        <cfvo type="num" val="0.4"/>
        <cfvo type="num" val="0.75"/>
        <cfvo type="num" val="0.75" gte="0"/>
      </iconSet>
    </cfRule>
  </conditionalFormatting>
  <conditionalFormatting sqref="AE188:AE189">
    <cfRule type="iconSet" priority="503">
      <iconSet iconSet="5Arrows">
        <cfvo type="percent" val="0"/>
        <cfvo type="num" val="0.2"/>
        <cfvo type="num" val="0.4"/>
        <cfvo type="num" val="0.6"/>
        <cfvo type="num" val="0.8"/>
      </iconSet>
    </cfRule>
  </conditionalFormatting>
  <conditionalFormatting sqref="AE188:AE189">
    <cfRule type="iconSet" priority="502">
      <iconSet iconSet="5Arrows">
        <cfvo type="percent" val="0"/>
        <cfvo type="num" val="0.25" gte="0"/>
        <cfvo type="num" val="0.4"/>
        <cfvo type="num" val="0.75"/>
        <cfvo type="num" val="0.75" gte="0"/>
      </iconSet>
    </cfRule>
  </conditionalFormatting>
  <conditionalFormatting sqref="AE184">
    <cfRule type="iconSet" priority="501">
      <iconSet iconSet="5Arrows">
        <cfvo type="percent" val="0"/>
        <cfvo type="num" val="0.2"/>
        <cfvo type="num" val="0.4"/>
        <cfvo type="num" val="0.6"/>
        <cfvo type="num" val="0.8"/>
      </iconSet>
    </cfRule>
  </conditionalFormatting>
  <conditionalFormatting sqref="AE184">
    <cfRule type="iconSet" priority="500">
      <iconSet iconSet="5Arrows">
        <cfvo type="percent" val="0"/>
        <cfvo type="num" val="0.25" gte="0"/>
        <cfvo type="num" val="0.4"/>
        <cfvo type="num" val="0.75"/>
        <cfvo type="num" val="0.75" gte="0"/>
      </iconSet>
    </cfRule>
  </conditionalFormatting>
  <conditionalFormatting sqref="AE191">
    <cfRule type="iconSet" priority="499">
      <iconSet iconSet="5Arrows">
        <cfvo type="percent" val="0"/>
        <cfvo type="num" val="0.2"/>
        <cfvo type="num" val="0.4"/>
        <cfvo type="num" val="0.6"/>
        <cfvo type="num" val="0.8"/>
      </iconSet>
    </cfRule>
  </conditionalFormatting>
  <conditionalFormatting sqref="AE191">
    <cfRule type="iconSet" priority="498">
      <iconSet iconSet="5Arrows">
        <cfvo type="percent" val="0"/>
        <cfvo type="num" val="0.25" gte="0"/>
        <cfvo type="num" val="0.4"/>
        <cfvo type="num" val="0.75"/>
        <cfvo type="num" val="0.75" gte="0"/>
      </iconSet>
    </cfRule>
  </conditionalFormatting>
  <conditionalFormatting sqref="AE195:AE196">
    <cfRule type="iconSet" priority="497">
      <iconSet iconSet="5Arrows">
        <cfvo type="percent" val="0"/>
        <cfvo type="num" val="0.2"/>
        <cfvo type="num" val="0.4"/>
        <cfvo type="num" val="0.6"/>
        <cfvo type="num" val="0.8"/>
      </iconSet>
    </cfRule>
  </conditionalFormatting>
  <conditionalFormatting sqref="AE195:AE196">
    <cfRule type="iconSet" priority="496">
      <iconSet iconSet="5Arrows">
        <cfvo type="percent" val="0"/>
        <cfvo type="num" val="0.25" gte="0"/>
        <cfvo type="num" val="0.4"/>
        <cfvo type="num" val="0.75"/>
        <cfvo type="num" val="0.75" gte="0"/>
      </iconSet>
    </cfRule>
  </conditionalFormatting>
  <conditionalFormatting sqref="AE197:AE201">
    <cfRule type="iconSet" priority="495">
      <iconSet iconSet="5Arrows">
        <cfvo type="percent" val="0"/>
        <cfvo type="num" val="0.2"/>
        <cfvo type="num" val="0.4"/>
        <cfvo type="num" val="0.6"/>
        <cfvo type="num" val="0.8"/>
      </iconSet>
    </cfRule>
  </conditionalFormatting>
  <conditionalFormatting sqref="AE197:AE201">
    <cfRule type="iconSet" priority="494">
      <iconSet iconSet="5Arrows">
        <cfvo type="percent" val="0"/>
        <cfvo type="num" val="0.25" gte="0"/>
        <cfvo type="num" val="0.4"/>
        <cfvo type="num" val="0.75"/>
        <cfvo type="num" val="0.75" gte="0"/>
      </iconSet>
    </cfRule>
  </conditionalFormatting>
  <conditionalFormatting sqref="AE197:AE198">
    <cfRule type="iconSet" priority="493">
      <iconSet iconSet="5Arrows">
        <cfvo type="percent" val="0"/>
        <cfvo type="num" val="0.2"/>
        <cfvo type="num" val="0.4"/>
        <cfvo type="num" val="0.6"/>
        <cfvo type="num" val="0.8"/>
      </iconSet>
    </cfRule>
  </conditionalFormatting>
  <conditionalFormatting sqref="AE197:AE198">
    <cfRule type="iconSet" priority="492">
      <iconSet iconSet="5Arrows">
        <cfvo type="percent" val="0"/>
        <cfvo type="num" val="0.25" gte="0"/>
        <cfvo type="num" val="0.4"/>
        <cfvo type="num" val="0.75"/>
        <cfvo type="num" val="0.75" gte="0"/>
      </iconSet>
    </cfRule>
  </conditionalFormatting>
  <conditionalFormatting sqref="AE200">
    <cfRule type="iconSet" priority="491">
      <iconSet iconSet="5Arrows">
        <cfvo type="percent" val="0"/>
        <cfvo type="num" val="0.2"/>
        <cfvo type="num" val="0.4"/>
        <cfvo type="num" val="0.6"/>
        <cfvo type="num" val="0.8"/>
      </iconSet>
    </cfRule>
  </conditionalFormatting>
  <conditionalFormatting sqref="AE200">
    <cfRule type="iconSet" priority="490">
      <iconSet iconSet="5Arrows">
        <cfvo type="percent" val="0"/>
        <cfvo type="num" val="0.25" gte="0"/>
        <cfvo type="num" val="0.4"/>
        <cfvo type="num" val="0.75"/>
        <cfvo type="num" val="0.75" gte="0"/>
      </iconSet>
    </cfRule>
  </conditionalFormatting>
  <conditionalFormatting sqref="AE202:AE204">
    <cfRule type="iconSet" priority="489">
      <iconSet iconSet="5Arrows">
        <cfvo type="percent" val="0"/>
        <cfvo type="num" val="0.2"/>
        <cfvo type="num" val="0.4"/>
        <cfvo type="num" val="0.6"/>
        <cfvo type="num" val="0.8"/>
      </iconSet>
    </cfRule>
  </conditionalFormatting>
  <conditionalFormatting sqref="AE202:AE204">
    <cfRule type="iconSet" priority="488">
      <iconSet iconSet="5Arrows">
        <cfvo type="percent" val="0"/>
        <cfvo type="num" val="0.25" gte="0"/>
        <cfvo type="num" val="0.4"/>
        <cfvo type="num" val="0.75"/>
        <cfvo type="num" val="0.75" gte="0"/>
      </iconSet>
    </cfRule>
  </conditionalFormatting>
  <conditionalFormatting sqref="AE205">
    <cfRule type="iconSet" priority="487">
      <iconSet iconSet="5Arrows">
        <cfvo type="percent" val="0"/>
        <cfvo type="num" val="0.2"/>
        <cfvo type="num" val="0.4"/>
        <cfvo type="num" val="0.6"/>
        <cfvo type="num" val="0.8"/>
      </iconSet>
    </cfRule>
  </conditionalFormatting>
  <conditionalFormatting sqref="AE205">
    <cfRule type="iconSet" priority="486">
      <iconSet iconSet="5Arrows">
        <cfvo type="percent" val="0"/>
        <cfvo type="num" val="0.25" gte="0"/>
        <cfvo type="num" val="0.4"/>
        <cfvo type="num" val="0.75"/>
        <cfvo type="num" val="0.75" gte="0"/>
      </iconSet>
    </cfRule>
  </conditionalFormatting>
  <conditionalFormatting sqref="AE208:AE209">
    <cfRule type="iconSet" priority="485">
      <iconSet iconSet="5Arrows">
        <cfvo type="percent" val="0"/>
        <cfvo type="num" val="0.2"/>
        <cfvo type="num" val="0.4"/>
        <cfvo type="num" val="0.6"/>
        <cfvo type="num" val="0.8"/>
      </iconSet>
    </cfRule>
  </conditionalFormatting>
  <conditionalFormatting sqref="AE208:AE209">
    <cfRule type="iconSet" priority="484">
      <iconSet iconSet="5Arrows">
        <cfvo type="percent" val="0"/>
        <cfvo type="num" val="0.25" gte="0"/>
        <cfvo type="num" val="0.4"/>
        <cfvo type="num" val="0.75"/>
        <cfvo type="num" val="0.75" gte="0"/>
      </iconSet>
    </cfRule>
  </conditionalFormatting>
  <conditionalFormatting sqref="AE210">
    <cfRule type="iconSet" priority="483">
      <iconSet iconSet="5Arrows">
        <cfvo type="percent" val="0"/>
        <cfvo type="num" val="0.2"/>
        <cfvo type="num" val="0.4"/>
        <cfvo type="num" val="0.6"/>
        <cfvo type="num" val="0.8"/>
      </iconSet>
    </cfRule>
  </conditionalFormatting>
  <conditionalFormatting sqref="AE210">
    <cfRule type="iconSet" priority="482">
      <iconSet iconSet="5Arrows">
        <cfvo type="percent" val="0"/>
        <cfvo type="num" val="0.25" gte="0"/>
        <cfvo type="num" val="0.4"/>
        <cfvo type="num" val="0.75"/>
        <cfvo type="num" val="0.75" gte="0"/>
      </iconSet>
    </cfRule>
  </conditionalFormatting>
  <conditionalFormatting sqref="AE225">
    <cfRule type="iconSet" priority="481">
      <iconSet iconSet="5Arrows">
        <cfvo type="percent" val="0"/>
        <cfvo type="num" val="0.2"/>
        <cfvo type="num" val="0.4"/>
        <cfvo type="num" val="0.6"/>
        <cfvo type="num" val="0.8"/>
      </iconSet>
    </cfRule>
  </conditionalFormatting>
  <conditionalFormatting sqref="AE225">
    <cfRule type="iconSet" priority="480">
      <iconSet iconSet="5Arrows">
        <cfvo type="percent" val="0"/>
        <cfvo type="num" val="0.25" gte="0"/>
        <cfvo type="num" val="0.4"/>
        <cfvo type="num" val="0.75"/>
        <cfvo type="num" val="0.75" gte="0"/>
      </iconSet>
    </cfRule>
  </conditionalFormatting>
  <conditionalFormatting sqref="AE226">
    <cfRule type="iconSet" priority="479">
      <iconSet iconSet="5Arrows">
        <cfvo type="percent" val="0"/>
        <cfvo type="num" val="0.2"/>
        <cfvo type="num" val="0.4"/>
        <cfvo type="num" val="0.6"/>
        <cfvo type="num" val="0.8"/>
      </iconSet>
    </cfRule>
  </conditionalFormatting>
  <conditionalFormatting sqref="AE226">
    <cfRule type="iconSet" priority="478">
      <iconSet iconSet="5Arrows">
        <cfvo type="percent" val="0"/>
        <cfvo type="num" val="0.25" gte="0"/>
        <cfvo type="num" val="0.4"/>
        <cfvo type="num" val="0.75"/>
        <cfvo type="num" val="0.75" gte="0"/>
      </iconSet>
    </cfRule>
  </conditionalFormatting>
  <conditionalFormatting sqref="AE227:AE231">
    <cfRule type="iconSet" priority="477">
      <iconSet iconSet="5Arrows">
        <cfvo type="percent" val="0"/>
        <cfvo type="num" val="0.2"/>
        <cfvo type="num" val="0.4"/>
        <cfvo type="num" val="0.6"/>
        <cfvo type="num" val="0.8"/>
      </iconSet>
    </cfRule>
  </conditionalFormatting>
  <conditionalFormatting sqref="AE227:AE231">
    <cfRule type="iconSet" priority="476">
      <iconSet iconSet="5Arrows">
        <cfvo type="percent" val="0"/>
        <cfvo type="num" val="0.25" gte="0"/>
        <cfvo type="num" val="0.4"/>
        <cfvo type="num" val="0.75"/>
        <cfvo type="num" val="0.75" gte="0"/>
      </iconSet>
    </cfRule>
  </conditionalFormatting>
  <conditionalFormatting sqref="AE249:AE252">
    <cfRule type="iconSet" priority="475">
      <iconSet iconSet="5Arrows">
        <cfvo type="percent" val="0"/>
        <cfvo type="num" val="0.2"/>
        <cfvo type="num" val="0.4"/>
        <cfvo type="num" val="0.6"/>
        <cfvo type="num" val="0.8"/>
      </iconSet>
    </cfRule>
  </conditionalFormatting>
  <conditionalFormatting sqref="AE249:AE252">
    <cfRule type="iconSet" priority="474">
      <iconSet iconSet="5Arrows">
        <cfvo type="percent" val="0"/>
        <cfvo type="num" val="0.25" gte="0"/>
        <cfvo type="num" val="0.4"/>
        <cfvo type="num" val="0.75"/>
        <cfvo type="num" val="0.75" gte="0"/>
      </iconSet>
    </cfRule>
  </conditionalFormatting>
  <conditionalFormatting sqref="AE253:AE255">
    <cfRule type="iconSet" priority="473">
      <iconSet iconSet="5Arrows">
        <cfvo type="percent" val="0"/>
        <cfvo type="num" val="0.2"/>
        <cfvo type="num" val="0.4"/>
        <cfvo type="num" val="0.6"/>
        <cfvo type="num" val="0.8"/>
      </iconSet>
    </cfRule>
  </conditionalFormatting>
  <conditionalFormatting sqref="AE253:AE255">
    <cfRule type="iconSet" priority="472">
      <iconSet iconSet="5Arrows">
        <cfvo type="percent" val="0"/>
        <cfvo type="num" val="0.25" gte="0"/>
        <cfvo type="num" val="0.4"/>
        <cfvo type="num" val="0.75"/>
        <cfvo type="num" val="0.75" gte="0"/>
      </iconSet>
    </cfRule>
  </conditionalFormatting>
  <conditionalFormatting sqref="AE256:AE259">
    <cfRule type="iconSet" priority="471">
      <iconSet iconSet="5Arrows">
        <cfvo type="percent" val="0"/>
        <cfvo type="num" val="0.2"/>
        <cfvo type="num" val="0.4"/>
        <cfvo type="num" val="0.6"/>
        <cfvo type="num" val="0.8"/>
      </iconSet>
    </cfRule>
  </conditionalFormatting>
  <conditionalFormatting sqref="AE256:AE259">
    <cfRule type="iconSet" priority="470">
      <iconSet iconSet="5Arrows">
        <cfvo type="percent" val="0"/>
        <cfvo type="num" val="0.25" gte="0"/>
        <cfvo type="num" val="0.4"/>
        <cfvo type="num" val="0.75"/>
        <cfvo type="num" val="0.75" gte="0"/>
      </iconSet>
    </cfRule>
  </conditionalFormatting>
  <conditionalFormatting sqref="AE262">
    <cfRule type="iconSet" priority="469">
      <iconSet iconSet="5Arrows">
        <cfvo type="percent" val="0"/>
        <cfvo type="num" val="0.2"/>
        <cfvo type="num" val="0.4"/>
        <cfvo type="num" val="0.6"/>
        <cfvo type="num" val="0.8"/>
      </iconSet>
    </cfRule>
  </conditionalFormatting>
  <conditionalFormatting sqref="AE262">
    <cfRule type="iconSet" priority="468">
      <iconSet iconSet="5Arrows">
        <cfvo type="percent" val="0"/>
        <cfvo type="num" val="0.25" gte="0"/>
        <cfvo type="num" val="0.4"/>
        <cfvo type="num" val="0.75"/>
        <cfvo type="num" val="0.75" gte="0"/>
      </iconSet>
    </cfRule>
  </conditionalFormatting>
  <conditionalFormatting sqref="AE278:AE282">
    <cfRule type="iconSet" priority="467">
      <iconSet iconSet="5Arrows">
        <cfvo type="percent" val="0"/>
        <cfvo type="num" val="0.2"/>
        <cfvo type="num" val="0.4"/>
        <cfvo type="num" val="0.6"/>
        <cfvo type="num" val="0.8"/>
      </iconSet>
    </cfRule>
  </conditionalFormatting>
  <conditionalFormatting sqref="AE278:AE282">
    <cfRule type="iconSet" priority="466">
      <iconSet iconSet="5Arrows">
        <cfvo type="percent" val="0"/>
        <cfvo type="num" val="0.25" gte="0"/>
        <cfvo type="num" val="0.4"/>
        <cfvo type="num" val="0.75"/>
        <cfvo type="num" val="0.75" gte="0"/>
      </iconSet>
    </cfRule>
  </conditionalFormatting>
  <conditionalFormatting sqref="AE284:AE288">
    <cfRule type="iconSet" priority="465">
      <iconSet iconSet="5Arrows">
        <cfvo type="percent" val="0"/>
        <cfvo type="num" val="0.2"/>
        <cfvo type="num" val="0.4"/>
        <cfvo type="num" val="0.6"/>
        <cfvo type="num" val="0.8"/>
      </iconSet>
    </cfRule>
  </conditionalFormatting>
  <conditionalFormatting sqref="AE284:AE288">
    <cfRule type="iconSet" priority="464">
      <iconSet iconSet="5Arrows">
        <cfvo type="percent" val="0"/>
        <cfvo type="num" val="0.25" gte="0"/>
        <cfvo type="num" val="0.4"/>
        <cfvo type="num" val="0.75"/>
        <cfvo type="num" val="0.75" gte="0"/>
      </iconSet>
    </cfRule>
  </conditionalFormatting>
  <conditionalFormatting sqref="AE292:AE293">
    <cfRule type="iconSet" priority="463">
      <iconSet iconSet="5Arrows">
        <cfvo type="percent" val="0"/>
        <cfvo type="num" val="0.2"/>
        <cfvo type="num" val="0.4"/>
        <cfvo type="num" val="0.6"/>
        <cfvo type="num" val="0.8"/>
      </iconSet>
    </cfRule>
  </conditionalFormatting>
  <conditionalFormatting sqref="AE292:AE293">
    <cfRule type="iconSet" priority="462">
      <iconSet iconSet="5Arrows">
        <cfvo type="percent" val="0"/>
        <cfvo type="num" val="0.25" gte="0"/>
        <cfvo type="num" val="0.4"/>
        <cfvo type="num" val="0.75"/>
        <cfvo type="num" val="0.75" gte="0"/>
      </iconSet>
    </cfRule>
  </conditionalFormatting>
  <conditionalFormatting sqref="AE295">
    <cfRule type="iconSet" priority="461">
      <iconSet iconSet="5Arrows">
        <cfvo type="percent" val="0"/>
        <cfvo type="num" val="0.2"/>
        <cfvo type="num" val="0.4"/>
        <cfvo type="num" val="0.6"/>
        <cfvo type="num" val="0.8"/>
      </iconSet>
    </cfRule>
  </conditionalFormatting>
  <conditionalFormatting sqref="AE295">
    <cfRule type="iconSet" priority="460">
      <iconSet iconSet="5Arrows">
        <cfvo type="percent" val="0"/>
        <cfvo type="num" val="0.25" gte="0"/>
        <cfvo type="num" val="0.4"/>
        <cfvo type="num" val="0.75"/>
        <cfvo type="num" val="0.75" gte="0"/>
      </iconSet>
    </cfRule>
  </conditionalFormatting>
  <conditionalFormatting sqref="AE297">
    <cfRule type="iconSet" priority="459">
      <iconSet iconSet="5Arrows">
        <cfvo type="percent" val="0"/>
        <cfvo type="num" val="0.2"/>
        <cfvo type="num" val="0.4"/>
        <cfvo type="num" val="0.6"/>
        <cfvo type="num" val="0.8"/>
      </iconSet>
    </cfRule>
  </conditionalFormatting>
  <conditionalFormatting sqref="AE297">
    <cfRule type="iconSet" priority="458">
      <iconSet iconSet="5Arrows">
        <cfvo type="percent" val="0"/>
        <cfvo type="num" val="0.25" gte="0"/>
        <cfvo type="num" val="0.4"/>
        <cfvo type="num" val="0.75"/>
        <cfvo type="num" val="0.75" gte="0"/>
      </iconSet>
    </cfRule>
  </conditionalFormatting>
  <conditionalFormatting sqref="AE299:AE302">
    <cfRule type="iconSet" priority="457">
      <iconSet iconSet="5Arrows">
        <cfvo type="percent" val="0"/>
        <cfvo type="num" val="0.2"/>
        <cfvo type="num" val="0.4"/>
        <cfvo type="num" val="0.6"/>
        <cfvo type="num" val="0.8"/>
      </iconSet>
    </cfRule>
  </conditionalFormatting>
  <conditionalFormatting sqref="AE299:AE302">
    <cfRule type="iconSet" priority="456">
      <iconSet iconSet="5Arrows">
        <cfvo type="percent" val="0"/>
        <cfvo type="num" val="0.25" gte="0"/>
        <cfvo type="num" val="0.4"/>
        <cfvo type="num" val="0.75"/>
        <cfvo type="num" val="0.75" gte="0"/>
      </iconSet>
    </cfRule>
  </conditionalFormatting>
  <conditionalFormatting sqref="AE303">
    <cfRule type="iconSet" priority="455">
      <iconSet iconSet="5Arrows">
        <cfvo type="percent" val="0"/>
        <cfvo type="num" val="0.2"/>
        <cfvo type="num" val="0.4"/>
        <cfvo type="num" val="0.6"/>
        <cfvo type="num" val="0.8"/>
      </iconSet>
    </cfRule>
  </conditionalFormatting>
  <conditionalFormatting sqref="AE303">
    <cfRule type="iconSet" priority="454">
      <iconSet iconSet="5Arrows">
        <cfvo type="percent" val="0"/>
        <cfvo type="num" val="0.25" gte="0"/>
        <cfvo type="num" val="0.4"/>
        <cfvo type="num" val="0.75"/>
        <cfvo type="num" val="0.75" gte="0"/>
      </iconSet>
    </cfRule>
  </conditionalFormatting>
  <conditionalFormatting sqref="AE310">
    <cfRule type="iconSet" priority="453">
      <iconSet iconSet="5Arrows">
        <cfvo type="percent" val="0"/>
        <cfvo type="num" val="0.2"/>
        <cfvo type="num" val="0.4"/>
        <cfvo type="num" val="0.6"/>
        <cfvo type="num" val="0.8"/>
      </iconSet>
    </cfRule>
  </conditionalFormatting>
  <conditionalFormatting sqref="AE310">
    <cfRule type="iconSet" priority="452">
      <iconSet iconSet="5Arrows">
        <cfvo type="percent" val="0"/>
        <cfvo type="num" val="0.25" gte="0"/>
        <cfvo type="num" val="0.4"/>
        <cfvo type="num" val="0.75"/>
        <cfvo type="num" val="0.75" gte="0"/>
      </iconSet>
    </cfRule>
  </conditionalFormatting>
  <conditionalFormatting sqref="AE313">
    <cfRule type="iconSet" priority="451">
      <iconSet iconSet="5Arrows">
        <cfvo type="percent" val="0"/>
        <cfvo type="num" val="0.2"/>
        <cfvo type="num" val="0.4"/>
        <cfvo type="num" val="0.6"/>
        <cfvo type="num" val="0.8"/>
      </iconSet>
    </cfRule>
  </conditionalFormatting>
  <conditionalFormatting sqref="AE313">
    <cfRule type="iconSet" priority="450">
      <iconSet iconSet="5Arrows">
        <cfvo type="percent" val="0"/>
        <cfvo type="num" val="0.25" gte="0"/>
        <cfvo type="num" val="0.4"/>
        <cfvo type="num" val="0.75"/>
        <cfvo type="num" val="0.75" gte="0"/>
      </iconSet>
    </cfRule>
  </conditionalFormatting>
  <conditionalFormatting sqref="AE315">
    <cfRule type="iconSet" priority="449">
      <iconSet iconSet="5Arrows">
        <cfvo type="percent" val="0"/>
        <cfvo type="num" val="0.2"/>
        <cfvo type="num" val="0.4"/>
        <cfvo type="num" val="0.6"/>
        <cfvo type="num" val="0.8"/>
      </iconSet>
    </cfRule>
  </conditionalFormatting>
  <conditionalFormatting sqref="AE315">
    <cfRule type="iconSet" priority="448">
      <iconSet iconSet="5Arrows">
        <cfvo type="percent" val="0"/>
        <cfvo type="num" val="0.25" gte="0"/>
        <cfvo type="num" val="0.4"/>
        <cfvo type="num" val="0.75"/>
        <cfvo type="num" val="0.75" gte="0"/>
      </iconSet>
    </cfRule>
  </conditionalFormatting>
  <conditionalFormatting sqref="AE316:AE317">
    <cfRule type="iconSet" priority="447">
      <iconSet iconSet="5Arrows">
        <cfvo type="percent" val="0"/>
        <cfvo type="num" val="0.2"/>
        <cfvo type="num" val="0.4"/>
        <cfvo type="num" val="0.6"/>
        <cfvo type="num" val="0.8"/>
      </iconSet>
    </cfRule>
  </conditionalFormatting>
  <conditionalFormatting sqref="AE316:AE317">
    <cfRule type="iconSet" priority="446">
      <iconSet iconSet="5Arrows">
        <cfvo type="percent" val="0"/>
        <cfvo type="num" val="0.25" gte="0"/>
        <cfvo type="num" val="0.4"/>
        <cfvo type="num" val="0.75"/>
        <cfvo type="num" val="0.75" gte="0"/>
      </iconSet>
    </cfRule>
  </conditionalFormatting>
  <conditionalFormatting sqref="AE318:AE319">
    <cfRule type="iconSet" priority="445">
      <iconSet iconSet="5Arrows">
        <cfvo type="percent" val="0"/>
        <cfvo type="num" val="0.2"/>
        <cfvo type="num" val="0.4"/>
        <cfvo type="num" val="0.6"/>
        <cfvo type="num" val="0.8"/>
      </iconSet>
    </cfRule>
  </conditionalFormatting>
  <conditionalFormatting sqref="AE318:AE319">
    <cfRule type="iconSet" priority="444">
      <iconSet iconSet="5Arrows">
        <cfvo type="percent" val="0"/>
        <cfvo type="num" val="0.25" gte="0"/>
        <cfvo type="num" val="0.4"/>
        <cfvo type="num" val="0.75"/>
        <cfvo type="num" val="0.75" gte="0"/>
      </iconSet>
    </cfRule>
  </conditionalFormatting>
  <conditionalFormatting sqref="AE320">
    <cfRule type="iconSet" priority="443">
      <iconSet iconSet="5Arrows">
        <cfvo type="percent" val="0"/>
        <cfvo type="num" val="0.2"/>
        <cfvo type="num" val="0.4"/>
        <cfvo type="num" val="0.6"/>
        <cfvo type="num" val="0.8"/>
      </iconSet>
    </cfRule>
  </conditionalFormatting>
  <conditionalFormatting sqref="AE320">
    <cfRule type="iconSet" priority="442">
      <iconSet iconSet="5Arrows">
        <cfvo type="percent" val="0"/>
        <cfvo type="num" val="0.25" gte="0"/>
        <cfvo type="num" val="0.4"/>
        <cfvo type="num" val="0.75"/>
        <cfvo type="num" val="0.75" gte="0"/>
      </iconSet>
    </cfRule>
  </conditionalFormatting>
  <conditionalFormatting sqref="AE321">
    <cfRule type="iconSet" priority="441">
      <iconSet iconSet="5Arrows">
        <cfvo type="percent" val="0"/>
        <cfvo type="num" val="0.2"/>
        <cfvo type="num" val="0.4"/>
        <cfvo type="num" val="0.6"/>
        <cfvo type="num" val="0.8"/>
      </iconSet>
    </cfRule>
  </conditionalFormatting>
  <conditionalFormatting sqref="AE321">
    <cfRule type="iconSet" priority="440">
      <iconSet iconSet="5Arrows">
        <cfvo type="percent" val="0"/>
        <cfvo type="num" val="0.25" gte="0"/>
        <cfvo type="num" val="0.4"/>
        <cfvo type="num" val="0.75"/>
        <cfvo type="num" val="0.75" gte="0"/>
      </iconSet>
    </cfRule>
  </conditionalFormatting>
  <conditionalFormatting sqref="AE322">
    <cfRule type="iconSet" priority="439">
      <iconSet iconSet="5Arrows">
        <cfvo type="percent" val="0"/>
        <cfvo type="num" val="0.2"/>
        <cfvo type="num" val="0.4"/>
        <cfvo type="num" val="0.6"/>
        <cfvo type="num" val="0.8"/>
      </iconSet>
    </cfRule>
  </conditionalFormatting>
  <conditionalFormatting sqref="AE322">
    <cfRule type="iconSet" priority="438">
      <iconSet iconSet="5Arrows">
        <cfvo type="percent" val="0"/>
        <cfvo type="num" val="0.25" gte="0"/>
        <cfvo type="num" val="0.4"/>
        <cfvo type="num" val="0.75"/>
        <cfvo type="num" val="0.75" gte="0"/>
      </iconSet>
    </cfRule>
  </conditionalFormatting>
  <conditionalFormatting sqref="AE348">
    <cfRule type="iconSet" priority="437">
      <iconSet iconSet="5Arrows">
        <cfvo type="percent" val="0"/>
        <cfvo type="num" val="0.2"/>
        <cfvo type="num" val="0.4"/>
        <cfvo type="num" val="0.6"/>
        <cfvo type="num" val="0.8"/>
      </iconSet>
    </cfRule>
  </conditionalFormatting>
  <conditionalFormatting sqref="AE348">
    <cfRule type="iconSet" priority="436">
      <iconSet iconSet="5Arrows">
        <cfvo type="percent" val="0"/>
        <cfvo type="num" val="0.25" gte="0"/>
        <cfvo type="num" val="0.4"/>
        <cfvo type="num" val="0.75"/>
        <cfvo type="num" val="0.75" gte="0"/>
      </iconSet>
    </cfRule>
  </conditionalFormatting>
  <conditionalFormatting sqref="AE366:AE370">
    <cfRule type="iconSet" priority="435">
      <iconSet iconSet="5Arrows">
        <cfvo type="percent" val="0"/>
        <cfvo type="num" val="0.2"/>
        <cfvo type="num" val="0.4"/>
        <cfvo type="num" val="0.6"/>
        <cfvo type="num" val="0.8"/>
      </iconSet>
    </cfRule>
  </conditionalFormatting>
  <conditionalFormatting sqref="AE366:AE370">
    <cfRule type="iconSet" priority="434">
      <iconSet iconSet="5Arrows">
        <cfvo type="percent" val="0"/>
        <cfvo type="num" val="0.25" gte="0"/>
        <cfvo type="num" val="0.4"/>
        <cfvo type="num" val="0.75"/>
        <cfvo type="num" val="0.75" gte="0"/>
      </iconSet>
    </cfRule>
  </conditionalFormatting>
  <conditionalFormatting sqref="AE375">
    <cfRule type="iconSet" priority="433">
      <iconSet iconSet="5Arrows">
        <cfvo type="percent" val="0"/>
        <cfvo type="num" val="0.2"/>
        <cfvo type="num" val="0.4"/>
        <cfvo type="num" val="0.6"/>
        <cfvo type="num" val="0.8"/>
      </iconSet>
    </cfRule>
  </conditionalFormatting>
  <conditionalFormatting sqref="AE375">
    <cfRule type="iconSet" priority="432">
      <iconSet iconSet="5Arrows">
        <cfvo type="percent" val="0"/>
        <cfvo type="num" val="0.25" gte="0"/>
        <cfvo type="num" val="0.4"/>
        <cfvo type="num" val="0.75"/>
        <cfvo type="num" val="0.75" gte="0"/>
      </iconSet>
    </cfRule>
  </conditionalFormatting>
  <conditionalFormatting sqref="AE376:AE382">
    <cfRule type="iconSet" priority="431">
      <iconSet iconSet="5Arrows">
        <cfvo type="percent" val="0"/>
        <cfvo type="num" val="0.2"/>
        <cfvo type="num" val="0.4"/>
        <cfvo type="num" val="0.6"/>
        <cfvo type="num" val="0.8"/>
      </iconSet>
    </cfRule>
  </conditionalFormatting>
  <conditionalFormatting sqref="AE376:AE382">
    <cfRule type="iconSet" priority="430">
      <iconSet iconSet="5Arrows">
        <cfvo type="percent" val="0"/>
        <cfvo type="num" val="0.25" gte="0"/>
        <cfvo type="num" val="0.4"/>
        <cfvo type="num" val="0.75"/>
        <cfvo type="num" val="0.75" gte="0"/>
      </iconSet>
    </cfRule>
  </conditionalFormatting>
  <conditionalFormatting sqref="AE376">
    <cfRule type="iconSet" priority="429">
      <iconSet iconSet="5Arrows">
        <cfvo type="percent" val="0"/>
        <cfvo type="num" val="0.2"/>
        <cfvo type="num" val="0.4"/>
        <cfvo type="num" val="0.6"/>
        <cfvo type="num" val="0.8"/>
      </iconSet>
    </cfRule>
  </conditionalFormatting>
  <conditionalFormatting sqref="AE376">
    <cfRule type="iconSet" priority="428">
      <iconSet iconSet="5Arrows">
        <cfvo type="percent" val="0"/>
        <cfvo type="num" val="0.25" gte="0"/>
        <cfvo type="num" val="0.4"/>
        <cfvo type="num" val="0.75"/>
        <cfvo type="num" val="0.75" gte="0"/>
      </iconSet>
    </cfRule>
  </conditionalFormatting>
  <conditionalFormatting sqref="AE377">
    <cfRule type="iconSet" priority="427">
      <iconSet iconSet="5Arrows">
        <cfvo type="percent" val="0"/>
        <cfvo type="num" val="0.2"/>
        <cfvo type="num" val="0.4"/>
        <cfvo type="num" val="0.6"/>
        <cfvo type="num" val="0.8"/>
      </iconSet>
    </cfRule>
  </conditionalFormatting>
  <conditionalFormatting sqref="AE377">
    <cfRule type="iconSet" priority="426">
      <iconSet iconSet="5Arrows">
        <cfvo type="percent" val="0"/>
        <cfvo type="num" val="0.25" gte="0"/>
        <cfvo type="num" val="0.4"/>
        <cfvo type="num" val="0.75"/>
        <cfvo type="num" val="0.75" gte="0"/>
      </iconSet>
    </cfRule>
  </conditionalFormatting>
  <conditionalFormatting sqref="AE378">
    <cfRule type="iconSet" priority="425">
      <iconSet iconSet="5Arrows">
        <cfvo type="percent" val="0"/>
        <cfvo type="num" val="0.2"/>
        <cfvo type="num" val="0.4"/>
        <cfvo type="num" val="0.6"/>
        <cfvo type="num" val="0.8"/>
      </iconSet>
    </cfRule>
  </conditionalFormatting>
  <conditionalFormatting sqref="AE378">
    <cfRule type="iconSet" priority="424">
      <iconSet iconSet="5Arrows">
        <cfvo type="percent" val="0"/>
        <cfvo type="num" val="0.25" gte="0"/>
        <cfvo type="num" val="0.4"/>
        <cfvo type="num" val="0.75"/>
        <cfvo type="num" val="0.75" gte="0"/>
      </iconSet>
    </cfRule>
  </conditionalFormatting>
  <conditionalFormatting sqref="AE380">
    <cfRule type="iconSet" priority="423">
      <iconSet iconSet="5Arrows">
        <cfvo type="percent" val="0"/>
        <cfvo type="num" val="0.2"/>
        <cfvo type="num" val="0.4"/>
        <cfvo type="num" val="0.6"/>
        <cfvo type="num" val="0.8"/>
      </iconSet>
    </cfRule>
  </conditionalFormatting>
  <conditionalFormatting sqref="AE380">
    <cfRule type="iconSet" priority="422">
      <iconSet iconSet="5Arrows">
        <cfvo type="percent" val="0"/>
        <cfvo type="num" val="0.25" gte="0"/>
        <cfvo type="num" val="0.4"/>
        <cfvo type="num" val="0.75"/>
        <cfvo type="num" val="0.75" gte="0"/>
      </iconSet>
    </cfRule>
  </conditionalFormatting>
  <conditionalFormatting sqref="AE384">
    <cfRule type="iconSet" priority="421">
      <iconSet iconSet="5Arrows">
        <cfvo type="percent" val="0"/>
        <cfvo type="num" val="0.2"/>
        <cfvo type="num" val="0.4"/>
        <cfvo type="num" val="0.6"/>
        <cfvo type="num" val="0.8"/>
      </iconSet>
    </cfRule>
  </conditionalFormatting>
  <conditionalFormatting sqref="AE384">
    <cfRule type="iconSet" priority="420">
      <iconSet iconSet="5Arrows">
        <cfvo type="percent" val="0"/>
        <cfvo type="num" val="0.25" gte="0"/>
        <cfvo type="num" val="0.4"/>
        <cfvo type="num" val="0.75"/>
        <cfvo type="num" val="0.75" gte="0"/>
      </iconSet>
    </cfRule>
  </conditionalFormatting>
  <conditionalFormatting sqref="AE385:AE399">
    <cfRule type="iconSet" priority="419">
      <iconSet iconSet="5Arrows">
        <cfvo type="percent" val="0"/>
        <cfvo type="num" val="0.2"/>
        <cfvo type="num" val="0.4"/>
        <cfvo type="num" val="0.6"/>
        <cfvo type="num" val="0.8"/>
      </iconSet>
    </cfRule>
  </conditionalFormatting>
  <conditionalFormatting sqref="AE385:AE399">
    <cfRule type="iconSet" priority="418">
      <iconSet iconSet="5Arrows">
        <cfvo type="percent" val="0"/>
        <cfvo type="num" val="0.25" gte="0"/>
        <cfvo type="num" val="0.4"/>
        <cfvo type="num" val="0.75"/>
        <cfvo type="num" val="0.75" gte="0"/>
      </iconSet>
    </cfRule>
  </conditionalFormatting>
  <conditionalFormatting sqref="AE385:AE386">
    <cfRule type="iconSet" priority="417">
      <iconSet iconSet="5Arrows">
        <cfvo type="percent" val="0"/>
        <cfvo type="num" val="0.2"/>
        <cfvo type="num" val="0.4"/>
        <cfvo type="num" val="0.6"/>
        <cfvo type="num" val="0.8"/>
      </iconSet>
    </cfRule>
  </conditionalFormatting>
  <conditionalFormatting sqref="AE385:AE386">
    <cfRule type="iconSet" priority="416">
      <iconSet iconSet="5Arrows">
        <cfvo type="percent" val="0"/>
        <cfvo type="num" val="0.25" gte="0"/>
        <cfvo type="num" val="0.4"/>
        <cfvo type="num" val="0.75"/>
        <cfvo type="num" val="0.75" gte="0"/>
      </iconSet>
    </cfRule>
  </conditionalFormatting>
  <conditionalFormatting sqref="AE393">
    <cfRule type="iconSet" priority="415">
      <iconSet iconSet="5Arrows">
        <cfvo type="percent" val="0"/>
        <cfvo type="num" val="0.2"/>
        <cfvo type="num" val="0.4"/>
        <cfvo type="num" val="0.6"/>
        <cfvo type="num" val="0.8"/>
      </iconSet>
    </cfRule>
  </conditionalFormatting>
  <conditionalFormatting sqref="AE393">
    <cfRule type="iconSet" priority="414">
      <iconSet iconSet="5Arrows">
        <cfvo type="percent" val="0"/>
        <cfvo type="num" val="0.25" gte="0"/>
        <cfvo type="num" val="0.4"/>
        <cfvo type="num" val="0.75"/>
        <cfvo type="num" val="0.75" gte="0"/>
      </iconSet>
    </cfRule>
  </conditionalFormatting>
  <conditionalFormatting sqref="AE395">
    <cfRule type="iconSet" priority="413">
      <iconSet iconSet="5Arrows">
        <cfvo type="percent" val="0"/>
        <cfvo type="num" val="0.2"/>
        <cfvo type="num" val="0.4"/>
        <cfvo type="num" val="0.6"/>
        <cfvo type="num" val="0.8"/>
      </iconSet>
    </cfRule>
  </conditionalFormatting>
  <conditionalFormatting sqref="AE395">
    <cfRule type="iconSet" priority="412">
      <iconSet iconSet="5Arrows">
        <cfvo type="percent" val="0"/>
        <cfvo type="num" val="0.25" gte="0"/>
        <cfvo type="num" val="0.4"/>
        <cfvo type="num" val="0.75"/>
        <cfvo type="num" val="0.75" gte="0"/>
      </iconSet>
    </cfRule>
  </conditionalFormatting>
  <conditionalFormatting sqref="AE403:AE405">
    <cfRule type="iconSet" priority="411">
      <iconSet iconSet="5Arrows">
        <cfvo type="percent" val="0"/>
        <cfvo type="num" val="0.2"/>
        <cfvo type="num" val="0.4"/>
        <cfvo type="num" val="0.6"/>
        <cfvo type="num" val="0.8"/>
      </iconSet>
    </cfRule>
  </conditionalFormatting>
  <conditionalFormatting sqref="AE403:AE405">
    <cfRule type="iconSet" priority="410">
      <iconSet iconSet="5Arrows">
        <cfvo type="percent" val="0"/>
        <cfvo type="num" val="0.25" gte="0"/>
        <cfvo type="num" val="0.4"/>
        <cfvo type="num" val="0.75"/>
        <cfvo type="num" val="0.75" gte="0"/>
      </iconSet>
    </cfRule>
  </conditionalFormatting>
  <conditionalFormatting sqref="AE407">
    <cfRule type="iconSet" priority="409">
      <iconSet iconSet="5Arrows">
        <cfvo type="percent" val="0"/>
        <cfvo type="num" val="0.2"/>
        <cfvo type="num" val="0.4"/>
        <cfvo type="num" val="0.6"/>
        <cfvo type="num" val="0.8"/>
      </iconSet>
    </cfRule>
  </conditionalFormatting>
  <conditionalFormatting sqref="AE407">
    <cfRule type="iconSet" priority="408">
      <iconSet iconSet="5Arrows">
        <cfvo type="percent" val="0"/>
        <cfvo type="num" val="0.25" gte="0"/>
        <cfvo type="num" val="0.4"/>
        <cfvo type="num" val="0.75"/>
        <cfvo type="num" val="0.75" gte="0"/>
      </iconSet>
    </cfRule>
  </conditionalFormatting>
  <conditionalFormatting sqref="AE409">
    <cfRule type="iconSet" priority="407">
      <iconSet iconSet="5Arrows">
        <cfvo type="percent" val="0"/>
        <cfvo type="num" val="0.2"/>
        <cfvo type="num" val="0.4"/>
        <cfvo type="num" val="0.6"/>
        <cfvo type="num" val="0.8"/>
      </iconSet>
    </cfRule>
  </conditionalFormatting>
  <conditionalFormatting sqref="AE409">
    <cfRule type="iconSet" priority="406">
      <iconSet iconSet="5Arrows">
        <cfvo type="percent" val="0"/>
        <cfvo type="num" val="0.25" gte="0"/>
        <cfvo type="num" val="0.4"/>
        <cfvo type="num" val="0.75"/>
        <cfvo type="num" val="0.75" gte="0"/>
      </iconSet>
    </cfRule>
  </conditionalFormatting>
  <conditionalFormatting sqref="AE410">
    <cfRule type="iconSet" priority="405">
      <iconSet iconSet="5Arrows">
        <cfvo type="percent" val="0"/>
        <cfvo type="num" val="0.2"/>
        <cfvo type="num" val="0.4"/>
        <cfvo type="num" val="0.6"/>
        <cfvo type="num" val="0.8"/>
      </iconSet>
    </cfRule>
  </conditionalFormatting>
  <conditionalFormatting sqref="AE410">
    <cfRule type="iconSet" priority="404">
      <iconSet iconSet="5Arrows">
        <cfvo type="percent" val="0"/>
        <cfvo type="num" val="0.25" gte="0"/>
        <cfvo type="num" val="0.4"/>
        <cfvo type="num" val="0.75"/>
        <cfvo type="num" val="0.75" gte="0"/>
      </iconSet>
    </cfRule>
  </conditionalFormatting>
  <conditionalFormatting sqref="AE411:AE413">
    <cfRule type="iconSet" priority="403">
      <iconSet iconSet="5Arrows">
        <cfvo type="percent" val="0"/>
        <cfvo type="num" val="0.2"/>
        <cfvo type="num" val="0.4"/>
        <cfvo type="num" val="0.6"/>
        <cfvo type="num" val="0.8"/>
      </iconSet>
    </cfRule>
  </conditionalFormatting>
  <conditionalFormatting sqref="AE411:AE413">
    <cfRule type="iconSet" priority="402">
      <iconSet iconSet="5Arrows">
        <cfvo type="percent" val="0"/>
        <cfvo type="num" val="0.25" gte="0"/>
        <cfvo type="num" val="0.4"/>
        <cfvo type="num" val="0.75"/>
        <cfvo type="num" val="0.75" gte="0"/>
      </iconSet>
    </cfRule>
  </conditionalFormatting>
  <conditionalFormatting sqref="AE414:AE424">
    <cfRule type="iconSet" priority="401">
      <iconSet iconSet="5Arrows">
        <cfvo type="percent" val="0"/>
        <cfvo type="num" val="0.2"/>
        <cfvo type="num" val="0.4"/>
        <cfvo type="num" val="0.6"/>
        <cfvo type="num" val="0.8"/>
      </iconSet>
    </cfRule>
  </conditionalFormatting>
  <conditionalFormatting sqref="AE414:AE424">
    <cfRule type="iconSet" priority="400">
      <iconSet iconSet="5Arrows">
        <cfvo type="percent" val="0"/>
        <cfvo type="num" val="0.25" gte="0"/>
        <cfvo type="num" val="0.4"/>
        <cfvo type="num" val="0.75"/>
        <cfvo type="num" val="0.75" gte="0"/>
      </iconSet>
    </cfRule>
  </conditionalFormatting>
  <conditionalFormatting sqref="AE436">
    <cfRule type="iconSet" priority="399">
      <iconSet iconSet="5Arrows">
        <cfvo type="percent" val="0"/>
        <cfvo type="num" val="0.2"/>
        <cfvo type="num" val="0.4"/>
        <cfvo type="num" val="0.6"/>
        <cfvo type="num" val="0.8"/>
      </iconSet>
    </cfRule>
  </conditionalFormatting>
  <conditionalFormatting sqref="AE436">
    <cfRule type="iconSet" priority="398">
      <iconSet iconSet="5Arrows">
        <cfvo type="percent" val="0"/>
        <cfvo type="num" val="0.25" gte="0"/>
        <cfvo type="num" val="0.4"/>
        <cfvo type="num" val="0.75"/>
        <cfvo type="num" val="0.75" gte="0"/>
      </iconSet>
    </cfRule>
  </conditionalFormatting>
  <conditionalFormatting sqref="AE437:AE473">
    <cfRule type="iconSet" priority="397">
      <iconSet iconSet="5Arrows">
        <cfvo type="percent" val="0"/>
        <cfvo type="num" val="0.2"/>
        <cfvo type="num" val="0.4"/>
        <cfvo type="num" val="0.6"/>
        <cfvo type="num" val="0.8"/>
      </iconSet>
    </cfRule>
  </conditionalFormatting>
  <conditionalFormatting sqref="AE437:AE473">
    <cfRule type="iconSet" priority="396">
      <iconSet iconSet="5Arrows">
        <cfvo type="percent" val="0"/>
        <cfvo type="num" val="0.25" gte="0"/>
        <cfvo type="num" val="0.4"/>
        <cfvo type="num" val="0.75"/>
        <cfvo type="num" val="0.75" gte="0"/>
      </iconSet>
    </cfRule>
  </conditionalFormatting>
  <conditionalFormatting sqref="AE481:AE482">
    <cfRule type="iconSet" priority="395">
      <iconSet iconSet="5Arrows">
        <cfvo type="percent" val="0"/>
        <cfvo type="num" val="0.2"/>
        <cfvo type="num" val="0.4"/>
        <cfvo type="num" val="0.6"/>
        <cfvo type="num" val="0.8"/>
      </iconSet>
    </cfRule>
  </conditionalFormatting>
  <conditionalFormatting sqref="AE481:AE482">
    <cfRule type="iconSet" priority="394">
      <iconSet iconSet="5Arrows">
        <cfvo type="percent" val="0"/>
        <cfvo type="num" val="0.25" gte="0"/>
        <cfvo type="num" val="0.4"/>
        <cfvo type="num" val="0.75"/>
        <cfvo type="num" val="0.75" gte="0"/>
      </iconSet>
    </cfRule>
  </conditionalFormatting>
  <conditionalFormatting sqref="AE488">
    <cfRule type="iconSet" priority="393">
      <iconSet iconSet="5Arrows">
        <cfvo type="percent" val="0"/>
        <cfvo type="num" val="0.2"/>
        <cfvo type="num" val="0.4"/>
        <cfvo type="num" val="0.6"/>
        <cfvo type="num" val="0.8"/>
      </iconSet>
    </cfRule>
  </conditionalFormatting>
  <conditionalFormatting sqref="AE488:AE492">
    <cfRule type="iconSet" priority="392">
      <iconSet iconSet="5Arrows">
        <cfvo type="percent" val="0"/>
        <cfvo type="num" val="0.2"/>
        <cfvo type="num" val="0.4"/>
        <cfvo type="num" val="0.6"/>
        <cfvo type="num" val="0.8"/>
      </iconSet>
    </cfRule>
  </conditionalFormatting>
  <conditionalFormatting sqref="AE494:AE495">
    <cfRule type="iconSet" priority="391">
      <iconSet iconSet="5Arrows">
        <cfvo type="percent" val="0"/>
        <cfvo type="num" val="0.2"/>
        <cfvo type="num" val="0.4"/>
        <cfvo type="num" val="0.6"/>
        <cfvo type="num" val="0.8"/>
      </iconSet>
    </cfRule>
  </conditionalFormatting>
  <conditionalFormatting sqref="AE496">
    <cfRule type="iconSet" priority="390">
      <iconSet iconSet="5Arrows">
        <cfvo type="percent" val="0"/>
        <cfvo type="num" val="0.2"/>
        <cfvo type="num" val="0.4"/>
        <cfvo type="num" val="0.6"/>
        <cfvo type="num" val="0.8"/>
      </iconSet>
    </cfRule>
  </conditionalFormatting>
  <conditionalFormatting sqref="AE497:AE499">
    <cfRule type="iconSet" priority="389">
      <iconSet iconSet="5Arrows">
        <cfvo type="percent" val="0"/>
        <cfvo type="num" val="0.2"/>
        <cfvo type="num" val="0.4"/>
        <cfvo type="num" val="0.6"/>
        <cfvo type="num" val="0.8"/>
      </iconSet>
    </cfRule>
  </conditionalFormatting>
  <conditionalFormatting sqref="AE502">
    <cfRule type="iconSet" priority="388">
      <iconSet iconSet="5Arrows">
        <cfvo type="percent" val="0"/>
        <cfvo type="num" val="0.2"/>
        <cfvo type="num" val="0.4"/>
        <cfvo type="num" val="0.6"/>
        <cfvo type="num" val="0.8"/>
      </iconSet>
    </cfRule>
  </conditionalFormatting>
  <conditionalFormatting sqref="AE503">
    <cfRule type="iconSet" priority="387">
      <iconSet iconSet="5Arrows">
        <cfvo type="percent" val="0"/>
        <cfvo type="num" val="0.2"/>
        <cfvo type="num" val="0.4"/>
        <cfvo type="num" val="0.6"/>
        <cfvo type="num" val="0.8"/>
      </iconSet>
    </cfRule>
  </conditionalFormatting>
  <conditionalFormatting sqref="AE506">
    <cfRule type="iconSet" priority="386">
      <iconSet iconSet="5Arrows">
        <cfvo type="percent" val="0"/>
        <cfvo type="num" val="0.2"/>
        <cfvo type="num" val="0.4"/>
        <cfvo type="num" val="0.6"/>
        <cfvo type="num" val="0.8"/>
      </iconSet>
    </cfRule>
  </conditionalFormatting>
  <conditionalFormatting sqref="AE511:AE556">
    <cfRule type="iconSet" priority="385">
      <iconSet iconSet="5Arrows">
        <cfvo type="percent" val="0"/>
        <cfvo type="num" val="0.2"/>
        <cfvo type="num" val="0.4"/>
        <cfvo type="num" val="0.6"/>
        <cfvo type="num" val="0.8"/>
      </iconSet>
    </cfRule>
  </conditionalFormatting>
  <conditionalFormatting sqref="AE513:AE514">
    <cfRule type="iconSet" priority="384">
      <iconSet iconSet="5Arrows">
        <cfvo type="percent" val="0"/>
        <cfvo type="num" val="0.2"/>
        <cfvo type="num" val="0.4"/>
        <cfvo type="num" val="0.6"/>
        <cfvo type="num" val="0.8"/>
      </iconSet>
    </cfRule>
  </conditionalFormatting>
  <conditionalFormatting sqref="AE516">
    <cfRule type="iconSet" priority="383">
      <iconSet iconSet="5Arrows">
        <cfvo type="percent" val="0"/>
        <cfvo type="num" val="0.2"/>
        <cfvo type="num" val="0.4"/>
        <cfvo type="num" val="0.6"/>
        <cfvo type="num" val="0.8"/>
      </iconSet>
    </cfRule>
  </conditionalFormatting>
  <conditionalFormatting sqref="AE522:AE525">
    <cfRule type="iconSet" priority="382">
      <iconSet iconSet="5Arrows">
        <cfvo type="percent" val="0"/>
        <cfvo type="num" val="0.2"/>
        <cfvo type="num" val="0.4"/>
        <cfvo type="num" val="0.6"/>
        <cfvo type="num" val="0.8"/>
      </iconSet>
    </cfRule>
  </conditionalFormatting>
  <conditionalFormatting sqref="AE526:AE530">
    <cfRule type="iconSet" priority="381">
      <iconSet iconSet="5Arrows">
        <cfvo type="percent" val="0"/>
        <cfvo type="num" val="0.2"/>
        <cfvo type="num" val="0.4"/>
        <cfvo type="num" val="0.6"/>
        <cfvo type="num" val="0.8"/>
      </iconSet>
    </cfRule>
  </conditionalFormatting>
  <conditionalFormatting sqref="AE532">
    <cfRule type="iconSet" priority="380">
      <iconSet iconSet="5Arrows">
        <cfvo type="percent" val="0"/>
        <cfvo type="num" val="0.2"/>
        <cfvo type="num" val="0.4"/>
        <cfvo type="num" val="0.6"/>
        <cfvo type="num" val="0.8"/>
      </iconSet>
    </cfRule>
  </conditionalFormatting>
  <conditionalFormatting sqref="AE533">
    <cfRule type="iconSet" priority="379">
      <iconSet iconSet="5Arrows">
        <cfvo type="percent" val="0"/>
        <cfvo type="num" val="0.2"/>
        <cfvo type="num" val="0.4"/>
        <cfvo type="num" val="0.6"/>
        <cfvo type="num" val="0.8"/>
      </iconSet>
    </cfRule>
  </conditionalFormatting>
  <conditionalFormatting sqref="AE534:AE541">
    <cfRule type="iconSet" priority="378">
      <iconSet iconSet="5Arrows">
        <cfvo type="percent" val="0"/>
        <cfvo type="num" val="0.2"/>
        <cfvo type="num" val="0.4"/>
        <cfvo type="num" val="0.6"/>
        <cfvo type="num" val="0.8"/>
      </iconSet>
    </cfRule>
  </conditionalFormatting>
  <conditionalFormatting sqref="AE542:AE545">
    <cfRule type="iconSet" priority="377">
      <iconSet iconSet="5Arrows">
        <cfvo type="percent" val="0"/>
        <cfvo type="num" val="0.2"/>
        <cfvo type="num" val="0.4"/>
        <cfvo type="num" val="0.6"/>
        <cfvo type="num" val="0.8"/>
      </iconSet>
    </cfRule>
  </conditionalFormatting>
  <conditionalFormatting sqref="AE546">
    <cfRule type="iconSet" priority="376">
      <iconSet iconSet="5Arrows">
        <cfvo type="percent" val="0"/>
        <cfvo type="num" val="0.2"/>
        <cfvo type="num" val="0.4"/>
        <cfvo type="num" val="0.6"/>
        <cfvo type="num" val="0.8"/>
      </iconSet>
    </cfRule>
  </conditionalFormatting>
  <conditionalFormatting sqref="AE547:AE548">
    <cfRule type="iconSet" priority="375">
      <iconSet iconSet="5Arrows">
        <cfvo type="percent" val="0"/>
        <cfvo type="num" val="0.2"/>
        <cfvo type="num" val="0.4"/>
        <cfvo type="num" val="0.6"/>
        <cfvo type="num" val="0.8"/>
      </iconSet>
    </cfRule>
  </conditionalFormatting>
  <conditionalFormatting sqref="AE549:AE550">
    <cfRule type="iconSet" priority="374">
      <iconSet iconSet="5Arrows">
        <cfvo type="percent" val="0"/>
        <cfvo type="num" val="0.2"/>
        <cfvo type="num" val="0.4"/>
        <cfvo type="num" val="0.6"/>
        <cfvo type="num" val="0.8"/>
      </iconSet>
    </cfRule>
  </conditionalFormatting>
  <conditionalFormatting sqref="AE551:AE552">
    <cfRule type="iconSet" priority="373">
      <iconSet iconSet="5Arrows">
        <cfvo type="percent" val="0"/>
        <cfvo type="num" val="0.2"/>
        <cfvo type="num" val="0.4"/>
        <cfvo type="num" val="0.6"/>
        <cfvo type="num" val="0.8"/>
      </iconSet>
    </cfRule>
  </conditionalFormatting>
  <conditionalFormatting sqref="AE553:AE554">
    <cfRule type="iconSet" priority="372">
      <iconSet iconSet="5Arrows">
        <cfvo type="percent" val="0"/>
        <cfvo type="num" val="0.2"/>
        <cfvo type="num" val="0.4"/>
        <cfvo type="num" val="0.6"/>
        <cfvo type="num" val="0.8"/>
      </iconSet>
    </cfRule>
  </conditionalFormatting>
  <conditionalFormatting sqref="AE555:AE556">
    <cfRule type="iconSet" priority="371">
      <iconSet iconSet="5Arrows">
        <cfvo type="percent" val="0"/>
        <cfvo type="num" val="0.2"/>
        <cfvo type="num" val="0.4"/>
        <cfvo type="num" val="0.6"/>
        <cfvo type="num" val="0.8"/>
      </iconSet>
    </cfRule>
  </conditionalFormatting>
  <conditionalFormatting sqref="AE555">
    <cfRule type="iconSet" priority="370">
      <iconSet iconSet="5Arrows">
        <cfvo type="percent" val="0"/>
        <cfvo type="num" val="0.2"/>
        <cfvo type="num" val="0.4"/>
        <cfvo type="num" val="0.6"/>
        <cfvo type="num" val="0.8"/>
      </iconSet>
    </cfRule>
  </conditionalFormatting>
  <conditionalFormatting sqref="AE561">
    <cfRule type="iconSet" priority="369">
      <iconSet iconSet="5Arrows">
        <cfvo type="percent" val="0"/>
        <cfvo type="num" val="0.2"/>
        <cfvo type="num" val="0.4"/>
        <cfvo type="num" val="0.6"/>
        <cfvo type="num" val="0.8"/>
      </iconSet>
    </cfRule>
  </conditionalFormatting>
  <conditionalFormatting sqref="AE559:AE560">
    <cfRule type="iconSet" priority="368">
      <iconSet iconSet="5Arrows">
        <cfvo type="percent" val="0"/>
        <cfvo type="num" val="0.2"/>
        <cfvo type="num" val="0.4"/>
        <cfvo type="num" val="0.6"/>
        <cfvo type="num" val="0.8"/>
      </iconSet>
    </cfRule>
  </conditionalFormatting>
  <conditionalFormatting sqref="AE558">
    <cfRule type="iconSet" priority="367">
      <iconSet iconSet="5Arrows">
        <cfvo type="percent" val="0"/>
        <cfvo type="num" val="0.2"/>
        <cfvo type="num" val="0.4"/>
        <cfvo type="num" val="0.6"/>
        <cfvo type="num" val="0.8"/>
      </iconSet>
    </cfRule>
  </conditionalFormatting>
  <conditionalFormatting sqref="AE564:AE569">
    <cfRule type="iconSet" priority="366">
      <iconSet iconSet="5Arrows">
        <cfvo type="percent" val="0"/>
        <cfvo type="num" val="0.2"/>
        <cfvo type="num" val="0.4"/>
        <cfvo type="num" val="0.6"/>
        <cfvo type="num" val="0.8"/>
      </iconSet>
    </cfRule>
  </conditionalFormatting>
  <conditionalFormatting sqref="AE562">
    <cfRule type="iconSet" priority="365">
      <iconSet iconSet="5Arrows">
        <cfvo type="percent" val="0"/>
        <cfvo type="num" val="0.2"/>
        <cfvo type="num" val="0.4"/>
        <cfvo type="num" val="0.6"/>
        <cfvo type="num" val="0.8"/>
      </iconSet>
    </cfRule>
  </conditionalFormatting>
  <conditionalFormatting sqref="AE591:AE593">
    <cfRule type="iconSet" priority="364">
      <iconSet iconSet="5Arrows">
        <cfvo type="percent" val="0"/>
        <cfvo type="num" val="0.2"/>
        <cfvo type="num" val="0.4"/>
        <cfvo type="num" val="0.6"/>
        <cfvo type="num" val="0.8"/>
      </iconSet>
    </cfRule>
  </conditionalFormatting>
  <conditionalFormatting sqref="AE591:AE593">
    <cfRule type="iconSet" priority="363">
      <iconSet iconSet="5Arrows">
        <cfvo type="percent" val="0"/>
        <cfvo type="num" val="0.2"/>
        <cfvo type="num" val="0.4"/>
        <cfvo type="num" val="0.6"/>
        <cfvo type="num" val="0.8"/>
      </iconSet>
    </cfRule>
  </conditionalFormatting>
  <conditionalFormatting sqref="AE591:AE593">
    <cfRule type="iconSet" priority="362">
      <iconSet iconSet="5Arrows">
        <cfvo type="percent" val="0"/>
        <cfvo type="num" val="0.25" gte="0"/>
        <cfvo type="num" val="0.4"/>
        <cfvo type="num" val="0.75"/>
        <cfvo type="num" val="0.75" gte="0"/>
      </iconSet>
    </cfRule>
  </conditionalFormatting>
  <conditionalFormatting sqref="AE594:AE595">
    <cfRule type="iconSet" priority="361">
      <iconSet iconSet="5Arrows">
        <cfvo type="percent" val="0"/>
        <cfvo type="num" val="0.2"/>
        <cfvo type="num" val="0.4"/>
        <cfvo type="num" val="0.6"/>
        <cfvo type="num" val="0.8"/>
      </iconSet>
    </cfRule>
  </conditionalFormatting>
  <conditionalFormatting sqref="AE594:AE595">
    <cfRule type="iconSet" priority="360">
      <iconSet iconSet="5Arrows">
        <cfvo type="percent" val="0"/>
        <cfvo type="num" val="0.2"/>
        <cfvo type="num" val="0.4"/>
        <cfvo type="num" val="0.6"/>
        <cfvo type="num" val="0.8"/>
      </iconSet>
    </cfRule>
  </conditionalFormatting>
  <conditionalFormatting sqref="AE594:AE595">
    <cfRule type="iconSet" priority="359">
      <iconSet iconSet="5Arrows">
        <cfvo type="percent" val="0"/>
        <cfvo type="num" val="0.25" gte="0"/>
        <cfvo type="num" val="0.4"/>
        <cfvo type="num" val="0.75"/>
        <cfvo type="num" val="0.75" gte="0"/>
      </iconSet>
    </cfRule>
  </conditionalFormatting>
  <conditionalFormatting sqref="AE596">
    <cfRule type="iconSet" priority="358">
      <iconSet iconSet="5Arrows">
        <cfvo type="percent" val="0"/>
        <cfvo type="num" val="0.2"/>
        <cfvo type="num" val="0.4"/>
        <cfvo type="num" val="0.6"/>
        <cfvo type="num" val="0.8"/>
      </iconSet>
    </cfRule>
  </conditionalFormatting>
  <conditionalFormatting sqref="AE596">
    <cfRule type="iconSet" priority="357">
      <iconSet iconSet="5Arrows">
        <cfvo type="percent" val="0"/>
        <cfvo type="num" val="0.2"/>
        <cfvo type="num" val="0.4"/>
        <cfvo type="num" val="0.6"/>
        <cfvo type="num" val="0.8"/>
      </iconSet>
    </cfRule>
  </conditionalFormatting>
  <conditionalFormatting sqref="AE596">
    <cfRule type="iconSet" priority="356">
      <iconSet iconSet="5Arrows">
        <cfvo type="percent" val="0"/>
        <cfvo type="num" val="0.25" gte="0"/>
        <cfvo type="num" val="0.4"/>
        <cfvo type="num" val="0.75"/>
        <cfvo type="num" val="0.75" gte="0"/>
      </iconSet>
    </cfRule>
  </conditionalFormatting>
  <conditionalFormatting sqref="AE597:AE600">
    <cfRule type="iconSet" priority="355">
      <iconSet iconSet="5Arrows">
        <cfvo type="percent" val="0"/>
        <cfvo type="num" val="0.2"/>
        <cfvo type="num" val="0.4"/>
        <cfvo type="num" val="0.6"/>
        <cfvo type="num" val="0.8"/>
      </iconSet>
    </cfRule>
  </conditionalFormatting>
  <conditionalFormatting sqref="AE597:AE600">
    <cfRule type="iconSet" priority="354">
      <iconSet iconSet="5Arrows">
        <cfvo type="percent" val="0"/>
        <cfvo type="num" val="0.2"/>
        <cfvo type="num" val="0.4"/>
        <cfvo type="num" val="0.6"/>
        <cfvo type="num" val="0.8"/>
      </iconSet>
    </cfRule>
  </conditionalFormatting>
  <conditionalFormatting sqref="AE597:AE600">
    <cfRule type="iconSet" priority="353">
      <iconSet iconSet="5Arrows">
        <cfvo type="percent" val="0"/>
        <cfvo type="num" val="0.25" gte="0"/>
        <cfvo type="num" val="0.4"/>
        <cfvo type="num" val="0.75"/>
        <cfvo type="num" val="0.75" gte="0"/>
      </iconSet>
    </cfRule>
  </conditionalFormatting>
  <conditionalFormatting sqref="AE601:AE604">
    <cfRule type="iconSet" priority="352">
      <iconSet iconSet="5Arrows">
        <cfvo type="percent" val="0"/>
        <cfvo type="num" val="0.2"/>
        <cfvo type="num" val="0.4"/>
        <cfvo type="num" val="0.6"/>
        <cfvo type="num" val="0.8"/>
      </iconSet>
    </cfRule>
  </conditionalFormatting>
  <conditionalFormatting sqref="AE601:AE604">
    <cfRule type="iconSet" priority="351">
      <iconSet iconSet="5Arrows">
        <cfvo type="percent" val="0"/>
        <cfvo type="num" val="0.2"/>
        <cfvo type="num" val="0.4"/>
        <cfvo type="num" val="0.6"/>
        <cfvo type="num" val="0.8"/>
      </iconSet>
    </cfRule>
  </conditionalFormatting>
  <conditionalFormatting sqref="AE601:AE604">
    <cfRule type="iconSet" priority="350">
      <iconSet iconSet="5Arrows">
        <cfvo type="percent" val="0"/>
        <cfvo type="num" val="0.25" gte="0"/>
        <cfvo type="num" val="0.4"/>
        <cfvo type="num" val="0.75"/>
        <cfvo type="num" val="0.75" gte="0"/>
      </iconSet>
    </cfRule>
  </conditionalFormatting>
  <conditionalFormatting sqref="AE607">
    <cfRule type="iconSet" priority="349">
      <iconSet iconSet="5Arrows">
        <cfvo type="percent" val="0"/>
        <cfvo type="num" val="0.2"/>
        <cfvo type="num" val="0.4"/>
        <cfvo type="num" val="0.6"/>
        <cfvo type="num" val="0.8"/>
      </iconSet>
    </cfRule>
  </conditionalFormatting>
  <conditionalFormatting sqref="AE607">
    <cfRule type="iconSet" priority="348">
      <iconSet iconSet="5Arrows">
        <cfvo type="percent" val="0"/>
        <cfvo type="num" val="0.2"/>
        <cfvo type="num" val="0.4"/>
        <cfvo type="num" val="0.6"/>
        <cfvo type="num" val="0.8"/>
      </iconSet>
    </cfRule>
  </conditionalFormatting>
  <conditionalFormatting sqref="AE607">
    <cfRule type="iconSet" priority="347">
      <iconSet iconSet="5Arrows">
        <cfvo type="percent" val="0"/>
        <cfvo type="num" val="0.25" gte="0"/>
        <cfvo type="num" val="0.4"/>
        <cfvo type="num" val="0.75"/>
        <cfvo type="num" val="0.75" gte="0"/>
      </iconSet>
    </cfRule>
  </conditionalFormatting>
  <conditionalFormatting sqref="AE609">
    <cfRule type="iconSet" priority="346">
      <iconSet iconSet="5Arrows">
        <cfvo type="percent" val="0"/>
        <cfvo type="num" val="0.2"/>
        <cfvo type="num" val="0.4"/>
        <cfvo type="num" val="0.6"/>
        <cfvo type="num" val="0.8"/>
      </iconSet>
    </cfRule>
  </conditionalFormatting>
  <conditionalFormatting sqref="AE609">
    <cfRule type="iconSet" priority="345">
      <iconSet iconSet="5Arrows">
        <cfvo type="percent" val="0"/>
        <cfvo type="num" val="0.2"/>
        <cfvo type="num" val="0.4"/>
        <cfvo type="num" val="0.6"/>
        <cfvo type="num" val="0.8"/>
      </iconSet>
    </cfRule>
  </conditionalFormatting>
  <conditionalFormatting sqref="AE609">
    <cfRule type="iconSet" priority="344">
      <iconSet iconSet="5Arrows">
        <cfvo type="percent" val="0"/>
        <cfvo type="num" val="0.25" gte="0"/>
        <cfvo type="num" val="0.4"/>
        <cfvo type="num" val="0.75"/>
        <cfvo type="num" val="0.75" gte="0"/>
      </iconSet>
    </cfRule>
  </conditionalFormatting>
  <conditionalFormatting sqref="AE611">
    <cfRule type="iconSet" priority="343">
      <iconSet iconSet="5Arrows">
        <cfvo type="percent" val="0"/>
        <cfvo type="num" val="0.2"/>
        <cfvo type="num" val="0.4"/>
        <cfvo type="num" val="0.6"/>
        <cfvo type="num" val="0.8"/>
      </iconSet>
    </cfRule>
  </conditionalFormatting>
  <conditionalFormatting sqref="AE611">
    <cfRule type="iconSet" priority="342">
      <iconSet iconSet="5Arrows">
        <cfvo type="percent" val="0"/>
        <cfvo type="num" val="0.2"/>
        <cfvo type="num" val="0.4"/>
        <cfvo type="num" val="0.6"/>
        <cfvo type="num" val="0.8"/>
      </iconSet>
    </cfRule>
  </conditionalFormatting>
  <conditionalFormatting sqref="AE611">
    <cfRule type="iconSet" priority="341">
      <iconSet iconSet="5Arrows">
        <cfvo type="percent" val="0"/>
        <cfvo type="num" val="0.25" gte="0"/>
        <cfvo type="num" val="0.4"/>
        <cfvo type="num" val="0.75"/>
        <cfvo type="num" val="0.75" gte="0"/>
      </iconSet>
    </cfRule>
  </conditionalFormatting>
  <conditionalFormatting sqref="AE613:AE614">
    <cfRule type="iconSet" priority="340">
      <iconSet iconSet="5Arrows">
        <cfvo type="percent" val="0"/>
        <cfvo type="num" val="0.2"/>
        <cfvo type="num" val="0.4"/>
        <cfvo type="num" val="0.6"/>
        <cfvo type="num" val="0.8"/>
      </iconSet>
    </cfRule>
  </conditionalFormatting>
  <conditionalFormatting sqref="AE613:AE614">
    <cfRule type="iconSet" priority="339">
      <iconSet iconSet="5Arrows">
        <cfvo type="percent" val="0"/>
        <cfvo type="num" val="0.2"/>
        <cfvo type="num" val="0.4"/>
        <cfvo type="num" val="0.6"/>
        <cfvo type="num" val="0.8"/>
      </iconSet>
    </cfRule>
  </conditionalFormatting>
  <conditionalFormatting sqref="AE613:AE614">
    <cfRule type="iconSet" priority="338">
      <iconSet iconSet="5Arrows">
        <cfvo type="percent" val="0"/>
        <cfvo type="num" val="0.25" gte="0"/>
        <cfvo type="num" val="0.4"/>
        <cfvo type="num" val="0.75"/>
        <cfvo type="num" val="0.75" gte="0"/>
      </iconSet>
    </cfRule>
  </conditionalFormatting>
  <conditionalFormatting sqref="AE615">
    <cfRule type="iconSet" priority="337">
      <iconSet iconSet="5Arrows">
        <cfvo type="percent" val="0"/>
        <cfvo type="num" val="0.2"/>
        <cfvo type="num" val="0.4"/>
        <cfvo type="num" val="0.6"/>
        <cfvo type="num" val="0.8"/>
      </iconSet>
    </cfRule>
  </conditionalFormatting>
  <conditionalFormatting sqref="AE615">
    <cfRule type="iconSet" priority="336">
      <iconSet iconSet="5Arrows">
        <cfvo type="percent" val="0"/>
        <cfvo type="num" val="0.2"/>
        <cfvo type="num" val="0.4"/>
        <cfvo type="num" val="0.6"/>
        <cfvo type="num" val="0.8"/>
      </iconSet>
    </cfRule>
  </conditionalFormatting>
  <conditionalFormatting sqref="AE615">
    <cfRule type="iconSet" priority="335">
      <iconSet iconSet="5Arrows">
        <cfvo type="percent" val="0"/>
        <cfvo type="num" val="0.25" gte="0"/>
        <cfvo type="num" val="0.4"/>
        <cfvo type="num" val="0.75"/>
        <cfvo type="num" val="0.75" gte="0"/>
      </iconSet>
    </cfRule>
  </conditionalFormatting>
  <conditionalFormatting sqref="AE616">
    <cfRule type="iconSet" priority="334">
      <iconSet iconSet="5Arrows">
        <cfvo type="percent" val="0"/>
        <cfvo type="num" val="0.2"/>
        <cfvo type="num" val="0.4"/>
        <cfvo type="num" val="0.6"/>
        <cfvo type="num" val="0.8"/>
      </iconSet>
    </cfRule>
  </conditionalFormatting>
  <conditionalFormatting sqref="AE616">
    <cfRule type="iconSet" priority="333">
      <iconSet iconSet="5Arrows">
        <cfvo type="percent" val="0"/>
        <cfvo type="num" val="0.2"/>
        <cfvo type="num" val="0.4"/>
        <cfvo type="num" val="0.6"/>
        <cfvo type="num" val="0.8"/>
      </iconSet>
    </cfRule>
  </conditionalFormatting>
  <conditionalFormatting sqref="AE616">
    <cfRule type="iconSet" priority="332">
      <iconSet iconSet="5Arrows">
        <cfvo type="percent" val="0"/>
        <cfvo type="num" val="0.25" gte="0"/>
        <cfvo type="num" val="0.4"/>
        <cfvo type="num" val="0.75"/>
        <cfvo type="num" val="0.75" gte="0"/>
      </iconSet>
    </cfRule>
  </conditionalFormatting>
  <conditionalFormatting sqref="AE6">
    <cfRule type="iconSet" priority="331">
      <iconSet iconSet="5Arrows">
        <cfvo type="percent" val="0"/>
        <cfvo type="num" val="0.2"/>
        <cfvo type="num" val="0.4"/>
        <cfvo type="num" val="0.6"/>
        <cfvo type="num" val="0.8"/>
      </iconSet>
    </cfRule>
  </conditionalFormatting>
  <conditionalFormatting sqref="AE6">
    <cfRule type="iconSet" priority="330">
      <iconSet iconSet="5Arrows">
        <cfvo type="percent" val="0"/>
        <cfvo type="num" val="0.2"/>
        <cfvo type="num" val="0.4"/>
        <cfvo type="num" val="0.6"/>
        <cfvo type="num" val="0.8"/>
      </iconSet>
    </cfRule>
  </conditionalFormatting>
  <conditionalFormatting sqref="AE6">
    <cfRule type="iconSet" priority="329">
      <iconSet iconSet="5Arrows">
        <cfvo type="percent" val="0"/>
        <cfvo type="num" val="0.25" gte="0"/>
        <cfvo type="num" val="0.4"/>
        <cfvo type="num" val="0.75"/>
        <cfvo type="num" val="0.75" gte="0"/>
      </iconSet>
    </cfRule>
  </conditionalFormatting>
  <conditionalFormatting sqref="AE9:AE10 AE7">
    <cfRule type="iconSet" priority="328">
      <iconSet iconSet="5Arrows">
        <cfvo type="percent" val="0"/>
        <cfvo type="num" val="0.2"/>
        <cfvo type="num" val="0.4"/>
        <cfvo type="num" val="0.6"/>
        <cfvo type="num" val="0.8"/>
      </iconSet>
    </cfRule>
  </conditionalFormatting>
  <conditionalFormatting sqref="AE12:AE22">
    <cfRule type="iconSet" priority="327">
      <iconSet iconSet="5Arrows">
        <cfvo type="percent" val="0"/>
        <cfvo type="num" val="0.2"/>
        <cfvo type="num" val="0.4"/>
        <cfvo type="num" val="0.6"/>
        <cfvo type="num" val="0.8"/>
      </iconSet>
    </cfRule>
  </conditionalFormatting>
  <conditionalFormatting sqref="AE24:AE25 AE27:AE30">
    <cfRule type="iconSet" priority="326">
      <iconSet iconSet="5Arrows">
        <cfvo type="percent" val="0"/>
        <cfvo type="num" val="0.2"/>
        <cfvo type="num" val="0.4"/>
        <cfvo type="num" val="0.6"/>
        <cfvo type="num" val="0.8"/>
      </iconSet>
    </cfRule>
  </conditionalFormatting>
  <conditionalFormatting sqref="AE32:AE37">
    <cfRule type="iconSet" priority="325">
      <iconSet iconSet="5Arrows">
        <cfvo type="percent" val="0"/>
        <cfvo type="num" val="0.2"/>
        <cfvo type="num" val="0.4"/>
        <cfvo type="num" val="0.6"/>
        <cfvo type="num" val="0.8"/>
      </iconSet>
    </cfRule>
  </conditionalFormatting>
  <conditionalFormatting sqref="AE39:AE48">
    <cfRule type="iconSet" priority="324">
      <iconSet iconSet="5Arrows">
        <cfvo type="percent" val="0"/>
        <cfvo type="num" val="0.2"/>
        <cfvo type="num" val="0.4"/>
        <cfvo type="num" val="0.6"/>
        <cfvo type="num" val="0.8"/>
      </iconSet>
    </cfRule>
  </conditionalFormatting>
  <conditionalFormatting sqref="AE50:AE59">
    <cfRule type="iconSet" priority="323">
      <iconSet iconSet="5Arrows">
        <cfvo type="percent" val="0"/>
        <cfvo type="num" val="0.2"/>
        <cfvo type="num" val="0.4"/>
        <cfvo type="num" val="0.6"/>
        <cfvo type="num" val="0.8"/>
      </iconSet>
    </cfRule>
  </conditionalFormatting>
  <conditionalFormatting sqref="AE61:AE75">
    <cfRule type="iconSet" priority="322">
      <iconSet iconSet="5Arrows">
        <cfvo type="percent" val="0"/>
        <cfvo type="num" val="0.2"/>
        <cfvo type="num" val="0.4"/>
        <cfvo type="num" val="0.6"/>
        <cfvo type="num" val="0.8"/>
      </iconSet>
    </cfRule>
  </conditionalFormatting>
  <conditionalFormatting sqref="AE77:AE92">
    <cfRule type="iconSet" priority="321">
      <iconSet iconSet="5Arrows">
        <cfvo type="percent" val="0"/>
        <cfvo type="num" val="0.2"/>
        <cfvo type="num" val="0.4"/>
        <cfvo type="num" val="0.6"/>
        <cfvo type="num" val="0.8"/>
      </iconSet>
    </cfRule>
  </conditionalFormatting>
  <conditionalFormatting sqref="AE95:AE108">
    <cfRule type="iconSet" priority="320">
      <iconSet iconSet="5Arrows">
        <cfvo type="percent" val="0"/>
        <cfvo type="num" val="0.2"/>
        <cfvo type="num" val="0.4"/>
        <cfvo type="num" val="0.6"/>
        <cfvo type="num" val="0.8"/>
      </iconSet>
    </cfRule>
  </conditionalFormatting>
  <conditionalFormatting sqref="AE132:AE135">
    <cfRule type="iconSet" priority="319">
      <iconSet iconSet="5Arrows">
        <cfvo type="percent" val="0"/>
        <cfvo type="num" val="0.2"/>
        <cfvo type="num" val="0.4"/>
        <cfvo type="num" val="0.6"/>
        <cfvo type="num" val="0.8"/>
      </iconSet>
    </cfRule>
  </conditionalFormatting>
  <conditionalFormatting sqref="AE138:AE140">
    <cfRule type="iconSet" priority="318">
      <iconSet iconSet="5Arrows">
        <cfvo type="percent" val="0"/>
        <cfvo type="num" val="0.2"/>
        <cfvo type="num" val="0.4"/>
        <cfvo type="num" val="0.6"/>
        <cfvo type="num" val="0.8"/>
      </iconSet>
    </cfRule>
  </conditionalFormatting>
  <conditionalFormatting sqref="AE142:AE143">
    <cfRule type="iconSet" priority="317">
      <iconSet iconSet="5Arrows">
        <cfvo type="percent" val="0"/>
        <cfvo type="num" val="0.2"/>
        <cfvo type="num" val="0.4"/>
        <cfvo type="num" val="0.6"/>
        <cfvo type="num" val="0.8"/>
      </iconSet>
    </cfRule>
  </conditionalFormatting>
  <conditionalFormatting sqref="AE145:AE147">
    <cfRule type="iconSet" priority="316">
      <iconSet iconSet="5Arrows">
        <cfvo type="percent" val="0"/>
        <cfvo type="num" val="0.2"/>
        <cfvo type="num" val="0.4"/>
        <cfvo type="num" val="0.6"/>
        <cfvo type="num" val="0.8"/>
      </iconSet>
    </cfRule>
  </conditionalFormatting>
  <conditionalFormatting sqref="AE168:AE175 AE151:AE166">
    <cfRule type="iconSet" priority="315">
      <iconSet iconSet="5Arrows">
        <cfvo type="percent" val="0"/>
        <cfvo type="num" val="0.2"/>
        <cfvo type="num" val="0.4"/>
        <cfvo type="num" val="0.6"/>
        <cfvo type="num" val="0.8"/>
      </iconSet>
    </cfRule>
  </conditionalFormatting>
  <conditionalFormatting sqref="AE177:AE193">
    <cfRule type="iconSet" priority="314">
      <iconSet iconSet="5Arrows">
        <cfvo type="percent" val="0"/>
        <cfvo type="num" val="0.2"/>
        <cfvo type="num" val="0.4"/>
        <cfvo type="num" val="0.6"/>
        <cfvo type="num" val="0.8"/>
      </iconSet>
    </cfRule>
  </conditionalFormatting>
  <conditionalFormatting sqref="AE206 AE195:AE204">
    <cfRule type="iconSet" priority="313">
      <iconSet iconSet="5Arrows">
        <cfvo type="percent" val="0"/>
        <cfvo type="num" val="0.2"/>
        <cfvo type="num" val="0.4"/>
        <cfvo type="num" val="0.6"/>
        <cfvo type="num" val="0.8"/>
      </iconSet>
    </cfRule>
  </conditionalFormatting>
  <conditionalFormatting sqref="AE208:AE211">
    <cfRule type="iconSet" priority="312">
      <iconSet iconSet="5Arrows">
        <cfvo type="percent" val="0"/>
        <cfvo type="num" val="0.2"/>
        <cfvo type="num" val="0.4"/>
        <cfvo type="num" val="0.6"/>
        <cfvo type="num" val="0.8"/>
      </iconSet>
    </cfRule>
  </conditionalFormatting>
  <conditionalFormatting sqref="AE214:AE223">
    <cfRule type="iconSet" priority="311">
      <iconSet iconSet="5Arrows">
        <cfvo type="percent" val="0"/>
        <cfvo type="num" val="0.2"/>
        <cfvo type="num" val="0.4"/>
        <cfvo type="num" val="0.6"/>
        <cfvo type="num" val="0.8"/>
      </iconSet>
    </cfRule>
  </conditionalFormatting>
  <conditionalFormatting sqref="AE225:AE235">
    <cfRule type="iconSet" priority="310">
      <iconSet iconSet="5Arrows">
        <cfvo type="percent" val="0"/>
        <cfvo type="num" val="0.2"/>
        <cfvo type="num" val="0.4"/>
        <cfvo type="num" val="0.6"/>
        <cfvo type="num" val="0.8"/>
      </iconSet>
    </cfRule>
  </conditionalFormatting>
  <conditionalFormatting sqref="AE238:AE241">
    <cfRule type="iconSet" priority="309">
      <iconSet iconSet="5Arrows">
        <cfvo type="percent" val="0"/>
        <cfvo type="num" val="0.2"/>
        <cfvo type="num" val="0.4"/>
        <cfvo type="num" val="0.6"/>
        <cfvo type="num" val="0.8"/>
      </iconSet>
    </cfRule>
  </conditionalFormatting>
  <conditionalFormatting sqref="AE243:AE245">
    <cfRule type="iconSet" priority="308">
      <iconSet iconSet="5Arrows">
        <cfvo type="percent" val="0"/>
        <cfvo type="num" val="0.2"/>
        <cfvo type="num" val="0.4"/>
        <cfvo type="num" val="0.6"/>
        <cfvo type="num" val="0.8"/>
      </iconSet>
    </cfRule>
  </conditionalFormatting>
  <conditionalFormatting sqref="AE249:AE306">
    <cfRule type="iconSet" priority="307">
      <iconSet iconSet="5Arrows">
        <cfvo type="percent" val="0"/>
        <cfvo type="num" val="0.2"/>
        <cfvo type="num" val="0.4"/>
        <cfvo type="num" val="0.6"/>
        <cfvo type="num" val="0.8"/>
      </iconSet>
    </cfRule>
  </conditionalFormatting>
  <conditionalFormatting sqref="AE310:AE325">
    <cfRule type="iconSet" priority="306">
      <iconSet iconSet="5Arrows">
        <cfvo type="percent" val="0"/>
        <cfvo type="num" val="0.2"/>
        <cfvo type="num" val="0.4"/>
        <cfvo type="num" val="0.6"/>
        <cfvo type="num" val="0.8"/>
      </iconSet>
    </cfRule>
  </conditionalFormatting>
  <conditionalFormatting sqref="AE327 AE332:AE346">
    <cfRule type="iconSet" priority="305">
      <iconSet iconSet="5Arrows">
        <cfvo type="percent" val="0"/>
        <cfvo type="num" val="0.2"/>
        <cfvo type="num" val="0.4"/>
        <cfvo type="num" val="0.6"/>
        <cfvo type="num" val="0.8"/>
      </iconSet>
    </cfRule>
  </conditionalFormatting>
  <conditionalFormatting sqref="AE348:AE364">
    <cfRule type="iconSet" priority="304">
      <iconSet iconSet="5Arrows">
        <cfvo type="percent" val="0"/>
        <cfvo type="num" val="0.2"/>
        <cfvo type="num" val="0.4"/>
        <cfvo type="num" val="0.6"/>
        <cfvo type="num" val="0.8"/>
      </iconSet>
    </cfRule>
  </conditionalFormatting>
  <conditionalFormatting sqref="AE366:AE373">
    <cfRule type="iconSet" priority="303">
      <iconSet iconSet="5Arrows">
        <cfvo type="percent" val="0"/>
        <cfvo type="num" val="0.2"/>
        <cfvo type="num" val="0.4"/>
        <cfvo type="num" val="0.6"/>
        <cfvo type="num" val="0.8"/>
      </iconSet>
    </cfRule>
  </conditionalFormatting>
  <conditionalFormatting sqref="AE375:AE382">
    <cfRule type="iconSet" priority="302">
      <iconSet iconSet="5Arrows">
        <cfvo type="percent" val="0"/>
        <cfvo type="num" val="0.2"/>
        <cfvo type="num" val="0.4"/>
        <cfvo type="num" val="0.6"/>
        <cfvo type="num" val="0.8"/>
      </iconSet>
    </cfRule>
  </conditionalFormatting>
  <conditionalFormatting sqref="AE384:AE399">
    <cfRule type="iconSet" priority="301">
      <iconSet iconSet="5Arrows">
        <cfvo type="percent" val="0"/>
        <cfvo type="num" val="0.2"/>
        <cfvo type="num" val="0.4"/>
        <cfvo type="num" val="0.6"/>
        <cfvo type="num" val="0.8"/>
      </iconSet>
    </cfRule>
  </conditionalFormatting>
  <conditionalFormatting sqref="AE402:AE405">
    <cfRule type="iconSet" priority="300">
      <iconSet iconSet="5Arrows">
        <cfvo type="percent" val="0"/>
        <cfvo type="num" val="0.2"/>
        <cfvo type="num" val="0.4"/>
        <cfvo type="num" val="0.6"/>
        <cfvo type="num" val="0.8"/>
      </iconSet>
    </cfRule>
  </conditionalFormatting>
  <conditionalFormatting sqref="AE407:AE434">
    <cfRule type="iconSet" priority="299">
      <iconSet iconSet="5Arrows">
        <cfvo type="percent" val="0"/>
        <cfvo type="num" val="0.2"/>
        <cfvo type="num" val="0.4"/>
        <cfvo type="num" val="0.6"/>
        <cfvo type="num" val="0.8"/>
      </iconSet>
    </cfRule>
  </conditionalFormatting>
  <conditionalFormatting sqref="AE436:AE473">
    <cfRule type="iconSet" priority="298">
      <iconSet iconSet="5Arrows">
        <cfvo type="percent" val="0"/>
        <cfvo type="num" val="0.2"/>
        <cfvo type="num" val="0.4"/>
        <cfvo type="num" val="0.6"/>
        <cfvo type="num" val="0.8"/>
      </iconSet>
    </cfRule>
  </conditionalFormatting>
  <conditionalFormatting sqref="AE475:AE478">
    <cfRule type="iconSet" priority="297">
      <iconSet iconSet="5Arrows">
        <cfvo type="percent" val="0"/>
        <cfvo type="num" val="0.2"/>
        <cfvo type="num" val="0.4"/>
        <cfvo type="num" val="0.6"/>
        <cfvo type="num" val="0.8"/>
      </iconSet>
    </cfRule>
  </conditionalFormatting>
  <conditionalFormatting sqref="AE481:AE485">
    <cfRule type="iconSet" priority="296">
      <iconSet iconSet="5Arrows">
        <cfvo type="percent" val="0"/>
        <cfvo type="num" val="0.2"/>
        <cfvo type="num" val="0.4"/>
        <cfvo type="num" val="0.6"/>
        <cfvo type="num" val="0.8"/>
      </iconSet>
    </cfRule>
  </conditionalFormatting>
  <conditionalFormatting sqref="AE558 AE560 AE563:AE571">
    <cfRule type="iconSet" priority="295">
      <iconSet iconSet="5Arrows">
        <cfvo type="percent" val="0"/>
        <cfvo type="num" val="0.2"/>
        <cfvo type="num" val="0.4"/>
        <cfvo type="num" val="0.6"/>
        <cfvo type="num" val="0.8"/>
      </iconSet>
    </cfRule>
  </conditionalFormatting>
  <conditionalFormatting sqref="AE573 AE575:AE577">
    <cfRule type="iconSet" priority="294">
      <iconSet iconSet="5Arrows">
        <cfvo type="percent" val="0"/>
        <cfvo type="num" val="0.2"/>
        <cfvo type="num" val="0.4"/>
        <cfvo type="num" val="0.6"/>
        <cfvo type="num" val="0.8"/>
      </iconSet>
    </cfRule>
  </conditionalFormatting>
  <conditionalFormatting sqref="AE579:AE581 AE583">
    <cfRule type="iconSet" priority="293">
      <iconSet iconSet="5Arrows">
        <cfvo type="percent" val="0"/>
        <cfvo type="num" val="0.2"/>
        <cfvo type="num" val="0.4"/>
        <cfvo type="num" val="0.6"/>
        <cfvo type="num" val="0.8"/>
      </iconSet>
    </cfRule>
  </conditionalFormatting>
  <conditionalFormatting sqref="AE587 AE591:AE622">
    <cfRule type="iconSet" priority="292">
      <iconSet iconSet="5Arrows">
        <cfvo type="percent" val="0"/>
        <cfvo type="num" val="0.2"/>
        <cfvo type="num" val="0.4"/>
        <cfvo type="num" val="0.6"/>
        <cfvo type="num" val="0.8"/>
      </iconSet>
    </cfRule>
  </conditionalFormatting>
  <conditionalFormatting sqref="AE643:AE651">
    <cfRule type="iconSet" priority="291">
      <iconSet iconSet="5Arrows">
        <cfvo type="percent" val="0"/>
        <cfvo type="num" val="0.2"/>
        <cfvo type="num" val="0.4"/>
        <cfvo type="num" val="0.6"/>
        <cfvo type="num" val="0.8"/>
      </iconSet>
    </cfRule>
  </conditionalFormatting>
  <conditionalFormatting sqref="AE654:AE668">
    <cfRule type="iconSet" priority="290">
      <iconSet iconSet="5Arrows">
        <cfvo type="percent" val="0"/>
        <cfvo type="num" val="0.2"/>
        <cfvo type="num" val="0.4"/>
        <cfvo type="num" val="0.6"/>
        <cfvo type="num" val="0.8"/>
      </iconSet>
    </cfRule>
  </conditionalFormatting>
  <conditionalFormatting sqref="AE670:AE686">
    <cfRule type="iconSet" priority="289">
      <iconSet iconSet="5Arrows">
        <cfvo type="percent" val="0"/>
        <cfvo type="num" val="0.2"/>
        <cfvo type="num" val="0.4"/>
        <cfvo type="num" val="0.6"/>
        <cfvo type="num" val="0.8"/>
      </iconSet>
    </cfRule>
  </conditionalFormatting>
  <conditionalFormatting sqref="AE654:AE668">
    <cfRule type="iconSet" priority="288">
      <iconSet iconSet="5Arrows">
        <cfvo type="percent" val="0"/>
        <cfvo type="num" val="0.2"/>
        <cfvo type="num" val="0.4"/>
        <cfvo type="num" val="0.6"/>
        <cfvo type="num" val="0.8"/>
      </iconSet>
    </cfRule>
  </conditionalFormatting>
  <conditionalFormatting sqref="AE487">
    <cfRule type="iconSet" priority="287">
      <iconSet iconSet="5Arrows">
        <cfvo type="percent" val="0"/>
        <cfvo type="num" val="0.2"/>
        <cfvo type="num" val="0.4"/>
        <cfvo type="num" val="0.6"/>
        <cfvo type="num" val="0.8"/>
      </iconSet>
    </cfRule>
  </conditionalFormatting>
  <conditionalFormatting sqref="AE509">
    <cfRule type="iconSet" priority="286">
      <iconSet iconSet="5Arrows">
        <cfvo type="percent" val="0"/>
        <cfvo type="num" val="0.2"/>
        <cfvo type="num" val="0.4"/>
        <cfvo type="num" val="0.6"/>
        <cfvo type="num" val="0.8"/>
      </iconSet>
    </cfRule>
  </conditionalFormatting>
  <conditionalFormatting sqref="AE510">
    <cfRule type="iconSet" priority="285">
      <iconSet iconSet="5Arrows">
        <cfvo type="percent" val="0"/>
        <cfvo type="num" val="0.2"/>
        <cfvo type="num" val="0.4"/>
        <cfvo type="num" val="0.6"/>
        <cfvo type="num" val="0.8"/>
      </iconSet>
    </cfRule>
  </conditionalFormatting>
  <conditionalFormatting sqref="AE511">
    <cfRule type="iconSet" priority="284">
      <iconSet iconSet="5Arrows">
        <cfvo type="percent" val="0"/>
        <cfvo type="num" val="0.2"/>
        <cfvo type="num" val="0.4"/>
        <cfvo type="num" val="0.6"/>
        <cfvo type="num" val="0.8"/>
      </iconSet>
    </cfRule>
  </conditionalFormatting>
  <conditionalFormatting sqref="AE512">
    <cfRule type="iconSet" priority="283">
      <iconSet iconSet="5Arrows">
        <cfvo type="percent" val="0"/>
        <cfvo type="num" val="0.2"/>
        <cfvo type="num" val="0.4"/>
        <cfvo type="num" val="0.6"/>
        <cfvo type="num" val="0.8"/>
      </iconSet>
    </cfRule>
  </conditionalFormatting>
  <conditionalFormatting sqref="AE512:AE515">
    <cfRule type="iconSet" priority="282">
      <iconSet iconSet="5Arrows">
        <cfvo type="percent" val="0"/>
        <cfvo type="num" val="0.2"/>
        <cfvo type="num" val="0.4"/>
        <cfvo type="num" val="0.6"/>
        <cfvo type="num" val="0.8"/>
      </iconSet>
    </cfRule>
  </conditionalFormatting>
  <conditionalFormatting sqref="AE521">
    <cfRule type="iconSet" priority="281">
      <iconSet iconSet="5Arrows">
        <cfvo type="percent" val="0"/>
        <cfvo type="num" val="0.2"/>
        <cfvo type="num" val="0.4"/>
        <cfvo type="num" val="0.6"/>
        <cfvo type="num" val="0.8"/>
      </iconSet>
    </cfRule>
  </conditionalFormatting>
  <conditionalFormatting sqref="AE517:AE520">
    <cfRule type="iconSet" priority="280">
      <iconSet iconSet="5Arrows">
        <cfvo type="percent" val="0"/>
        <cfvo type="num" val="0.2"/>
        <cfvo type="num" val="0.4"/>
        <cfvo type="num" val="0.6"/>
        <cfvo type="num" val="0.8"/>
      </iconSet>
    </cfRule>
  </conditionalFormatting>
  <conditionalFormatting sqref="AE121:AE128 AE110 AE112:AE119">
    <cfRule type="iconSet" priority="279">
      <iconSet iconSet="5Arrows">
        <cfvo type="percent" val="0"/>
        <cfvo type="num" val="0.2"/>
        <cfvo type="num" val="0.4"/>
        <cfvo type="num" val="0.6"/>
        <cfvo type="num" val="0.8"/>
      </iconSet>
    </cfRule>
  </conditionalFormatting>
  <conditionalFormatting sqref="AE498:AE501 AE504:AE505 AE487:AE495">
    <cfRule type="iconSet" priority="278">
      <iconSet iconSet="5Arrows">
        <cfvo type="percent" val="0"/>
        <cfvo type="num" val="0.2"/>
        <cfvo type="num" val="0.4"/>
        <cfvo type="num" val="0.6"/>
        <cfvo type="num" val="0.8"/>
      </iconSet>
    </cfRule>
  </conditionalFormatting>
  <conditionalFormatting sqref="AE509:AE556">
    <cfRule type="iconSet" priority="277">
      <iconSet iconSet="5Arrows">
        <cfvo type="percent" val="0"/>
        <cfvo type="num" val="0.2"/>
        <cfvo type="num" val="0.4"/>
        <cfvo type="num" val="0.6"/>
        <cfvo type="num" val="0.8"/>
      </iconSet>
    </cfRule>
  </conditionalFormatting>
  <conditionalFormatting sqref="AE624:AE641">
    <cfRule type="iconSet" priority="276">
      <iconSet iconSet="5Arrows">
        <cfvo type="percent" val="0"/>
        <cfvo type="num" val="0.2"/>
        <cfvo type="num" val="0.4"/>
        <cfvo type="num" val="0.6"/>
        <cfvo type="num" val="0.8"/>
      </iconSet>
    </cfRule>
  </conditionalFormatting>
  <conditionalFormatting sqref="AE129:AE130">
    <cfRule type="iconSet" priority="275">
      <iconSet iconSet="5Arrows">
        <cfvo type="percent" val="0"/>
        <cfvo type="num" val="0.2"/>
        <cfvo type="num" val="0.4"/>
        <cfvo type="num" val="0.6"/>
        <cfvo type="num" val="0.8"/>
      </iconSet>
    </cfRule>
  </conditionalFormatting>
  <conditionalFormatting sqref="AE423">
    <cfRule type="iconSet" priority="274">
      <iconSet iconSet="5Arrows">
        <cfvo type="percent" val="0"/>
        <cfvo type="num" val="0.2"/>
        <cfvo type="num" val="0.4"/>
        <cfvo type="num" val="0.6"/>
        <cfvo type="num" val="0.8"/>
      </iconSet>
    </cfRule>
  </conditionalFormatting>
  <conditionalFormatting sqref="AE421">
    <cfRule type="iconSet" priority="273">
      <iconSet iconSet="5Arrows">
        <cfvo type="percent" val="0"/>
        <cfvo type="num" val="0.2"/>
        <cfvo type="num" val="0.4"/>
        <cfvo type="num" val="0.6"/>
        <cfvo type="num" val="0.8"/>
      </iconSet>
    </cfRule>
  </conditionalFormatting>
  <conditionalFormatting sqref="AE582">
    <cfRule type="iconSet" priority="272">
      <iconSet iconSet="5Arrows">
        <cfvo type="percent" val="0"/>
        <cfvo type="num" val="0.2"/>
        <cfvo type="num" val="0.4"/>
        <cfvo type="num" val="0.6"/>
        <cfvo type="num" val="0.8"/>
      </iconSet>
    </cfRule>
  </conditionalFormatting>
  <conditionalFormatting sqref="AE588:AE590">
    <cfRule type="iconSet" priority="271">
      <iconSet iconSet="5Arrows">
        <cfvo type="percent" val="0"/>
        <cfvo type="num" val="0.2"/>
        <cfvo type="num" val="0.4"/>
        <cfvo type="num" val="0.6"/>
        <cfvo type="num" val="0.8"/>
      </iconSet>
    </cfRule>
  </conditionalFormatting>
  <conditionalFormatting sqref="AE605:AE606">
    <cfRule type="iconSet" priority="270">
      <iconSet iconSet="5Arrows">
        <cfvo type="percent" val="0"/>
        <cfvo type="num" val="0.2"/>
        <cfvo type="num" val="0.4"/>
        <cfvo type="num" val="0.6"/>
        <cfvo type="num" val="0.8"/>
      </iconSet>
    </cfRule>
  </conditionalFormatting>
  <conditionalFormatting sqref="AE612">
    <cfRule type="iconSet" priority="269">
      <iconSet iconSet="5Arrows">
        <cfvo type="percent" val="0"/>
        <cfvo type="num" val="0.2"/>
        <cfvo type="num" val="0.4"/>
        <cfvo type="num" val="0.6"/>
        <cfvo type="num" val="0.8"/>
      </iconSet>
    </cfRule>
  </conditionalFormatting>
  <conditionalFormatting sqref="AE7:AE10">
    <cfRule type="iconSet" priority="268">
      <iconSet iconSet="5Arrows">
        <cfvo type="percent" val="0"/>
        <cfvo type="num" val="0.25" gte="0"/>
        <cfvo type="num" val="0.4"/>
        <cfvo type="num" val="0.75"/>
        <cfvo type="num" val="0.75" gte="0"/>
      </iconSet>
    </cfRule>
  </conditionalFormatting>
  <conditionalFormatting sqref="AE12:AE22">
    <cfRule type="iconSet" priority="267">
      <iconSet iconSet="5Arrows">
        <cfvo type="percent" val="0"/>
        <cfvo type="num" val="0.25" gte="0"/>
        <cfvo type="num" val="0.4"/>
        <cfvo type="num" val="0.75"/>
        <cfvo type="num" val="0.75" gte="0"/>
      </iconSet>
    </cfRule>
  </conditionalFormatting>
  <conditionalFormatting sqref="AE20:AE22">
    <cfRule type="iconSet" priority="266">
      <iconSet iconSet="5Arrows">
        <cfvo type="percent" val="0"/>
        <cfvo type="num" val="0.2"/>
        <cfvo type="num" val="0.4"/>
        <cfvo type="num" val="0.6"/>
        <cfvo type="num" val="0.8"/>
      </iconSet>
    </cfRule>
  </conditionalFormatting>
  <conditionalFormatting sqref="AE20:AE22">
    <cfRule type="iconSet" priority="265">
      <iconSet iconSet="5Arrows">
        <cfvo type="percent" val="0"/>
        <cfvo type="num" val="0.25" gte="0"/>
        <cfvo type="num" val="0.4"/>
        <cfvo type="num" val="0.75"/>
        <cfvo type="num" val="0.75" gte="0"/>
      </iconSet>
    </cfRule>
  </conditionalFormatting>
  <conditionalFormatting sqref="AE24:AE30">
    <cfRule type="iconSet" priority="264">
      <iconSet iconSet="5Arrows">
        <cfvo type="percent" val="0"/>
        <cfvo type="num" val="0.2"/>
        <cfvo type="num" val="0.4"/>
        <cfvo type="num" val="0.6"/>
        <cfvo type="num" val="0.8"/>
      </iconSet>
    </cfRule>
  </conditionalFormatting>
  <conditionalFormatting sqref="AE24:AE30">
    <cfRule type="iconSet" priority="263">
      <iconSet iconSet="5Arrows">
        <cfvo type="percent" val="0"/>
        <cfvo type="num" val="0.25" gte="0"/>
        <cfvo type="num" val="0.4"/>
        <cfvo type="num" val="0.75"/>
        <cfvo type="num" val="0.75" gte="0"/>
      </iconSet>
    </cfRule>
  </conditionalFormatting>
  <conditionalFormatting sqref="AE32:AE33 AE35:AE37">
    <cfRule type="iconSet" priority="262">
      <iconSet iconSet="5Arrows">
        <cfvo type="percent" val="0"/>
        <cfvo type="num" val="0.2"/>
        <cfvo type="num" val="0.4"/>
        <cfvo type="num" val="0.6"/>
        <cfvo type="num" val="0.8"/>
      </iconSet>
    </cfRule>
  </conditionalFormatting>
  <conditionalFormatting sqref="AE32:AE37">
    <cfRule type="iconSet" priority="261">
      <iconSet iconSet="5Arrows">
        <cfvo type="percent" val="0"/>
        <cfvo type="num" val="0.25" gte="0"/>
        <cfvo type="num" val="0.4"/>
        <cfvo type="num" val="0.75"/>
        <cfvo type="num" val="0.75" gte="0"/>
      </iconSet>
    </cfRule>
  </conditionalFormatting>
  <conditionalFormatting sqref="AE39:AE48">
    <cfRule type="iconSet" priority="260">
      <iconSet iconSet="5Arrows">
        <cfvo type="percent" val="0"/>
        <cfvo type="num" val="0.25" gte="0"/>
        <cfvo type="num" val="0.4"/>
        <cfvo type="num" val="0.75"/>
        <cfvo type="num" val="0.75" gte="0"/>
      </iconSet>
    </cfRule>
  </conditionalFormatting>
  <conditionalFormatting sqref="AE50:AE59">
    <cfRule type="iconSet" priority="259">
      <iconSet iconSet="5Arrows">
        <cfvo type="percent" val="0"/>
        <cfvo type="num" val="0.25" gte="0"/>
        <cfvo type="num" val="0.4"/>
        <cfvo type="num" val="0.75"/>
        <cfvo type="num" val="0.75" gte="0"/>
      </iconSet>
    </cfRule>
  </conditionalFormatting>
  <conditionalFormatting sqref="AE61:AE75">
    <cfRule type="iconSet" priority="258">
      <iconSet iconSet="5Arrows">
        <cfvo type="percent" val="0"/>
        <cfvo type="num" val="0.25" gte="0"/>
        <cfvo type="num" val="0.4"/>
        <cfvo type="num" val="0.75"/>
        <cfvo type="num" val="0.75" gte="0"/>
      </iconSet>
    </cfRule>
  </conditionalFormatting>
  <conditionalFormatting sqref="AE77:AE92">
    <cfRule type="iconSet" priority="257">
      <iconSet iconSet="5Arrows">
        <cfvo type="percent" val="0"/>
        <cfvo type="num" val="0.25" gte="0"/>
        <cfvo type="num" val="0.4"/>
        <cfvo type="num" val="0.75"/>
        <cfvo type="num" val="0.75" gte="0"/>
      </iconSet>
    </cfRule>
  </conditionalFormatting>
  <conditionalFormatting sqref="AE95:AE108">
    <cfRule type="iconSet" priority="256">
      <iconSet iconSet="5Arrows">
        <cfvo type="percent" val="0"/>
        <cfvo type="num" val="0.25" gte="0"/>
        <cfvo type="num" val="0.4"/>
        <cfvo type="num" val="0.75"/>
        <cfvo type="num" val="0.75" gte="0"/>
      </iconSet>
    </cfRule>
  </conditionalFormatting>
  <conditionalFormatting sqref="AE110:AE130">
    <cfRule type="iconSet" priority="255">
      <iconSet iconSet="5Arrows">
        <cfvo type="percent" val="0"/>
        <cfvo type="num" val="0.2"/>
        <cfvo type="num" val="0.4"/>
        <cfvo type="num" val="0.6"/>
        <cfvo type="num" val="0.8"/>
      </iconSet>
    </cfRule>
  </conditionalFormatting>
  <conditionalFormatting sqref="AE110:AE130">
    <cfRule type="iconSet" priority="254">
      <iconSet iconSet="5Arrows">
        <cfvo type="percent" val="0"/>
        <cfvo type="num" val="0.25" gte="0"/>
        <cfvo type="num" val="0.4"/>
        <cfvo type="num" val="0.75"/>
        <cfvo type="num" val="0.75" gte="0"/>
      </iconSet>
    </cfRule>
  </conditionalFormatting>
  <conditionalFormatting sqref="AE132:AE135">
    <cfRule type="iconSet" priority="253">
      <iconSet iconSet="5Arrows">
        <cfvo type="percent" val="0"/>
        <cfvo type="num" val="0.25" gte="0"/>
        <cfvo type="num" val="0.4"/>
        <cfvo type="num" val="0.75"/>
        <cfvo type="num" val="0.75" gte="0"/>
      </iconSet>
    </cfRule>
  </conditionalFormatting>
  <conditionalFormatting sqref="AE138:AE140">
    <cfRule type="iconSet" priority="252">
      <iconSet iconSet="5Arrows">
        <cfvo type="percent" val="0"/>
        <cfvo type="num" val="0.25" gte="0"/>
        <cfvo type="num" val="0.4"/>
        <cfvo type="num" val="0.75"/>
        <cfvo type="num" val="0.75" gte="0"/>
      </iconSet>
    </cfRule>
  </conditionalFormatting>
  <conditionalFormatting sqref="AE142:AE143">
    <cfRule type="iconSet" priority="251">
      <iconSet iconSet="5Arrows">
        <cfvo type="percent" val="0"/>
        <cfvo type="num" val="0.25" gte="0"/>
        <cfvo type="num" val="0.4"/>
        <cfvo type="num" val="0.75"/>
        <cfvo type="num" val="0.75" gte="0"/>
      </iconSet>
    </cfRule>
  </conditionalFormatting>
  <conditionalFormatting sqref="AE145:AE147">
    <cfRule type="iconSet" priority="250">
      <iconSet iconSet="5Arrows">
        <cfvo type="percent" val="0"/>
        <cfvo type="num" val="0.25" gte="0"/>
        <cfvo type="num" val="0.4"/>
        <cfvo type="num" val="0.75"/>
        <cfvo type="num" val="0.75" gte="0"/>
      </iconSet>
    </cfRule>
  </conditionalFormatting>
  <conditionalFormatting sqref="AE177:AE193">
    <cfRule type="iconSet" priority="249">
      <iconSet iconSet="5Arrows">
        <cfvo type="percent" val="0"/>
        <cfvo type="num" val="0.25" gte="0"/>
        <cfvo type="num" val="0.4"/>
        <cfvo type="num" val="0.75"/>
        <cfvo type="num" val="0.75" gte="0"/>
      </iconSet>
    </cfRule>
  </conditionalFormatting>
  <conditionalFormatting sqref="AE195:AE206">
    <cfRule type="iconSet" priority="248">
      <iconSet iconSet="5Arrows">
        <cfvo type="percent" val="0"/>
        <cfvo type="num" val="0.2"/>
        <cfvo type="num" val="0.4"/>
        <cfvo type="num" val="0.6"/>
        <cfvo type="num" val="0.8"/>
      </iconSet>
    </cfRule>
  </conditionalFormatting>
  <conditionalFormatting sqref="AE195:AE206">
    <cfRule type="iconSet" priority="247">
      <iconSet iconSet="5Arrows">
        <cfvo type="percent" val="0"/>
        <cfvo type="num" val="0.25" gte="0"/>
        <cfvo type="num" val="0.4"/>
        <cfvo type="num" val="0.75"/>
        <cfvo type="num" val="0.75" gte="0"/>
      </iconSet>
    </cfRule>
  </conditionalFormatting>
  <conditionalFormatting sqref="AE208:AE211">
    <cfRule type="iconSet" priority="246">
      <iconSet iconSet="5Arrows">
        <cfvo type="percent" val="0"/>
        <cfvo type="num" val="0.25" gte="0"/>
        <cfvo type="num" val="0.4"/>
        <cfvo type="num" val="0.75"/>
        <cfvo type="num" val="0.75" gte="0"/>
      </iconSet>
    </cfRule>
  </conditionalFormatting>
  <conditionalFormatting sqref="AE214:AE223">
    <cfRule type="iconSet" priority="245">
      <iconSet iconSet="5Arrows">
        <cfvo type="percent" val="0"/>
        <cfvo type="num" val="0.25" gte="0"/>
        <cfvo type="num" val="0.4"/>
        <cfvo type="num" val="0.75"/>
        <cfvo type="num" val="0.75" gte="0"/>
      </iconSet>
    </cfRule>
  </conditionalFormatting>
  <conditionalFormatting sqref="AE225:AE235">
    <cfRule type="iconSet" priority="244">
      <iconSet iconSet="5Arrows">
        <cfvo type="percent" val="0"/>
        <cfvo type="num" val="0.25" gte="0"/>
        <cfvo type="num" val="0.4"/>
        <cfvo type="num" val="0.75"/>
        <cfvo type="num" val="0.75" gte="0"/>
      </iconSet>
    </cfRule>
  </conditionalFormatting>
  <conditionalFormatting sqref="AE238:AE241">
    <cfRule type="iconSet" priority="243">
      <iconSet iconSet="5Arrows">
        <cfvo type="percent" val="0"/>
        <cfvo type="num" val="0.25" gte="0"/>
        <cfvo type="num" val="0.4"/>
        <cfvo type="num" val="0.75"/>
        <cfvo type="num" val="0.75" gte="0"/>
      </iconSet>
    </cfRule>
  </conditionalFormatting>
  <conditionalFormatting sqref="AE243:AE245">
    <cfRule type="iconSet" priority="242">
      <iconSet iconSet="5Arrows">
        <cfvo type="percent" val="0"/>
        <cfvo type="num" val="0.25" gte="0"/>
        <cfvo type="num" val="0.4"/>
        <cfvo type="num" val="0.75"/>
        <cfvo type="num" val="0.75" gte="0"/>
      </iconSet>
    </cfRule>
  </conditionalFormatting>
  <conditionalFormatting sqref="AE249:AE306">
    <cfRule type="iconSet" priority="241">
      <iconSet iconSet="5Arrows">
        <cfvo type="percent" val="0"/>
        <cfvo type="num" val="0.25" gte="0"/>
        <cfvo type="num" val="0.4"/>
        <cfvo type="num" val="0.75"/>
        <cfvo type="num" val="0.75" gte="0"/>
      </iconSet>
    </cfRule>
  </conditionalFormatting>
  <conditionalFormatting sqref="AE310:AE325">
    <cfRule type="iconSet" priority="240">
      <iconSet iconSet="5Arrows">
        <cfvo type="percent" val="0"/>
        <cfvo type="num" val="0.25" gte="0"/>
        <cfvo type="num" val="0.4"/>
        <cfvo type="num" val="0.75"/>
        <cfvo type="num" val="0.75" gte="0"/>
      </iconSet>
    </cfRule>
  </conditionalFormatting>
  <conditionalFormatting sqref="AE327:AE346">
    <cfRule type="iconSet" priority="239">
      <iconSet iconSet="5Arrows">
        <cfvo type="percent" val="0"/>
        <cfvo type="num" val="0.2"/>
        <cfvo type="num" val="0.4"/>
        <cfvo type="num" val="0.6"/>
        <cfvo type="num" val="0.8"/>
      </iconSet>
    </cfRule>
  </conditionalFormatting>
  <conditionalFormatting sqref="AE327:AE346">
    <cfRule type="iconSet" priority="238">
      <iconSet iconSet="5Arrows">
        <cfvo type="percent" val="0"/>
        <cfvo type="num" val="0.25" gte="0"/>
        <cfvo type="num" val="0.4"/>
        <cfvo type="num" val="0.75"/>
        <cfvo type="num" val="0.75" gte="0"/>
      </iconSet>
    </cfRule>
  </conditionalFormatting>
  <conditionalFormatting sqref="AE348:AE364">
    <cfRule type="iconSet" priority="237">
      <iconSet iconSet="5Arrows">
        <cfvo type="percent" val="0"/>
        <cfvo type="num" val="0.25" gte="0"/>
        <cfvo type="num" val="0.4"/>
        <cfvo type="num" val="0.75"/>
        <cfvo type="num" val="0.75" gte="0"/>
      </iconSet>
    </cfRule>
  </conditionalFormatting>
  <conditionalFormatting sqref="AE366:AE373">
    <cfRule type="iconSet" priority="236">
      <iconSet iconSet="5Arrows">
        <cfvo type="percent" val="0"/>
        <cfvo type="num" val="0.25" gte="0"/>
        <cfvo type="num" val="0.4"/>
        <cfvo type="num" val="0.75"/>
        <cfvo type="num" val="0.75" gte="0"/>
      </iconSet>
    </cfRule>
  </conditionalFormatting>
  <conditionalFormatting sqref="AE375:AE382">
    <cfRule type="iconSet" priority="235">
      <iconSet iconSet="5Arrows">
        <cfvo type="percent" val="0"/>
        <cfvo type="num" val="0.25" gte="0"/>
        <cfvo type="num" val="0.4"/>
        <cfvo type="num" val="0.75"/>
        <cfvo type="num" val="0.75" gte="0"/>
      </iconSet>
    </cfRule>
  </conditionalFormatting>
  <conditionalFormatting sqref="AE384:AE399">
    <cfRule type="iconSet" priority="234">
      <iconSet iconSet="5Arrows">
        <cfvo type="percent" val="0"/>
        <cfvo type="num" val="0.25" gte="0"/>
        <cfvo type="num" val="0.4"/>
        <cfvo type="num" val="0.75"/>
        <cfvo type="num" val="0.75" gte="0"/>
      </iconSet>
    </cfRule>
  </conditionalFormatting>
  <conditionalFormatting sqref="AE402:AE405">
    <cfRule type="iconSet" priority="233">
      <iconSet iconSet="5Arrows">
        <cfvo type="percent" val="0"/>
        <cfvo type="num" val="0.25" gte="0"/>
        <cfvo type="num" val="0.4"/>
        <cfvo type="num" val="0.75"/>
        <cfvo type="num" val="0.75" gte="0"/>
      </iconSet>
    </cfRule>
  </conditionalFormatting>
  <conditionalFormatting sqref="AE407:AE434">
    <cfRule type="iconSet" priority="232">
      <iconSet iconSet="5Arrows">
        <cfvo type="percent" val="0"/>
        <cfvo type="num" val="0.25" gte="0"/>
        <cfvo type="num" val="0.4"/>
        <cfvo type="num" val="0.75"/>
        <cfvo type="num" val="0.75" gte="0"/>
      </iconSet>
    </cfRule>
  </conditionalFormatting>
  <conditionalFormatting sqref="AE436:AE473">
    <cfRule type="iconSet" priority="231">
      <iconSet iconSet="5Arrows">
        <cfvo type="percent" val="0"/>
        <cfvo type="num" val="0.25" gte="0"/>
        <cfvo type="num" val="0.4"/>
        <cfvo type="num" val="0.75"/>
        <cfvo type="num" val="0.75" gte="0"/>
      </iconSet>
    </cfRule>
  </conditionalFormatting>
  <conditionalFormatting sqref="AE475:AE478">
    <cfRule type="iconSet" priority="230">
      <iconSet iconSet="5Arrows">
        <cfvo type="percent" val="0"/>
        <cfvo type="num" val="0.25" gte="0"/>
        <cfvo type="num" val="0.4"/>
        <cfvo type="num" val="0.75"/>
        <cfvo type="num" val="0.75" gte="0"/>
      </iconSet>
    </cfRule>
  </conditionalFormatting>
  <conditionalFormatting sqref="AE481:AE485">
    <cfRule type="iconSet" priority="229">
      <iconSet iconSet="5Arrows">
        <cfvo type="percent" val="0"/>
        <cfvo type="num" val="0.25" gte="0"/>
        <cfvo type="num" val="0.4"/>
        <cfvo type="num" val="0.75"/>
        <cfvo type="num" val="0.75" gte="0"/>
      </iconSet>
    </cfRule>
  </conditionalFormatting>
  <conditionalFormatting sqref="AE487:AE507">
    <cfRule type="iconSet" priority="228">
      <iconSet iconSet="5Arrows">
        <cfvo type="percent" val="0"/>
        <cfvo type="num" val="0.2"/>
        <cfvo type="num" val="0.4"/>
        <cfvo type="num" val="0.6"/>
        <cfvo type="num" val="0.8"/>
      </iconSet>
    </cfRule>
  </conditionalFormatting>
  <conditionalFormatting sqref="AE487:AE507">
    <cfRule type="iconSet" priority="227">
      <iconSet iconSet="5Arrows">
        <cfvo type="percent" val="0"/>
        <cfvo type="num" val="0.25" gte="0"/>
        <cfvo type="num" val="0.4"/>
        <cfvo type="num" val="0.75"/>
        <cfvo type="num" val="0.75" gte="0"/>
      </iconSet>
    </cfRule>
  </conditionalFormatting>
  <conditionalFormatting sqref="AE509:AE556">
    <cfRule type="iconSet" priority="226">
      <iconSet iconSet="5Arrows">
        <cfvo type="percent" val="0"/>
        <cfvo type="num" val="0.25" gte="0"/>
        <cfvo type="num" val="0.4"/>
        <cfvo type="num" val="0.75"/>
        <cfvo type="num" val="0.75" gte="0"/>
      </iconSet>
    </cfRule>
  </conditionalFormatting>
  <conditionalFormatting sqref="AE558:AE571">
    <cfRule type="iconSet" priority="225">
      <iconSet iconSet="5Arrows">
        <cfvo type="percent" val="0"/>
        <cfvo type="num" val="0.2"/>
        <cfvo type="num" val="0.4"/>
        <cfvo type="num" val="0.6"/>
        <cfvo type="num" val="0.8"/>
      </iconSet>
    </cfRule>
  </conditionalFormatting>
  <conditionalFormatting sqref="AE558:AE571">
    <cfRule type="iconSet" priority="224">
      <iconSet iconSet="5Arrows">
        <cfvo type="percent" val="0"/>
        <cfvo type="num" val="0.25" gte="0"/>
        <cfvo type="num" val="0.4"/>
        <cfvo type="num" val="0.75"/>
        <cfvo type="num" val="0.75" gte="0"/>
      </iconSet>
    </cfRule>
  </conditionalFormatting>
  <conditionalFormatting sqref="AE573:AE577">
    <cfRule type="iconSet" priority="223">
      <iconSet iconSet="5Arrows">
        <cfvo type="percent" val="0"/>
        <cfvo type="num" val="0.2"/>
        <cfvo type="num" val="0.4"/>
        <cfvo type="num" val="0.6"/>
        <cfvo type="num" val="0.8"/>
      </iconSet>
    </cfRule>
  </conditionalFormatting>
  <conditionalFormatting sqref="AE573:AE577">
    <cfRule type="iconSet" priority="222">
      <iconSet iconSet="5Arrows">
        <cfvo type="percent" val="0"/>
        <cfvo type="num" val="0.25" gte="0"/>
        <cfvo type="num" val="0.4"/>
        <cfvo type="num" val="0.75"/>
        <cfvo type="num" val="0.75" gte="0"/>
      </iconSet>
    </cfRule>
  </conditionalFormatting>
  <conditionalFormatting sqref="AE579:AE583">
    <cfRule type="iconSet" priority="221">
      <iconSet iconSet="5Arrows">
        <cfvo type="percent" val="0"/>
        <cfvo type="num" val="0.2"/>
        <cfvo type="num" val="0.4"/>
        <cfvo type="num" val="0.6"/>
        <cfvo type="num" val="0.8"/>
      </iconSet>
    </cfRule>
  </conditionalFormatting>
  <conditionalFormatting sqref="AE579:AE583">
    <cfRule type="iconSet" priority="220">
      <iconSet iconSet="5Arrows">
        <cfvo type="percent" val="0"/>
        <cfvo type="num" val="0.25" gte="0"/>
        <cfvo type="num" val="0.4"/>
        <cfvo type="num" val="0.75"/>
        <cfvo type="num" val="0.75" gte="0"/>
      </iconSet>
    </cfRule>
  </conditionalFormatting>
  <conditionalFormatting sqref="AE587:AE622">
    <cfRule type="iconSet" priority="219">
      <iconSet iconSet="5Arrows">
        <cfvo type="percent" val="0"/>
        <cfvo type="num" val="0.2"/>
        <cfvo type="num" val="0.4"/>
        <cfvo type="num" val="0.6"/>
        <cfvo type="num" val="0.8"/>
      </iconSet>
    </cfRule>
  </conditionalFormatting>
  <conditionalFormatting sqref="AE587:AE622">
    <cfRule type="iconSet" priority="218">
      <iconSet iconSet="5Arrows">
        <cfvo type="percent" val="0"/>
        <cfvo type="num" val="0.25" gte="0"/>
        <cfvo type="num" val="0.4"/>
        <cfvo type="num" val="0.75"/>
        <cfvo type="num" val="0.75" gte="0"/>
      </iconSet>
    </cfRule>
  </conditionalFormatting>
  <conditionalFormatting sqref="AE624:AE641">
    <cfRule type="iconSet" priority="217">
      <iconSet iconSet="5Arrows">
        <cfvo type="percent" val="0"/>
        <cfvo type="num" val="0.25" gte="0"/>
        <cfvo type="num" val="0.4"/>
        <cfvo type="num" val="0.75"/>
        <cfvo type="num" val="0.75" gte="0"/>
      </iconSet>
    </cfRule>
  </conditionalFormatting>
  <conditionalFormatting sqref="AE643:AE651">
    <cfRule type="iconSet" priority="216">
      <iconSet iconSet="5Arrows">
        <cfvo type="percent" val="0"/>
        <cfvo type="num" val="0.25" gte="0"/>
        <cfvo type="num" val="0.4"/>
        <cfvo type="num" val="0.75"/>
        <cfvo type="num" val="0.75" gte="0"/>
      </iconSet>
    </cfRule>
  </conditionalFormatting>
  <conditionalFormatting sqref="AE654:AE668">
    <cfRule type="iconSet" priority="215">
      <iconSet iconSet="5Arrows">
        <cfvo type="percent" val="0"/>
        <cfvo type="num" val="0.25" gte="0"/>
        <cfvo type="num" val="0.4"/>
        <cfvo type="num" val="0.75"/>
        <cfvo type="num" val="0.75" gte="0"/>
      </iconSet>
    </cfRule>
  </conditionalFormatting>
  <conditionalFormatting sqref="AE670:AE686">
    <cfRule type="iconSet" priority="214">
      <iconSet iconSet="5Arrows">
        <cfvo type="percent" val="0"/>
        <cfvo type="num" val="0.25" gte="0"/>
        <cfvo type="num" val="0.4"/>
        <cfvo type="num" val="0.75"/>
        <cfvo type="num" val="0.75" gte="0"/>
      </iconSet>
    </cfRule>
  </conditionalFormatting>
  <conditionalFormatting sqref="AE6">
    <cfRule type="iconSet" priority="213">
      <iconSet iconSet="5Arrows">
        <cfvo type="percent" val="0"/>
        <cfvo type="num" val="0.2"/>
        <cfvo type="num" val="0.4"/>
        <cfvo type="num" val="0.6"/>
        <cfvo type="num" val="0.8"/>
      </iconSet>
    </cfRule>
  </conditionalFormatting>
  <conditionalFormatting sqref="AE6">
    <cfRule type="iconSet" priority="212">
      <iconSet iconSet="5Arrows">
        <cfvo type="percent" val="0"/>
        <cfvo type="num" val="0.25" gte="0"/>
        <cfvo type="num" val="0.4"/>
        <cfvo type="num" val="0.75"/>
        <cfvo type="num" val="0.75" gte="0"/>
      </iconSet>
    </cfRule>
  </conditionalFormatting>
  <conditionalFormatting sqref="AE26">
    <cfRule type="iconSet" priority="211">
      <iconSet iconSet="5Arrows">
        <cfvo type="percent" val="0"/>
        <cfvo type="num" val="0.2"/>
        <cfvo type="num" val="0.4"/>
        <cfvo type="num" val="0.6"/>
        <cfvo type="num" val="0.8"/>
      </iconSet>
    </cfRule>
  </conditionalFormatting>
  <conditionalFormatting sqref="AE77">
    <cfRule type="iconSet" priority="210">
      <iconSet iconSet="5Arrows">
        <cfvo type="percent" val="0"/>
        <cfvo type="num" val="0.2"/>
        <cfvo type="num" val="0.4"/>
        <cfvo type="num" val="0.6"/>
        <cfvo type="num" val="0.8"/>
      </iconSet>
    </cfRule>
  </conditionalFormatting>
  <conditionalFormatting sqref="AE77">
    <cfRule type="iconSet" priority="209">
      <iconSet iconSet="5Arrows">
        <cfvo type="percent" val="0"/>
        <cfvo type="num" val="0.25" gte="0"/>
        <cfvo type="num" val="0.4"/>
        <cfvo type="num" val="0.75"/>
        <cfvo type="num" val="0.75" gte="0"/>
      </iconSet>
    </cfRule>
  </conditionalFormatting>
  <conditionalFormatting sqref="AE79:AE81">
    <cfRule type="iconSet" priority="208">
      <iconSet iconSet="5Arrows">
        <cfvo type="percent" val="0"/>
        <cfvo type="num" val="0.2"/>
        <cfvo type="num" val="0.4"/>
        <cfvo type="num" val="0.6"/>
        <cfvo type="num" val="0.8"/>
      </iconSet>
    </cfRule>
  </conditionalFormatting>
  <conditionalFormatting sqref="AE79:AE81">
    <cfRule type="iconSet" priority="207">
      <iconSet iconSet="5Arrows">
        <cfvo type="percent" val="0"/>
        <cfvo type="num" val="0.25" gte="0"/>
        <cfvo type="num" val="0.4"/>
        <cfvo type="num" val="0.75"/>
        <cfvo type="num" val="0.75" gte="0"/>
      </iconSet>
    </cfRule>
  </conditionalFormatting>
  <conditionalFormatting sqref="AE82:AE83">
    <cfRule type="iconSet" priority="206">
      <iconSet iconSet="5Arrows">
        <cfvo type="percent" val="0"/>
        <cfvo type="num" val="0.2"/>
        <cfvo type="num" val="0.4"/>
        <cfvo type="num" val="0.6"/>
        <cfvo type="num" val="0.8"/>
      </iconSet>
    </cfRule>
  </conditionalFormatting>
  <conditionalFormatting sqref="AE82:AE83">
    <cfRule type="iconSet" priority="205">
      <iconSet iconSet="5Arrows">
        <cfvo type="percent" val="0"/>
        <cfvo type="num" val="0.25" gte="0"/>
        <cfvo type="num" val="0.4"/>
        <cfvo type="num" val="0.75"/>
        <cfvo type="num" val="0.75" gte="0"/>
      </iconSet>
    </cfRule>
  </conditionalFormatting>
  <conditionalFormatting sqref="AE85:AE86">
    <cfRule type="iconSet" priority="204">
      <iconSet iconSet="5Arrows">
        <cfvo type="percent" val="0"/>
        <cfvo type="num" val="0.2"/>
        <cfvo type="num" val="0.4"/>
        <cfvo type="num" val="0.6"/>
        <cfvo type="num" val="0.8"/>
      </iconSet>
    </cfRule>
  </conditionalFormatting>
  <conditionalFormatting sqref="AE85:AE86">
    <cfRule type="iconSet" priority="203">
      <iconSet iconSet="5Arrows">
        <cfvo type="percent" val="0"/>
        <cfvo type="num" val="0.25" gte="0"/>
        <cfvo type="num" val="0.4"/>
        <cfvo type="num" val="0.75"/>
        <cfvo type="num" val="0.75" gte="0"/>
      </iconSet>
    </cfRule>
  </conditionalFormatting>
  <conditionalFormatting sqref="AE88">
    <cfRule type="iconSet" priority="202">
      <iconSet iconSet="5Arrows">
        <cfvo type="percent" val="0"/>
        <cfvo type="num" val="0.2"/>
        <cfvo type="num" val="0.4"/>
        <cfvo type="num" val="0.6"/>
        <cfvo type="num" val="0.8"/>
      </iconSet>
    </cfRule>
  </conditionalFormatting>
  <conditionalFormatting sqref="AE88">
    <cfRule type="iconSet" priority="201">
      <iconSet iconSet="5Arrows">
        <cfvo type="percent" val="0"/>
        <cfvo type="num" val="0.25" gte="0"/>
        <cfvo type="num" val="0.4"/>
        <cfvo type="num" val="0.75"/>
        <cfvo type="num" val="0.75" gte="0"/>
      </iconSet>
    </cfRule>
  </conditionalFormatting>
  <conditionalFormatting sqref="AE129">
    <cfRule type="iconSet" priority="200">
      <iconSet iconSet="5Arrows">
        <cfvo type="percent" val="0"/>
        <cfvo type="num" val="0.2"/>
        <cfvo type="num" val="0.4"/>
        <cfvo type="num" val="0.6"/>
        <cfvo type="num" val="0.8"/>
      </iconSet>
    </cfRule>
  </conditionalFormatting>
  <conditionalFormatting sqref="AE132:AE133">
    <cfRule type="iconSet" priority="199">
      <iconSet iconSet="5Arrows">
        <cfvo type="percent" val="0"/>
        <cfvo type="num" val="0.2"/>
        <cfvo type="num" val="0.4"/>
        <cfvo type="num" val="0.6"/>
        <cfvo type="num" val="0.8"/>
      </iconSet>
    </cfRule>
  </conditionalFormatting>
  <conditionalFormatting sqref="AE132:AE133">
    <cfRule type="iconSet" priority="198">
      <iconSet iconSet="5Arrows">
        <cfvo type="percent" val="0"/>
        <cfvo type="num" val="0.25" gte="0"/>
        <cfvo type="num" val="0.4"/>
        <cfvo type="num" val="0.75"/>
        <cfvo type="num" val="0.75" gte="0"/>
      </iconSet>
    </cfRule>
  </conditionalFormatting>
  <conditionalFormatting sqref="AE151:AE152">
    <cfRule type="iconSet" priority="197">
      <iconSet iconSet="5Arrows">
        <cfvo type="percent" val="0"/>
        <cfvo type="num" val="0.2"/>
        <cfvo type="num" val="0.4"/>
        <cfvo type="num" val="0.6"/>
        <cfvo type="num" val="0.8"/>
      </iconSet>
    </cfRule>
  </conditionalFormatting>
  <conditionalFormatting sqref="AE151:AE152">
    <cfRule type="iconSet" priority="196">
      <iconSet iconSet="5Arrows">
        <cfvo type="percent" val="0"/>
        <cfvo type="num" val="0.25" gte="0"/>
        <cfvo type="num" val="0.4"/>
        <cfvo type="num" val="0.75"/>
        <cfvo type="num" val="0.75" gte="0"/>
      </iconSet>
    </cfRule>
  </conditionalFormatting>
  <conditionalFormatting sqref="AE153">
    <cfRule type="iconSet" priority="195">
      <iconSet iconSet="5Arrows">
        <cfvo type="percent" val="0"/>
        <cfvo type="num" val="0.2"/>
        <cfvo type="num" val="0.4"/>
        <cfvo type="num" val="0.6"/>
        <cfvo type="num" val="0.8"/>
      </iconSet>
    </cfRule>
  </conditionalFormatting>
  <conditionalFormatting sqref="AE153">
    <cfRule type="iconSet" priority="194">
      <iconSet iconSet="5Arrows">
        <cfvo type="percent" val="0"/>
        <cfvo type="num" val="0.25" gte="0"/>
        <cfvo type="num" val="0.4"/>
        <cfvo type="num" val="0.75"/>
        <cfvo type="num" val="0.75" gte="0"/>
      </iconSet>
    </cfRule>
  </conditionalFormatting>
  <conditionalFormatting sqref="AE166">
    <cfRule type="iconSet" priority="193">
      <iconSet iconSet="5Arrows">
        <cfvo type="percent" val="0"/>
        <cfvo type="num" val="0.2"/>
        <cfvo type="num" val="0.4"/>
        <cfvo type="num" val="0.6"/>
        <cfvo type="num" val="0.8"/>
      </iconSet>
    </cfRule>
  </conditionalFormatting>
  <conditionalFormatting sqref="AE166">
    <cfRule type="iconSet" priority="192">
      <iconSet iconSet="5Arrows">
        <cfvo type="percent" val="0"/>
        <cfvo type="num" val="0.25" gte="0"/>
        <cfvo type="num" val="0.4"/>
        <cfvo type="num" val="0.75"/>
        <cfvo type="num" val="0.75" gte="0"/>
      </iconSet>
    </cfRule>
  </conditionalFormatting>
  <conditionalFormatting sqref="AE167">
    <cfRule type="iconSet" priority="191">
      <iconSet iconSet="5Arrows">
        <cfvo type="percent" val="0"/>
        <cfvo type="num" val="0.2"/>
        <cfvo type="num" val="0.4"/>
        <cfvo type="num" val="0.6"/>
        <cfvo type="num" val="0.8"/>
      </iconSet>
    </cfRule>
  </conditionalFormatting>
  <conditionalFormatting sqref="AE167">
    <cfRule type="iconSet" priority="190">
      <iconSet iconSet="5Arrows">
        <cfvo type="percent" val="0"/>
        <cfvo type="num" val="0.25" gte="0"/>
        <cfvo type="num" val="0.4"/>
        <cfvo type="num" val="0.75"/>
        <cfvo type="num" val="0.75" gte="0"/>
      </iconSet>
    </cfRule>
  </conditionalFormatting>
  <conditionalFormatting sqref="AE172">
    <cfRule type="iconSet" priority="189">
      <iconSet iconSet="5Arrows">
        <cfvo type="percent" val="0"/>
        <cfvo type="num" val="0.2"/>
        <cfvo type="num" val="0.4"/>
        <cfvo type="num" val="0.6"/>
        <cfvo type="num" val="0.8"/>
      </iconSet>
    </cfRule>
  </conditionalFormatting>
  <conditionalFormatting sqref="AE172">
    <cfRule type="iconSet" priority="188">
      <iconSet iconSet="5Arrows">
        <cfvo type="percent" val="0"/>
        <cfvo type="num" val="0.25" gte="0"/>
        <cfvo type="num" val="0.4"/>
        <cfvo type="num" val="0.75"/>
        <cfvo type="num" val="0.75" gte="0"/>
      </iconSet>
    </cfRule>
  </conditionalFormatting>
  <conditionalFormatting sqref="AE161:AE164">
    <cfRule type="iconSet" priority="187">
      <iconSet iconSet="5Arrows">
        <cfvo type="percent" val="0"/>
        <cfvo type="num" val="0.2"/>
        <cfvo type="num" val="0.4"/>
        <cfvo type="num" val="0.6"/>
        <cfvo type="num" val="0.8"/>
      </iconSet>
    </cfRule>
  </conditionalFormatting>
  <conditionalFormatting sqref="AE161:AE164">
    <cfRule type="iconSet" priority="186">
      <iconSet iconSet="5Arrows">
        <cfvo type="percent" val="0"/>
        <cfvo type="num" val="0.25" gte="0"/>
        <cfvo type="num" val="0.4"/>
        <cfvo type="num" val="0.75"/>
        <cfvo type="num" val="0.75" gte="0"/>
      </iconSet>
    </cfRule>
  </conditionalFormatting>
  <conditionalFormatting sqref="AE151:AE175">
    <cfRule type="iconSet" priority="185">
      <iconSet iconSet="5Arrows">
        <cfvo type="percent" val="0"/>
        <cfvo type="num" val="0.2"/>
        <cfvo type="num" val="0.4"/>
        <cfvo type="num" val="0.6"/>
        <cfvo type="num" val="0.8"/>
      </iconSet>
    </cfRule>
  </conditionalFormatting>
  <conditionalFormatting sqref="AE151:AE175">
    <cfRule type="iconSet" priority="184">
      <iconSet iconSet="5Arrows">
        <cfvo type="percent" val="0"/>
        <cfvo type="num" val="0.25" gte="0"/>
        <cfvo type="num" val="0.4"/>
        <cfvo type="num" val="0.75"/>
        <cfvo type="num" val="0.75" gte="0"/>
      </iconSet>
    </cfRule>
  </conditionalFormatting>
  <conditionalFormatting sqref="AE165">
    <cfRule type="iconSet" priority="183">
      <iconSet iconSet="5Arrows">
        <cfvo type="percent" val="0"/>
        <cfvo type="num" val="0.2"/>
        <cfvo type="num" val="0.4"/>
        <cfvo type="num" val="0.6"/>
        <cfvo type="num" val="0.8"/>
      </iconSet>
    </cfRule>
  </conditionalFormatting>
  <conditionalFormatting sqref="AE165">
    <cfRule type="iconSet" priority="182">
      <iconSet iconSet="5Arrows">
        <cfvo type="percent" val="0"/>
        <cfvo type="num" val="0.25" gte="0"/>
        <cfvo type="num" val="0.4"/>
        <cfvo type="num" val="0.75"/>
        <cfvo type="num" val="0.75" gte="0"/>
      </iconSet>
    </cfRule>
  </conditionalFormatting>
  <conditionalFormatting sqref="AE177">
    <cfRule type="iconSet" priority="181">
      <iconSet iconSet="5Arrows">
        <cfvo type="percent" val="0"/>
        <cfvo type="num" val="0.2"/>
        <cfvo type="num" val="0.4"/>
        <cfvo type="num" val="0.6"/>
        <cfvo type="num" val="0.8"/>
      </iconSet>
    </cfRule>
  </conditionalFormatting>
  <conditionalFormatting sqref="AE177">
    <cfRule type="iconSet" priority="180">
      <iconSet iconSet="5Arrows">
        <cfvo type="percent" val="0"/>
        <cfvo type="num" val="0.25" gte="0"/>
        <cfvo type="num" val="0.4"/>
        <cfvo type="num" val="0.75"/>
        <cfvo type="num" val="0.75" gte="0"/>
      </iconSet>
    </cfRule>
  </conditionalFormatting>
  <conditionalFormatting sqref="AE178:AE181">
    <cfRule type="iconSet" priority="179">
      <iconSet iconSet="5Arrows">
        <cfvo type="percent" val="0"/>
        <cfvo type="num" val="0.2"/>
        <cfvo type="num" val="0.4"/>
        <cfvo type="num" val="0.6"/>
        <cfvo type="num" val="0.8"/>
      </iconSet>
    </cfRule>
  </conditionalFormatting>
  <conditionalFormatting sqref="AE178:AE181">
    <cfRule type="iconSet" priority="178">
      <iconSet iconSet="5Arrows">
        <cfvo type="percent" val="0"/>
        <cfvo type="num" val="0.25" gte="0"/>
        <cfvo type="num" val="0.4"/>
        <cfvo type="num" val="0.75"/>
        <cfvo type="num" val="0.75" gte="0"/>
      </iconSet>
    </cfRule>
  </conditionalFormatting>
  <conditionalFormatting sqref="AE182:AE183">
    <cfRule type="iconSet" priority="177">
      <iconSet iconSet="5Arrows">
        <cfvo type="percent" val="0"/>
        <cfvo type="num" val="0.2"/>
        <cfvo type="num" val="0.4"/>
        <cfvo type="num" val="0.6"/>
        <cfvo type="num" val="0.8"/>
      </iconSet>
    </cfRule>
  </conditionalFormatting>
  <conditionalFormatting sqref="AE182:AE183">
    <cfRule type="iconSet" priority="176">
      <iconSet iconSet="5Arrows">
        <cfvo type="percent" val="0"/>
        <cfvo type="num" val="0.25" gte="0"/>
        <cfvo type="num" val="0.4"/>
        <cfvo type="num" val="0.75"/>
        <cfvo type="num" val="0.75" gte="0"/>
      </iconSet>
    </cfRule>
  </conditionalFormatting>
  <conditionalFormatting sqref="AE188:AE189">
    <cfRule type="iconSet" priority="175">
      <iconSet iconSet="5Arrows">
        <cfvo type="percent" val="0"/>
        <cfvo type="num" val="0.2"/>
        <cfvo type="num" val="0.4"/>
        <cfvo type="num" val="0.6"/>
        <cfvo type="num" val="0.8"/>
      </iconSet>
    </cfRule>
  </conditionalFormatting>
  <conditionalFormatting sqref="AE188:AE189">
    <cfRule type="iconSet" priority="174">
      <iconSet iconSet="5Arrows">
        <cfvo type="percent" val="0"/>
        <cfvo type="num" val="0.25" gte="0"/>
        <cfvo type="num" val="0.4"/>
        <cfvo type="num" val="0.75"/>
        <cfvo type="num" val="0.75" gte="0"/>
      </iconSet>
    </cfRule>
  </conditionalFormatting>
  <conditionalFormatting sqref="AE184">
    <cfRule type="iconSet" priority="173">
      <iconSet iconSet="5Arrows">
        <cfvo type="percent" val="0"/>
        <cfvo type="num" val="0.2"/>
        <cfvo type="num" val="0.4"/>
        <cfvo type="num" val="0.6"/>
        <cfvo type="num" val="0.8"/>
      </iconSet>
    </cfRule>
  </conditionalFormatting>
  <conditionalFormatting sqref="AE184">
    <cfRule type="iconSet" priority="172">
      <iconSet iconSet="5Arrows">
        <cfvo type="percent" val="0"/>
        <cfvo type="num" val="0.25" gte="0"/>
        <cfvo type="num" val="0.4"/>
        <cfvo type="num" val="0.75"/>
        <cfvo type="num" val="0.75" gte="0"/>
      </iconSet>
    </cfRule>
  </conditionalFormatting>
  <conditionalFormatting sqref="AE191">
    <cfRule type="iconSet" priority="171">
      <iconSet iconSet="5Arrows">
        <cfvo type="percent" val="0"/>
        <cfvo type="num" val="0.2"/>
        <cfvo type="num" val="0.4"/>
        <cfvo type="num" val="0.6"/>
        <cfvo type="num" val="0.8"/>
      </iconSet>
    </cfRule>
  </conditionalFormatting>
  <conditionalFormatting sqref="AE191">
    <cfRule type="iconSet" priority="170">
      <iconSet iconSet="5Arrows">
        <cfvo type="percent" val="0"/>
        <cfvo type="num" val="0.25" gte="0"/>
        <cfvo type="num" val="0.4"/>
        <cfvo type="num" val="0.75"/>
        <cfvo type="num" val="0.75" gte="0"/>
      </iconSet>
    </cfRule>
  </conditionalFormatting>
  <conditionalFormatting sqref="AE195:AE196">
    <cfRule type="iconSet" priority="169">
      <iconSet iconSet="5Arrows">
        <cfvo type="percent" val="0"/>
        <cfvo type="num" val="0.2"/>
        <cfvo type="num" val="0.4"/>
        <cfvo type="num" val="0.6"/>
        <cfvo type="num" val="0.8"/>
      </iconSet>
    </cfRule>
  </conditionalFormatting>
  <conditionalFormatting sqref="AE195:AE196">
    <cfRule type="iconSet" priority="168">
      <iconSet iconSet="5Arrows">
        <cfvo type="percent" val="0"/>
        <cfvo type="num" val="0.25" gte="0"/>
        <cfvo type="num" val="0.4"/>
        <cfvo type="num" val="0.75"/>
        <cfvo type="num" val="0.75" gte="0"/>
      </iconSet>
    </cfRule>
  </conditionalFormatting>
  <conditionalFormatting sqref="AE197:AE201">
    <cfRule type="iconSet" priority="167">
      <iconSet iconSet="5Arrows">
        <cfvo type="percent" val="0"/>
        <cfvo type="num" val="0.2"/>
        <cfvo type="num" val="0.4"/>
        <cfvo type="num" val="0.6"/>
        <cfvo type="num" val="0.8"/>
      </iconSet>
    </cfRule>
  </conditionalFormatting>
  <conditionalFormatting sqref="AE197:AE201">
    <cfRule type="iconSet" priority="166">
      <iconSet iconSet="5Arrows">
        <cfvo type="percent" val="0"/>
        <cfvo type="num" val="0.25" gte="0"/>
        <cfvo type="num" val="0.4"/>
        <cfvo type="num" val="0.75"/>
        <cfvo type="num" val="0.75" gte="0"/>
      </iconSet>
    </cfRule>
  </conditionalFormatting>
  <conditionalFormatting sqref="AE197:AE198">
    <cfRule type="iconSet" priority="165">
      <iconSet iconSet="5Arrows">
        <cfvo type="percent" val="0"/>
        <cfvo type="num" val="0.2"/>
        <cfvo type="num" val="0.4"/>
        <cfvo type="num" val="0.6"/>
        <cfvo type="num" val="0.8"/>
      </iconSet>
    </cfRule>
  </conditionalFormatting>
  <conditionalFormatting sqref="AE197:AE198">
    <cfRule type="iconSet" priority="164">
      <iconSet iconSet="5Arrows">
        <cfvo type="percent" val="0"/>
        <cfvo type="num" val="0.25" gte="0"/>
        <cfvo type="num" val="0.4"/>
        <cfvo type="num" val="0.75"/>
        <cfvo type="num" val="0.75" gte="0"/>
      </iconSet>
    </cfRule>
  </conditionalFormatting>
  <conditionalFormatting sqref="AE200">
    <cfRule type="iconSet" priority="163">
      <iconSet iconSet="5Arrows">
        <cfvo type="percent" val="0"/>
        <cfvo type="num" val="0.2"/>
        <cfvo type="num" val="0.4"/>
        <cfvo type="num" val="0.6"/>
        <cfvo type="num" val="0.8"/>
      </iconSet>
    </cfRule>
  </conditionalFormatting>
  <conditionalFormatting sqref="AE200">
    <cfRule type="iconSet" priority="162">
      <iconSet iconSet="5Arrows">
        <cfvo type="percent" val="0"/>
        <cfvo type="num" val="0.25" gte="0"/>
        <cfvo type="num" val="0.4"/>
        <cfvo type="num" val="0.75"/>
        <cfvo type="num" val="0.75" gte="0"/>
      </iconSet>
    </cfRule>
  </conditionalFormatting>
  <conditionalFormatting sqref="AE202:AE204">
    <cfRule type="iconSet" priority="161">
      <iconSet iconSet="5Arrows">
        <cfvo type="percent" val="0"/>
        <cfvo type="num" val="0.2"/>
        <cfvo type="num" val="0.4"/>
        <cfvo type="num" val="0.6"/>
        <cfvo type="num" val="0.8"/>
      </iconSet>
    </cfRule>
  </conditionalFormatting>
  <conditionalFormatting sqref="AE202:AE204">
    <cfRule type="iconSet" priority="160">
      <iconSet iconSet="5Arrows">
        <cfvo type="percent" val="0"/>
        <cfvo type="num" val="0.25" gte="0"/>
        <cfvo type="num" val="0.4"/>
        <cfvo type="num" val="0.75"/>
        <cfvo type="num" val="0.75" gte="0"/>
      </iconSet>
    </cfRule>
  </conditionalFormatting>
  <conditionalFormatting sqref="AE205">
    <cfRule type="iconSet" priority="159">
      <iconSet iconSet="5Arrows">
        <cfvo type="percent" val="0"/>
        <cfvo type="num" val="0.2"/>
        <cfvo type="num" val="0.4"/>
        <cfvo type="num" val="0.6"/>
        <cfvo type="num" val="0.8"/>
      </iconSet>
    </cfRule>
  </conditionalFormatting>
  <conditionalFormatting sqref="AE205">
    <cfRule type="iconSet" priority="158">
      <iconSet iconSet="5Arrows">
        <cfvo type="percent" val="0"/>
        <cfvo type="num" val="0.25" gte="0"/>
        <cfvo type="num" val="0.4"/>
        <cfvo type="num" val="0.75"/>
        <cfvo type="num" val="0.75" gte="0"/>
      </iconSet>
    </cfRule>
  </conditionalFormatting>
  <conditionalFormatting sqref="AE208:AE209">
    <cfRule type="iconSet" priority="157">
      <iconSet iconSet="5Arrows">
        <cfvo type="percent" val="0"/>
        <cfvo type="num" val="0.2"/>
        <cfvo type="num" val="0.4"/>
        <cfvo type="num" val="0.6"/>
        <cfvo type="num" val="0.8"/>
      </iconSet>
    </cfRule>
  </conditionalFormatting>
  <conditionalFormatting sqref="AE208:AE209">
    <cfRule type="iconSet" priority="156">
      <iconSet iconSet="5Arrows">
        <cfvo type="percent" val="0"/>
        <cfvo type="num" val="0.25" gte="0"/>
        <cfvo type="num" val="0.4"/>
        <cfvo type="num" val="0.75"/>
        <cfvo type="num" val="0.75" gte="0"/>
      </iconSet>
    </cfRule>
  </conditionalFormatting>
  <conditionalFormatting sqref="AE210">
    <cfRule type="iconSet" priority="155">
      <iconSet iconSet="5Arrows">
        <cfvo type="percent" val="0"/>
        <cfvo type="num" val="0.2"/>
        <cfvo type="num" val="0.4"/>
        <cfvo type="num" val="0.6"/>
        <cfvo type="num" val="0.8"/>
      </iconSet>
    </cfRule>
  </conditionalFormatting>
  <conditionalFormatting sqref="AE210">
    <cfRule type="iconSet" priority="154">
      <iconSet iconSet="5Arrows">
        <cfvo type="percent" val="0"/>
        <cfvo type="num" val="0.25" gte="0"/>
        <cfvo type="num" val="0.4"/>
        <cfvo type="num" val="0.75"/>
        <cfvo type="num" val="0.75" gte="0"/>
      </iconSet>
    </cfRule>
  </conditionalFormatting>
  <conditionalFormatting sqref="AE225">
    <cfRule type="iconSet" priority="153">
      <iconSet iconSet="5Arrows">
        <cfvo type="percent" val="0"/>
        <cfvo type="num" val="0.2"/>
        <cfvo type="num" val="0.4"/>
        <cfvo type="num" val="0.6"/>
        <cfvo type="num" val="0.8"/>
      </iconSet>
    </cfRule>
  </conditionalFormatting>
  <conditionalFormatting sqref="AE225">
    <cfRule type="iconSet" priority="152">
      <iconSet iconSet="5Arrows">
        <cfvo type="percent" val="0"/>
        <cfvo type="num" val="0.25" gte="0"/>
        <cfvo type="num" val="0.4"/>
        <cfvo type="num" val="0.75"/>
        <cfvo type="num" val="0.75" gte="0"/>
      </iconSet>
    </cfRule>
  </conditionalFormatting>
  <conditionalFormatting sqref="AE226">
    <cfRule type="iconSet" priority="151">
      <iconSet iconSet="5Arrows">
        <cfvo type="percent" val="0"/>
        <cfvo type="num" val="0.2"/>
        <cfvo type="num" val="0.4"/>
        <cfvo type="num" val="0.6"/>
        <cfvo type="num" val="0.8"/>
      </iconSet>
    </cfRule>
  </conditionalFormatting>
  <conditionalFormatting sqref="AE226">
    <cfRule type="iconSet" priority="150">
      <iconSet iconSet="5Arrows">
        <cfvo type="percent" val="0"/>
        <cfvo type="num" val="0.25" gte="0"/>
        <cfvo type="num" val="0.4"/>
        <cfvo type="num" val="0.75"/>
        <cfvo type="num" val="0.75" gte="0"/>
      </iconSet>
    </cfRule>
  </conditionalFormatting>
  <conditionalFormatting sqref="AE227:AE231">
    <cfRule type="iconSet" priority="149">
      <iconSet iconSet="5Arrows">
        <cfvo type="percent" val="0"/>
        <cfvo type="num" val="0.2"/>
        <cfvo type="num" val="0.4"/>
        <cfvo type="num" val="0.6"/>
        <cfvo type="num" val="0.8"/>
      </iconSet>
    </cfRule>
  </conditionalFormatting>
  <conditionalFormatting sqref="AE227:AE231">
    <cfRule type="iconSet" priority="148">
      <iconSet iconSet="5Arrows">
        <cfvo type="percent" val="0"/>
        <cfvo type="num" val="0.25" gte="0"/>
        <cfvo type="num" val="0.4"/>
        <cfvo type="num" val="0.75"/>
        <cfvo type="num" val="0.75" gte="0"/>
      </iconSet>
    </cfRule>
  </conditionalFormatting>
  <conditionalFormatting sqref="AE249:AE252">
    <cfRule type="iconSet" priority="147">
      <iconSet iconSet="5Arrows">
        <cfvo type="percent" val="0"/>
        <cfvo type="num" val="0.2"/>
        <cfvo type="num" val="0.4"/>
        <cfvo type="num" val="0.6"/>
        <cfvo type="num" val="0.8"/>
      </iconSet>
    </cfRule>
  </conditionalFormatting>
  <conditionalFormatting sqref="AE249:AE252">
    <cfRule type="iconSet" priority="146">
      <iconSet iconSet="5Arrows">
        <cfvo type="percent" val="0"/>
        <cfvo type="num" val="0.25" gte="0"/>
        <cfvo type="num" val="0.4"/>
        <cfvo type="num" val="0.75"/>
        <cfvo type="num" val="0.75" gte="0"/>
      </iconSet>
    </cfRule>
  </conditionalFormatting>
  <conditionalFormatting sqref="AE253:AE255">
    <cfRule type="iconSet" priority="145">
      <iconSet iconSet="5Arrows">
        <cfvo type="percent" val="0"/>
        <cfvo type="num" val="0.2"/>
        <cfvo type="num" val="0.4"/>
        <cfvo type="num" val="0.6"/>
        <cfvo type="num" val="0.8"/>
      </iconSet>
    </cfRule>
  </conditionalFormatting>
  <conditionalFormatting sqref="AE253:AE255">
    <cfRule type="iconSet" priority="144">
      <iconSet iconSet="5Arrows">
        <cfvo type="percent" val="0"/>
        <cfvo type="num" val="0.25" gte="0"/>
        <cfvo type="num" val="0.4"/>
        <cfvo type="num" val="0.75"/>
        <cfvo type="num" val="0.75" gte="0"/>
      </iconSet>
    </cfRule>
  </conditionalFormatting>
  <conditionalFormatting sqref="AE256:AE259">
    <cfRule type="iconSet" priority="143">
      <iconSet iconSet="5Arrows">
        <cfvo type="percent" val="0"/>
        <cfvo type="num" val="0.2"/>
        <cfvo type="num" val="0.4"/>
        <cfvo type="num" val="0.6"/>
        <cfvo type="num" val="0.8"/>
      </iconSet>
    </cfRule>
  </conditionalFormatting>
  <conditionalFormatting sqref="AE256:AE259">
    <cfRule type="iconSet" priority="142">
      <iconSet iconSet="5Arrows">
        <cfvo type="percent" val="0"/>
        <cfvo type="num" val="0.25" gte="0"/>
        <cfvo type="num" val="0.4"/>
        <cfvo type="num" val="0.75"/>
        <cfvo type="num" val="0.75" gte="0"/>
      </iconSet>
    </cfRule>
  </conditionalFormatting>
  <conditionalFormatting sqref="AE262">
    <cfRule type="iconSet" priority="141">
      <iconSet iconSet="5Arrows">
        <cfvo type="percent" val="0"/>
        <cfvo type="num" val="0.2"/>
        <cfvo type="num" val="0.4"/>
        <cfvo type="num" val="0.6"/>
        <cfvo type="num" val="0.8"/>
      </iconSet>
    </cfRule>
  </conditionalFormatting>
  <conditionalFormatting sqref="AE262">
    <cfRule type="iconSet" priority="140">
      <iconSet iconSet="5Arrows">
        <cfvo type="percent" val="0"/>
        <cfvo type="num" val="0.25" gte="0"/>
        <cfvo type="num" val="0.4"/>
        <cfvo type="num" val="0.75"/>
        <cfvo type="num" val="0.75" gte="0"/>
      </iconSet>
    </cfRule>
  </conditionalFormatting>
  <conditionalFormatting sqref="AE278:AE282">
    <cfRule type="iconSet" priority="139">
      <iconSet iconSet="5Arrows">
        <cfvo type="percent" val="0"/>
        <cfvo type="num" val="0.2"/>
        <cfvo type="num" val="0.4"/>
        <cfvo type="num" val="0.6"/>
        <cfvo type="num" val="0.8"/>
      </iconSet>
    </cfRule>
  </conditionalFormatting>
  <conditionalFormatting sqref="AE278:AE282">
    <cfRule type="iconSet" priority="138">
      <iconSet iconSet="5Arrows">
        <cfvo type="percent" val="0"/>
        <cfvo type="num" val="0.25" gte="0"/>
        <cfvo type="num" val="0.4"/>
        <cfvo type="num" val="0.75"/>
        <cfvo type="num" val="0.75" gte="0"/>
      </iconSet>
    </cfRule>
  </conditionalFormatting>
  <conditionalFormatting sqref="AE284:AE288">
    <cfRule type="iconSet" priority="137">
      <iconSet iconSet="5Arrows">
        <cfvo type="percent" val="0"/>
        <cfvo type="num" val="0.2"/>
        <cfvo type="num" val="0.4"/>
        <cfvo type="num" val="0.6"/>
        <cfvo type="num" val="0.8"/>
      </iconSet>
    </cfRule>
  </conditionalFormatting>
  <conditionalFormatting sqref="AE284:AE288">
    <cfRule type="iconSet" priority="136">
      <iconSet iconSet="5Arrows">
        <cfvo type="percent" val="0"/>
        <cfvo type="num" val="0.25" gte="0"/>
        <cfvo type="num" val="0.4"/>
        <cfvo type="num" val="0.75"/>
        <cfvo type="num" val="0.75" gte="0"/>
      </iconSet>
    </cfRule>
  </conditionalFormatting>
  <conditionalFormatting sqref="AE292:AE293">
    <cfRule type="iconSet" priority="135">
      <iconSet iconSet="5Arrows">
        <cfvo type="percent" val="0"/>
        <cfvo type="num" val="0.2"/>
        <cfvo type="num" val="0.4"/>
        <cfvo type="num" val="0.6"/>
        <cfvo type="num" val="0.8"/>
      </iconSet>
    </cfRule>
  </conditionalFormatting>
  <conditionalFormatting sqref="AE292:AE293">
    <cfRule type="iconSet" priority="134">
      <iconSet iconSet="5Arrows">
        <cfvo type="percent" val="0"/>
        <cfvo type="num" val="0.25" gte="0"/>
        <cfvo type="num" val="0.4"/>
        <cfvo type="num" val="0.75"/>
        <cfvo type="num" val="0.75" gte="0"/>
      </iconSet>
    </cfRule>
  </conditionalFormatting>
  <conditionalFormatting sqref="AE295">
    <cfRule type="iconSet" priority="133">
      <iconSet iconSet="5Arrows">
        <cfvo type="percent" val="0"/>
        <cfvo type="num" val="0.2"/>
        <cfvo type="num" val="0.4"/>
        <cfvo type="num" val="0.6"/>
        <cfvo type="num" val="0.8"/>
      </iconSet>
    </cfRule>
  </conditionalFormatting>
  <conditionalFormatting sqref="AE295">
    <cfRule type="iconSet" priority="132">
      <iconSet iconSet="5Arrows">
        <cfvo type="percent" val="0"/>
        <cfvo type="num" val="0.25" gte="0"/>
        <cfvo type="num" val="0.4"/>
        <cfvo type="num" val="0.75"/>
        <cfvo type="num" val="0.75" gte="0"/>
      </iconSet>
    </cfRule>
  </conditionalFormatting>
  <conditionalFormatting sqref="AE297">
    <cfRule type="iconSet" priority="131">
      <iconSet iconSet="5Arrows">
        <cfvo type="percent" val="0"/>
        <cfvo type="num" val="0.2"/>
        <cfvo type="num" val="0.4"/>
        <cfvo type="num" val="0.6"/>
        <cfvo type="num" val="0.8"/>
      </iconSet>
    </cfRule>
  </conditionalFormatting>
  <conditionalFormatting sqref="AE297">
    <cfRule type="iconSet" priority="130">
      <iconSet iconSet="5Arrows">
        <cfvo type="percent" val="0"/>
        <cfvo type="num" val="0.25" gte="0"/>
        <cfvo type="num" val="0.4"/>
        <cfvo type="num" val="0.75"/>
        <cfvo type="num" val="0.75" gte="0"/>
      </iconSet>
    </cfRule>
  </conditionalFormatting>
  <conditionalFormatting sqref="AE299:AE302">
    <cfRule type="iconSet" priority="129">
      <iconSet iconSet="5Arrows">
        <cfvo type="percent" val="0"/>
        <cfvo type="num" val="0.2"/>
        <cfvo type="num" val="0.4"/>
        <cfvo type="num" val="0.6"/>
        <cfvo type="num" val="0.8"/>
      </iconSet>
    </cfRule>
  </conditionalFormatting>
  <conditionalFormatting sqref="AE299:AE302">
    <cfRule type="iconSet" priority="128">
      <iconSet iconSet="5Arrows">
        <cfvo type="percent" val="0"/>
        <cfvo type="num" val="0.25" gte="0"/>
        <cfvo type="num" val="0.4"/>
        <cfvo type="num" val="0.75"/>
        <cfvo type="num" val="0.75" gte="0"/>
      </iconSet>
    </cfRule>
  </conditionalFormatting>
  <conditionalFormatting sqref="AE303">
    <cfRule type="iconSet" priority="127">
      <iconSet iconSet="5Arrows">
        <cfvo type="percent" val="0"/>
        <cfvo type="num" val="0.2"/>
        <cfvo type="num" val="0.4"/>
        <cfvo type="num" val="0.6"/>
        <cfvo type="num" val="0.8"/>
      </iconSet>
    </cfRule>
  </conditionalFormatting>
  <conditionalFormatting sqref="AE303">
    <cfRule type="iconSet" priority="126">
      <iconSet iconSet="5Arrows">
        <cfvo type="percent" val="0"/>
        <cfvo type="num" val="0.25" gte="0"/>
        <cfvo type="num" val="0.4"/>
        <cfvo type="num" val="0.75"/>
        <cfvo type="num" val="0.75" gte="0"/>
      </iconSet>
    </cfRule>
  </conditionalFormatting>
  <conditionalFormatting sqref="AE310">
    <cfRule type="iconSet" priority="125">
      <iconSet iconSet="5Arrows">
        <cfvo type="percent" val="0"/>
        <cfvo type="num" val="0.2"/>
        <cfvo type="num" val="0.4"/>
        <cfvo type="num" val="0.6"/>
        <cfvo type="num" val="0.8"/>
      </iconSet>
    </cfRule>
  </conditionalFormatting>
  <conditionalFormatting sqref="AE310">
    <cfRule type="iconSet" priority="124">
      <iconSet iconSet="5Arrows">
        <cfvo type="percent" val="0"/>
        <cfvo type="num" val="0.25" gte="0"/>
        <cfvo type="num" val="0.4"/>
        <cfvo type="num" val="0.75"/>
        <cfvo type="num" val="0.75" gte="0"/>
      </iconSet>
    </cfRule>
  </conditionalFormatting>
  <conditionalFormatting sqref="AE313">
    <cfRule type="iconSet" priority="123">
      <iconSet iconSet="5Arrows">
        <cfvo type="percent" val="0"/>
        <cfvo type="num" val="0.2"/>
        <cfvo type="num" val="0.4"/>
        <cfvo type="num" val="0.6"/>
        <cfvo type="num" val="0.8"/>
      </iconSet>
    </cfRule>
  </conditionalFormatting>
  <conditionalFormatting sqref="AE313">
    <cfRule type="iconSet" priority="122">
      <iconSet iconSet="5Arrows">
        <cfvo type="percent" val="0"/>
        <cfvo type="num" val="0.25" gte="0"/>
        <cfvo type="num" val="0.4"/>
        <cfvo type="num" val="0.75"/>
        <cfvo type="num" val="0.75" gte="0"/>
      </iconSet>
    </cfRule>
  </conditionalFormatting>
  <conditionalFormatting sqref="AE315">
    <cfRule type="iconSet" priority="121">
      <iconSet iconSet="5Arrows">
        <cfvo type="percent" val="0"/>
        <cfvo type="num" val="0.2"/>
        <cfvo type="num" val="0.4"/>
        <cfvo type="num" val="0.6"/>
        <cfvo type="num" val="0.8"/>
      </iconSet>
    </cfRule>
  </conditionalFormatting>
  <conditionalFormatting sqref="AE315">
    <cfRule type="iconSet" priority="120">
      <iconSet iconSet="5Arrows">
        <cfvo type="percent" val="0"/>
        <cfvo type="num" val="0.25" gte="0"/>
        <cfvo type="num" val="0.4"/>
        <cfvo type="num" val="0.75"/>
        <cfvo type="num" val="0.75" gte="0"/>
      </iconSet>
    </cfRule>
  </conditionalFormatting>
  <conditionalFormatting sqref="AE316:AE317">
    <cfRule type="iconSet" priority="119">
      <iconSet iconSet="5Arrows">
        <cfvo type="percent" val="0"/>
        <cfvo type="num" val="0.2"/>
        <cfvo type="num" val="0.4"/>
        <cfvo type="num" val="0.6"/>
        <cfvo type="num" val="0.8"/>
      </iconSet>
    </cfRule>
  </conditionalFormatting>
  <conditionalFormatting sqref="AE316:AE317">
    <cfRule type="iconSet" priority="118">
      <iconSet iconSet="5Arrows">
        <cfvo type="percent" val="0"/>
        <cfvo type="num" val="0.25" gte="0"/>
        <cfvo type="num" val="0.4"/>
        <cfvo type="num" val="0.75"/>
        <cfvo type="num" val="0.75" gte="0"/>
      </iconSet>
    </cfRule>
  </conditionalFormatting>
  <conditionalFormatting sqref="AE318:AE319">
    <cfRule type="iconSet" priority="117">
      <iconSet iconSet="5Arrows">
        <cfvo type="percent" val="0"/>
        <cfvo type="num" val="0.2"/>
        <cfvo type="num" val="0.4"/>
        <cfvo type="num" val="0.6"/>
        <cfvo type="num" val="0.8"/>
      </iconSet>
    </cfRule>
  </conditionalFormatting>
  <conditionalFormatting sqref="AE318:AE319">
    <cfRule type="iconSet" priority="116">
      <iconSet iconSet="5Arrows">
        <cfvo type="percent" val="0"/>
        <cfvo type="num" val="0.25" gte="0"/>
        <cfvo type="num" val="0.4"/>
        <cfvo type="num" val="0.75"/>
        <cfvo type="num" val="0.75" gte="0"/>
      </iconSet>
    </cfRule>
  </conditionalFormatting>
  <conditionalFormatting sqref="AE320">
    <cfRule type="iconSet" priority="115">
      <iconSet iconSet="5Arrows">
        <cfvo type="percent" val="0"/>
        <cfvo type="num" val="0.2"/>
        <cfvo type="num" val="0.4"/>
        <cfvo type="num" val="0.6"/>
        <cfvo type="num" val="0.8"/>
      </iconSet>
    </cfRule>
  </conditionalFormatting>
  <conditionalFormatting sqref="AE320">
    <cfRule type="iconSet" priority="114">
      <iconSet iconSet="5Arrows">
        <cfvo type="percent" val="0"/>
        <cfvo type="num" val="0.25" gte="0"/>
        <cfvo type="num" val="0.4"/>
        <cfvo type="num" val="0.75"/>
        <cfvo type="num" val="0.75" gte="0"/>
      </iconSet>
    </cfRule>
  </conditionalFormatting>
  <conditionalFormatting sqref="AE321">
    <cfRule type="iconSet" priority="113">
      <iconSet iconSet="5Arrows">
        <cfvo type="percent" val="0"/>
        <cfvo type="num" val="0.2"/>
        <cfvo type="num" val="0.4"/>
        <cfvo type="num" val="0.6"/>
        <cfvo type="num" val="0.8"/>
      </iconSet>
    </cfRule>
  </conditionalFormatting>
  <conditionalFormatting sqref="AE321">
    <cfRule type="iconSet" priority="112">
      <iconSet iconSet="5Arrows">
        <cfvo type="percent" val="0"/>
        <cfvo type="num" val="0.25" gte="0"/>
        <cfvo type="num" val="0.4"/>
        <cfvo type="num" val="0.75"/>
        <cfvo type="num" val="0.75" gte="0"/>
      </iconSet>
    </cfRule>
  </conditionalFormatting>
  <conditionalFormatting sqref="AE322">
    <cfRule type="iconSet" priority="111">
      <iconSet iconSet="5Arrows">
        <cfvo type="percent" val="0"/>
        <cfvo type="num" val="0.2"/>
        <cfvo type="num" val="0.4"/>
        <cfvo type="num" val="0.6"/>
        <cfvo type="num" val="0.8"/>
      </iconSet>
    </cfRule>
  </conditionalFormatting>
  <conditionalFormatting sqref="AE322">
    <cfRule type="iconSet" priority="110">
      <iconSet iconSet="5Arrows">
        <cfvo type="percent" val="0"/>
        <cfvo type="num" val="0.25" gte="0"/>
        <cfvo type="num" val="0.4"/>
        <cfvo type="num" val="0.75"/>
        <cfvo type="num" val="0.75" gte="0"/>
      </iconSet>
    </cfRule>
  </conditionalFormatting>
  <conditionalFormatting sqref="AE348">
    <cfRule type="iconSet" priority="109">
      <iconSet iconSet="5Arrows">
        <cfvo type="percent" val="0"/>
        <cfvo type="num" val="0.2"/>
        <cfvo type="num" val="0.4"/>
        <cfvo type="num" val="0.6"/>
        <cfvo type="num" val="0.8"/>
      </iconSet>
    </cfRule>
  </conditionalFormatting>
  <conditionalFormatting sqref="AE348">
    <cfRule type="iconSet" priority="108">
      <iconSet iconSet="5Arrows">
        <cfvo type="percent" val="0"/>
        <cfvo type="num" val="0.25" gte="0"/>
        <cfvo type="num" val="0.4"/>
        <cfvo type="num" val="0.75"/>
        <cfvo type="num" val="0.75" gte="0"/>
      </iconSet>
    </cfRule>
  </conditionalFormatting>
  <conditionalFormatting sqref="AE366:AE370">
    <cfRule type="iconSet" priority="107">
      <iconSet iconSet="5Arrows">
        <cfvo type="percent" val="0"/>
        <cfvo type="num" val="0.2"/>
        <cfvo type="num" val="0.4"/>
        <cfvo type="num" val="0.6"/>
        <cfvo type="num" val="0.8"/>
      </iconSet>
    </cfRule>
  </conditionalFormatting>
  <conditionalFormatting sqref="AE366:AE370">
    <cfRule type="iconSet" priority="106">
      <iconSet iconSet="5Arrows">
        <cfvo type="percent" val="0"/>
        <cfvo type="num" val="0.25" gte="0"/>
        <cfvo type="num" val="0.4"/>
        <cfvo type="num" val="0.75"/>
        <cfvo type="num" val="0.75" gte="0"/>
      </iconSet>
    </cfRule>
  </conditionalFormatting>
  <conditionalFormatting sqref="AE375">
    <cfRule type="iconSet" priority="105">
      <iconSet iconSet="5Arrows">
        <cfvo type="percent" val="0"/>
        <cfvo type="num" val="0.2"/>
        <cfvo type="num" val="0.4"/>
        <cfvo type="num" val="0.6"/>
        <cfvo type="num" val="0.8"/>
      </iconSet>
    </cfRule>
  </conditionalFormatting>
  <conditionalFormatting sqref="AE375">
    <cfRule type="iconSet" priority="104">
      <iconSet iconSet="5Arrows">
        <cfvo type="percent" val="0"/>
        <cfvo type="num" val="0.25" gte="0"/>
        <cfvo type="num" val="0.4"/>
        <cfvo type="num" val="0.75"/>
        <cfvo type="num" val="0.75" gte="0"/>
      </iconSet>
    </cfRule>
  </conditionalFormatting>
  <conditionalFormatting sqref="AE376:AE382">
    <cfRule type="iconSet" priority="103">
      <iconSet iconSet="5Arrows">
        <cfvo type="percent" val="0"/>
        <cfvo type="num" val="0.2"/>
        <cfvo type="num" val="0.4"/>
        <cfvo type="num" val="0.6"/>
        <cfvo type="num" val="0.8"/>
      </iconSet>
    </cfRule>
  </conditionalFormatting>
  <conditionalFormatting sqref="AE376:AE382">
    <cfRule type="iconSet" priority="102">
      <iconSet iconSet="5Arrows">
        <cfvo type="percent" val="0"/>
        <cfvo type="num" val="0.25" gte="0"/>
        <cfvo type="num" val="0.4"/>
        <cfvo type="num" val="0.75"/>
        <cfvo type="num" val="0.75" gte="0"/>
      </iconSet>
    </cfRule>
  </conditionalFormatting>
  <conditionalFormatting sqref="AE376">
    <cfRule type="iconSet" priority="101">
      <iconSet iconSet="5Arrows">
        <cfvo type="percent" val="0"/>
        <cfvo type="num" val="0.2"/>
        <cfvo type="num" val="0.4"/>
        <cfvo type="num" val="0.6"/>
        <cfvo type="num" val="0.8"/>
      </iconSet>
    </cfRule>
  </conditionalFormatting>
  <conditionalFormatting sqref="AE376">
    <cfRule type="iconSet" priority="100">
      <iconSet iconSet="5Arrows">
        <cfvo type="percent" val="0"/>
        <cfvo type="num" val="0.25" gte="0"/>
        <cfvo type="num" val="0.4"/>
        <cfvo type="num" val="0.75"/>
        <cfvo type="num" val="0.75" gte="0"/>
      </iconSet>
    </cfRule>
  </conditionalFormatting>
  <conditionalFormatting sqref="AE377">
    <cfRule type="iconSet" priority="99">
      <iconSet iconSet="5Arrows">
        <cfvo type="percent" val="0"/>
        <cfvo type="num" val="0.2"/>
        <cfvo type="num" val="0.4"/>
        <cfvo type="num" val="0.6"/>
        <cfvo type="num" val="0.8"/>
      </iconSet>
    </cfRule>
  </conditionalFormatting>
  <conditionalFormatting sqref="AE377">
    <cfRule type="iconSet" priority="98">
      <iconSet iconSet="5Arrows">
        <cfvo type="percent" val="0"/>
        <cfvo type="num" val="0.25" gte="0"/>
        <cfvo type="num" val="0.4"/>
        <cfvo type="num" val="0.75"/>
        <cfvo type="num" val="0.75" gte="0"/>
      </iconSet>
    </cfRule>
  </conditionalFormatting>
  <conditionalFormatting sqref="AE378">
    <cfRule type="iconSet" priority="97">
      <iconSet iconSet="5Arrows">
        <cfvo type="percent" val="0"/>
        <cfvo type="num" val="0.2"/>
        <cfvo type="num" val="0.4"/>
        <cfvo type="num" val="0.6"/>
        <cfvo type="num" val="0.8"/>
      </iconSet>
    </cfRule>
  </conditionalFormatting>
  <conditionalFormatting sqref="AE378">
    <cfRule type="iconSet" priority="96">
      <iconSet iconSet="5Arrows">
        <cfvo type="percent" val="0"/>
        <cfvo type="num" val="0.25" gte="0"/>
        <cfvo type="num" val="0.4"/>
        <cfvo type="num" val="0.75"/>
        <cfvo type="num" val="0.75" gte="0"/>
      </iconSet>
    </cfRule>
  </conditionalFormatting>
  <conditionalFormatting sqref="AE380">
    <cfRule type="iconSet" priority="95">
      <iconSet iconSet="5Arrows">
        <cfvo type="percent" val="0"/>
        <cfvo type="num" val="0.2"/>
        <cfvo type="num" val="0.4"/>
        <cfvo type="num" val="0.6"/>
        <cfvo type="num" val="0.8"/>
      </iconSet>
    </cfRule>
  </conditionalFormatting>
  <conditionalFormatting sqref="AE380">
    <cfRule type="iconSet" priority="94">
      <iconSet iconSet="5Arrows">
        <cfvo type="percent" val="0"/>
        <cfvo type="num" val="0.25" gte="0"/>
        <cfvo type="num" val="0.4"/>
        <cfvo type="num" val="0.75"/>
        <cfvo type="num" val="0.75" gte="0"/>
      </iconSet>
    </cfRule>
  </conditionalFormatting>
  <conditionalFormatting sqref="AE384">
    <cfRule type="iconSet" priority="93">
      <iconSet iconSet="5Arrows">
        <cfvo type="percent" val="0"/>
        <cfvo type="num" val="0.2"/>
        <cfvo type="num" val="0.4"/>
        <cfvo type="num" val="0.6"/>
        <cfvo type="num" val="0.8"/>
      </iconSet>
    </cfRule>
  </conditionalFormatting>
  <conditionalFormatting sqref="AE384">
    <cfRule type="iconSet" priority="92">
      <iconSet iconSet="5Arrows">
        <cfvo type="percent" val="0"/>
        <cfvo type="num" val="0.25" gte="0"/>
        <cfvo type="num" val="0.4"/>
        <cfvo type="num" val="0.75"/>
        <cfvo type="num" val="0.75" gte="0"/>
      </iconSet>
    </cfRule>
  </conditionalFormatting>
  <conditionalFormatting sqref="AE385:AE399">
    <cfRule type="iconSet" priority="91">
      <iconSet iconSet="5Arrows">
        <cfvo type="percent" val="0"/>
        <cfvo type="num" val="0.2"/>
        <cfvo type="num" val="0.4"/>
        <cfvo type="num" val="0.6"/>
        <cfvo type="num" val="0.8"/>
      </iconSet>
    </cfRule>
  </conditionalFormatting>
  <conditionalFormatting sqref="AE385:AE399">
    <cfRule type="iconSet" priority="90">
      <iconSet iconSet="5Arrows">
        <cfvo type="percent" val="0"/>
        <cfvo type="num" val="0.25" gte="0"/>
        <cfvo type="num" val="0.4"/>
        <cfvo type="num" val="0.75"/>
        <cfvo type="num" val="0.75" gte="0"/>
      </iconSet>
    </cfRule>
  </conditionalFormatting>
  <conditionalFormatting sqref="AE385:AE386">
    <cfRule type="iconSet" priority="89">
      <iconSet iconSet="5Arrows">
        <cfvo type="percent" val="0"/>
        <cfvo type="num" val="0.2"/>
        <cfvo type="num" val="0.4"/>
        <cfvo type="num" val="0.6"/>
        <cfvo type="num" val="0.8"/>
      </iconSet>
    </cfRule>
  </conditionalFormatting>
  <conditionalFormatting sqref="AE385:AE386">
    <cfRule type="iconSet" priority="88">
      <iconSet iconSet="5Arrows">
        <cfvo type="percent" val="0"/>
        <cfvo type="num" val="0.25" gte="0"/>
        <cfvo type="num" val="0.4"/>
        <cfvo type="num" val="0.75"/>
        <cfvo type="num" val="0.75" gte="0"/>
      </iconSet>
    </cfRule>
  </conditionalFormatting>
  <conditionalFormatting sqref="AE393">
    <cfRule type="iconSet" priority="87">
      <iconSet iconSet="5Arrows">
        <cfvo type="percent" val="0"/>
        <cfvo type="num" val="0.2"/>
        <cfvo type="num" val="0.4"/>
        <cfvo type="num" val="0.6"/>
        <cfvo type="num" val="0.8"/>
      </iconSet>
    </cfRule>
  </conditionalFormatting>
  <conditionalFormatting sqref="AE393">
    <cfRule type="iconSet" priority="86">
      <iconSet iconSet="5Arrows">
        <cfvo type="percent" val="0"/>
        <cfvo type="num" val="0.25" gte="0"/>
        <cfvo type="num" val="0.4"/>
        <cfvo type="num" val="0.75"/>
        <cfvo type="num" val="0.75" gte="0"/>
      </iconSet>
    </cfRule>
  </conditionalFormatting>
  <conditionalFormatting sqref="AE395">
    <cfRule type="iconSet" priority="85">
      <iconSet iconSet="5Arrows">
        <cfvo type="percent" val="0"/>
        <cfvo type="num" val="0.2"/>
        <cfvo type="num" val="0.4"/>
        <cfvo type="num" val="0.6"/>
        <cfvo type="num" val="0.8"/>
      </iconSet>
    </cfRule>
  </conditionalFormatting>
  <conditionalFormatting sqref="AE395">
    <cfRule type="iconSet" priority="84">
      <iconSet iconSet="5Arrows">
        <cfvo type="percent" val="0"/>
        <cfvo type="num" val="0.25" gte="0"/>
        <cfvo type="num" val="0.4"/>
        <cfvo type="num" val="0.75"/>
        <cfvo type="num" val="0.75" gte="0"/>
      </iconSet>
    </cfRule>
  </conditionalFormatting>
  <conditionalFormatting sqref="AE403:AE405">
    <cfRule type="iconSet" priority="83">
      <iconSet iconSet="5Arrows">
        <cfvo type="percent" val="0"/>
        <cfvo type="num" val="0.2"/>
        <cfvo type="num" val="0.4"/>
        <cfvo type="num" val="0.6"/>
        <cfvo type="num" val="0.8"/>
      </iconSet>
    </cfRule>
  </conditionalFormatting>
  <conditionalFormatting sqref="AE403:AE405">
    <cfRule type="iconSet" priority="82">
      <iconSet iconSet="5Arrows">
        <cfvo type="percent" val="0"/>
        <cfvo type="num" val="0.25" gte="0"/>
        <cfvo type="num" val="0.4"/>
        <cfvo type="num" val="0.75"/>
        <cfvo type="num" val="0.75" gte="0"/>
      </iconSet>
    </cfRule>
  </conditionalFormatting>
  <conditionalFormatting sqref="AE407">
    <cfRule type="iconSet" priority="81">
      <iconSet iconSet="5Arrows">
        <cfvo type="percent" val="0"/>
        <cfvo type="num" val="0.2"/>
        <cfvo type="num" val="0.4"/>
        <cfvo type="num" val="0.6"/>
        <cfvo type="num" val="0.8"/>
      </iconSet>
    </cfRule>
  </conditionalFormatting>
  <conditionalFormatting sqref="AE407">
    <cfRule type="iconSet" priority="80">
      <iconSet iconSet="5Arrows">
        <cfvo type="percent" val="0"/>
        <cfvo type="num" val="0.25" gte="0"/>
        <cfvo type="num" val="0.4"/>
        <cfvo type="num" val="0.75"/>
        <cfvo type="num" val="0.75" gte="0"/>
      </iconSet>
    </cfRule>
  </conditionalFormatting>
  <conditionalFormatting sqref="AE409">
    <cfRule type="iconSet" priority="79">
      <iconSet iconSet="5Arrows">
        <cfvo type="percent" val="0"/>
        <cfvo type="num" val="0.2"/>
        <cfvo type="num" val="0.4"/>
        <cfvo type="num" val="0.6"/>
        <cfvo type="num" val="0.8"/>
      </iconSet>
    </cfRule>
  </conditionalFormatting>
  <conditionalFormatting sqref="AE409">
    <cfRule type="iconSet" priority="78">
      <iconSet iconSet="5Arrows">
        <cfvo type="percent" val="0"/>
        <cfvo type="num" val="0.25" gte="0"/>
        <cfvo type="num" val="0.4"/>
        <cfvo type="num" val="0.75"/>
        <cfvo type="num" val="0.75" gte="0"/>
      </iconSet>
    </cfRule>
  </conditionalFormatting>
  <conditionalFormatting sqref="AE410">
    <cfRule type="iconSet" priority="77">
      <iconSet iconSet="5Arrows">
        <cfvo type="percent" val="0"/>
        <cfvo type="num" val="0.2"/>
        <cfvo type="num" val="0.4"/>
        <cfvo type="num" val="0.6"/>
        <cfvo type="num" val="0.8"/>
      </iconSet>
    </cfRule>
  </conditionalFormatting>
  <conditionalFormatting sqref="AE410">
    <cfRule type="iconSet" priority="76">
      <iconSet iconSet="5Arrows">
        <cfvo type="percent" val="0"/>
        <cfvo type="num" val="0.25" gte="0"/>
        <cfvo type="num" val="0.4"/>
        <cfvo type="num" val="0.75"/>
        <cfvo type="num" val="0.75" gte="0"/>
      </iconSet>
    </cfRule>
  </conditionalFormatting>
  <conditionalFormatting sqref="AE411:AE413">
    <cfRule type="iconSet" priority="75">
      <iconSet iconSet="5Arrows">
        <cfvo type="percent" val="0"/>
        <cfvo type="num" val="0.2"/>
        <cfvo type="num" val="0.4"/>
        <cfvo type="num" val="0.6"/>
        <cfvo type="num" val="0.8"/>
      </iconSet>
    </cfRule>
  </conditionalFormatting>
  <conditionalFormatting sqref="AE411:AE413">
    <cfRule type="iconSet" priority="74">
      <iconSet iconSet="5Arrows">
        <cfvo type="percent" val="0"/>
        <cfvo type="num" val="0.25" gte="0"/>
        <cfvo type="num" val="0.4"/>
        <cfvo type="num" val="0.75"/>
        <cfvo type="num" val="0.75" gte="0"/>
      </iconSet>
    </cfRule>
  </conditionalFormatting>
  <conditionalFormatting sqref="AE414:AE424">
    <cfRule type="iconSet" priority="73">
      <iconSet iconSet="5Arrows">
        <cfvo type="percent" val="0"/>
        <cfvo type="num" val="0.2"/>
        <cfvo type="num" val="0.4"/>
        <cfvo type="num" val="0.6"/>
        <cfvo type="num" val="0.8"/>
      </iconSet>
    </cfRule>
  </conditionalFormatting>
  <conditionalFormatting sqref="AE414:AE424">
    <cfRule type="iconSet" priority="72">
      <iconSet iconSet="5Arrows">
        <cfvo type="percent" val="0"/>
        <cfvo type="num" val="0.25" gte="0"/>
        <cfvo type="num" val="0.4"/>
        <cfvo type="num" val="0.75"/>
        <cfvo type="num" val="0.75" gte="0"/>
      </iconSet>
    </cfRule>
  </conditionalFormatting>
  <conditionalFormatting sqref="AE436">
    <cfRule type="iconSet" priority="71">
      <iconSet iconSet="5Arrows">
        <cfvo type="percent" val="0"/>
        <cfvo type="num" val="0.2"/>
        <cfvo type="num" val="0.4"/>
        <cfvo type="num" val="0.6"/>
        <cfvo type="num" val="0.8"/>
      </iconSet>
    </cfRule>
  </conditionalFormatting>
  <conditionalFormatting sqref="AE436">
    <cfRule type="iconSet" priority="70">
      <iconSet iconSet="5Arrows">
        <cfvo type="percent" val="0"/>
        <cfvo type="num" val="0.25" gte="0"/>
        <cfvo type="num" val="0.4"/>
        <cfvo type="num" val="0.75"/>
        <cfvo type="num" val="0.75" gte="0"/>
      </iconSet>
    </cfRule>
  </conditionalFormatting>
  <conditionalFormatting sqref="AE437:AE473">
    <cfRule type="iconSet" priority="69">
      <iconSet iconSet="5Arrows">
        <cfvo type="percent" val="0"/>
        <cfvo type="num" val="0.2"/>
        <cfvo type="num" val="0.4"/>
        <cfvo type="num" val="0.6"/>
        <cfvo type="num" val="0.8"/>
      </iconSet>
    </cfRule>
  </conditionalFormatting>
  <conditionalFormatting sqref="AE437:AE473">
    <cfRule type="iconSet" priority="68">
      <iconSet iconSet="5Arrows">
        <cfvo type="percent" val="0"/>
        <cfvo type="num" val="0.25" gte="0"/>
        <cfvo type="num" val="0.4"/>
        <cfvo type="num" val="0.75"/>
        <cfvo type="num" val="0.75" gte="0"/>
      </iconSet>
    </cfRule>
  </conditionalFormatting>
  <conditionalFormatting sqref="AE481:AE482">
    <cfRule type="iconSet" priority="67">
      <iconSet iconSet="5Arrows">
        <cfvo type="percent" val="0"/>
        <cfvo type="num" val="0.2"/>
        <cfvo type="num" val="0.4"/>
        <cfvo type="num" val="0.6"/>
        <cfvo type="num" val="0.8"/>
      </iconSet>
    </cfRule>
  </conditionalFormatting>
  <conditionalFormatting sqref="AE481:AE482">
    <cfRule type="iconSet" priority="66">
      <iconSet iconSet="5Arrows">
        <cfvo type="percent" val="0"/>
        <cfvo type="num" val="0.25" gte="0"/>
        <cfvo type="num" val="0.4"/>
        <cfvo type="num" val="0.75"/>
        <cfvo type="num" val="0.75" gte="0"/>
      </iconSet>
    </cfRule>
  </conditionalFormatting>
  <conditionalFormatting sqref="AE488">
    <cfRule type="iconSet" priority="65">
      <iconSet iconSet="5Arrows">
        <cfvo type="percent" val="0"/>
        <cfvo type="num" val="0.2"/>
        <cfvo type="num" val="0.4"/>
        <cfvo type="num" val="0.6"/>
        <cfvo type="num" val="0.8"/>
      </iconSet>
    </cfRule>
  </conditionalFormatting>
  <conditionalFormatting sqref="AE488:AE492">
    <cfRule type="iconSet" priority="64">
      <iconSet iconSet="5Arrows">
        <cfvo type="percent" val="0"/>
        <cfvo type="num" val="0.2"/>
        <cfvo type="num" val="0.4"/>
        <cfvo type="num" val="0.6"/>
        <cfvo type="num" val="0.8"/>
      </iconSet>
    </cfRule>
  </conditionalFormatting>
  <conditionalFormatting sqref="AE494:AE495">
    <cfRule type="iconSet" priority="63">
      <iconSet iconSet="5Arrows">
        <cfvo type="percent" val="0"/>
        <cfvo type="num" val="0.2"/>
        <cfvo type="num" val="0.4"/>
        <cfvo type="num" val="0.6"/>
        <cfvo type="num" val="0.8"/>
      </iconSet>
    </cfRule>
  </conditionalFormatting>
  <conditionalFormatting sqref="AE496">
    <cfRule type="iconSet" priority="62">
      <iconSet iconSet="5Arrows">
        <cfvo type="percent" val="0"/>
        <cfvo type="num" val="0.2"/>
        <cfvo type="num" val="0.4"/>
        <cfvo type="num" val="0.6"/>
        <cfvo type="num" val="0.8"/>
      </iconSet>
    </cfRule>
  </conditionalFormatting>
  <conditionalFormatting sqref="AE497:AE499">
    <cfRule type="iconSet" priority="61">
      <iconSet iconSet="5Arrows">
        <cfvo type="percent" val="0"/>
        <cfvo type="num" val="0.2"/>
        <cfvo type="num" val="0.4"/>
        <cfvo type="num" val="0.6"/>
        <cfvo type="num" val="0.8"/>
      </iconSet>
    </cfRule>
  </conditionalFormatting>
  <conditionalFormatting sqref="AE502">
    <cfRule type="iconSet" priority="60">
      <iconSet iconSet="5Arrows">
        <cfvo type="percent" val="0"/>
        <cfvo type="num" val="0.2"/>
        <cfvo type="num" val="0.4"/>
        <cfvo type="num" val="0.6"/>
        <cfvo type="num" val="0.8"/>
      </iconSet>
    </cfRule>
  </conditionalFormatting>
  <conditionalFormatting sqref="AE503">
    <cfRule type="iconSet" priority="59">
      <iconSet iconSet="5Arrows">
        <cfvo type="percent" val="0"/>
        <cfvo type="num" val="0.2"/>
        <cfvo type="num" val="0.4"/>
        <cfvo type="num" val="0.6"/>
        <cfvo type="num" val="0.8"/>
      </iconSet>
    </cfRule>
  </conditionalFormatting>
  <conditionalFormatting sqref="AE506">
    <cfRule type="iconSet" priority="58">
      <iconSet iconSet="5Arrows">
        <cfvo type="percent" val="0"/>
        <cfvo type="num" val="0.2"/>
        <cfvo type="num" val="0.4"/>
        <cfvo type="num" val="0.6"/>
        <cfvo type="num" val="0.8"/>
      </iconSet>
    </cfRule>
  </conditionalFormatting>
  <conditionalFormatting sqref="AE511:AE556">
    <cfRule type="iconSet" priority="57">
      <iconSet iconSet="5Arrows">
        <cfvo type="percent" val="0"/>
        <cfvo type="num" val="0.2"/>
        <cfvo type="num" val="0.4"/>
        <cfvo type="num" val="0.6"/>
        <cfvo type="num" val="0.8"/>
      </iconSet>
    </cfRule>
  </conditionalFormatting>
  <conditionalFormatting sqref="AE513:AE514">
    <cfRule type="iconSet" priority="56">
      <iconSet iconSet="5Arrows">
        <cfvo type="percent" val="0"/>
        <cfvo type="num" val="0.2"/>
        <cfvo type="num" val="0.4"/>
        <cfvo type="num" val="0.6"/>
        <cfvo type="num" val="0.8"/>
      </iconSet>
    </cfRule>
  </conditionalFormatting>
  <conditionalFormatting sqref="AE516">
    <cfRule type="iconSet" priority="55">
      <iconSet iconSet="5Arrows">
        <cfvo type="percent" val="0"/>
        <cfvo type="num" val="0.2"/>
        <cfvo type="num" val="0.4"/>
        <cfvo type="num" val="0.6"/>
        <cfvo type="num" val="0.8"/>
      </iconSet>
    </cfRule>
  </conditionalFormatting>
  <conditionalFormatting sqref="AE522:AE525">
    <cfRule type="iconSet" priority="54">
      <iconSet iconSet="5Arrows">
        <cfvo type="percent" val="0"/>
        <cfvo type="num" val="0.2"/>
        <cfvo type="num" val="0.4"/>
        <cfvo type="num" val="0.6"/>
        <cfvo type="num" val="0.8"/>
      </iconSet>
    </cfRule>
  </conditionalFormatting>
  <conditionalFormatting sqref="AE526:AE530">
    <cfRule type="iconSet" priority="53">
      <iconSet iconSet="5Arrows">
        <cfvo type="percent" val="0"/>
        <cfvo type="num" val="0.2"/>
        <cfvo type="num" val="0.4"/>
        <cfvo type="num" val="0.6"/>
        <cfvo type="num" val="0.8"/>
      </iconSet>
    </cfRule>
  </conditionalFormatting>
  <conditionalFormatting sqref="AE532">
    <cfRule type="iconSet" priority="52">
      <iconSet iconSet="5Arrows">
        <cfvo type="percent" val="0"/>
        <cfvo type="num" val="0.2"/>
        <cfvo type="num" val="0.4"/>
        <cfvo type="num" val="0.6"/>
        <cfvo type="num" val="0.8"/>
      </iconSet>
    </cfRule>
  </conditionalFormatting>
  <conditionalFormatting sqref="AE533">
    <cfRule type="iconSet" priority="51">
      <iconSet iconSet="5Arrows">
        <cfvo type="percent" val="0"/>
        <cfvo type="num" val="0.2"/>
        <cfvo type="num" val="0.4"/>
        <cfvo type="num" val="0.6"/>
        <cfvo type="num" val="0.8"/>
      </iconSet>
    </cfRule>
  </conditionalFormatting>
  <conditionalFormatting sqref="AE534:AE541">
    <cfRule type="iconSet" priority="50">
      <iconSet iconSet="5Arrows">
        <cfvo type="percent" val="0"/>
        <cfvo type="num" val="0.2"/>
        <cfvo type="num" val="0.4"/>
        <cfvo type="num" val="0.6"/>
        <cfvo type="num" val="0.8"/>
      </iconSet>
    </cfRule>
  </conditionalFormatting>
  <conditionalFormatting sqref="AE542:AE545">
    <cfRule type="iconSet" priority="49">
      <iconSet iconSet="5Arrows">
        <cfvo type="percent" val="0"/>
        <cfvo type="num" val="0.2"/>
        <cfvo type="num" val="0.4"/>
        <cfvo type="num" val="0.6"/>
        <cfvo type="num" val="0.8"/>
      </iconSet>
    </cfRule>
  </conditionalFormatting>
  <conditionalFormatting sqref="AE546">
    <cfRule type="iconSet" priority="48">
      <iconSet iconSet="5Arrows">
        <cfvo type="percent" val="0"/>
        <cfvo type="num" val="0.2"/>
        <cfvo type="num" val="0.4"/>
        <cfvo type="num" val="0.6"/>
        <cfvo type="num" val="0.8"/>
      </iconSet>
    </cfRule>
  </conditionalFormatting>
  <conditionalFormatting sqref="AE547:AE548">
    <cfRule type="iconSet" priority="47">
      <iconSet iconSet="5Arrows">
        <cfvo type="percent" val="0"/>
        <cfvo type="num" val="0.2"/>
        <cfvo type="num" val="0.4"/>
        <cfvo type="num" val="0.6"/>
        <cfvo type="num" val="0.8"/>
      </iconSet>
    </cfRule>
  </conditionalFormatting>
  <conditionalFormatting sqref="AE549:AE550">
    <cfRule type="iconSet" priority="46">
      <iconSet iconSet="5Arrows">
        <cfvo type="percent" val="0"/>
        <cfvo type="num" val="0.2"/>
        <cfvo type="num" val="0.4"/>
        <cfvo type="num" val="0.6"/>
        <cfvo type="num" val="0.8"/>
      </iconSet>
    </cfRule>
  </conditionalFormatting>
  <conditionalFormatting sqref="AE551:AE552">
    <cfRule type="iconSet" priority="45">
      <iconSet iconSet="5Arrows">
        <cfvo type="percent" val="0"/>
        <cfvo type="num" val="0.2"/>
        <cfvo type="num" val="0.4"/>
        <cfvo type="num" val="0.6"/>
        <cfvo type="num" val="0.8"/>
      </iconSet>
    </cfRule>
  </conditionalFormatting>
  <conditionalFormatting sqref="AE553:AE554">
    <cfRule type="iconSet" priority="44">
      <iconSet iconSet="5Arrows">
        <cfvo type="percent" val="0"/>
        <cfvo type="num" val="0.2"/>
        <cfvo type="num" val="0.4"/>
        <cfvo type="num" val="0.6"/>
        <cfvo type="num" val="0.8"/>
      </iconSet>
    </cfRule>
  </conditionalFormatting>
  <conditionalFormatting sqref="AE555:AE556">
    <cfRule type="iconSet" priority="43">
      <iconSet iconSet="5Arrows">
        <cfvo type="percent" val="0"/>
        <cfvo type="num" val="0.2"/>
        <cfvo type="num" val="0.4"/>
        <cfvo type="num" val="0.6"/>
        <cfvo type="num" val="0.8"/>
      </iconSet>
    </cfRule>
  </conditionalFormatting>
  <conditionalFormatting sqref="AE555">
    <cfRule type="iconSet" priority="42">
      <iconSet iconSet="5Arrows">
        <cfvo type="percent" val="0"/>
        <cfvo type="num" val="0.2"/>
        <cfvo type="num" val="0.4"/>
        <cfvo type="num" val="0.6"/>
        <cfvo type="num" val="0.8"/>
      </iconSet>
    </cfRule>
  </conditionalFormatting>
  <conditionalFormatting sqref="AE561">
    <cfRule type="iconSet" priority="41">
      <iconSet iconSet="5Arrows">
        <cfvo type="percent" val="0"/>
        <cfvo type="num" val="0.2"/>
        <cfvo type="num" val="0.4"/>
        <cfvo type="num" val="0.6"/>
        <cfvo type="num" val="0.8"/>
      </iconSet>
    </cfRule>
  </conditionalFormatting>
  <conditionalFormatting sqref="AE559:AE560">
    <cfRule type="iconSet" priority="40">
      <iconSet iconSet="5Arrows">
        <cfvo type="percent" val="0"/>
        <cfvo type="num" val="0.2"/>
        <cfvo type="num" val="0.4"/>
        <cfvo type="num" val="0.6"/>
        <cfvo type="num" val="0.8"/>
      </iconSet>
    </cfRule>
  </conditionalFormatting>
  <conditionalFormatting sqref="AE558">
    <cfRule type="iconSet" priority="39">
      <iconSet iconSet="5Arrows">
        <cfvo type="percent" val="0"/>
        <cfvo type="num" val="0.2"/>
        <cfvo type="num" val="0.4"/>
        <cfvo type="num" val="0.6"/>
        <cfvo type="num" val="0.8"/>
      </iconSet>
    </cfRule>
  </conditionalFormatting>
  <conditionalFormatting sqref="AE564:AE569">
    <cfRule type="iconSet" priority="38">
      <iconSet iconSet="5Arrows">
        <cfvo type="percent" val="0"/>
        <cfvo type="num" val="0.2"/>
        <cfvo type="num" val="0.4"/>
        <cfvo type="num" val="0.6"/>
        <cfvo type="num" val="0.8"/>
      </iconSet>
    </cfRule>
  </conditionalFormatting>
  <conditionalFormatting sqref="AE562">
    <cfRule type="iconSet" priority="37">
      <iconSet iconSet="5Arrows">
        <cfvo type="percent" val="0"/>
        <cfvo type="num" val="0.2"/>
        <cfvo type="num" val="0.4"/>
        <cfvo type="num" val="0.6"/>
        <cfvo type="num" val="0.8"/>
      </iconSet>
    </cfRule>
  </conditionalFormatting>
  <conditionalFormatting sqref="AE591:AE593">
    <cfRule type="iconSet" priority="36">
      <iconSet iconSet="5Arrows">
        <cfvo type="percent" val="0"/>
        <cfvo type="num" val="0.2"/>
        <cfvo type="num" val="0.4"/>
        <cfvo type="num" val="0.6"/>
        <cfvo type="num" val="0.8"/>
      </iconSet>
    </cfRule>
  </conditionalFormatting>
  <conditionalFormatting sqref="AE591:AE593">
    <cfRule type="iconSet" priority="35">
      <iconSet iconSet="5Arrows">
        <cfvo type="percent" val="0"/>
        <cfvo type="num" val="0.2"/>
        <cfvo type="num" val="0.4"/>
        <cfvo type="num" val="0.6"/>
        <cfvo type="num" val="0.8"/>
      </iconSet>
    </cfRule>
  </conditionalFormatting>
  <conditionalFormatting sqref="AE591:AE593">
    <cfRule type="iconSet" priority="34">
      <iconSet iconSet="5Arrows">
        <cfvo type="percent" val="0"/>
        <cfvo type="num" val="0.25" gte="0"/>
        <cfvo type="num" val="0.4"/>
        <cfvo type="num" val="0.75"/>
        <cfvo type="num" val="0.75" gte="0"/>
      </iconSet>
    </cfRule>
  </conditionalFormatting>
  <conditionalFormatting sqref="AE594:AE595">
    <cfRule type="iconSet" priority="33">
      <iconSet iconSet="5Arrows">
        <cfvo type="percent" val="0"/>
        <cfvo type="num" val="0.2"/>
        <cfvo type="num" val="0.4"/>
        <cfvo type="num" val="0.6"/>
        <cfvo type="num" val="0.8"/>
      </iconSet>
    </cfRule>
  </conditionalFormatting>
  <conditionalFormatting sqref="AE594:AE595">
    <cfRule type="iconSet" priority="32">
      <iconSet iconSet="5Arrows">
        <cfvo type="percent" val="0"/>
        <cfvo type="num" val="0.2"/>
        <cfvo type="num" val="0.4"/>
        <cfvo type="num" val="0.6"/>
        <cfvo type="num" val="0.8"/>
      </iconSet>
    </cfRule>
  </conditionalFormatting>
  <conditionalFormatting sqref="AE594:AE595">
    <cfRule type="iconSet" priority="31">
      <iconSet iconSet="5Arrows">
        <cfvo type="percent" val="0"/>
        <cfvo type="num" val="0.25" gte="0"/>
        <cfvo type="num" val="0.4"/>
        <cfvo type="num" val="0.75"/>
        <cfvo type="num" val="0.75" gte="0"/>
      </iconSet>
    </cfRule>
  </conditionalFormatting>
  <conditionalFormatting sqref="AE596">
    <cfRule type="iconSet" priority="30">
      <iconSet iconSet="5Arrows">
        <cfvo type="percent" val="0"/>
        <cfvo type="num" val="0.2"/>
        <cfvo type="num" val="0.4"/>
        <cfvo type="num" val="0.6"/>
        <cfvo type="num" val="0.8"/>
      </iconSet>
    </cfRule>
  </conditionalFormatting>
  <conditionalFormatting sqref="AE596">
    <cfRule type="iconSet" priority="29">
      <iconSet iconSet="5Arrows">
        <cfvo type="percent" val="0"/>
        <cfvo type="num" val="0.2"/>
        <cfvo type="num" val="0.4"/>
        <cfvo type="num" val="0.6"/>
        <cfvo type="num" val="0.8"/>
      </iconSet>
    </cfRule>
  </conditionalFormatting>
  <conditionalFormatting sqref="AE596">
    <cfRule type="iconSet" priority="28">
      <iconSet iconSet="5Arrows">
        <cfvo type="percent" val="0"/>
        <cfvo type="num" val="0.25" gte="0"/>
        <cfvo type="num" val="0.4"/>
        <cfvo type="num" val="0.75"/>
        <cfvo type="num" val="0.75" gte="0"/>
      </iconSet>
    </cfRule>
  </conditionalFormatting>
  <conditionalFormatting sqref="AE597:AE600">
    <cfRule type="iconSet" priority="27">
      <iconSet iconSet="5Arrows">
        <cfvo type="percent" val="0"/>
        <cfvo type="num" val="0.2"/>
        <cfvo type="num" val="0.4"/>
        <cfvo type="num" val="0.6"/>
        <cfvo type="num" val="0.8"/>
      </iconSet>
    </cfRule>
  </conditionalFormatting>
  <conditionalFormatting sqref="AE597:AE600">
    <cfRule type="iconSet" priority="26">
      <iconSet iconSet="5Arrows">
        <cfvo type="percent" val="0"/>
        <cfvo type="num" val="0.2"/>
        <cfvo type="num" val="0.4"/>
        <cfvo type="num" val="0.6"/>
        <cfvo type="num" val="0.8"/>
      </iconSet>
    </cfRule>
  </conditionalFormatting>
  <conditionalFormatting sqref="AE597:AE600">
    <cfRule type="iconSet" priority="25">
      <iconSet iconSet="5Arrows">
        <cfvo type="percent" val="0"/>
        <cfvo type="num" val="0.25" gte="0"/>
        <cfvo type="num" val="0.4"/>
        <cfvo type="num" val="0.75"/>
        <cfvo type="num" val="0.75" gte="0"/>
      </iconSet>
    </cfRule>
  </conditionalFormatting>
  <conditionalFormatting sqref="AE601:AE604">
    <cfRule type="iconSet" priority="24">
      <iconSet iconSet="5Arrows">
        <cfvo type="percent" val="0"/>
        <cfvo type="num" val="0.2"/>
        <cfvo type="num" val="0.4"/>
        <cfvo type="num" val="0.6"/>
        <cfvo type="num" val="0.8"/>
      </iconSet>
    </cfRule>
  </conditionalFormatting>
  <conditionalFormatting sqref="AE601:AE604">
    <cfRule type="iconSet" priority="23">
      <iconSet iconSet="5Arrows">
        <cfvo type="percent" val="0"/>
        <cfvo type="num" val="0.2"/>
        <cfvo type="num" val="0.4"/>
        <cfvo type="num" val="0.6"/>
        <cfvo type="num" val="0.8"/>
      </iconSet>
    </cfRule>
  </conditionalFormatting>
  <conditionalFormatting sqref="AE601:AE604">
    <cfRule type="iconSet" priority="22">
      <iconSet iconSet="5Arrows">
        <cfvo type="percent" val="0"/>
        <cfvo type="num" val="0.25" gte="0"/>
        <cfvo type="num" val="0.4"/>
        <cfvo type="num" val="0.75"/>
        <cfvo type="num" val="0.75" gte="0"/>
      </iconSet>
    </cfRule>
  </conditionalFormatting>
  <conditionalFormatting sqref="AE607">
    <cfRule type="iconSet" priority="21">
      <iconSet iconSet="5Arrows">
        <cfvo type="percent" val="0"/>
        <cfvo type="num" val="0.2"/>
        <cfvo type="num" val="0.4"/>
        <cfvo type="num" val="0.6"/>
        <cfvo type="num" val="0.8"/>
      </iconSet>
    </cfRule>
  </conditionalFormatting>
  <conditionalFormatting sqref="AE607">
    <cfRule type="iconSet" priority="20">
      <iconSet iconSet="5Arrows">
        <cfvo type="percent" val="0"/>
        <cfvo type="num" val="0.2"/>
        <cfvo type="num" val="0.4"/>
        <cfvo type="num" val="0.6"/>
        <cfvo type="num" val="0.8"/>
      </iconSet>
    </cfRule>
  </conditionalFormatting>
  <conditionalFormatting sqref="AE607">
    <cfRule type="iconSet" priority="19">
      <iconSet iconSet="5Arrows">
        <cfvo type="percent" val="0"/>
        <cfvo type="num" val="0.25" gte="0"/>
        <cfvo type="num" val="0.4"/>
        <cfvo type="num" val="0.75"/>
        <cfvo type="num" val="0.75" gte="0"/>
      </iconSet>
    </cfRule>
  </conditionalFormatting>
  <conditionalFormatting sqref="AE609">
    <cfRule type="iconSet" priority="18">
      <iconSet iconSet="5Arrows">
        <cfvo type="percent" val="0"/>
        <cfvo type="num" val="0.2"/>
        <cfvo type="num" val="0.4"/>
        <cfvo type="num" val="0.6"/>
        <cfvo type="num" val="0.8"/>
      </iconSet>
    </cfRule>
  </conditionalFormatting>
  <conditionalFormatting sqref="AE609">
    <cfRule type="iconSet" priority="17">
      <iconSet iconSet="5Arrows">
        <cfvo type="percent" val="0"/>
        <cfvo type="num" val="0.2"/>
        <cfvo type="num" val="0.4"/>
        <cfvo type="num" val="0.6"/>
        <cfvo type="num" val="0.8"/>
      </iconSet>
    </cfRule>
  </conditionalFormatting>
  <conditionalFormatting sqref="AE609">
    <cfRule type="iconSet" priority="16">
      <iconSet iconSet="5Arrows">
        <cfvo type="percent" val="0"/>
        <cfvo type="num" val="0.25" gte="0"/>
        <cfvo type="num" val="0.4"/>
        <cfvo type="num" val="0.75"/>
        <cfvo type="num" val="0.75" gte="0"/>
      </iconSet>
    </cfRule>
  </conditionalFormatting>
  <conditionalFormatting sqref="AE611">
    <cfRule type="iconSet" priority="15">
      <iconSet iconSet="5Arrows">
        <cfvo type="percent" val="0"/>
        <cfvo type="num" val="0.2"/>
        <cfvo type="num" val="0.4"/>
        <cfvo type="num" val="0.6"/>
        <cfvo type="num" val="0.8"/>
      </iconSet>
    </cfRule>
  </conditionalFormatting>
  <conditionalFormatting sqref="AE611">
    <cfRule type="iconSet" priority="14">
      <iconSet iconSet="5Arrows">
        <cfvo type="percent" val="0"/>
        <cfvo type="num" val="0.2"/>
        <cfvo type="num" val="0.4"/>
        <cfvo type="num" val="0.6"/>
        <cfvo type="num" val="0.8"/>
      </iconSet>
    </cfRule>
  </conditionalFormatting>
  <conditionalFormatting sqref="AE611">
    <cfRule type="iconSet" priority="13">
      <iconSet iconSet="5Arrows">
        <cfvo type="percent" val="0"/>
        <cfvo type="num" val="0.25" gte="0"/>
        <cfvo type="num" val="0.4"/>
        <cfvo type="num" val="0.75"/>
        <cfvo type="num" val="0.75" gte="0"/>
      </iconSet>
    </cfRule>
  </conditionalFormatting>
  <conditionalFormatting sqref="AE613:AE614">
    <cfRule type="iconSet" priority="12">
      <iconSet iconSet="5Arrows">
        <cfvo type="percent" val="0"/>
        <cfvo type="num" val="0.2"/>
        <cfvo type="num" val="0.4"/>
        <cfvo type="num" val="0.6"/>
        <cfvo type="num" val="0.8"/>
      </iconSet>
    </cfRule>
  </conditionalFormatting>
  <conditionalFormatting sqref="AE613:AE614">
    <cfRule type="iconSet" priority="11">
      <iconSet iconSet="5Arrows">
        <cfvo type="percent" val="0"/>
        <cfvo type="num" val="0.2"/>
        <cfvo type="num" val="0.4"/>
        <cfvo type="num" val="0.6"/>
        <cfvo type="num" val="0.8"/>
      </iconSet>
    </cfRule>
  </conditionalFormatting>
  <conditionalFormatting sqref="AE613:AE614">
    <cfRule type="iconSet" priority="10">
      <iconSet iconSet="5Arrows">
        <cfvo type="percent" val="0"/>
        <cfvo type="num" val="0.25" gte="0"/>
        <cfvo type="num" val="0.4"/>
        <cfvo type="num" val="0.75"/>
        <cfvo type="num" val="0.75" gte="0"/>
      </iconSet>
    </cfRule>
  </conditionalFormatting>
  <conditionalFormatting sqref="AE615">
    <cfRule type="iconSet" priority="9">
      <iconSet iconSet="5Arrows">
        <cfvo type="percent" val="0"/>
        <cfvo type="num" val="0.2"/>
        <cfvo type="num" val="0.4"/>
        <cfvo type="num" val="0.6"/>
        <cfvo type="num" val="0.8"/>
      </iconSet>
    </cfRule>
  </conditionalFormatting>
  <conditionalFormatting sqref="AE615">
    <cfRule type="iconSet" priority="8">
      <iconSet iconSet="5Arrows">
        <cfvo type="percent" val="0"/>
        <cfvo type="num" val="0.2"/>
        <cfvo type="num" val="0.4"/>
        <cfvo type="num" val="0.6"/>
        <cfvo type="num" val="0.8"/>
      </iconSet>
    </cfRule>
  </conditionalFormatting>
  <conditionalFormatting sqref="AE615">
    <cfRule type="iconSet" priority="7">
      <iconSet iconSet="5Arrows">
        <cfvo type="percent" val="0"/>
        <cfvo type="num" val="0.25" gte="0"/>
        <cfvo type="num" val="0.4"/>
        <cfvo type="num" val="0.75"/>
        <cfvo type="num" val="0.75" gte="0"/>
      </iconSet>
    </cfRule>
  </conditionalFormatting>
  <conditionalFormatting sqref="AE616">
    <cfRule type="iconSet" priority="6">
      <iconSet iconSet="5Arrows">
        <cfvo type="percent" val="0"/>
        <cfvo type="num" val="0.2"/>
        <cfvo type="num" val="0.4"/>
        <cfvo type="num" val="0.6"/>
        <cfvo type="num" val="0.8"/>
      </iconSet>
    </cfRule>
  </conditionalFormatting>
  <conditionalFormatting sqref="AE616">
    <cfRule type="iconSet" priority="5">
      <iconSet iconSet="5Arrows">
        <cfvo type="percent" val="0"/>
        <cfvo type="num" val="0.2"/>
        <cfvo type="num" val="0.4"/>
        <cfvo type="num" val="0.6"/>
        <cfvo type="num" val="0.8"/>
      </iconSet>
    </cfRule>
  </conditionalFormatting>
  <conditionalFormatting sqref="AE616">
    <cfRule type="iconSet" priority="4">
      <iconSet iconSet="5Arrows">
        <cfvo type="percent" val="0"/>
        <cfvo type="num" val="0.25" gte="0"/>
        <cfvo type="num" val="0.4"/>
        <cfvo type="num" val="0.75"/>
        <cfvo type="num" val="0.75" gte="0"/>
      </iconSet>
    </cfRule>
  </conditionalFormatting>
  <conditionalFormatting sqref="AE6">
    <cfRule type="iconSet" priority="3">
      <iconSet iconSet="5Arrows">
        <cfvo type="percent" val="0"/>
        <cfvo type="num" val="0.2"/>
        <cfvo type="num" val="0.4"/>
        <cfvo type="num" val="0.6"/>
        <cfvo type="num" val="0.8"/>
      </iconSet>
    </cfRule>
  </conditionalFormatting>
  <conditionalFormatting sqref="AE6">
    <cfRule type="iconSet" priority="2">
      <iconSet iconSet="5Arrows">
        <cfvo type="percent" val="0"/>
        <cfvo type="num" val="0.2"/>
        <cfvo type="num" val="0.4"/>
        <cfvo type="num" val="0.6"/>
        <cfvo type="num" val="0.8"/>
      </iconSet>
    </cfRule>
  </conditionalFormatting>
  <conditionalFormatting sqref="AE6">
    <cfRule type="iconSet" priority="1">
      <iconSet iconSet="5Arrows">
        <cfvo type="percent" val="0"/>
        <cfvo type="num" val="0.25" gte="0"/>
        <cfvo type="num" val="0.4"/>
        <cfvo type="num" val="0.75"/>
        <cfvo type="num" val="0.75" gte="0"/>
      </iconSet>
    </cfRule>
  </conditionalFormatting>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dimension ref="A1:G27"/>
  <sheetViews>
    <sheetView workbookViewId="0">
      <selection activeCell="G12" sqref="G12"/>
    </sheetView>
  </sheetViews>
  <sheetFormatPr baseColWidth="10" defaultRowHeight="15"/>
  <cols>
    <col min="2" max="2" width="36.5703125" customWidth="1"/>
    <col min="4" max="5" width="16.7109375" customWidth="1"/>
  </cols>
  <sheetData>
    <row r="1" spans="1:7" ht="45">
      <c r="A1" s="4" t="s">
        <v>3</v>
      </c>
      <c r="B1" s="5" t="s">
        <v>6</v>
      </c>
      <c r="C1" s="9" t="s">
        <v>1794</v>
      </c>
      <c r="D1" s="142" t="s">
        <v>1795</v>
      </c>
      <c r="E1" s="12" t="s">
        <v>63</v>
      </c>
      <c r="F1" s="143" t="s">
        <v>1802</v>
      </c>
      <c r="G1" s="4" t="s">
        <v>1803</v>
      </c>
    </row>
    <row r="2" spans="1:7" ht="22.5">
      <c r="A2" s="50">
        <v>10</v>
      </c>
      <c r="B2" s="48" t="s">
        <v>106</v>
      </c>
      <c r="C2" s="54">
        <f>+'BASE DE DATOS '!CQ8</f>
        <v>0</v>
      </c>
      <c r="D2" s="169">
        <f>+'BASE DE DATOS '!CR8</f>
        <v>0</v>
      </c>
      <c r="E2" s="55" t="str">
        <f>+'BASE DE DATOS '!CU8</f>
        <v>SECRETARIA DE INFRAESTRUCTURA</v>
      </c>
      <c r="F2" s="162">
        <f>SUM(D2:D27)/G2</f>
        <v>0.77692307692307694</v>
      </c>
      <c r="G2" s="146">
        <v>13</v>
      </c>
    </row>
    <row r="3" spans="1:7" ht="22.5">
      <c r="A3" s="50">
        <v>200</v>
      </c>
      <c r="B3" s="48" t="s">
        <v>608</v>
      </c>
      <c r="C3" s="54">
        <f>+'BASE DE DATOS '!CQ151</f>
        <v>213</v>
      </c>
      <c r="D3" s="160">
        <f>+'BASE DE DATOS '!CR151</f>
        <v>1</v>
      </c>
      <c r="E3" s="55" t="str">
        <f>+'BASE DE DATOS '!CU151</f>
        <v>SECRETARIA DE INFRAESTRUCTURA</v>
      </c>
      <c r="F3" s="157"/>
      <c r="G3" s="113"/>
    </row>
    <row r="4" spans="1:7" ht="22.5">
      <c r="A4" s="50">
        <v>20</v>
      </c>
      <c r="B4" s="48" t="s">
        <v>610</v>
      </c>
      <c r="C4" s="54">
        <f>+'BASE DE DATOS '!CQ152</f>
        <v>59</v>
      </c>
      <c r="D4" s="160">
        <f>+'BASE DE DATOS '!CR152</f>
        <v>1</v>
      </c>
      <c r="E4" s="55" t="str">
        <f>+'BASE DE DATOS '!CU152</f>
        <v>SECRETARIA DE INFRAESTRUCTURA</v>
      </c>
      <c r="F4" s="157"/>
      <c r="G4" s="113"/>
    </row>
    <row r="5" spans="1:7" ht="22.5">
      <c r="A5" s="50">
        <v>300</v>
      </c>
      <c r="B5" s="48" t="s">
        <v>611</v>
      </c>
      <c r="C5" s="54">
        <f>+'BASE DE DATOS '!CQ153</f>
        <v>346</v>
      </c>
      <c r="D5" s="160">
        <f>+'BASE DE DATOS '!CR153</f>
        <v>1</v>
      </c>
      <c r="E5" s="55" t="str">
        <f>+'BASE DE DATOS '!CU153</f>
        <v>SECRETARIA DE INFRAESTRUCTURA</v>
      </c>
      <c r="F5" s="157"/>
      <c r="G5" s="113"/>
    </row>
    <row r="6" spans="1:7" ht="22.5">
      <c r="A6" s="50" t="s">
        <v>79</v>
      </c>
      <c r="B6" s="48" t="s">
        <v>612</v>
      </c>
      <c r="C6" s="54" t="str">
        <f>+'BASE DE DATOS '!CQ154</f>
        <v>NA</v>
      </c>
      <c r="D6" s="160" t="str">
        <f>+'BASE DE DATOS '!CR154</f>
        <v>NA</v>
      </c>
      <c r="E6" s="55" t="str">
        <f>+'BASE DE DATOS '!CU154</f>
        <v>SECRETARIA DE INFRAESTRUCTURA</v>
      </c>
      <c r="F6" s="157"/>
      <c r="G6" s="113"/>
    </row>
    <row r="7" spans="1:7" ht="33.75">
      <c r="A7" s="50" t="s">
        <v>81</v>
      </c>
      <c r="B7" s="48" t="s">
        <v>613</v>
      </c>
      <c r="C7" s="54" t="str">
        <f>+'BASE DE DATOS '!CQ155</f>
        <v>NA</v>
      </c>
      <c r="D7" s="160" t="str">
        <f>+'BASE DE DATOS '!CR155</f>
        <v>NA</v>
      </c>
      <c r="E7" s="55" t="str">
        <f>+'BASE DE DATOS '!CU155</f>
        <v>SECRETARIA DE INFRAESTRUCTURA</v>
      </c>
      <c r="F7" s="157"/>
      <c r="G7" s="113"/>
    </row>
    <row r="8" spans="1:7" ht="33.75">
      <c r="A8" s="50" t="s">
        <v>81</v>
      </c>
      <c r="B8" s="48" t="s">
        <v>614</v>
      </c>
      <c r="C8" s="54" t="str">
        <f>+'BASE DE DATOS '!CQ156</f>
        <v>NA</v>
      </c>
      <c r="D8" s="160" t="str">
        <f>+'BASE DE DATOS '!CR156</f>
        <v>NA</v>
      </c>
      <c r="E8" s="55" t="str">
        <f>+'BASE DE DATOS '!CU156</f>
        <v>SECRETARIA DE INFRAESTRUCTURA</v>
      </c>
      <c r="F8" s="157"/>
      <c r="G8" s="113"/>
    </row>
    <row r="9" spans="1:7" ht="45">
      <c r="A9" s="50" t="s">
        <v>81</v>
      </c>
      <c r="B9" s="48" t="s">
        <v>615</v>
      </c>
      <c r="C9" s="54" t="str">
        <f>+'BASE DE DATOS '!CQ157</f>
        <v>NA</v>
      </c>
      <c r="D9" s="160" t="str">
        <f>+'BASE DE DATOS '!CR157</f>
        <v>NA</v>
      </c>
      <c r="E9" s="55" t="str">
        <f>+'BASE DE DATOS '!CU157</f>
        <v>SECRETARIA DE INFRAESTRUCTURA</v>
      </c>
      <c r="F9" s="157"/>
      <c r="G9" s="113"/>
    </row>
    <row r="10" spans="1:7" ht="33.75">
      <c r="A10" s="50" t="s">
        <v>81</v>
      </c>
      <c r="B10" s="48" t="s">
        <v>616</v>
      </c>
      <c r="C10" s="54" t="str">
        <f>+'BASE DE DATOS '!CQ158</f>
        <v>NA</v>
      </c>
      <c r="D10" s="160" t="str">
        <f>+'BASE DE DATOS '!CR158</f>
        <v>NA</v>
      </c>
      <c r="E10" s="55" t="str">
        <f>+'BASE DE DATOS '!CU158</f>
        <v>SECRETARIA DE INFRAESTRUCTURA</v>
      </c>
      <c r="F10" s="157"/>
      <c r="G10" s="113"/>
    </row>
    <row r="11" spans="1:7" ht="33.75">
      <c r="A11" s="50" t="s">
        <v>81</v>
      </c>
      <c r="B11" s="48" t="s">
        <v>617</v>
      </c>
      <c r="C11" s="54" t="str">
        <f>+'BASE DE DATOS '!CQ159</f>
        <v>NA</v>
      </c>
      <c r="D11" s="160" t="str">
        <f>+'BASE DE DATOS '!CR159</f>
        <v>NA</v>
      </c>
      <c r="E11" s="55" t="str">
        <f>+'BASE DE DATOS '!CU159</f>
        <v>SECRETARIA DE INFRAESTRUCTURA</v>
      </c>
      <c r="F11" s="157"/>
      <c r="G11" s="113"/>
    </row>
    <row r="12" spans="1:7" ht="22.5">
      <c r="A12" s="50" t="s">
        <v>81</v>
      </c>
      <c r="B12" s="48" t="s">
        <v>620</v>
      </c>
      <c r="C12" s="54" t="str">
        <f>+'BASE DE DATOS '!CQ160</f>
        <v>NA</v>
      </c>
      <c r="D12" s="160" t="str">
        <f>+'BASE DE DATOS '!CR160</f>
        <v>NA</v>
      </c>
      <c r="E12" s="55" t="str">
        <f>+'BASE DE DATOS '!CU160</f>
        <v>SECRETARIA DE INFRAESTRUCTURA</v>
      </c>
      <c r="F12" s="157"/>
      <c r="G12" s="113"/>
    </row>
    <row r="13" spans="1:7" ht="22.5">
      <c r="A13" s="50" t="s">
        <v>81</v>
      </c>
      <c r="B13" s="48" t="s">
        <v>621</v>
      </c>
      <c r="C13" s="54">
        <f>+'BASE DE DATOS '!CQ161</f>
        <v>20</v>
      </c>
      <c r="D13" s="160">
        <f>+'BASE DE DATOS '!CR161</f>
        <v>1</v>
      </c>
      <c r="E13" s="55" t="str">
        <f>+'BASE DE DATOS '!CU161</f>
        <v>SECRETARIA DE INFRAESTRUCTURA</v>
      </c>
      <c r="F13" s="157"/>
      <c r="G13" s="113"/>
    </row>
    <row r="14" spans="1:7" ht="33.75">
      <c r="A14" s="50">
        <v>50</v>
      </c>
      <c r="B14" s="48" t="s">
        <v>628</v>
      </c>
      <c r="C14" s="54">
        <f>+'BASE DE DATOS '!CQ162</f>
        <v>127</v>
      </c>
      <c r="D14" s="160">
        <f>+'BASE DE DATOS '!CR162</f>
        <v>1</v>
      </c>
      <c r="E14" s="55" t="str">
        <f>+'BASE DE DATOS '!CU162</f>
        <v>SECRETARIA DE INFRAESTRUCTURA</v>
      </c>
      <c r="F14" s="157"/>
      <c r="G14" s="113"/>
    </row>
    <row r="15" spans="1:7" ht="22.5">
      <c r="A15" s="50" t="s">
        <v>81</v>
      </c>
      <c r="B15" s="48" t="s">
        <v>625</v>
      </c>
      <c r="C15" s="54">
        <f>+'BASE DE DATOS '!CQ163</f>
        <v>82.5</v>
      </c>
      <c r="D15" s="160">
        <f>+'BASE DE DATOS '!CR163</f>
        <v>1</v>
      </c>
      <c r="E15" s="55" t="str">
        <f>+'BASE DE DATOS '!CU163</f>
        <v>SECRETARIA DE INFRAESTRUCTURA</v>
      </c>
      <c r="F15" s="157"/>
      <c r="G15" s="113"/>
    </row>
    <row r="16" spans="1:7" ht="22.5">
      <c r="A16" s="50" t="s">
        <v>81</v>
      </c>
      <c r="B16" s="48" t="s">
        <v>626</v>
      </c>
      <c r="C16" s="54" t="str">
        <f>+'BASE DE DATOS '!CQ164</f>
        <v>NA</v>
      </c>
      <c r="D16" s="160" t="str">
        <f>+'BASE DE DATOS '!CR164</f>
        <v>NA</v>
      </c>
      <c r="E16" s="55" t="str">
        <f>+'BASE DE DATOS '!CU164</f>
        <v>SECRETARIA DE INFRAESTRUCTURA</v>
      </c>
      <c r="F16" s="157"/>
      <c r="G16" s="113"/>
    </row>
    <row r="17" spans="1:7" ht="22.5">
      <c r="A17" s="50">
        <v>10</v>
      </c>
      <c r="B17" s="48" t="s">
        <v>627</v>
      </c>
      <c r="C17" s="54">
        <f>+'BASE DE DATOS '!CQ165</f>
        <v>9</v>
      </c>
      <c r="D17" s="160">
        <f>+'BASE DE DATOS '!CR165</f>
        <v>0.9</v>
      </c>
      <c r="E17" s="55" t="str">
        <f>+'BASE DE DATOS '!CU165</f>
        <v>SECRETARIA DE INFRAESTRUCTURA</v>
      </c>
      <c r="F17" s="157"/>
      <c r="G17" s="113"/>
    </row>
    <row r="18" spans="1:7" ht="22.5">
      <c r="A18" s="50">
        <v>1</v>
      </c>
      <c r="B18" s="48" t="s">
        <v>630</v>
      </c>
      <c r="C18" s="76">
        <f>+'BASE DE DATOS '!CQ166</f>
        <v>1</v>
      </c>
      <c r="D18" s="160">
        <f>+'BASE DE DATOS '!CR166</f>
        <v>1</v>
      </c>
      <c r="E18" s="55" t="str">
        <f>+'BASE DE DATOS '!CU166</f>
        <v>SECRETARIA DE INFRAESTRUCTURA</v>
      </c>
      <c r="F18" s="157"/>
      <c r="G18" s="113"/>
    </row>
    <row r="19" spans="1:7" ht="45">
      <c r="A19" s="50">
        <v>10</v>
      </c>
      <c r="B19" s="48" t="s">
        <v>634</v>
      </c>
      <c r="C19" s="54">
        <f>+'BASE DE DATOS '!CQ167</f>
        <v>2</v>
      </c>
      <c r="D19" s="160">
        <f>+'BASE DE DATOS '!CR167</f>
        <v>0.2</v>
      </c>
      <c r="E19" s="55" t="str">
        <f>+'BASE DE DATOS '!CU167</f>
        <v>SECRETARIA DE INFRAESTRUCTURA</v>
      </c>
      <c r="F19" s="157"/>
      <c r="G19" s="113"/>
    </row>
    <row r="20" spans="1:7" ht="33.75">
      <c r="A20" s="50" t="s">
        <v>81</v>
      </c>
      <c r="B20" s="48" t="s">
        <v>635</v>
      </c>
      <c r="C20" s="54" t="str">
        <f>+'BASE DE DATOS '!CQ168</f>
        <v>NA</v>
      </c>
      <c r="D20" s="160" t="str">
        <f>+'BASE DE DATOS '!CR168</f>
        <v>NA</v>
      </c>
      <c r="E20" s="55" t="str">
        <f>+'BASE DE DATOS '!CU168</f>
        <v>SECRETARIA DE INFRAESTRUCTURA</v>
      </c>
      <c r="F20" s="157"/>
      <c r="G20" s="113"/>
    </row>
    <row r="21" spans="1:7" ht="22.5">
      <c r="A21" s="50" t="s">
        <v>81</v>
      </c>
      <c r="B21" s="48" t="s">
        <v>637</v>
      </c>
      <c r="C21" s="54" t="str">
        <f>+'BASE DE DATOS '!CQ169</f>
        <v>NA</v>
      </c>
      <c r="D21" s="160" t="str">
        <f>+'BASE DE DATOS '!CR169</f>
        <v>NA</v>
      </c>
      <c r="E21" s="55" t="str">
        <f>+'BASE DE DATOS '!CU169</f>
        <v>SECRETARIA DE INFRAESTRUCTURA</v>
      </c>
      <c r="F21" s="157"/>
      <c r="G21" s="113"/>
    </row>
    <row r="22" spans="1:7" ht="22.5">
      <c r="A22" s="50" t="s">
        <v>81</v>
      </c>
      <c r="B22" s="48" t="s">
        <v>638</v>
      </c>
      <c r="C22" s="54" t="str">
        <f>+'BASE DE DATOS '!CQ170</f>
        <v>NA</v>
      </c>
      <c r="D22" s="160" t="str">
        <f>+'BASE DE DATOS '!CR170</f>
        <v>NA</v>
      </c>
      <c r="E22" s="55" t="str">
        <f>+'BASE DE DATOS '!CU170</f>
        <v>SECRETARIA DE INFRAESTRUCTURA</v>
      </c>
      <c r="F22" s="157"/>
      <c r="G22" s="113"/>
    </row>
    <row r="23" spans="1:7" ht="22.5">
      <c r="A23" s="50" t="s">
        <v>81</v>
      </c>
      <c r="B23" s="48" t="s">
        <v>639</v>
      </c>
      <c r="C23" s="54" t="str">
        <f>+'BASE DE DATOS '!CQ171</f>
        <v>NA</v>
      </c>
      <c r="D23" s="160" t="str">
        <f>+'BASE DE DATOS '!CR171</f>
        <v>NA</v>
      </c>
      <c r="E23" s="55" t="str">
        <f>+'BASE DE DATOS '!CU171</f>
        <v>SECRETARIA DE INFRAESTRUCTURA</v>
      </c>
      <c r="F23" s="157"/>
      <c r="G23" s="113"/>
    </row>
    <row r="24" spans="1:7" ht="22.5">
      <c r="A24" s="50">
        <v>1</v>
      </c>
      <c r="B24" s="48" t="s">
        <v>643</v>
      </c>
      <c r="C24" s="76">
        <f>+'BASE DE DATOS '!CQ172</f>
        <v>0</v>
      </c>
      <c r="D24" s="160">
        <f>+'BASE DE DATOS '!CR172</f>
        <v>0</v>
      </c>
      <c r="E24" s="55" t="str">
        <f>+'BASE DE DATOS '!CU172</f>
        <v>SECRETARIA DE INFRAESTRUCTURA</v>
      </c>
      <c r="F24" s="157"/>
      <c r="G24" s="113"/>
    </row>
    <row r="25" spans="1:7" ht="22.5">
      <c r="A25" s="50">
        <v>1</v>
      </c>
      <c r="B25" s="48" t="s">
        <v>645</v>
      </c>
      <c r="C25" s="76">
        <f>+'BASE DE DATOS '!CQ173</f>
        <v>1</v>
      </c>
      <c r="D25" s="160">
        <f>+'BASE DE DATOS '!CR173</f>
        <v>1</v>
      </c>
      <c r="E25" s="55" t="str">
        <f>+'BASE DE DATOS '!CU173</f>
        <v>SECRETARIA DE INFRAESTRUCTURA</v>
      </c>
      <c r="F25" s="157"/>
      <c r="G25" s="113"/>
    </row>
    <row r="26" spans="1:7" ht="22.5">
      <c r="A26" s="50" t="s">
        <v>81</v>
      </c>
      <c r="B26" s="48" t="s">
        <v>647</v>
      </c>
      <c r="C26" s="54" t="str">
        <f>+'BASE DE DATOS '!CQ174</f>
        <v>NA</v>
      </c>
      <c r="D26" s="160" t="str">
        <f>+'BASE DE DATOS '!CR174</f>
        <v>NA</v>
      </c>
      <c r="E26" s="55" t="str">
        <f>+'BASE DE DATOS '!CU174</f>
        <v>SECRETARIA DE INFRAESTRUCTURA</v>
      </c>
      <c r="F26" s="157"/>
      <c r="G26" s="113"/>
    </row>
    <row r="27" spans="1:7" ht="22.5">
      <c r="A27" s="50">
        <v>1</v>
      </c>
      <c r="B27" s="48" t="s">
        <v>648</v>
      </c>
      <c r="C27" s="54">
        <f>+'BASE DE DATOS '!CQ175</f>
        <v>1</v>
      </c>
      <c r="D27" s="160">
        <f>+'BASE DE DATOS '!CR175</f>
        <v>1</v>
      </c>
      <c r="E27" s="55" t="str">
        <f>+'BASE DE DATOS '!CU175</f>
        <v>SECRETARIA DE INFRAESTRUCTURA</v>
      </c>
      <c r="F27" s="157"/>
      <c r="G27" s="113"/>
    </row>
  </sheetData>
  <conditionalFormatting sqref="D20:D27 D3:D18">
    <cfRule type="iconSet" priority="36">
      <iconSet iconSet="5Arrows">
        <cfvo type="percent" val="0"/>
        <cfvo type="num" val="0.2"/>
        <cfvo type="num" val="0.4"/>
        <cfvo type="num" val="0.6"/>
        <cfvo type="num" val="0.8"/>
      </iconSet>
    </cfRule>
  </conditionalFormatting>
  <conditionalFormatting sqref="D2">
    <cfRule type="iconSet" priority="35">
      <iconSet iconSet="5Arrows">
        <cfvo type="percent" val="0"/>
        <cfvo type="num" val="0.25" gte="0"/>
        <cfvo type="num" val="0.4"/>
        <cfvo type="num" val="0.75"/>
        <cfvo type="num" val="0.75" gte="0"/>
      </iconSet>
    </cfRule>
  </conditionalFormatting>
  <conditionalFormatting sqref="D3:D4">
    <cfRule type="iconSet" priority="34">
      <iconSet iconSet="5Arrows">
        <cfvo type="percent" val="0"/>
        <cfvo type="num" val="0.2"/>
        <cfvo type="num" val="0.4"/>
        <cfvo type="num" val="0.6"/>
        <cfvo type="num" val="0.8"/>
      </iconSet>
    </cfRule>
  </conditionalFormatting>
  <conditionalFormatting sqref="D3:D4">
    <cfRule type="iconSet" priority="33">
      <iconSet iconSet="5Arrows">
        <cfvo type="percent" val="0"/>
        <cfvo type="num" val="0.25" gte="0"/>
        <cfvo type="num" val="0.4"/>
        <cfvo type="num" val="0.75"/>
        <cfvo type="num" val="0.75" gte="0"/>
      </iconSet>
    </cfRule>
  </conditionalFormatting>
  <conditionalFormatting sqref="D5">
    <cfRule type="iconSet" priority="32">
      <iconSet iconSet="5Arrows">
        <cfvo type="percent" val="0"/>
        <cfvo type="num" val="0.2"/>
        <cfvo type="num" val="0.4"/>
        <cfvo type="num" val="0.6"/>
        <cfvo type="num" val="0.8"/>
      </iconSet>
    </cfRule>
  </conditionalFormatting>
  <conditionalFormatting sqref="D5">
    <cfRule type="iconSet" priority="31">
      <iconSet iconSet="5Arrows">
        <cfvo type="percent" val="0"/>
        <cfvo type="num" val="0.25" gte="0"/>
        <cfvo type="num" val="0.4"/>
        <cfvo type="num" val="0.75"/>
        <cfvo type="num" val="0.75" gte="0"/>
      </iconSet>
    </cfRule>
  </conditionalFormatting>
  <conditionalFormatting sqref="D18">
    <cfRule type="iconSet" priority="30">
      <iconSet iconSet="5Arrows">
        <cfvo type="percent" val="0"/>
        <cfvo type="num" val="0.2"/>
        <cfvo type="num" val="0.4"/>
        <cfvo type="num" val="0.6"/>
        <cfvo type="num" val="0.8"/>
      </iconSet>
    </cfRule>
  </conditionalFormatting>
  <conditionalFormatting sqref="D18">
    <cfRule type="iconSet" priority="29">
      <iconSet iconSet="5Arrows">
        <cfvo type="percent" val="0"/>
        <cfvo type="num" val="0.25" gte="0"/>
        <cfvo type="num" val="0.4"/>
        <cfvo type="num" val="0.75"/>
        <cfvo type="num" val="0.75" gte="0"/>
      </iconSet>
    </cfRule>
  </conditionalFormatting>
  <conditionalFormatting sqref="D19">
    <cfRule type="iconSet" priority="28">
      <iconSet iconSet="5Arrows">
        <cfvo type="percent" val="0"/>
        <cfvo type="num" val="0.2"/>
        <cfvo type="num" val="0.4"/>
        <cfvo type="num" val="0.6"/>
        <cfvo type="num" val="0.8"/>
      </iconSet>
    </cfRule>
  </conditionalFormatting>
  <conditionalFormatting sqref="D19">
    <cfRule type="iconSet" priority="27">
      <iconSet iconSet="5Arrows">
        <cfvo type="percent" val="0"/>
        <cfvo type="num" val="0.25" gte="0"/>
        <cfvo type="num" val="0.4"/>
        <cfvo type="num" val="0.75"/>
        <cfvo type="num" val="0.75" gte="0"/>
      </iconSet>
    </cfRule>
  </conditionalFormatting>
  <conditionalFormatting sqref="D24">
    <cfRule type="iconSet" priority="26">
      <iconSet iconSet="5Arrows">
        <cfvo type="percent" val="0"/>
        <cfvo type="num" val="0.2"/>
        <cfvo type="num" val="0.4"/>
        <cfvo type="num" val="0.6"/>
        <cfvo type="num" val="0.8"/>
      </iconSet>
    </cfRule>
  </conditionalFormatting>
  <conditionalFormatting sqref="D24">
    <cfRule type="iconSet" priority="25">
      <iconSet iconSet="5Arrows">
        <cfvo type="percent" val="0"/>
        <cfvo type="num" val="0.25" gte="0"/>
        <cfvo type="num" val="0.4"/>
        <cfvo type="num" val="0.75"/>
        <cfvo type="num" val="0.75" gte="0"/>
      </iconSet>
    </cfRule>
  </conditionalFormatting>
  <conditionalFormatting sqref="D13:D16">
    <cfRule type="iconSet" priority="24">
      <iconSet iconSet="5Arrows">
        <cfvo type="percent" val="0"/>
        <cfvo type="num" val="0.2"/>
        <cfvo type="num" val="0.4"/>
        <cfvo type="num" val="0.6"/>
        <cfvo type="num" val="0.8"/>
      </iconSet>
    </cfRule>
  </conditionalFormatting>
  <conditionalFormatting sqref="D13:D16">
    <cfRule type="iconSet" priority="23">
      <iconSet iconSet="5Arrows">
        <cfvo type="percent" val="0"/>
        <cfvo type="num" val="0.25" gte="0"/>
        <cfvo type="num" val="0.4"/>
        <cfvo type="num" val="0.75"/>
        <cfvo type="num" val="0.75" gte="0"/>
      </iconSet>
    </cfRule>
  </conditionalFormatting>
  <conditionalFormatting sqref="D3:D27">
    <cfRule type="iconSet" priority="22">
      <iconSet iconSet="5Arrows">
        <cfvo type="percent" val="0"/>
        <cfvo type="num" val="0.2"/>
        <cfvo type="num" val="0.4"/>
        <cfvo type="num" val="0.6"/>
        <cfvo type="num" val="0.8"/>
      </iconSet>
    </cfRule>
  </conditionalFormatting>
  <conditionalFormatting sqref="D3:D27">
    <cfRule type="iconSet" priority="21">
      <iconSet iconSet="5Arrows">
        <cfvo type="percent" val="0"/>
        <cfvo type="num" val="0.25" gte="0"/>
        <cfvo type="num" val="0.4"/>
        <cfvo type="num" val="0.75"/>
        <cfvo type="num" val="0.75" gte="0"/>
      </iconSet>
    </cfRule>
  </conditionalFormatting>
  <conditionalFormatting sqref="D17">
    <cfRule type="iconSet" priority="20">
      <iconSet iconSet="5Arrows">
        <cfvo type="percent" val="0"/>
        <cfvo type="num" val="0.2"/>
        <cfvo type="num" val="0.4"/>
        <cfvo type="num" val="0.6"/>
        <cfvo type="num" val="0.8"/>
      </iconSet>
    </cfRule>
  </conditionalFormatting>
  <conditionalFormatting sqref="D17">
    <cfRule type="iconSet" priority="19">
      <iconSet iconSet="5Arrows">
        <cfvo type="percent" val="0"/>
        <cfvo type="num" val="0.25" gte="0"/>
        <cfvo type="num" val="0.4"/>
        <cfvo type="num" val="0.75"/>
        <cfvo type="num" val="0.75" gte="0"/>
      </iconSet>
    </cfRule>
  </conditionalFormatting>
  <conditionalFormatting sqref="F20:F27 F3:F18">
    <cfRule type="iconSet" priority="18">
      <iconSet iconSet="5Arrows">
        <cfvo type="percent" val="0"/>
        <cfvo type="num" val="0.2"/>
        <cfvo type="num" val="0.4"/>
        <cfvo type="num" val="0.6"/>
        <cfvo type="num" val="0.8"/>
      </iconSet>
    </cfRule>
  </conditionalFormatting>
  <conditionalFormatting sqref="F2">
    <cfRule type="iconSet" priority="17">
      <iconSet iconSet="5Arrows">
        <cfvo type="percent" val="0"/>
        <cfvo type="num" val="0.25" gte="0"/>
        <cfvo type="num" val="0.4"/>
        <cfvo type="num" val="0.75"/>
        <cfvo type="num" val="0.75" gte="0"/>
      </iconSet>
    </cfRule>
  </conditionalFormatting>
  <conditionalFormatting sqref="F3:F4">
    <cfRule type="iconSet" priority="16">
      <iconSet iconSet="5Arrows">
        <cfvo type="percent" val="0"/>
        <cfvo type="num" val="0.2"/>
        <cfvo type="num" val="0.4"/>
        <cfvo type="num" val="0.6"/>
        <cfvo type="num" val="0.8"/>
      </iconSet>
    </cfRule>
  </conditionalFormatting>
  <conditionalFormatting sqref="F3:F4">
    <cfRule type="iconSet" priority="15">
      <iconSet iconSet="5Arrows">
        <cfvo type="percent" val="0"/>
        <cfvo type="num" val="0.25" gte="0"/>
        <cfvo type="num" val="0.4"/>
        <cfvo type="num" val="0.75"/>
        <cfvo type="num" val="0.75" gte="0"/>
      </iconSet>
    </cfRule>
  </conditionalFormatting>
  <conditionalFormatting sqref="F5">
    <cfRule type="iconSet" priority="14">
      <iconSet iconSet="5Arrows">
        <cfvo type="percent" val="0"/>
        <cfvo type="num" val="0.2"/>
        <cfvo type="num" val="0.4"/>
        <cfvo type="num" val="0.6"/>
        <cfvo type="num" val="0.8"/>
      </iconSet>
    </cfRule>
  </conditionalFormatting>
  <conditionalFormatting sqref="F5">
    <cfRule type="iconSet" priority="13">
      <iconSet iconSet="5Arrows">
        <cfvo type="percent" val="0"/>
        <cfvo type="num" val="0.25" gte="0"/>
        <cfvo type="num" val="0.4"/>
        <cfvo type="num" val="0.75"/>
        <cfvo type="num" val="0.75" gte="0"/>
      </iconSet>
    </cfRule>
  </conditionalFormatting>
  <conditionalFormatting sqref="F18">
    <cfRule type="iconSet" priority="12">
      <iconSet iconSet="5Arrows">
        <cfvo type="percent" val="0"/>
        <cfvo type="num" val="0.2"/>
        <cfvo type="num" val="0.4"/>
        <cfvo type="num" val="0.6"/>
        <cfvo type="num" val="0.8"/>
      </iconSet>
    </cfRule>
  </conditionalFormatting>
  <conditionalFormatting sqref="F18">
    <cfRule type="iconSet" priority="11">
      <iconSet iconSet="5Arrows">
        <cfvo type="percent" val="0"/>
        <cfvo type="num" val="0.25" gte="0"/>
        <cfvo type="num" val="0.4"/>
        <cfvo type="num" val="0.75"/>
        <cfvo type="num" val="0.75" gte="0"/>
      </iconSet>
    </cfRule>
  </conditionalFormatting>
  <conditionalFormatting sqref="F19">
    <cfRule type="iconSet" priority="10">
      <iconSet iconSet="5Arrows">
        <cfvo type="percent" val="0"/>
        <cfvo type="num" val="0.2"/>
        <cfvo type="num" val="0.4"/>
        <cfvo type="num" val="0.6"/>
        <cfvo type="num" val="0.8"/>
      </iconSet>
    </cfRule>
  </conditionalFormatting>
  <conditionalFormatting sqref="F19">
    <cfRule type="iconSet" priority="9">
      <iconSet iconSet="5Arrows">
        <cfvo type="percent" val="0"/>
        <cfvo type="num" val="0.25" gte="0"/>
        <cfvo type="num" val="0.4"/>
        <cfvo type="num" val="0.75"/>
        <cfvo type="num" val="0.75" gte="0"/>
      </iconSet>
    </cfRule>
  </conditionalFormatting>
  <conditionalFormatting sqref="F24">
    <cfRule type="iconSet" priority="8">
      <iconSet iconSet="5Arrows">
        <cfvo type="percent" val="0"/>
        <cfvo type="num" val="0.2"/>
        <cfvo type="num" val="0.4"/>
        <cfvo type="num" val="0.6"/>
        <cfvo type="num" val="0.8"/>
      </iconSet>
    </cfRule>
  </conditionalFormatting>
  <conditionalFormatting sqref="F24">
    <cfRule type="iconSet" priority="7">
      <iconSet iconSet="5Arrows">
        <cfvo type="percent" val="0"/>
        <cfvo type="num" val="0.25" gte="0"/>
        <cfvo type="num" val="0.4"/>
        <cfvo type="num" val="0.75"/>
        <cfvo type="num" val="0.75" gte="0"/>
      </iconSet>
    </cfRule>
  </conditionalFormatting>
  <conditionalFormatting sqref="F13:F16">
    <cfRule type="iconSet" priority="6">
      <iconSet iconSet="5Arrows">
        <cfvo type="percent" val="0"/>
        <cfvo type="num" val="0.2"/>
        <cfvo type="num" val="0.4"/>
        <cfvo type="num" val="0.6"/>
        <cfvo type="num" val="0.8"/>
      </iconSet>
    </cfRule>
  </conditionalFormatting>
  <conditionalFormatting sqref="F13:F16">
    <cfRule type="iconSet" priority="5">
      <iconSet iconSet="5Arrows">
        <cfvo type="percent" val="0"/>
        <cfvo type="num" val="0.25" gte="0"/>
        <cfvo type="num" val="0.4"/>
        <cfvo type="num" val="0.75"/>
        <cfvo type="num" val="0.75" gte="0"/>
      </iconSet>
    </cfRule>
  </conditionalFormatting>
  <conditionalFormatting sqref="F3:F27">
    <cfRule type="iconSet" priority="4">
      <iconSet iconSet="5Arrows">
        <cfvo type="percent" val="0"/>
        <cfvo type="num" val="0.2"/>
        <cfvo type="num" val="0.4"/>
        <cfvo type="num" val="0.6"/>
        <cfvo type="num" val="0.8"/>
      </iconSet>
    </cfRule>
  </conditionalFormatting>
  <conditionalFormatting sqref="F3:F27">
    <cfRule type="iconSet" priority="3">
      <iconSet iconSet="5Arrows">
        <cfvo type="percent" val="0"/>
        <cfvo type="num" val="0.25" gte="0"/>
        <cfvo type="num" val="0.4"/>
        <cfvo type="num" val="0.75"/>
        <cfvo type="num" val="0.75" gte="0"/>
      </iconSet>
    </cfRule>
  </conditionalFormatting>
  <conditionalFormatting sqref="F17">
    <cfRule type="iconSet" priority="2">
      <iconSet iconSet="5Arrows">
        <cfvo type="percent" val="0"/>
        <cfvo type="num" val="0.2"/>
        <cfvo type="num" val="0.4"/>
        <cfvo type="num" val="0.6"/>
        <cfvo type="num" val="0.8"/>
      </iconSet>
    </cfRule>
  </conditionalFormatting>
  <conditionalFormatting sqref="F17">
    <cfRule type="iconSet" priority="1">
      <iconSet iconSet="5Arrows">
        <cfvo type="percent" val="0"/>
        <cfvo type="num" val="0.25" gte="0"/>
        <cfvo type="num" val="0.4"/>
        <cfvo type="num" val="0.75"/>
        <cfvo type="num" val="0.75" gte="0"/>
      </iconSet>
    </cfRule>
  </conditionalFormatting>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dimension ref="A1:G21"/>
  <sheetViews>
    <sheetView zoomScale="75" zoomScaleNormal="75" workbookViewId="0">
      <selection sqref="A1:D21"/>
    </sheetView>
  </sheetViews>
  <sheetFormatPr baseColWidth="10" defaultRowHeight="15"/>
  <cols>
    <col min="1" max="1" width="11.28515625" style="113" customWidth="1"/>
    <col min="2" max="2" width="49.28515625" style="113" customWidth="1"/>
    <col min="3" max="4" width="8.5703125" style="113" customWidth="1"/>
    <col min="5" max="5" width="17.140625" style="113" customWidth="1"/>
    <col min="6" max="6" width="10.7109375" style="113" customWidth="1"/>
    <col min="7" max="7" width="10.42578125" style="113" customWidth="1"/>
    <col min="8" max="16384" width="11.42578125" style="113"/>
  </cols>
  <sheetData>
    <row r="1" spans="1:7" ht="56.25">
      <c r="A1" s="4" t="s">
        <v>3</v>
      </c>
      <c r="B1" s="5" t="s">
        <v>6</v>
      </c>
      <c r="C1" s="9" t="s">
        <v>1794</v>
      </c>
      <c r="D1" s="142" t="s">
        <v>1795</v>
      </c>
      <c r="E1" s="12" t="s">
        <v>63</v>
      </c>
      <c r="F1" s="143" t="s">
        <v>1802</v>
      </c>
      <c r="G1" s="4" t="s">
        <v>1803</v>
      </c>
    </row>
    <row r="2" spans="1:7" ht="56.25">
      <c r="A2" s="50" t="s">
        <v>81</v>
      </c>
      <c r="B2" s="48" t="s">
        <v>1020</v>
      </c>
      <c r="C2" s="54" t="str">
        <f>+'BASE DE DATOS '!CQ327</f>
        <v>NA</v>
      </c>
      <c r="D2" s="160" t="str">
        <f>+'BASE DE DATOS '!CR327</f>
        <v>NA</v>
      </c>
      <c r="E2" s="55" t="str">
        <f>+'BASE DE DATOS '!CU327</f>
        <v>SECRETARIA DE MINAS Y ENERGIA</v>
      </c>
      <c r="F2" s="162">
        <f>SUM(D2:D21)/G2</f>
        <v>0.746074074074074</v>
      </c>
      <c r="G2" s="167">
        <v>15</v>
      </c>
    </row>
    <row r="3" spans="1:7" ht="22.5">
      <c r="A3" s="50" t="s">
        <v>81</v>
      </c>
      <c r="B3" s="48" t="s">
        <v>1023</v>
      </c>
      <c r="C3" s="54" t="str">
        <f>+'BASE DE DATOS '!CQ328</f>
        <v>NA</v>
      </c>
      <c r="D3" s="160" t="str">
        <f>+'BASE DE DATOS '!CR328</f>
        <v>NA</v>
      </c>
      <c r="E3" s="55" t="str">
        <f>+'BASE DE DATOS '!CU328</f>
        <v>SECRETARIA DE MINAS Y ENERGIA</v>
      </c>
      <c r="F3" s="157"/>
    </row>
    <row r="4" spans="1:7" ht="22.5">
      <c r="A4" s="50" t="s">
        <v>81</v>
      </c>
      <c r="B4" s="48" t="s">
        <v>1026</v>
      </c>
      <c r="C4" s="54" t="str">
        <f>+'BASE DE DATOS '!CQ329</f>
        <v>NA</v>
      </c>
      <c r="D4" s="160" t="str">
        <f>+'BASE DE DATOS '!CR329</f>
        <v>NA</v>
      </c>
      <c r="E4" s="55" t="str">
        <f>+'BASE DE DATOS '!CU329</f>
        <v>SECRETARIA DE MINAS Y ENERGIA</v>
      </c>
      <c r="F4" s="157"/>
    </row>
    <row r="5" spans="1:7" ht="22.5">
      <c r="A5" s="50" t="s">
        <v>81</v>
      </c>
      <c r="B5" s="48" t="s">
        <v>1029</v>
      </c>
      <c r="C5" s="54" t="str">
        <f>+'BASE DE DATOS '!CQ330</f>
        <v>NA</v>
      </c>
      <c r="D5" s="160" t="str">
        <f>+'BASE DE DATOS '!CR330</f>
        <v>NA</v>
      </c>
      <c r="E5" s="55" t="str">
        <f>+'BASE DE DATOS '!CU330</f>
        <v>SECRETARIA DE MINAS Y ENERGIA</v>
      </c>
      <c r="F5" s="157"/>
    </row>
    <row r="6" spans="1:7" ht="22.5">
      <c r="A6" s="50" t="s">
        <v>81</v>
      </c>
      <c r="B6" s="48" t="s">
        <v>1032</v>
      </c>
      <c r="C6" s="54" t="str">
        <f>+'BASE DE DATOS '!CQ331</f>
        <v>NA</v>
      </c>
      <c r="D6" s="160" t="str">
        <f>+'BASE DE DATOS '!CR331</f>
        <v>NA</v>
      </c>
      <c r="E6" s="55" t="str">
        <f>+'BASE DE DATOS '!CU331</f>
        <v>SECRETARIA DE MINAS Y ENERGIA</v>
      </c>
      <c r="F6" s="157"/>
    </row>
    <row r="7" spans="1:7" ht="22.5">
      <c r="A7" s="50">
        <v>2</v>
      </c>
      <c r="B7" s="48" t="s">
        <v>1037</v>
      </c>
      <c r="C7" s="54" t="str">
        <f>+'BASE DE DATOS '!CQ332</f>
        <v>NA</v>
      </c>
      <c r="D7" s="160" t="str">
        <f>+'BASE DE DATOS '!CR332</f>
        <v>NA</v>
      </c>
      <c r="E7" s="55" t="str">
        <f>+'BASE DE DATOS '!CU332</f>
        <v>SECRETARIA DE MINAS Y ENERGIA</v>
      </c>
      <c r="F7" s="157"/>
    </row>
    <row r="8" spans="1:7" ht="22.5">
      <c r="A8" s="50">
        <v>30</v>
      </c>
      <c r="B8" s="48" t="s">
        <v>1040</v>
      </c>
      <c r="C8" s="54" t="str">
        <f>+'BASE DE DATOS '!CQ333</f>
        <v>NA</v>
      </c>
      <c r="D8" s="160" t="str">
        <f>+'BASE DE DATOS '!CR333</f>
        <v>NA</v>
      </c>
      <c r="E8" s="55" t="str">
        <f>+'BASE DE DATOS '!CU333</f>
        <v>SECRETARIA DE MINAS Y ENERGIA</v>
      </c>
      <c r="F8" s="157"/>
    </row>
    <row r="9" spans="1:7" ht="22.5">
      <c r="A9" s="50">
        <v>3</v>
      </c>
      <c r="B9" s="48" t="s">
        <v>1042</v>
      </c>
      <c r="C9" s="54" t="str">
        <f>+'BASE DE DATOS '!CQ334</f>
        <v>NA</v>
      </c>
      <c r="D9" s="160" t="str">
        <f>+'BASE DE DATOS '!CR334</f>
        <v>NA</v>
      </c>
      <c r="E9" s="55" t="str">
        <f>+'BASE DE DATOS '!CU334</f>
        <v>SECRETARIA DE MINAS Y ENERGIA</v>
      </c>
      <c r="F9" s="157"/>
    </row>
    <row r="10" spans="1:7" ht="22.5">
      <c r="A10" s="50">
        <v>30</v>
      </c>
      <c r="B10" s="48" t="s">
        <v>1048</v>
      </c>
      <c r="C10" s="54">
        <f>+'BASE DE DATOS '!CQ335</f>
        <v>100</v>
      </c>
      <c r="D10" s="160">
        <f>+'BASE DE DATOS '!CR335</f>
        <v>1</v>
      </c>
      <c r="E10" s="55" t="str">
        <f>+'BASE DE DATOS '!CU335</f>
        <v>SECRETARIA DE MINAS Y ENERGIA</v>
      </c>
      <c r="F10" s="157"/>
    </row>
    <row r="11" spans="1:7" ht="22.5">
      <c r="A11" s="50">
        <v>50</v>
      </c>
      <c r="B11" s="48" t="s">
        <v>1051</v>
      </c>
      <c r="C11" s="54">
        <f>+'BASE DE DATOS '!CQ336</f>
        <v>100</v>
      </c>
      <c r="D11" s="160">
        <f>+'BASE DE DATOS '!CR336</f>
        <v>1</v>
      </c>
      <c r="E11" s="55" t="str">
        <f>+'BASE DE DATOS '!CU336</f>
        <v>SECRETARIA DE MINAS Y ENERGIA</v>
      </c>
      <c r="F11" s="157"/>
    </row>
    <row r="12" spans="1:7" ht="22.5">
      <c r="A12" s="50">
        <v>900</v>
      </c>
      <c r="B12" s="48" t="s">
        <v>1054</v>
      </c>
      <c r="C12" s="54">
        <f>+'BASE DE DATOS '!CQ337</f>
        <v>172</v>
      </c>
      <c r="D12" s="160">
        <f>+'BASE DE DATOS '!CR337</f>
        <v>0.19111111111111112</v>
      </c>
      <c r="E12" s="55" t="str">
        <f>+'BASE DE DATOS '!CU337</f>
        <v>SECRETARIA DE MINAS Y ENERGIA</v>
      </c>
      <c r="F12" s="157"/>
    </row>
    <row r="13" spans="1:7" ht="22.5">
      <c r="A13" s="50">
        <v>3</v>
      </c>
      <c r="B13" s="48" t="s">
        <v>1057</v>
      </c>
      <c r="C13" s="54">
        <f>+'BASE DE DATOS '!CQ338</f>
        <v>5</v>
      </c>
      <c r="D13" s="160">
        <f>+'BASE DE DATOS '!CR338</f>
        <v>1</v>
      </c>
      <c r="E13" s="55" t="str">
        <f>+'BASE DE DATOS '!CU338</f>
        <v>SECRETARIA DE MINAS Y ENERGIA</v>
      </c>
      <c r="F13" s="157"/>
    </row>
    <row r="14" spans="1:7" ht="22.5">
      <c r="A14" s="50">
        <v>1</v>
      </c>
      <c r="B14" s="48" t="s">
        <v>1060</v>
      </c>
      <c r="C14" s="54">
        <f>+'BASE DE DATOS '!CQ339</f>
        <v>1</v>
      </c>
      <c r="D14" s="160">
        <f>+'BASE DE DATOS '!CR339</f>
        <v>1</v>
      </c>
      <c r="E14" s="55" t="str">
        <f>+'BASE DE DATOS '!CU339</f>
        <v>SECRETARIA DE MINAS Y ENERGIA</v>
      </c>
      <c r="F14" s="157"/>
    </row>
    <row r="15" spans="1:7" ht="45">
      <c r="A15" s="50">
        <v>3</v>
      </c>
      <c r="B15" s="48" t="s">
        <v>1065</v>
      </c>
      <c r="C15" s="54">
        <f>+'BASE DE DATOS '!CQ340</f>
        <v>8</v>
      </c>
      <c r="D15" s="160">
        <f>+'BASE DE DATOS '!CR340</f>
        <v>1</v>
      </c>
      <c r="E15" s="55" t="str">
        <f>+'BASE DE DATOS '!CU340</f>
        <v>SECRETARIA DE MINAS Y ENERGIA</v>
      </c>
      <c r="F15" s="157"/>
    </row>
    <row r="16" spans="1:7" ht="22.5">
      <c r="A16" s="50">
        <v>5</v>
      </c>
      <c r="B16" s="48" t="s">
        <v>1066</v>
      </c>
      <c r="C16" s="54">
        <f>+'BASE DE DATOS '!CQ341</f>
        <v>5</v>
      </c>
      <c r="D16" s="160">
        <f>+'BASE DE DATOS '!CR341</f>
        <v>1</v>
      </c>
      <c r="E16" s="55" t="str">
        <f>+'BASE DE DATOS '!CU341</f>
        <v>SECRETARIA DE MINAS Y ENERGIA</v>
      </c>
      <c r="F16" s="157"/>
    </row>
    <row r="17" spans="1:6" ht="22.5">
      <c r="A17" s="50">
        <v>1</v>
      </c>
      <c r="B17" s="48" t="s">
        <v>1068</v>
      </c>
      <c r="C17" s="54">
        <f>+'BASE DE DATOS '!CQ342</f>
        <v>1</v>
      </c>
      <c r="D17" s="160">
        <f>+'BASE DE DATOS '!CR342</f>
        <v>1</v>
      </c>
      <c r="E17" s="55" t="str">
        <f>+'BASE DE DATOS '!CU342</f>
        <v>SECRETARIA DE MINAS Y ENERGIA</v>
      </c>
      <c r="F17" s="157"/>
    </row>
    <row r="18" spans="1:6" ht="56.25">
      <c r="A18" s="50">
        <v>3</v>
      </c>
      <c r="B18" s="48" t="s">
        <v>1071</v>
      </c>
      <c r="C18" s="54">
        <f>+'BASE DE DATOS '!CQ343</f>
        <v>3</v>
      </c>
      <c r="D18" s="160">
        <f>+'BASE DE DATOS '!CR343</f>
        <v>1</v>
      </c>
      <c r="E18" s="55" t="str">
        <f>+'BASE DE DATOS '!CU343</f>
        <v>SECRETARIA DE MINAS Y ENERGIA</v>
      </c>
      <c r="F18" s="157"/>
    </row>
    <row r="19" spans="1:6" ht="56.25">
      <c r="A19" s="50">
        <v>4</v>
      </c>
      <c r="B19" s="48" t="s">
        <v>1072</v>
      </c>
      <c r="C19" s="54">
        <f>+'BASE DE DATOS '!CQ344</f>
        <v>4</v>
      </c>
      <c r="D19" s="160">
        <f>+'BASE DE DATOS '!CR344</f>
        <v>1</v>
      </c>
      <c r="E19" s="55" t="str">
        <f>+'BASE DE DATOS '!CU344</f>
        <v>SECRETARIA DE MINAS Y ENERGIA</v>
      </c>
      <c r="F19" s="157"/>
    </row>
    <row r="20" spans="1:6" ht="45">
      <c r="A20" s="50">
        <v>2</v>
      </c>
      <c r="B20" s="48" t="s">
        <v>1073</v>
      </c>
      <c r="C20" s="54">
        <f>+'BASE DE DATOS '!CQ345</f>
        <v>2</v>
      </c>
      <c r="D20" s="160">
        <f>+'BASE DE DATOS '!CR345</f>
        <v>1</v>
      </c>
      <c r="E20" s="55" t="str">
        <f>+'BASE DE DATOS '!CU345</f>
        <v>SECRETARIA DE MINAS Y ENERGIA</v>
      </c>
      <c r="F20" s="157"/>
    </row>
    <row r="21" spans="1:6" ht="22.5">
      <c r="A21" s="50">
        <v>2</v>
      </c>
      <c r="B21" s="48" t="s">
        <v>1074</v>
      </c>
      <c r="C21" s="54">
        <f>+'BASE DE DATOS '!CQ346</f>
        <v>2</v>
      </c>
      <c r="D21" s="160">
        <f>+'BASE DE DATOS '!CR346</f>
        <v>1</v>
      </c>
      <c r="E21" s="55" t="str">
        <f>+'BASE DE DATOS '!CU346</f>
        <v>SECRETARIA DE MINAS Y ENERGIA</v>
      </c>
      <c r="F21" s="157"/>
    </row>
  </sheetData>
  <autoFilter ref="A1:G21"/>
  <conditionalFormatting sqref="D2 D7:D21">
    <cfRule type="iconSet" priority="6">
      <iconSet iconSet="5Arrows">
        <cfvo type="percent" val="0"/>
        <cfvo type="num" val="0.2"/>
        <cfvo type="num" val="0.4"/>
        <cfvo type="num" val="0.6"/>
        <cfvo type="num" val="0.8"/>
      </iconSet>
    </cfRule>
  </conditionalFormatting>
  <conditionalFormatting sqref="D2:D21">
    <cfRule type="iconSet" priority="5">
      <iconSet iconSet="5Arrows">
        <cfvo type="percent" val="0"/>
        <cfvo type="num" val="0.2"/>
        <cfvo type="num" val="0.4"/>
        <cfvo type="num" val="0.6"/>
        <cfvo type="num" val="0.8"/>
      </iconSet>
    </cfRule>
  </conditionalFormatting>
  <conditionalFormatting sqref="D2:D21">
    <cfRule type="iconSet" priority="4">
      <iconSet iconSet="5Arrows">
        <cfvo type="percent" val="0"/>
        <cfvo type="num" val="0.25" gte="0"/>
        <cfvo type="num" val="0.4"/>
        <cfvo type="num" val="0.75"/>
        <cfvo type="num" val="0.75" gte="0"/>
      </iconSet>
    </cfRule>
  </conditionalFormatting>
  <conditionalFormatting sqref="F2 F7:F21">
    <cfRule type="iconSet" priority="3">
      <iconSet iconSet="5Arrows">
        <cfvo type="percent" val="0"/>
        <cfvo type="num" val="0.2"/>
        <cfvo type="num" val="0.4"/>
        <cfvo type="num" val="0.6"/>
        <cfvo type="num" val="0.8"/>
      </iconSet>
    </cfRule>
  </conditionalFormatting>
  <conditionalFormatting sqref="F2:F21">
    <cfRule type="iconSet" priority="2">
      <iconSet iconSet="5Arrows">
        <cfvo type="percent" val="0"/>
        <cfvo type="num" val="0.2"/>
        <cfvo type="num" val="0.4"/>
        <cfvo type="num" val="0.6"/>
        <cfvo type="num" val="0.8"/>
      </iconSet>
    </cfRule>
  </conditionalFormatting>
  <conditionalFormatting sqref="F2:F21">
    <cfRule type="iconSet" priority="1">
      <iconSet iconSet="5Arrows">
        <cfvo type="percent" val="0"/>
        <cfvo type="num" val="0.25" gte="0"/>
        <cfvo type="num" val="0.4"/>
        <cfvo type="num" val="0.75"/>
        <cfvo type="num" val="0.75" gte="0"/>
      </iconSet>
    </cfRule>
  </conditionalFormatting>
  <pageMargins left="0.7" right="0.7" top="0.75" bottom="0.75" header="0.3" footer="0.3"/>
  <legacyDrawing r:id="rId1"/>
</worksheet>
</file>

<file path=xl/worksheets/sheet34.xml><?xml version="1.0" encoding="utf-8"?>
<worksheet xmlns="http://schemas.openxmlformats.org/spreadsheetml/2006/main" xmlns:r="http://schemas.openxmlformats.org/officeDocument/2006/relationships">
  <dimension ref="A1:G72"/>
  <sheetViews>
    <sheetView zoomScale="80" zoomScaleNormal="80" workbookViewId="0">
      <selection activeCell="H8" sqref="H8"/>
    </sheetView>
  </sheetViews>
  <sheetFormatPr baseColWidth="10" defaultColWidth="23.28515625" defaultRowHeight="15"/>
  <cols>
    <col min="1" max="1" width="12.28515625" style="113" customWidth="1"/>
    <col min="2" max="2" width="36.5703125" style="113" customWidth="1"/>
    <col min="3" max="3" width="14.28515625" customWidth="1"/>
    <col min="4" max="4" width="14.85546875" customWidth="1"/>
    <col min="6" max="6" width="16.42578125" customWidth="1"/>
    <col min="7" max="7" width="16.28515625" customWidth="1"/>
  </cols>
  <sheetData>
    <row r="1" spans="1:7" ht="42" customHeight="1">
      <c r="A1" s="4" t="s">
        <v>3</v>
      </c>
      <c r="B1" s="5" t="s">
        <v>6</v>
      </c>
      <c r="C1" s="9" t="s">
        <v>1794</v>
      </c>
      <c r="D1" s="142" t="s">
        <v>1795</v>
      </c>
      <c r="E1" s="12" t="s">
        <v>63</v>
      </c>
      <c r="F1" s="143" t="s">
        <v>1802</v>
      </c>
      <c r="G1" s="4" t="s">
        <v>1803</v>
      </c>
    </row>
    <row r="2" spans="1:7" ht="45">
      <c r="A2" s="50">
        <v>1</v>
      </c>
      <c r="B2" s="48" t="s">
        <v>98</v>
      </c>
      <c r="C2" s="54">
        <f>+'BASE DE DATOS '!CQ6</f>
        <v>1</v>
      </c>
      <c r="D2" s="135">
        <f>+'BASE DE DATOS '!CR6</f>
        <v>1</v>
      </c>
      <c r="E2" s="55" t="str">
        <f>+'BASE DE DATOS '!CU6</f>
        <v>DIRECCION DE DESARROLLO SOCIAL - SECRETARIA DE PLANEACION</v>
      </c>
      <c r="F2" s="147">
        <f>SUM(D2:D72)/G2</f>
        <v>0.69577768305389798</v>
      </c>
      <c r="G2" s="148">
        <v>51</v>
      </c>
    </row>
    <row r="3" spans="1:7" ht="33.75">
      <c r="A3" s="50">
        <v>1</v>
      </c>
      <c r="B3" s="48" t="s">
        <v>190</v>
      </c>
      <c r="C3" s="54">
        <f>+'BASE DE DATOS '!CQ32</f>
        <v>2</v>
      </c>
      <c r="D3" s="135">
        <f>+'BASE DE DATOS '!CR32</f>
        <v>1</v>
      </c>
      <c r="E3" s="55" t="str">
        <f>+'BASE DE DATOS '!CU32</f>
        <v xml:space="preserve">SECRETARIA DE PLANEACION - DIRECCION DE DESARROLLO SOCIAL </v>
      </c>
      <c r="F3" s="134"/>
      <c r="G3" s="139"/>
    </row>
    <row r="4" spans="1:7" ht="33.75">
      <c r="A4" s="50">
        <v>1</v>
      </c>
      <c r="B4" s="48" t="s">
        <v>216</v>
      </c>
      <c r="C4" s="54">
        <f>+'BASE DE DATOS '!CQ39</f>
        <v>1</v>
      </c>
      <c r="D4" s="135">
        <f>+'BASE DE DATOS '!CR39</f>
        <v>1</v>
      </c>
      <c r="E4" s="55" t="str">
        <f>+'BASE DE DATOS '!CU39</f>
        <v xml:space="preserve">SECRETARIA DE PLANEACION - DIRECCION DE DESARROLLO SOCIAL </v>
      </c>
      <c r="F4" s="134"/>
      <c r="G4" s="139"/>
    </row>
    <row r="5" spans="1:7" ht="33.75">
      <c r="A5" s="50">
        <v>1</v>
      </c>
      <c r="B5" s="48" t="s">
        <v>227</v>
      </c>
      <c r="C5" s="54">
        <f>+'BASE DE DATOS '!CQ43</f>
        <v>1</v>
      </c>
      <c r="D5" s="135">
        <f>+'BASE DE DATOS '!CR43</f>
        <v>1</v>
      </c>
      <c r="E5" s="55" t="str">
        <f>+'BASE DE DATOS '!CU43</f>
        <v xml:space="preserve">SECRETARIA DE PLANEACION - DIRECCION DE DESARROLLO SOCIAL </v>
      </c>
      <c r="F5" s="134"/>
      <c r="G5" s="139"/>
    </row>
    <row r="6" spans="1:7" ht="33.75">
      <c r="A6" s="50">
        <v>1</v>
      </c>
      <c r="B6" s="48" t="s">
        <v>250</v>
      </c>
      <c r="C6" s="54">
        <f>+'BASE DE DATOS '!CQ50</f>
        <v>1</v>
      </c>
      <c r="D6" s="135">
        <f>+'BASE DE DATOS '!CR50</f>
        <v>1</v>
      </c>
      <c r="E6" s="55" t="str">
        <f>+'BASE DE DATOS '!CU50</f>
        <v xml:space="preserve">SECRETARIA DE PLANEACION - DIRECCION DE DESARROLLO SOCIAL </v>
      </c>
      <c r="F6" s="134"/>
      <c r="G6" s="139"/>
    </row>
    <row r="7" spans="1:7" ht="22.5">
      <c r="A7" s="50">
        <v>1</v>
      </c>
      <c r="B7" s="48" t="s">
        <v>874</v>
      </c>
      <c r="C7" s="54">
        <f>+'BASE DE DATOS '!CQ238</f>
        <v>0</v>
      </c>
      <c r="D7" s="135">
        <f>+'BASE DE DATOS '!CR238</f>
        <v>0</v>
      </c>
      <c r="E7" s="55" t="str">
        <f>+'BASE DE DATOS '!CU238</f>
        <v>SECRETARIA DE PLANEACION  - ORDENAMIENTO TERRITORIAL</v>
      </c>
      <c r="F7" s="134"/>
    </row>
    <row r="8" spans="1:7" ht="22.5">
      <c r="A8" s="50">
        <v>46</v>
      </c>
      <c r="B8" s="48" t="s">
        <v>878</v>
      </c>
      <c r="C8" s="54">
        <f>+'BASE DE DATOS '!CQ239</f>
        <v>12</v>
      </c>
      <c r="D8" s="135">
        <f>+'BASE DE DATOS '!CR239</f>
        <v>0.2608695652173913</v>
      </c>
      <c r="E8" s="55" t="str">
        <f>+'BASE DE DATOS '!CU239</f>
        <v>SECRETARIA DE PLANEACION  - ORDENAMIENTO TERRITORIAL</v>
      </c>
      <c r="F8" s="134"/>
    </row>
    <row r="9" spans="1:7" ht="45">
      <c r="A9" s="50" t="s">
        <v>81</v>
      </c>
      <c r="B9" s="48" t="s">
        <v>879</v>
      </c>
      <c r="C9" s="54" t="str">
        <f>+'BASE DE DATOS '!CQ240</f>
        <v>NA</v>
      </c>
      <c r="D9" s="135" t="str">
        <f>+'BASE DE DATOS '!CR240</f>
        <v>NA</v>
      </c>
      <c r="E9" s="55" t="str">
        <f>+'BASE DE DATOS '!CU240</f>
        <v>SECRETARIA DE PLANEACION  - ORDENAMIENTO TERRITORIAL</v>
      </c>
      <c r="F9" s="134"/>
    </row>
    <row r="10" spans="1:7" ht="22.5">
      <c r="A10" s="50">
        <v>1</v>
      </c>
      <c r="B10" s="48" t="s">
        <v>882</v>
      </c>
      <c r="C10" s="54">
        <f>+'BASE DE DATOS '!CQ241</f>
        <v>0</v>
      </c>
      <c r="D10" s="135">
        <f>+'BASE DE DATOS '!CR241</f>
        <v>0</v>
      </c>
      <c r="E10" s="55" t="str">
        <f>+'BASE DE DATOS '!CU241</f>
        <v>SECRETARIA DE PLANEACION  - ORDENAMIENTO TERRITORIAL</v>
      </c>
      <c r="F10" s="134"/>
    </row>
    <row r="11" spans="1:7" ht="22.5">
      <c r="A11" s="50">
        <v>1</v>
      </c>
      <c r="B11" s="48" t="s">
        <v>887</v>
      </c>
      <c r="C11" s="54">
        <f>+'BASE DE DATOS '!CQ243</f>
        <v>0</v>
      </c>
      <c r="D11" s="135">
        <f>+'BASE DE DATOS '!CR243</f>
        <v>0</v>
      </c>
      <c r="E11" s="55" t="str">
        <f>+'BASE DE DATOS '!CU243</f>
        <v>SECRETARIA DE PLANEACION  - ORDENAMIENTO TERRITORIAL</v>
      </c>
      <c r="F11" s="134"/>
    </row>
    <row r="12" spans="1:7" ht="22.5">
      <c r="A12" s="50">
        <v>1</v>
      </c>
      <c r="B12" s="48" t="s">
        <v>890</v>
      </c>
      <c r="C12" s="54">
        <f>+'BASE DE DATOS '!CQ244</f>
        <v>0</v>
      </c>
      <c r="D12" s="135">
        <f>+'BASE DE DATOS '!CR244</f>
        <v>0</v>
      </c>
      <c r="E12" s="55" t="str">
        <f>+'BASE DE DATOS '!CU244</f>
        <v>SECRETARIA DE PLANEACION  - ORDENAMIENTO TERRITORIAL</v>
      </c>
      <c r="F12" s="134"/>
    </row>
    <row r="13" spans="1:7" ht="22.5">
      <c r="A13" s="50">
        <v>1</v>
      </c>
      <c r="B13" s="48" t="s">
        <v>893</v>
      </c>
      <c r="C13" s="54">
        <f>+'BASE DE DATOS '!CQ245</f>
        <v>0</v>
      </c>
      <c r="D13" s="135">
        <f>+'BASE DE DATOS '!CR245</f>
        <v>0</v>
      </c>
      <c r="E13" s="55" t="str">
        <f>+'BASE DE DATOS '!CU245</f>
        <v>SECRETARIA DE PLANEACION  - ORDENAMIENTO TERRITORIAL</v>
      </c>
      <c r="F13" s="134"/>
    </row>
    <row r="14" spans="1:7" ht="22.5">
      <c r="A14" s="50">
        <v>1</v>
      </c>
      <c r="B14" s="48" t="s">
        <v>1127</v>
      </c>
      <c r="C14" s="54">
        <f>+'BASE DE DATOS '!CQ375</f>
        <v>0</v>
      </c>
      <c r="D14" s="135">
        <f>+'BASE DE DATOS '!CR375</f>
        <v>0</v>
      </c>
      <c r="E14" s="55" t="str">
        <f>+'BASE DE DATOS '!CU375</f>
        <v xml:space="preserve">SECRETARIA DE PLANEACION  - INDUSTRIA - EMPRENDIMIENTO </v>
      </c>
      <c r="F14" s="134"/>
    </row>
    <row r="15" spans="1:7" ht="22.5">
      <c r="A15" s="50">
        <v>1</v>
      </c>
      <c r="B15" s="48" t="s">
        <v>1129</v>
      </c>
      <c r="C15" s="54">
        <f>+'BASE DE DATOS '!CQ376</f>
        <v>0</v>
      </c>
      <c r="D15" s="135">
        <f>+'BASE DE DATOS '!CR376</f>
        <v>0</v>
      </c>
      <c r="E15" s="55" t="str">
        <f>+'BASE DE DATOS '!CU376</f>
        <v xml:space="preserve">SECRETARIA DE PLANEACION  - INDUSTRIA - EMPRENDIMIENTO </v>
      </c>
      <c r="F15" s="134"/>
    </row>
    <row r="16" spans="1:7" ht="33.75">
      <c r="A16" s="50">
        <v>1</v>
      </c>
      <c r="B16" s="48" t="s">
        <v>1130</v>
      </c>
      <c r="C16" s="54">
        <f>+'BASE DE DATOS '!CQ377</f>
        <v>1</v>
      </c>
      <c r="D16" s="135">
        <f>+'BASE DE DATOS '!CR377</f>
        <v>1</v>
      </c>
      <c r="E16" s="55" t="str">
        <f>+'BASE DE DATOS '!CU377</f>
        <v xml:space="preserve">SECRETARIA DE PLANEACION  - INDUSTRIA - EMPRENDIMIENTO </v>
      </c>
      <c r="F16" s="134"/>
    </row>
    <row r="17" spans="1:6" ht="22.5">
      <c r="A17" s="50">
        <v>1</v>
      </c>
      <c r="B17" s="48" t="s">
        <v>1133</v>
      </c>
      <c r="C17" s="54">
        <f>+'BASE DE DATOS '!CQ378</f>
        <v>5</v>
      </c>
      <c r="D17" s="135">
        <f>+'BASE DE DATOS '!CR378</f>
        <v>1</v>
      </c>
      <c r="E17" s="55" t="str">
        <f>+'BASE DE DATOS '!CU378</f>
        <v xml:space="preserve">SECRETARIA DE PLANEACION  - INDUSTRIA - EMPRENDIMIENTO </v>
      </c>
      <c r="F17" s="134"/>
    </row>
    <row r="18" spans="1:6" ht="22.5">
      <c r="A18" s="50" t="s">
        <v>81</v>
      </c>
      <c r="B18" s="48" t="s">
        <v>1136</v>
      </c>
      <c r="C18" s="54" t="str">
        <f>+'BASE DE DATOS '!CQ379</f>
        <v>NA</v>
      </c>
      <c r="D18" s="135" t="str">
        <f>+'BASE DE DATOS '!CR379</f>
        <v>NA</v>
      </c>
      <c r="E18" s="55" t="str">
        <f>+'BASE DE DATOS '!CU379</f>
        <v xml:space="preserve">SECRETARIA DE PLANEACION  - INDUSTRIA - EMPRENDIMIENTO </v>
      </c>
      <c r="F18" s="134"/>
    </row>
    <row r="19" spans="1:6" ht="33.75">
      <c r="A19" s="50">
        <v>1</v>
      </c>
      <c r="B19" s="48" t="s">
        <v>1139</v>
      </c>
      <c r="C19" s="54">
        <f>+'BASE DE DATOS '!CQ380</f>
        <v>2</v>
      </c>
      <c r="D19" s="135">
        <f>+'BASE DE DATOS '!CR380</f>
        <v>1</v>
      </c>
      <c r="E19" s="55" t="str">
        <f>+'BASE DE DATOS '!CU380</f>
        <v xml:space="preserve">SECRETARIA DE PLANEACION  - INDUSTRIA - EMPRENDIMIENTO </v>
      </c>
      <c r="F19" s="134"/>
    </row>
    <row r="20" spans="1:6" ht="22.5">
      <c r="A20" s="50">
        <v>1</v>
      </c>
      <c r="B20" s="48" t="s">
        <v>1142</v>
      </c>
      <c r="C20" s="54">
        <f>+'BASE DE DATOS '!CQ381</f>
        <v>1</v>
      </c>
      <c r="D20" s="135">
        <f>+'BASE DE DATOS '!CR381</f>
        <v>1</v>
      </c>
      <c r="E20" s="55" t="str">
        <f>+'BASE DE DATOS '!CU381</f>
        <v xml:space="preserve">SECRETARIA DE PLANEACION  - INDUSTRIA - EMPRENDIMIENTO </v>
      </c>
      <c r="F20" s="134"/>
    </row>
    <row r="21" spans="1:6" ht="22.5">
      <c r="A21" s="50">
        <v>1</v>
      </c>
      <c r="B21" s="48" t="s">
        <v>1144</v>
      </c>
      <c r="C21" s="54">
        <f>+'BASE DE DATOS '!CQ382</f>
        <v>2</v>
      </c>
      <c r="D21" s="135">
        <f>+'BASE DE DATOS '!CR382</f>
        <v>1</v>
      </c>
      <c r="E21" s="55" t="str">
        <f>+'BASE DE DATOS '!CU382</f>
        <v xml:space="preserve">SECRETARIA DE PLANEACION  - INDUSTRIA - EMPRENDIMIENTO </v>
      </c>
      <c r="F21" s="134"/>
    </row>
    <row r="22" spans="1:6" ht="22.5">
      <c r="A22" s="50">
        <v>20</v>
      </c>
      <c r="B22" s="48" t="s">
        <v>1149</v>
      </c>
      <c r="C22" s="54">
        <f>+'BASE DE DATOS '!CQ384</f>
        <v>2</v>
      </c>
      <c r="D22" s="135">
        <f>+'BASE DE DATOS '!CR384</f>
        <v>0.1</v>
      </c>
      <c r="E22" s="55" t="str">
        <f>+'BASE DE DATOS '!CU384</f>
        <v xml:space="preserve">SECRETARIA DE PLANEACION  - INDUSTRIA - EMPRENDIMIENTO </v>
      </c>
      <c r="F22" s="134"/>
    </row>
    <row r="23" spans="1:6" ht="22.5">
      <c r="A23" s="50">
        <v>10000</v>
      </c>
      <c r="B23" s="48" t="s">
        <v>1150</v>
      </c>
      <c r="C23" s="54">
        <f>+'BASE DE DATOS '!CQ385</f>
        <v>10000</v>
      </c>
      <c r="D23" s="135">
        <f>+'BASE DE DATOS '!CR385</f>
        <v>1</v>
      </c>
      <c r="E23" s="55" t="str">
        <f>+'BASE DE DATOS '!CU385</f>
        <v xml:space="preserve">SECRETARIA DE PLANEACION  - INDUSTRIA - EMPRENDIMIENTO </v>
      </c>
      <c r="F23" s="134"/>
    </row>
    <row r="24" spans="1:6" ht="33.75">
      <c r="A24" s="50">
        <v>20</v>
      </c>
      <c r="B24" s="48" t="s">
        <v>1151</v>
      </c>
      <c r="C24" s="54">
        <f>+'BASE DE DATOS '!CQ386</f>
        <v>40</v>
      </c>
      <c r="D24" s="135">
        <f>+'BASE DE DATOS '!CR386</f>
        <v>1</v>
      </c>
      <c r="E24" s="55" t="str">
        <f>+'BASE DE DATOS '!CU386</f>
        <v xml:space="preserve">SECRETARIA DE PLANEACION  - INDUSTRIA - EMPRENDIMIENTO </v>
      </c>
      <c r="F24" s="134"/>
    </row>
    <row r="25" spans="1:6" ht="22.5">
      <c r="A25" s="50" t="s">
        <v>81</v>
      </c>
      <c r="B25" s="48" t="s">
        <v>1154</v>
      </c>
      <c r="C25" s="54" t="str">
        <f>+'BASE DE DATOS '!CQ387</f>
        <v>NA</v>
      </c>
      <c r="D25" s="135" t="str">
        <f>+'BASE DE DATOS '!CR387</f>
        <v>NA</v>
      </c>
      <c r="E25" s="55" t="str">
        <f>+'BASE DE DATOS '!CU387</f>
        <v xml:space="preserve">SECRETARIA DE PLANEACION  - INDUSTRIA - EMPRENDIMIENTO </v>
      </c>
      <c r="F25" s="134"/>
    </row>
    <row r="26" spans="1:6" ht="22.5">
      <c r="A26" s="50" t="s">
        <v>81</v>
      </c>
      <c r="B26" s="48" t="s">
        <v>1155</v>
      </c>
      <c r="C26" s="54" t="str">
        <f>+'BASE DE DATOS '!CQ388</f>
        <v>NA</v>
      </c>
      <c r="D26" s="135" t="str">
        <f>+'BASE DE DATOS '!CR388</f>
        <v>NA</v>
      </c>
      <c r="E26" s="55" t="str">
        <f>+'BASE DE DATOS '!CU388</f>
        <v xml:space="preserve">SECRETARIA DE PLANEACION  - INDUSTRIA - EMPRENDIMIENTO </v>
      </c>
      <c r="F26" s="134"/>
    </row>
    <row r="27" spans="1:6" ht="22.5">
      <c r="A27" s="50" t="s">
        <v>81</v>
      </c>
      <c r="B27" s="48" t="s">
        <v>1156</v>
      </c>
      <c r="C27" s="54" t="str">
        <f>+'BASE DE DATOS '!CQ389</f>
        <v>NA</v>
      </c>
      <c r="D27" s="135" t="str">
        <f>+'BASE DE DATOS '!CR389</f>
        <v>NA</v>
      </c>
      <c r="E27" s="55" t="str">
        <f>+'BASE DE DATOS '!CU389</f>
        <v xml:space="preserve">SECRETARIA DE PLANEACION  - INDUSTRIA - EMPRENDIMIENTO </v>
      </c>
      <c r="F27" s="134"/>
    </row>
    <row r="28" spans="1:6" ht="33.75">
      <c r="A28" s="50" t="s">
        <v>81</v>
      </c>
      <c r="B28" s="48" t="s">
        <v>1159</v>
      </c>
      <c r="C28" s="54" t="str">
        <f>+'BASE DE DATOS '!CQ390</f>
        <v>NA</v>
      </c>
      <c r="D28" s="135" t="str">
        <f>+'BASE DE DATOS '!CR390</f>
        <v>NA</v>
      </c>
      <c r="E28" s="55" t="str">
        <f>+'BASE DE DATOS '!CU390</f>
        <v>SECRETARIA DE PLANEACION - CIENCIA TECNOLOGIA E INNOVACION</v>
      </c>
      <c r="F28" s="134"/>
    </row>
    <row r="29" spans="1:6" ht="33.75">
      <c r="A29" s="50" t="s">
        <v>81</v>
      </c>
      <c r="B29" s="48" t="s">
        <v>1161</v>
      </c>
      <c r="C29" s="54" t="str">
        <f>+'BASE DE DATOS '!CQ391</f>
        <v>NA</v>
      </c>
      <c r="D29" s="135" t="str">
        <f>+'BASE DE DATOS '!CR391</f>
        <v>NA</v>
      </c>
      <c r="E29" s="55" t="str">
        <f>+'BASE DE DATOS '!CU391</f>
        <v>SECRETARIA DE PLANEACION - CIENCIA TECNOLOGIA E INNOVACION</v>
      </c>
      <c r="F29" s="134"/>
    </row>
    <row r="30" spans="1:6" ht="33.75">
      <c r="A30" s="50" t="s">
        <v>81</v>
      </c>
      <c r="B30" s="48" t="s">
        <v>1162</v>
      </c>
      <c r="C30" s="54" t="str">
        <f>+'BASE DE DATOS '!CQ392</f>
        <v>NA</v>
      </c>
      <c r="D30" s="135" t="str">
        <f>+'BASE DE DATOS '!CR392</f>
        <v>NA</v>
      </c>
      <c r="E30" s="55" t="str">
        <f>+'BASE DE DATOS '!CU392</f>
        <v>SECRETARIA DE PLANEACION - CIENCIA TECNOLOGIA E INNOVACION</v>
      </c>
      <c r="F30" s="134"/>
    </row>
    <row r="31" spans="1:6" ht="33.75">
      <c r="A31" s="50">
        <v>20</v>
      </c>
      <c r="B31" s="48" t="s">
        <v>1164</v>
      </c>
      <c r="C31" s="54">
        <f>+'BASE DE DATOS '!CQ393</f>
        <v>9</v>
      </c>
      <c r="D31" s="135">
        <f>+'BASE DE DATOS '!CR393</f>
        <v>0.75</v>
      </c>
      <c r="E31" s="55" t="str">
        <f>+'BASE DE DATOS '!CU393</f>
        <v>SECRETARIA DE PLANEACION - CIENCIA TECNOLOGIA E INNOVACION</v>
      </c>
      <c r="F31" s="134"/>
    </row>
    <row r="32" spans="1:6" ht="33.75">
      <c r="A32" s="50" t="s">
        <v>81</v>
      </c>
      <c r="B32" s="48" t="s">
        <v>1167</v>
      </c>
      <c r="C32" s="54" t="str">
        <f>+'BASE DE DATOS '!CQ394</f>
        <v>NA</v>
      </c>
      <c r="D32" s="135" t="str">
        <f>+'BASE DE DATOS '!CR394</f>
        <v>NA</v>
      </c>
      <c r="E32" s="55" t="str">
        <f>+'BASE DE DATOS '!CU394</f>
        <v>SECRETARIA DE PLANEACION - CIENCIA TECNOLOGIA E INNOVACION</v>
      </c>
      <c r="F32" s="134"/>
    </row>
    <row r="33" spans="1:6" ht="33.75">
      <c r="A33" s="50">
        <v>1</v>
      </c>
      <c r="B33" s="48" t="s">
        <v>1168</v>
      </c>
      <c r="C33" s="54">
        <f>+'BASE DE DATOS '!CQ395</f>
        <v>0</v>
      </c>
      <c r="D33" s="135">
        <f>+'BASE DE DATOS '!CR395</f>
        <v>0</v>
      </c>
      <c r="E33" s="55" t="str">
        <f>+'BASE DE DATOS '!CU395</f>
        <v>SECRETARIA DE PLANEACION - CIENCIA TECNOLOGIA E INNOVACION</v>
      </c>
      <c r="F33" s="134"/>
    </row>
    <row r="34" spans="1:6" ht="33.75">
      <c r="A34" s="50" t="s">
        <v>81</v>
      </c>
      <c r="B34" s="48" t="s">
        <v>1169</v>
      </c>
      <c r="C34" s="54" t="str">
        <f>+'BASE DE DATOS '!CQ396</f>
        <v>NA</v>
      </c>
      <c r="D34" s="135" t="str">
        <f>+'BASE DE DATOS '!CR396</f>
        <v>NA</v>
      </c>
      <c r="E34" s="55" t="str">
        <f>+'BASE DE DATOS '!CU396</f>
        <v>SECRETARIA DE PLANEACION - CIENCIA TECNOLOGIA E INNOVACION</v>
      </c>
      <c r="F34" s="134"/>
    </row>
    <row r="35" spans="1:6" ht="33.75">
      <c r="A35" s="50">
        <v>60</v>
      </c>
      <c r="B35" s="48" t="s">
        <v>1170</v>
      </c>
      <c r="C35" s="54">
        <f>+'BASE DE DATOS '!CQ397</f>
        <v>60</v>
      </c>
      <c r="D35" s="135">
        <f>+'BASE DE DATOS '!CR397</f>
        <v>1</v>
      </c>
      <c r="E35" s="55" t="str">
        <f>+'BASE DE DATOS '!CU397</f>
        <v>SECRETARIA DE PLANEACION - CIENCIA TECNOLOGIA E INNOVACION</v>
      </c>
      <c r="F35" s="134"/>
    </row>
    <row r="36" spans="1:6" ht="33.75">
      <c r="A36" s="50">
        <v>10</v>
      </c>
      <c r="B36" s="48" t="s">
        <v>1171</v>
      </c>
      <c r="C36" s="54">
        <f>+'BASE DE DATOS '!CQ398</f>
        <v>28</v>
      </c>
      <c r="D36" s="135">
        <f>+'BASE DE DATOS '!CR398</f>
        <v>1</v>
      </c>
      <c r="E36" s="55" t="str">
        <f>+'BASE DE DATOS '!CU398</f>
        <v>SECRETARIA DE PLANEACION - CIENCIA TECNOLOGIA E INNOVACION</v>
      </c>
      <c r="F36" s="134"/>
    </row>
    <row r="37" spans="1:6" ht="78.75">
      <c r="A37" s="50">
        <v>6</v>
      </c>
      <c r="B37" s="48" t="s">
        <v>1172</v>
      </c>
      <c r="C37" s="54">
        <f>+'BASE DE DATOS '!CQ399</f>
        <v>0</v>
      </c>
      <c r="D37" s="135">
        <f>+'BASE DE DATOS '!CR399</f>
        <v>0</v>
      </c>
      <c r="E37" s="55" t="str">
        <f>+'BASE DE DATOS '!CU399</f>
        <v>SECRETARIA DE PLANEACION - CIENCIA TECNOLOGIA E INNOVACION</v>
      </c>
      <c r="F37" s="134"/>
    </row>
    <row r="38" spans="1:6" ht="33.75">
      <c r="A38" s="50">
        <v>90</v>
      </c>
      <c r="B38" s="48" t="s">
        <v>1593</v>
      </c>
      <c r="C38" s="54">
        <f>+'BASE DE DATOS '!CQ599</f>
        <v>40</v>
      </c>
      <c r="D38" s="135">
        <f>+'BASE DE DATOS '!CR599</f>
        <v>0.44444444444444442</v>
      </c>
      <c r="E38" s="55" t="str">
        <f>+'BASE DE DATOS '!CU599</f>
        <v xml:space="preserve">SECRETARIA PLANEACION  - CONTROL INTERNO - SECRETARIA GENERAL </v>
      </c>
      <c r="F38" s="134"/>
    </row>
    <row r="39" spans="1:6" ht="33.75">
      <c r="A39" s="50">
        <v>80</v>
      </c>
      <c r="B39" s="48" t="s">
        <v>1595</v>
      </c>
      <c r="C39" s="54">
        <f>+'BASE DE DATOS '!CQ600</f>
        <v>80</v>
      </c>
      <c r="D39" s="135">
        <f>+'BASE DE DATOS '!CR600</f>
        <v>1</v>
      </c>
      <c r="E39" s="55" t="str">
        <f>+'BASE DE DATOS '!CU600</f>
        <v xml:space="preserve">SECRETARIA PLANEACION  - CONTROL INTERNO - SECRETARIA GENERAL </v>
      </c>
      <c r="F39" s="134"/>
    </row>
    <row r="40" spans="1:6" ht="22.5">
      <c r="A40" s="50">
        <v>1</v>
      </c>
      <c r="B40" s="48" t="s">
        <v>1597</v>
      </c>
      <c r="C40" s="54">
        <f>+'BASE DE DATOS '!CQ601</f>
        <v>0</v>
      </c>
      <c r="D40" s="135">
        <f>+'BASE DE DATOS '!CR601</f>
        <v>0</v>
      </c>
      <c r="E40" s="55" t="str">
        <f>+'BASE DE DATOS '!CU601</f>
        <v>SECRETARIA DE PLANEACION - CONTROL INTERNO</v>
      </c>
      <c r="F40" s="134"/>
    </row>
    <row r="41" spans="1:6" ht="22.5">
      <c r="A41" s="50">
        <v>46</v>
      </c>
      <c r="B41" s="48" t="s">
        <v>1630</v>
      </c>
      <c r="C41" s="54">
        <f>+'BASE DE DATOS '!CQ613</f>
        <v>46</v>
      </c>
      <c r="D41" s="135">
        <f>+'BASE DE DATOS '!CR613</f>
        <v>1</v>
      </c>
      <c r="E41" s="55" t="str">
        <f>+'BASE DE DATOS '!CU613</f>
        <v>SECRETARIA PLANEACION</v>
      </c>
      <c r="F41" s="134"/>
    </row>
    <row r="42" spans="1:6">
      <c r="A42" s="50">
        <v>46</v>
      </c>
      <c r="B42" s="48" t="s">
        <v>1633</v>
      </c>
      <c r="C42" s="54">
        <f>+'BASE DE DATOS '!CQ614</f>
        <v>0</v>
      </c>
      <c r="D42" s="135">
        <f>+'BASE DE DATOS '!CR614</f>
        <v>0</v>
      </c>
      <c r="E42" s="55" t="str">
        <f>+'BASE DE DATOS '!CU614</f>
        <v>SECRETARIA PLANEACION</v>
      </c>
      <c r="F42" s="134"/>
    </row>
    <row r="43" spans="1:6" ht="22.5">
      <c r="A43" s="50">
        <v>46</v>
      </c>
      <c r="B43" s="48" t="s">
        <v>1693</v>
      </c>
      <c r="C43" s="54">
        <f>+'BASE DE DATOS '!CQ634</f>
        <v>26</v>
      </c>
      <c r="D43" s="135">
        <f>+'BASE DE DATOS '!CR634</f>
        <v>1</v>
      </c>
      <c r="E43" s="55" t="str">
        <f>+'BASE DE DATOS '!CU634</f>
        <v>SECRETARIA DE PLANEACION - COOPERACION</v>
      </c>
      <c r="F43" s="134"/>
    </row>
    <row r="44" spans="1:6" ht="45">
      <c r="A44" s="50" t="s">
        <v>81</v>
      </c>
      <c r="B44" s="48" t="s">
        <v>1695</v>
      </c>
      <c r="C44" s="54" t="str">
        <f>+'BASE DE DATOS '!CQ635</f>
        <v>NA</v>
      </c>
      <c r="D44" s="135" t="str">
        <f>+'BASE DE DATOS '!CR635</f>
        <v>NA</v>
      </c>
      <c r="E44" s="55" t="str">
        <f>+'BASE DE DATOS '!CU635</f>
        <v>SECRETARIA DE PLANEACION - COOPERACION</v>
      </c>
      <c r="F44" s="134"/>
    </row>
    <row r="45" spans="1:6" ht="56.25">
      <c r="A45" s="50" t="s">
        <v>81</v>
      </c>
      <c r="B45" s="48" t="s">
        <v>1697</v>
      </c>
      <c r="C45" s="54" t="str">
        <f>+'BASE DE DATOS '!CQ636</f>
        <v>NA</v>
      </c>
      <c r="D45" s="135" t="str">
        <f>+'BASE DE DATOS '!CR636</f>
        <v>NA</v>
      </c>
      <c r="E45" s="55" t="str">
        <f>+'BASE DE DATOS '!CU636</f>
        <v>SECRETARIA DE PLANEACION - COOPERACION</v>
      </c>
      <c r="F45" s="134"/>
    </row>
    <row r="46" spans="1:6" ht="33.75">
      <c r="A46" s="50" t="s">
        <v>81</v>
      </c>
      <c r="B46" s="48" t="s">
        <v>1698</v>
      </c>
      <c r="C46" s="54" t="str">
        <f>+'BASE DE DATOS '!CQ637</f>
        <v>NA</v>
      </c>
      <c r="D46" s="135" t="str">
        <f>+'BASE DE DATOS '!CR637</f>
        <v>NA</v>
      </c>
      <c r="E46" s="55" t="str">
        <f>+'BASE DE DATOS '!CU637</f>
        <v>SECRETARIA DE PLANEACION - COOPERACION</v>
      </c>
      <c r="F46" s="134"/>
    </row>
    <row r="47" spans="1:6" ht="22.5">
      <c r="A47" s="50" t="s">
        <v>81</v>
      </c>
      <c r="B47" s="48" t="s">
        <v>1699</v>
      </c>
      <c r="C47" s="54" t="str">
        <f>+'BASE DE DATOS '!CQ638</f>
        <v>NA</v>
      </c>
      <c r="D47" s="135" t="str">
        <f>+'BASE DE DATOS '!CR638</f>
        <v>NA</v>
      </c>
      <c r="E47" s="55" t="str">
        <f>+'BASE DE DATOS '!CU638</f>
        <v>SECRETARIA DE PLANEACION - COOPERACION</v>
      </c>
      <c r="F47" s="134"/>
    </row>
    <row r="48" spans="1:6" ht="22.5">
      <c r="A48" s="50" t="s">
        <v>81</v>
      </c>
      <c r="B48" s="48" t="s">
        <v>1700</v>
      </c>
      <c r="C48" s="54" t="str">
        <f>+'BASE DE DATOS '!CQ639</f>
        <v>NA</v>
      </c>
      <c r="D48" s="135" t="str">
        <f>+'BASE DE DATOS '!CR639</f>
        <v>NA</v>
      </c>
      <c r="E48" s="55" t="str">
        <f>+'BASE DE DATOS '!CU639</f>
        <v>SECRETARIA DE PLANEACION - COOPERACION</v>
      </c>
      <c r="F48" s="134"/>
    </row>
    <row r="49" spans="1:6" ht="67.5">
      <c r="A49" s="50" t="s">
        <v>81</v>
      </c>
      <c r="B49" s="48" t="s">
        <v>1701</v>
      </c>
      <c r="C49" s="54" t="str">
        <f>+'BASE DE DATOS '!CQ640</f>
        <v>NA</v>
      </c>
      <c r="D49" s="135" t="str">
        <f>+'BASE DE DATOS '!CR640</f>
        <v>NA</v>
      </c>
      <c r="E49" s="55" t="str">
        <f>+'BASE DE DATOS '!CU640</f>
        <v>SECRETARIA DE PLANEACION - COOPERACION</v>
      </c>
      <c r="F49" s="134"/>
    </row>
    <row r="50" spans="1:6" ht="33.75">
      <c r="A50" s="50" t="s">
        <v>81</v>
      </c>
      <c r="B50" s="48" t="s">
        <v>1702</v>
      </c>
      <c r="C50" s="54" t="str">
        <f>+'BASE DE DATOS '!CQ641</f>
        <v>NA</v>
      </c>
      <c r="D50" s="135" t="str">
        <f>+'BASE DE DATOS '!CR641</f>
        <v>NA</v>
      </c>
      <c r="E50" s="55" t="str">
        <f>+'BASE DE DATOS '!CU641</f>
        <v>SECRETARIA DE PLANEACION - COOPERACION</v>
      </c>
      <c r="F50" s="134"/>
    </row>
    <row r="51" spans="1:6" ht="33.75">
      <c r="A51" s="50">
        <v>1</v>
      </c>
      <c r="B51" s="48" t="s">
        <v>1688</v>
      </c>
      <c r="C51" s="54">
        <f>+'BASE DE DATOS '!CQ643</f>
        <v>1</v>
      </c>
      <c r="D51" s="135">
        <f>+'BASE DE DATOS '!CR643</f>
        <v>1</v>
      </c>
      <c r="E51" s="55" t="str">
        <f>+'BASE DE DATOS '!CU643</f>
        <v>SECRETARIA DE PLANEACION - COOPERACION</v>
      </c>
      <c r="F51" s="134"/>
    </row>
    <row r="52" spans="1:6" ht="33.75">
      <c r="A52" s="50">
        <v>1</v>
      </c>
      <c r="B52" s="48" t="s">
        <v>1692</v>
      </c>
      <c r="C52" s="54">
        <f>+'BASE DE DATOS '!CQ644</f>
        <v>1</v>
      </c>
      <c r="D52" s="135">
        <f>+'BASE DE DATOS '!CR644</f>
        <v>1</v>
      </c>
      <c r="E52" s="55" t="str">
        <f>+'BASE DE DATOS '!CU644</f>
        <v>SECRETARIA DE PLANEACION - COOPERACION</v>
      </c>
      <c r="F52" s="134"/>
    </row>
    <row r="53" spans="1:6" ht="45">
      <c r="A53" s="50" t="s">
        <v>81</v>
      </c>
      <c r="B53" s="48" t="s">
        <v>1695</v>
      </c>
      <c r="C53" s="54" t="str">
        <f>+'BASE DE DATOS '!CQ645</f>
        <v>NA</v>
      </c>
      <c r="D53" s="135" t="str">
        <f>+'BASE DE DATOS '!CR645</f>
        <v>NA</v>
      </c>
      <c r="E53" s="55" t="str">
        <f>+'BASE DE DATOS '!CU645</f>
        <v>SECRETARIA DE PLANEACION - COOPERACION</v>
      </c>
      <c r="F53" s="134"/>
    </row>
    <row r="54" spans="1:6" ht="56.25">
      <c r="A54" s="50">
        <v>1</v>
      </c>
      <c r="B54" s="48" t="s">
        <v>1697</v>
      </c>
      <c r="C54" s="54">
        <f>+'BASE DE DATOS '!CQ646</f>
        <v>1</v>
      </c>
      <c r="D54" s="135">
        <f>+'BASE DE DATOS '!CR646</f>
        <v>1</v>
      </c>
      <c r="E54" s="55" t="str">
        <f>+'BASE DE DATOS '!CU646</f>
        <v>SECRETARIA DE PLANEACION - COOPERACION</v>
      </c>
      <c r="F54" s="134"/>
    </row>
    <row r="55" spans="1:6" ht="33.75">
      <c r="A55" s="50">
        <v>2</v>
      </c>
      <c r="B55" s="48" t="s">
        <v>1698</v>
      </c>
      <c r="C55" s="54">
        <f>+'BASE DE DATOS '!CQ647</f>
        <v>3</v>
      </c>
      <c r="D55" s="135">
        <f>+'BASE DE DATOS '!CR647</f>
        <v>1</v>
      </c>
      <c r="E55" s="55" t="str">
        <f>+'BASE DE DATOS '!CU647</f>
        <v>SECRETARIA DE PLANEACION - COOPERACION</v>
      </c>
      <c r="F55" s="134"/>
    </row>
    <row r="56" spans="1:6" ht="22.5">
      <c r="A56" s="50">
        <v>1</v>
      </c>
      <c r="B56" s="48" t="s">
        <v>1699</v>
      </c>
      <c r="C56" s="54">
        <f>+'BASE DE DATOS '!CQ648</f>
        <v>1</v>
      </c>
      <c r="D56" s="135">
        <f>+'BASE DE DATOS '!CR648</f>
        <v>1</v>
      </c>
      <c r="E56" s="55" t="str">
        <f>+'BASE DE DATOS '!CU648</f>
        <v>SECRETARIA DE PLANEACION - COOPERACION</v>
      </c>
      <c r="F56" s="134"/>
    </row>
    <row r="57" spans="1:6" ht="22.5">
      <c r="A57" s="50">
        <v>1</v>
      </c>
      <c r="B57" s="48" t="s">
        <v>1700</v>
      </c>
      <c r="C57" s="54">
        <f>+'BASE DE DATOS '!CQ649</f>
        <v>1</v>
      </c>
      <c r="D57" s="135">
        <f>+'BASE DE DATOS '!CR649</f>
        <v>1</v>
      </c>
      <c r="E57" s="55" t="str">
        <f>+'BASE DE DATOS '!CU649</f>
        <v>SECRETARIA DE PLANEACION - COOPERACION</v>
      </c>
      <c r="F57" s="134"/>
    </row>
    <row r="58" spans="1:6" ht="67.5">
      <c r="A58" s="50" t="s">
        <v>81</v>
      </c>
      <c r="B58" s="48" t="s">
        <v>1701</v>
      </c>
      <c r="C58" s="54" t="str">
        <f>+'BASE DE DATOS '!CQ650</f>
        <v>NA</v>
      </c>
      <c r="D58" s="135" t="str">
        <f>+'BASE DE DATOS '!CR650</f>
        <v>NA</v>
      </c>
      <c r="E58" s="55" t="str">
        <f>+'BASE DE DATOS '!CU650</f>
        <v>SECRETARIA DE PLANEACION - COOPERACION</v>
      </c>
      <c r="F58" s="134"/>
    </row>
    <row r="59" spans="1:6" ht="33.75">
      <c r="A59" s="50" t="s">
        <v>81</v>
      </c>
      <c r="B59" s="48" t="s">
        <v>1702</v>
      </c>
      <c r="C59" s="54" t="str">
        <f>+'BASE DE DATOS '!CQ651</f>
        <v>NA</v>
      </c>
      <c r="D59" s="135" t="str">
        <f>+'BASE DE DATOS '!CR651</f>
        <v>NA</v>
      </c>
      <c r="E59" s="55" t="str">
        <f>+'BASE DE DATOS '!CU651</f>
        <v>SECRETARIA DE PLANEACION - COOPERACION</v>
      </c>
      <c r="F59" s="134"/>
    </row>
    <row r="60" spans="1:6" ht="22.5">
      <c r="A60" s="50">
        <v>160</v>
      </c>
      <c r="B60" s="48" t="s">
        <v>1714</v>
      </c>
      <c r="C60" s="54">
        <f>+'BASE DE DATOS '!CQ654</f>
        <v>200</v>
      </c>
      <c r="D60" s="135">
        <f>+'BASE DE DATOS '!CR654</f>
        <v>1</v>
      </c>
      <c r="E60" s="55" t="str">
        <f>+'BASE DE DATOS '!CU654</f>
        <v>SECRETARIA DE PLANEACIÓN</v>
      </c>
      <c r="F60" s="134"/>
    </row>
    <row r="61" spans="1:6" ht="22.5">
      <c r="A61" s="50">
        <v>160</v>
      </c>
      <c r="B61" s="48" t="s">
        <v>1715</v>
      </c>
      <c r="C61" s="54">
        <f>+'BASE DE DATOS '!CQ655</f>
        <v>160</v>
      </c>
      <c r="D61" s="135">
        <f>+'BASE DE DATOS '!CR655</f>
        <v>1</v>
      </c>
      <c r="E61" s="55" t="str">
        <f>+'BASE DE DATOS '!CU655</f>
        <v>SECRETARIA DE PLANEACIÓN</v>
      </c>
      <c r="F61" s="134"/>
    </row>
    <row r="62" spans="1:6" ht="22.5">
      <c r="A62" s="50">
        <v>160</v>
      </c>
      <c r="B62" s="48" t="s">
        <v>1716</v>
      </c>
      <c r="C62" s="54">
        <f>+'BASE DE DATOS '!CQ656</f>
        <v>160</v>
      </c>
      <c r="D62" s="135">
        <f>+'BASE DE DATOS '!CR656</f>
        <v>1</v>
      </c>
      <c r="E62" s="55" t="str">
        <f>+'BASE DE DATOS '!CU656</f>
        <v>SECRETARIA DE PLANEACIÓN</v>
      </c>
      <c r="F62" s="134"/>
    </row>
    <row r="63" spans="1:6" ht="33.75">
      <c r="A63" s="50">
        <v>1</v>
      </c>
      <c r="B63" s="48" t="s">
        <v>1719</v>
      </c>
      <c r="C63" s="54">
        <f>+'BASE DE DATOS '!CQ657</f>
        <v>0</v>
      </c>
      <c r="D63" s="135">
        <f>+'BASE DE DATOS '!CR657</f>
        <v>0</v>
      </c>
      <c r="E63" s="55" t="str">
        <f>+'BASE DE DATOS '!CU657</f>
        <v>SECRETARIA DE PLANEACIÓN</v>
      </c>
      <c r="F63" s="134"/>
    </row>
    <row r="64" spans="1:6" ht="45">
      <c r="A64" s="50">
        <v>46</v>
      </c>
      <c r="B64" s="48" t="s">
        <v>1720</v>
      </c>
      <c r="C64" s="54">
        <f>+'BASE DE DATOS '!CQ658</f>
        <v>42.75</v>
      </c>
      <c r="D64" s="135">
        <f>+'BASE DE DATOS '!CR658</f>
        <v>0.92934782608695654</v>
      </c>
      <c r="E64" s="55" t="str">
        <f>+'BASE DE DATOS '!CU658</f>
        <v>SECRETARIA DE PLANEACIÓN</v>
      </c>
      <c r="F64" s="134"/>
    </row>
    <row r="65" spans="1:6" ht="22.5">
      <c r="A65" s="50">
        <v>1</v>
      </c>
      <c r="B65" s="48" t="s">
        <v>1721</v>
      </c>
      <c r="C65" s="54">
        <f>+'BASE DE DATOS '!CQ659</f>
        <v>1</v>
      </c>
      <c r="D65" s="135">
        <f>+'BASE DE DATOS '!CR659</f>
        <v>1</v>
      </c>
      <c r="E65" s="55" t="str">
        <f>+'BASE DE DATOS '!CU659</f>
        <v>SECRETARIA DE PLANEACIÓN</v>
      </c>
      <c r="F65" s="134"/>
    </row>
    <row r="66" spans="1:6" ht="22.5">
      <c r="A66" s="50">
        <v>46</v>
      </c>
      <c r="B66" s="48" t="s">
        <v>1722</v>
      </c>
      <c r="C66" s="54">
        <f>+'BASE DE DATOS '!CQ660</f>
        <v>46</v>
      </c>
      <c r="D66" s="135">
        <f>+'BASE DE DATOS '!CR660</f>
        <v>1</v>
      </c>
      <c r="E66" s="55" t="str">
        <f>+'BASE DE DATOS '!CU660</f>
        <v>SECRETARIA DE PLANEACIÓN</v>
      </c>
      <c r="F66" s="134"/>
    </row>
    <row r="67" spans="1:6" ht="22.5">
      <c r="A67" s="50">
        <v>46</v>
      </c>
      <c r="B67" s="48" t="s">
        <v>1725</v>
      </c>
      <c r="C67" s="54">
        <f>+'BASE DE DATOS '!CQ661</f>
        <v>46</v>
      </c>
      <c r="D67" s="135">
        <f>+'BASE DE DATOS '!CR661</f>
        <v>1</v>
      </c>
      <c r="E67" s="55" t="str">
        <f>+'BASE DE DATOS '!CU661</f>
        <v>SECRETARIA DE PLANEACIÓN</v>
      </c>
      <c r="F67" s="134"/>
    </row>
    <row r="68" spans="1:6" ht="22.5">
      <c r="A68" s="50">
        <v>46</v>
      </c>
      <c r="B68" s="48" t="s">
        <v>1726</v>
      </c>
      <c r="C68" s="54">
        <f>+'BASE DE DATOS '!CQ662</f>
        <v>46</v>
      </c>
      <c r="D68" s="135">
        <f>+'BASE DE DATOS '!CR662</f>
        <v>1</v>
      </c>
      <c r="E68" s="55" t="str">
        <f>+'BASE DE DATOS '!CU662</f>
        <v>SECRETARIA DE PLANEACIÓN</v>
      </c>
      <c r="F68" s="134"/>
    </row>
    <row r="69" spans="1:6" ht="22.5">
      <c r="A69" s="50">
        <v>46</v>
      </c>
      <c r="B69" s="48" t="s">
        <v>1727</v>
      </c>
      <c r="C69" s="54">
        <f>+'BASE DE DATOS '!CQ663</f>
        <v>46</v>
      </c>
      <c r="D69" s="135">
        <f>+'BASE DE DATOS '!CR663</f>
        <v>1</v>
      </c>
      <c r="E69" s="55" t="str">
        <f>+'BASE DE DATOS '!CU663</f>
        <v>SECRETARIA DE PLANEACIÓN</v>
      </c>
      <c r="F69" s="134"/>
    </row>
    <row r="70" spans="1:6" ht="33.75">
      <c r="A70" s="50">
        <v>46</v>
      </c>
      <c r="B70" s="48" t="s">
        <v>1728</v>
      </c>
      <c r="C70" s="54">
        <f>+'BASE DE DATOS '!CQ664</f>
        <v>46</v>
      </c>
      <c r="D70" s="135">
        <f>+'BASE DE DATOS '!CR664</f>
        <v>1</v>
      </c>
      <c r="E70" s="55" t="str">
        <f>+'BASE DE DATOS '!CU664</f>
        <v>SECRETARIA DE PLANEACIÓN</v>
      </c>
      <c r="F70" s="134"/>
    </row>
    <row r="71" spans="1:6" ht="22.5">
      <c r="A71" s="50">
        <v>1</v>
      </c>
      <c r="B71" s="48" t="s">
        <v>1731</v>
      </c>
      <c r="C71" s="54">
        <f>+'BASE DE DATOS '!CQ665</f>
        <v>0</v>
      </c>
      <c r="D71" s="135">
        <f>+'BASE DE DATOS '!CR665</f>
        <v>0</v>
      </c>
      <c r="E71" s="55" t="str">
        <f>+'BASE DE DATOS '!CU665</f>
        <v>SECRETARIA DE PLANEACIÓN</v>
      </c>
      <c r="F71" s="134"/>
    </row>
    <row r="72" spans="1:6" ht="33.75">
      <c r="A72" s="50">
        <v>1</v>
      </c>
      <c r="B72" s="48" t="s">
        <v>1734</v>
      </c>
      <c r="C72" s="54">
        <f>+'BASE DE DATOS '!CQ666</f>
        <v>1</v>
      </c>
      <c r="D72" s="135">
        <f>+'BASE DE DATOS '!CR666</f>
        <v>1</v>
      </c>
      <c r="E72" s="55" t="str">
        <f>+'BASE DE DATOS '!CU666</f>
        <v>SECRETARIA DE PLANEACIÓN</v>
      </c>
      <c r="F72" s="134"/>
    </row>
  </sheetData>
  <autoFilter ref="A1:G72"/>
  <conditionalFormatting sqref="D7:D10">
    <cfRule type="iconSet" priority="106">
      <iconSet iconSet="5Arrows">
        <cfvo type="percent" val="0"/>
        <cfvo type="num" val="0.2"/>
        <cfvo type="num" val="0.4"/>
        <cfvo type="num" val="0.6"/>
        <cfvo type="num" val="0.8"/>
      </iconSet>
    </cfRule>
  </conditionalFormatting>
  <conditionalFormatting sqref="D11:D13">
    <cfRule type="iconSet" priority="105">
      <iconSet iconSet="5Arrows">
        <cfvo type="percent" val="0"/>
        <cfvo type="num" val="0.2"/>
        <cfvo type="num" val="0.4"/>
        <cfvo type="num" val="0.6"/>
        <cfvo type="num" val="0.8"/>
      </iconSet>
    </cfRule>
  </conditionalFormatting>
  <conditionalFormatting sqref="D14:D21">
    <cfRule type="iconSet" priority="104">
      <iconSet iconSet="5Arrows">
        <cfvo type="percent" val="0"/>
        <cfvo type="num" val="0.2"/>
        <cfvo type="num" val="0.4"/>
        <cfvo type="num" val="0.6"/>
        <cfvo type="num" val="0.8"/>
      </iconSet>
    </cfRule>
  </conditionalFormatting>
  <conditionalFormatting sqref="D22:D37">
    <cfRule type="iconSet" priority="103">
      <iconSet iconSet="5Arrows">
        <cfvo type="percent" val="0"/>
        <cfvo type="num" val="0.2"/>
        <cfvo type="num" val="0.4"/>
        <cfvo type="num" val="0.6"/>
        <cfvo type="num" val="0.8"/>
      </iconSet>
    </cfRule>
  </conditionalFormatting>
  <conditionalFormatting sqref="D51:D59">
    <cfRule type="iconSet" priority="102">
      <iconSet iconSet="5Arrows">
        <cfvo type="percent" val="0"/>
        <cfvo type="num" val="0.2"/>
        <cfvo type="num" val="0.4"/>
        <cfvo type="num" val="0.6"/>
        <cfvo type="num" val="0.8"/>
      </iconSet>
    </cfRule>
  </conditionalFormatting>
  <conditionalFormatting sqref="D7:D10">
    <cfRule type="iconSet" priority="101">
      <iconSet iconSet="5Arrows">
        <cfvo type="percent" val="0"/>
        <cfvo type="num" val="0.25" gte="0"/>
        <cfvo type="num" val="0.4"/>
        <cfvo type="num" val="0.75"/>
        <cfvo type="num" val="0.75" gte="0"/>
      </iconSet>
    </cfRule>
  </conditionalFormatting>
  <conditionalFormatting sqref="D11:D13">
    <cfRule type="iconSet" priority="100">
      <iconSet iconSet="5Arrows">
        <cfvo type="percent" val="0"/>
        <cfvo type="num" val="0.25" gte="0"/>
        <cfvo type="num" val="0.4"/>
        <cfvo type="num" val="0.75"/>
        <cfvo type="num" val="0.75" gte="0"/>
      </iconSet>
    </cfRule>
  </conditionalFormatting>
  <conditionalFormatting sqref="D14:D21">
    <cfRule type="iconSet" priority="99">
      <iconSet iconSet="5Arrows">
        <cfvo type="percent" val="0"/>
        <cfvo type="num" val="0.25" gte="0"/>
        <cfvo type="num" val="0.4"/>
        <cfvo type="num" val="0.75"/>
        <cfvo type="num" val="0.75" gte="0"/>
      </iconSet>
    </cfRule>
  </conditionalFormatting>
  <conditionalFormatting sqref="D22:D37">
    <cfRule type="iconSet" priority="98">
      <iconSet iconSet="5Arrows">
        <cfvo type="percent" val="0"/>
        <cfvo type="num" val="0.25" gte="0"/>
        <cfvo type="num" val="0.4"/>
        <cfvo type="num" val="0.75"/>
        <cfvo type="num" val="0.75" gte="0"/>
      </iconSet>
    </cfRule>
  </conditionalFormatting>
  <conditionalFormatting sqref="D51:D59">
    <cfRule type="iconSet" priority="97">
      <iconSet iconSet="5Arrows">
        <cfvo type="percent" val="0"/>
        <cfvo type="num" val="0.25" gte="0"/>
        <cfvo type="num" val="0.4"/>
        <cfvo type="num" val="0.75"/>
        <cfvo type="num" val="0.75" gte="0"/>
      </iconSet>
    </cfRule>
  </conditionalFormatting>
  <conditionalFormatting sqref="D2">
    <cfRule type="iconSet" priority="96">
      <iconSet iconSet="5Arrows">
        <cfvo type="percent" val="0"/>
        <cfvo type="num" val="0.2"/>
        <cfvo type="num" val="0.4"/>
        <cfvo type="num" val="0.6"/>
        <cfvo type="num" val="0.8"/>
      </iconSet>
    </cfRule>
  </conditionalFormatting>
  <conditionalFormatting sqref="D2">
    <cfRule type="iconSet" priority="95">
      <iconSet iconSet="5Arrows">
        <cfvo type="percent" val="0"/>
        <cfvo type="num" val="0.25" gte="0"/>
        <cfvo type="num" val="0.4"/>
        <cfvo type="num" val="0.75"/>
        <cfvo type="num" val="0.75" gte="0"/>
      </iconSet>
    </cfRule>
  </conditionalFormatting>
  <conditionalFormatting sqref="D14">
    <cfRule type="iconSet" priority="94">
      <iconSet iconSet="5Arrows">
        <cfvo type="percent" val="0"/>
        <cfvo type="num" val="0.2"/>
        <cfvo type="num" val="0.4"/>
        <cfvo type="num" val="0.6"/>
        <cfvo type="num" val="0.8"/>
      </iconSet>
    </cfRule>
  </conditionalFormatting>
  <conditionalFormatting sqref="D14">
    <cfRule type="iconSet" priority="93">
      <iconSet iconSet="5Arrows">
        <cfvo type="percent" val="0"/>
        <cfvo type="num" val="0.25" gte="0"/>
        <cfvo type="num" val="0.4"/>
        <cfvo type="num" val="0.75"/>
        <cfvo type="num" val="0.75" gte="0"/>
      </iconSet>
    </cfRule>
  </conditionalFormatting>
  <conditionalFormatting sqref="D15:D21">
    <cfRule type="iconSet" priority="92">
      <iconSet iconSet="5Arrows">
        <cfvo type="percent" val="0"/>
        <cfvo type="num" val="0.2"/>
        <cfvo type="num" val="0.4"/>
        <cfvo type="num" val="0.6"/>
        <cfvo type="num" val="0.8"/>
      </iconSet>
    </cfRule>
  </conditionalFormatting>
  <conditionalFormatting sqref="D15:D21">
    <cfRule type="iconSet" priority="91">
      <iconSet iconSet="5Arrows">
        <cfvo type="percent" val="0"/>
        <cfvo type="num" val="0.25" gte="0"/>
        <cfvo type="num" val="0.4"/>
        <cfvo type="num" val="0.75"/>
        <cfvo type="num" val="0.75" gte="0"/>
      </iconSet>
    </cfRule>
  </conditionalFormatting>
  <conditionalFormatting sqref="D15">
    <cfRule type="iconSet" priority="90">
      <iconSet iconSet="5Arrows">
        <cfvo type="percent" val="0"/>
        <cfvo type="num" val="0.2"/>
        <cfvo type="num" val="0.4"/>
        <cfvo type="num" val="0.6"/>
        <cfvo type="num" val="0.8"/>
      </iconSet>
    </cfRule>
  </conditionalFormatting>
  <conditionalFormatting sqref="D15">
    <cfRule type="iconSet" priority="89">
      <iconSet iconSet="5Arrows">
        <cfvo type="percent" val="0"/>
        <cfvo type="num" val="0.25" gte="0"/>
        <cfvo type="num" val="0.4"/>
        <cfvo type="num" val="0.75"/>
        <cfvo type="num" val="0.75" gte="0"/>
      </iconSet>
    </cfRule>
  </conditionalFormatting>
  <conditionalFormatting sqref="D16">
    <cfRule type="iconSet" priority="88">
      <iconSet iconSet="5Arrows">
        <cfvo type="percent" val="0"/>
        <cfvo type="num" val="0.2"/>
        <cfvo type="num" val="0.4"/>
        <cfvo type="num" val="0.6"/>
        <cfvo type="num" val="0.8"/>
      </iconSet>
    </cfRule>
  </conditionalFormatting>
  <conditionalFormatting sqref="D16">
    <cfRule type="iconSet" priority="87">
      <iconSet iconSet="5Arrows">
        <cfvo type="percent" val="0"/>
        <cfvo type="num" val="0.25" gte="0"/>
        <cfvo type="num" val="0.4"/>
        <cfvo type="num" val="0.75"/>
        <cfvo type="num" val="0.75" gte="0"/>
      </iconSet>
    </cfRule>
  </conditionalFormatting>
  <conditionalFormatting sqref="D17">
    <cfRule type="iconSet" priority="86">
      <iconSet iconSet="5Arrows">
        <cfvo type="percent" val="0"/>
        <cfvo type="num" val="0.2"/>
        <cfvo type="num" val="0.4"/>
        <cfvo type="num" val="0.6"/>
        <cfvo type="num" val="0.8"/>
      </iconSet>
    </cfRule>
  </conditionalFormatting>
  <conditionalFormatting sqref="D17">
    <cfRule type="iconSet" priority="85">
      <iconSet iconSet="5Arrows">
        <cfvo type="percent" val="0"/>
        <cfvo type="num" val="0.25" gte="0"/>
        <cfvo type="num" val="0.4"/>
        <cfvo type="num" val="0.75"/>
        <cfvo type="num" val="0.75" gte="0"/>
      </iconSet>
    </cfRule>
  </conditionalFormatting>
  <conditionalFormatting sqref="D19">
    <cfRule type="iconSet" priority="84">
      <iconSet iconSet="5Arrows">
        <cfvo type="percent" val="0"/>
        <cfvo type="num" val="0.2"/>
        <cfvo type="num" val="0.4"/>
        <cfvo type="num" val="0.6"/>
        <cfvo type="num" val="0.8"/>
      </iconSet>
    </cfRule>
  </conditionalFormatting>
  <conditionalFormatting sqref="D19">
    <cfRule type="iconSet" priority="83">
      <iconSet iconSet="5Arrows">
        <cfvo type="percent" val="0"/>
        <cfvo type="num" val="0.25" gte="0"/>
        <cfvo type="num" val="0.4"/>
        <cfvo type="num" val="0.75"/>
        <cfvo type="num" val="0.75" gte="0"/>
      </iconSet>
    </cfRule>
  </conditionalFormatting>
  <conditionalFormatting sqref="D22">
    <cfRule type="iconSet" priority="82">
      <iconSet iconSet="5Arrows">
        <cfvo type="percent" val="0"/>
        <cfvo type="num" val="0.2"/>
        <cfvo type="num" val="0.4"/>
        <cfvo type="num" val="0.6"/>
        <cfvo type="num" val="0.8"/>
      </iconSet>
    </cfRule>
  </conditionalFormatting>
  <conditionalFormatting sqref="D22">
    <cfRule type="iconSet" priority="81">
      <iconSet iconSet="5Arrows">
        <cfvo type="percent" val="0"/>
        <cfvo type="num" val="0.25" gte="0"/>
        <cfvo type="num" val="0.4"/>
        <cfvo type="num" val="0.75"/>
        <cfvo type="num" val="0.75" gte="0"/>
      </iconSet>
    </cfRule>
  </conditionalFormatting>
  <conditionalFormatting sqref="D23:D37">
    <cfRule type="iconSet" priority="80">
      <iconSet iconSet="5Arrows">
        <cfvo type="percent" val="0"/>
        <cfvo type="num" val="0.2"/>
        <cfvo type="num" val="0.4"/>
        <cfvo type="num" val="0.6"/>
        <cfvo type="num" val="0.8"/>
      </iconSet>
    </cfRule>
  </conditionalFormatting>
  <conditionalFormatting sqref="D23:D37">
    <cfRule type="iconSet" priority="79">
      <iconSet iconSet="5Arrows">
        <cfvo type="percent" val="0"/>
        <cfvo type="num" val="0.25" gte="0"/>
        <cfvo type="num" val="0.4"/>
        <cfvo type="num" val="0.75"/>
        <cfvo type="num" val="0.75" gte="0"/>
      </iconSet>
    </cfRule>
  </conditionalFormatting>
  <conditionalFormatting sqref="D23:D24">
    <cfRule type="iconSet" priority="78">
      <iconSet iconSet="5Arrows">
        <cfvo type="percent" val="0"/>
        <cfvo type="num" val="0.2"/>
        <cfvo type="num" val="0.4"/>
        <cfvo type="num" val="0.6"/>
        <cfvo type="num" val="0.8"/>
      </iconSet>
    </cfRule>
  </conditionalFormatting>
  <conditionalFormatting sqref="D23:D24">
    <cfRule type="iconSet" priority="77">
      <iconSet iconSet="5Arrows">
        <cfvo type="percent" val="0"/>
        <cfvo type="num" val="0.25" gte="0"/>
        <cfvo type="num" val="0.4"/>
        <cfvo type="num" val="0.75"/>
        <cfvo type="num" val="0.75" gte="0"/>
      </iconSet>
    </cfRule>
  </conditionalFormatting>
  <conditionalFormatting sqref="D31">
    <cfRule type="iconSet" priority="76">
      <iconSet iconSet="5Arrows">
        <cfvo type="percent" val="0"/>
        <cfvo type="num" val="0.2"/>
        <cfvo type="num" val="0.4"/>
        <cfvo type="num" val="0.6"/>
        <cfvo type="num" val="0.8"/>
      </iconSet>
    </cfRule>
  </conditionalFormatting>
  <conditionalFormatting sqref="D31">
    <cfRule type="iconSet" priority="75">
      <iconSet iconSet="5Arrows">
        <cfvo type="percent" val="0"/>
        <cfvo type="num" val="0.25" gte="0"/>
        <cfvo type="num" val="0.4"/>
        <cfvo type="num" val="0.75"/>
        <cfvo type="num" val="0.75" gte="0"/>
      </iconSet>
    </cfRule>
  </conditionalFormatting>
  <conditionalFormatting sqref="D33">
    <cfRule type="iconSet" priority="74">
      <iconSet iconSet="5Arrows">
        <cfvo type="percent" val="0"/>
        <cfvo type="num" val="0.2"/>
        <cfvo type="num" val="0.4"/>
        <cfvo type="num" val="0.6"/>
        <cfvo type="num" val="0.8"/>
      </iconSet>
    </cfRule>
  </conditionalFormatting>
  <conditionalFormatting sqref="D33">
    <cfRule type="iconSet" priority="73">
      <iconSet iconSet="5Arrows">
        <cfvo type="percent" val="0"/>
        <cfvo type="num" val="0.25" gte="0"/>
        <cfvo type="num" val="0.4"/>
        <cfvo type="num" val="0.75"/>
        <cfvo type="num" val="0.75" gte="0"/>
      </iconSet>
    </cfRule>
  </conditionalFormatting>
  <conditionalFormatting sqref="D41:D42">
    <cfRule type="iconSet" priority="72">
      <iconSet iconSet="5Arrows">
        <cfvo type="percent" val="0"/>
        <cfvo type="num" val="0.2"/>
        <cfvo type="num" val="0.4"/>
        <cfvo type="num" val="0.6"/>
        <cfvo type="num" val="0.8"/>
      </iconSet>
    </cfRule>
  </conditionalFormatting>
  <conditionalFormatting sqref="D41:D42">
    <cfRule type="iconSet" priority="71">
      <iconSet iconSet="5Arrows">
        <cfvo type="percent" val="0"/>
        <cfvo type="num" val="0.25" gte="0"/>
        <cfvo type="num" val="0.4"/>
        <cfvo type="num" val="0.75"/>
        <cfvo type="num" val="0.75" gte="0"/>
      </iconSet>
    </cfRule>
  </conditionalFormatting>
  <conditionalFormatting sqref="F7:F10">
    <cfRule type="iconSet" priority="70">
      <iconSet iconSet="5Arrows">
        <cfvo type="percent" val="0"/>
        <cfvo type="num" val="0.2"/>
        <cfvo type="num" val="0.4"/>
        <cfvo type="num" val="0.6"/>
        <cfvo type="num" val="0.8"/>
      </iconSet>
    </cfRule>
  </conditionalFormatting>
  <conditionalFormatting sqref="F11:F13">
    <cfRule type="iconSet" priority="69">
      <iconSet iconSet="5Arrows">
        <cfvo type="percent" val="0"/>
        <cfvo type="num" val="0.2"/>
        <cfvo type="num" val="0.4"/>
        <cfvo type="num" val="0.6"/>
        <cfvo type="num" val="0.8"/>
      </iconSet>
    </cfRule>
  </conditionalFormatting>
  <conditionalFormatting sqref="F14:F21">
    <cfRule type="iconSet" priority="68">
      <iconSet iconSet="5Arrows">
        <cfvo type="percent" val="0"/>
        <cfvo type="num" val="0.2"/>
        <cfvo type="num" val="0.4"/>
        <cfvo type="num" val="0.6"/>
        <cfvo type="num" val="0.8"/>
      </iconSet>
    </cfRule>
  </conditionalFormatting>
  <conditionalFormatting sqref="F22:F37">
    <cfRule type="iconSet" priority="67">
      <iconSet iconSet="5Arrows">
        <cfvo type="percent" val="0"/>
        <cfvo type="num" val="0.2"/>
        <cfvo type="num" val="0.4"/>
        <cfvo type="num" val="0.6"/>
        <cfvo type="num" val="0.8"/>
      </iconSet>
    </cfRule>
  </conditionalFormatting>
  <conditionalFormatting sqref="F51:F59">
    <cfRule type="iconSet" priority="66">
      <iconSet iconSet="5Arrows">
        <cfvo type="percent" val="0"/>
        <cfvo type="num" val="0.2"/>
        <cfvo type="num" val="0.4"/>
        <cfvo type="num" val="0.6"/>
        <cfvo type="num" val="0.8"/>
      </iconSet>
    </cfRule>
  </conditionalFormatting>
  <conditionalFormatting sqref="F7:F10">
    <cfRule type="iconSet" priority="65">
      <iconSet iconSet="5Arrows">
        <cfvo type="percent" val="0"/>
        <cfvo type="num" val="0.25" gte="0"/>
        <cfvo type="num" val="0.4"/>
        <cfvo type="num" val="0.75"/>
        <cfvo type="num" val="0.75" gte="0"/>
      </iconSet>
    </cfRule>
  </conditionalFormatting>
  <conditionalFormatting sqref="F11:F13">
    <cfRule type="iconSet" priority="64">
      <iconSet iconSet="5Arrows">
        <cfvo type="percent" val="0"/>
        <cfvo type="num" val="0.25" gte="0"/>
        <cfvo type="num" val="0.4"/>
        <cfvo type="num" val="0.75"/>
        <cfvo type="num" val="0.75" gte="0"/>
      </iconSet>
    </cfRule>
  </conditionalFormatting>
  <conditionalFormatting sqref="F14:F21">
    <cfRule type="iconSet" priority="63">
      <iconSet iconSet="5Arrows">
        <cfvo type="percent" val="0"/>
        <cfvo type="num" val="0.25" gte="0"/>
        <cfvo type="num" val="0.4"/>
        <cfvo type="num" val="0.75"/>
        <cfvo type="num" val="0.75" gte="0"/>
      </iconSet>
    </cfRule>
  </conditionalFormatting>
  <conditionalFormatting sqref="F22:F37">
    <cfRule type="iconSet" priority="62">
      <iconSet iconSet="5Arrows">
        <cfvo type="percent" val="0"/>
        <cfvo type="num" val="0.25" gte="0"/>
        <cfvo type="num" val="0.4"/>
        <cfvo type="num" val="0.75"/>
        <cfvo type="num" val="0.75" gte="0"/>
      </iconSet>
    </cfRule>
  </conditionalFormatting>
  <conditionalFormatting sqref="F51:F59">
    <cfRule type="iconSet" priority="61">
      <iconSet iconSet="5Arrows">
        <cfvo type="percent" val="0"/>
        <cfvo type="num" val="0.25" gte="0"/>
        <cfvo type="num" val="0.4"/>
        <cfvo type="num" val="0.75"/>
        <cfvo type="num" val="0.75" gte="0"/>
      </iconSet>
    </cfRule>
  </conditionalFormatting>
  <conditionalFormatting sqref="F2">
    <cfRule type="iconSet" priority="60">
      <iconSet iconSet="5Arrows">
        <cfvo type="percent" val="0"/>
        <cfvo type="num" val="0.2"/>
        <cfvo type="num" val="0.4"/>
        <cfvo type="num" val="0.6"/>
        <cfvo type="num" val="0.8"/>
      </iconSet>
    </cfRule>
  </conditionalFormatting>
  <conditionalFormatting sqref="F2">
    <cfRule type="iconSet" priority="59">
      <iconSet iconSet="5Arrows">
        <cfvo type="percent" val="0"/>
        <cfvo type="num" val="0.25" gte="0"/>
        <cfvo type="num" val="0.4"/>
        <cfvo type="num" val="0.75"/>
        <cfvo type="num" val="0.75" gte="0"/>
      </iconSet>
    </cfRule>
  </conditionalFormatting>
  <conditionalFormatting sqref="F14">
    <cfRule type="iconSet" priority="58">
      <iconSet iconSet="5Arrows">
        <cfvo type="percent" val="0"/>
        <cfvo type="num" val="0.2"/>
        <cfvo type="num" val="0.4"/>
        <cfvo type="num" val="0.6"/>
        <cfvo type="num" val="0.8"/>
      </iconSet>
    </cfRule>
  </conditionalFormatting>
  <conditionalFormatting sqref="F14">
    <cfRule type="iconSet" priority="57">
      <iconSet iconSet="5Arrows">
        <cfvo type="percent" val="0"/>
        <cfvo type="num" val="0.25" gte="0"/>
        <cfvo type="num" val="0.4"/>
        <cfvo type="num" val="0.75"/>
        <cfvo type="num" val="0.75" gte="0"/>
      </iconSet>
    </cfRule>
  </conditionalFormatting>
  <conditionalFormatting sqref="F15:F21">
    <cfRule type="iconSet" priority="56">
      <iconSet iconSet="5Arrows">
        <cfvo type="percent" val="0"/>
        <cfvo type="num" val="0.2"/>
        <cfvo type="num" val="0.4"/>
        <cfvo type="num" val="0.6"/>
        <cfvo type="num" val="0.8"/>
      </iconSet>
    </cfRule>
  </conditionalFormatting>
  <conditionalFormatting sqref="F15:F21">
    <cfRule type="iconSet" priority="55">
      <iconSet iconSet="5Arrows">
        <cfvo type="percent" val="0"/>
        <cfvo type="num" val="0.25" gte="0"/>
        <cfvo type="num" val="0.4"/>
        <cfvo type="num" val="0.75"/>
        <cfvo type="num" val="0.75" gte="0"/>
      </iconSet>
    </cfRule>
  </conditionalFormatting>
  <conditionalFormatting sqref="F15">
    <cfRule type="iconSet" priority="54">
      <iconSet iconSet="5Arrows">
        <cfvo type="percent" val="0"/>
        <cfvo type="num" val="0.2"/>
        <cfvo type="num" val="0.4"/>
        <cfvo type="num" val="0.6"/>
        <cfvo type="num" val="0.8"/>
      </iconSet>
    </cfRule>
  </conditionalFormatting>
  <conditionalFormatting sqref="F15">
    <cfRule type="iconSet" priority="53">
      <iconSet iconSet="5Arrows">
        <cfvo type="percent" val="0"/>
        <cfvo type="num" val="0.25" gte="0"/>
        <cfvo type="num" val="0.4"/>
        <cfvo type="num" val="0.75"/>
        <cfvo type="num" val="0.75" gte="0"/>
      </iconSet>
    </cfRule>
  </conditionalFormatting>
  <conditionalFormatting sqref="F16">
    <cfRule type="iconSet" priority="52">
      <iconSet iconSet="5Arrows">
        <cfvo type="percent" val="0"/>
        <cfvo type="num" val="0.2"/>
        <cfvo type="num" val="0.4"/>
        <cfvo type="num" val="0.6"/>
        <cfvo type="num" val="0.8"/>
      </iconSet>
    </cfRule>
  </conditionalFormatting>
  <conditionalFormatting sqref="F16">
    <cfRule type="iconSet" priority="51">
      <iconSet iconSet="5Arrows">
        <cfvo type="percent" val="0"/>
        <cfvo type="num" val="0.25" gte="0"/>
        <cfvo type="num" val="0.4"/>
        <cfvo type="num" val="0.75"/>
        <cfvo type="num" val="0.75" gte="0"/>
      </iconSet>
    </cfRule>
  </conditionalFormatting>
  <conditionalFormatting sqref="F17">
    <cfRule type="iconSet" priority="50">
      <iconSet iconSet="5Arrows">
        <cfvo type="percent" val="0"/>
        <cfvo type="num" val="0.2"/>
        <cfvo type="num" val="0.4"/>
        <cfvo type="num" val="0.6"/>
        <cfvo type="num" val="0.8"/>
      </iconSet>
    </cfRule>
  </conditionalFormatting>
  <conditionalFormatting sqref="F17">
    <cfRule type="iconSet" priority="49">
      <iconSet iconSet="5Arrows">
        <cfvo type="percent" val="0"/>
        <cfvo type="num" val="0.25" gte="0"/>
        <cfvo type="num" val="0.4"/>
        <cfvo type="num" val="0.75"/>
        <cfvo type="num" val="0.75" gte="0"/>
      </iconSet>
    </cfRule>
  </conditionalFormatting>
  <conditionalFormatting sqref="F19">
    <cfRule type="iconSet" priority="48">
      <iconSet iconSet="5Arrows">
        <cfvo type="percent" val="0"/>
        <cfvo type="num" val="0.2"/>
        <cfvo type="num" val="0.4"/>
        <cfvo type="num" val="0.6"/>
        <cfvo type="num" val="0.8"/>
      </iconSet>
    </cfRule>
  </conditionalFormatting>
  <conditionalFormatting sqref="F19">
    <cfRule type="iconSet" priority="47">
      <iconSet iconSet="5Arrows">
        <cfvo type="percent" val="0"/>
        <cfvo type="num" val="0.25" gte="0"/>
        <cfvo type="num" val="0.4"/>
        <cfvo type="num" val="0.75"/>
        <cfvo type="num" val="0.75" gte="0"/>
      </iconSet>
    </cfRule>
  </conditionalFormatting>
  <conditionalFormatting sqref="F22">
    <cfRule type="iconSet" priority="46">
      <iconSet iconSet="5Arrows">
        <cfvo type="percent" val="0"/>
        <cfvo type="num" val="0.2"/>
        <cfvo type="num" val="0.4"/>
        <cfvo type="num" val="0.6"/>
        <cfvo type="num" val="0.8"/>
      </iconSet>
    </cfRule>
  </conditionalFormatting>
  <conditionalFormatting sqref="F22">
    <cfRule type="iconSet" priority="45">
      <iconSet iconSet="5Arrows">
        <cfvo type="percent" val="0"/>
        <cfvo type="num" val="0.25" gte="0"/>
        <cfvo type="num" val="0.4"/>
        <cfvo type="num" val="0.75"/>
        <cfvo type="num" val="0.75" gte="0"/>
      </iconSet>
    </cfRule>
  </conditionalFormatting>
  <conditionalFormatting sqref="F23:F37">
    <cfRule type="iconSet" priority="44">
      <iconSet iconSet="5Arrows">
        <cfvo type="percent" val="0"/>
        <cfvo type="num" val="0.2"/>
        <cfvo type="num" val="0.4"/>
        <cfvo type="num" val="0.6"/>
        <cfvo type="num" val="0.8"/>
      </iconSet>
    </cfRule>
  </conditionalFormatting>
  <conditionalFormatting sqref="F23:F37">
    <cfRule type="iconSet" priority="43">
      <iconSet iconSet="5Arrows">
        <cfvo type="percent" val="0"/>
        <cfvo type="num" val="0.25" gte="0"/>
        <cfvo type="num" val="0.4"/>
        <cfvo type="num" val="0.75"/>
        <cfvo type="num" val="0.75" gte="0"/>
      </iconSet>
    </cfRule>
  </conditionalFormatting>
  <conditionalFormatting sqref="F23:F24">
    <cfRule type="iconSet" priority="42">
      <iconSet iconSet="5Arrows">
        <cfvo type="percent" val="0"/>
        <cfvo type="num" val="0.2"/>
        <cfvo type="num" val="0.4"/>
        <cfvo type="num" val="0.6"/>
        <cfvo type="num" val="0.8"/>
      </iconSet>
    </cfRule>
  </conditionalFormatting>
  <conditionalFormatting sqref="F23:F24">
    <cfRule type="iconSet" priority="41">
      <iconSet iconSet="5Arrows">
        <cfvo type="percent" val="0"/>
        <cfvo type="num" val="0.25" gte="0"/>
        <cfvo type="num" val="0.4"/>
        <cfvo type="num" val="0.75"/>
        <cfvo type="num" val="0.75" gte="0"/>
      </iconSet>
    </cfRule>
  </conditionalFormatting>
  <conditionalFormatting sqref="F31">
    <cfRule type="iconSet" priority="40">
      <iconSet iconSet="5Arrows">
        <cfvo type="percent" val="0"/>
        <cfvo type="num" val="0.2"/>
        <cfvo type="num" val="0.4"/>
        <cfvo type="num" val="0.6"/>
        <cfvo type="num" val="0.8"/>
      </iconSet>
    </cfRule>
  </conditionalFormatting>
  <conditionalFormatting sqref="F31">
    <cfRule type="iconSet" priority="39">
      <iconSet iconSet="5Arrows">
        <cfvo type="percent" val="0"/>
        <cfvo type="num" val="0.25" gte="0"/>
        <cfvo type="num" val="0.4"/>
        <cfvo type="num" val="0.75"/>
        <cfvo type="num" val="0.75" gte="0"/>
      </iconSet>
    </cfRule>
  </conditionalFormatting>
  <conditionalFormatting sqref="F33">
    <cfRule type="iconSet" priority="38">
      <iconSet iconSet="5Arrows">
        <cfvo type="percent" val="0"/>
        <cfvo type="num" val="0.2"/>
        <cfvo type="num" val="0.4"/>
        <cfvo type="num" val="0.6"/>
        <cfvo type="num" val="0.8"/>
      </iconSet>
    </cfRule>
  </conditionalFormatting>
  <conditionalFormatting sqref="F33">
    <cfRule type="iconSet" priority="37">
      <iconSet iconSet="5Arrows">
        <cfvo type="percent" val="0"/>
        <cfvo type="num" val="0.25" gte="0"/>
        <cfvo type="num" val="0.4"/>
        <cfvo type="num" val="0.75"/>
        <cfvo type="num" val="0.75" gte="0"/>
      </iconSet>
    </cfRule>
  </conditionalFormatting>
  <conditionalFormatting sqref="F41:F42">
    <cfRule type="iconSet" priority="36">
      <iconSet iconSet="5Arrows">
        <cfvo type="percent" val="0"/>
        <cfvo type="num" val="0.2"/>
        <cfvo type="num" val="0.4"/>
        <cfvo type="num" val="0.6"/>
        <cfvo type="num" val="0.8"/>
      </iconSet>
    </cfRule>
  </conditionalFormatting>
  <conditionalFormatting sqref="F41:F42">
    <cfRule type="iconSet" priority="35">
      <iconSet iconSet="5Arrows">
        <cfvo type="percent" val="0"/>
        <cfvo type="num" val="0.25" gte="0"/>
        <cfvo type="num" val="0.4"/>
        <cfvo type="num" val="0.75"/>
        <cfvo type="num" val="0.75" gte="0"/>
      </iconSet>
    </cfRule>
  </conditionalFormatting>
  <conditionalFormatting sqref="D6">
    <cfRule type="iconSet" priority="34">
      <iconSet iconSet="5Arrows">
        <cfvo type="percent" val="0"/>
        <cfvo type="num" val="0.2"/>
        <cfvo type="num" val="0.4"/>
        <cfvo type="num" val="0.6"/>
        <cfvo type="num" val="0.8"/>
      </iconSet>
    </cfRule>
  </conditionalFormatting>
  <conditionalFormatting sqref="D6">
    <cfRule type="iconSet" priority="33">
      <iconSet iconSet="5Arrows">
        <cfvo type="percent" val="0"/>
        <cfvo type="num" val="0.25" gte="0"/>
        <cfvo type="num" val="0.4"/>
        <cfvo type="num" val="0.75"/>
        <cfvo type="num" val="0.75" gte="0"/>
      </iconSet>
    </cfRule>
  </conditionalFormatting>
  <conditionalFormatting sqref="F6">
    <cfRule type="iconSet" priority="32">
      <iconSet iconSet="5Arrows">
        <cfvo type="percent" val="0"/>
        <cfvo type="num" val="0.2"/>
        <cfvo type="num" val="0.4"/>
        <cfvo type="num" val="0.6"/>
        <cfvo type="num" val="0.8"/>
      </iconSet>
    </cfRule>
  </conditionalFormatting>
  <conditionalFormatting sqref="F6">
    <cfRule type="iconSet" priority="31">
      <iconSet iconSet="5Arrows">
        <cfvo type="percent" val="0"/>
        <cfvo type="num" val="0.25" gte="0"/>
        <cfvo type="num" val="0.4"/>
        <cfvo type="num" val="0.75"/>
        <cfvo type="num" val="0.75" gte="0"/>
      </iconSet>
    </cfRule>
  </conditionalFormatting>
  <conditionalFormatting sqref="D4:D5">
    <cfRule type="iconSet" priority="30">
      <iconSet iconSet="5Arrows">
        <cfvo type="percent" val="0"/>
        <cfvo type="num" val="0.2"/>
        <cfvo type="num" val="0.4"/>
        <cfvo type="num" val="0.6"/>
        <cfvo type="num" val="0.8"/>
      </iconSet>
    </cfRule>
  </conditionalFormatting>
  <conditionalFormatting sqref="D4:D5">
    <cfRule type="iconSet" priority="29">
      <iconSet iconSet="5Arrows">
        <cfvo type="percent" val="0"/>
        <cfvo type="num" val="0.25" gte="0"/>
        <cfvo type="num" val="0.4"/>
        <cfvo type="num" val="0.75"/>
        <cfvo type="num" val="0.75" gte="0"/>
      </iconSet>
    </cfRule>
  </conditionalFormatting>
  <conditionalFormatting sqref="F4:F5">
    <cfRule type="iconSet" priority="28">
      <iconSet iconSet="5Arrows">
        <cfvo type="percent" val="0"/>
        <cfvo type="num" val="0.2"/>
        <cfvo type="num" val="0.4"/>
        <cfvo type="num" val="0.6"/>
        <cfvo type="num" val="0.8"/>
      </iconSet>
    </cfRule>
  </conditionalFormatting>
  <conditionalFormatting sqref="F4:F5">
    <cfRule type="iconSet" priority="27">
      <iconSet iconSet="5Arrows">
        <cfvo type="percent" val="0"/>
        <cfvo type="num" val="0.25" gte="0"/>
        <cfvo type="num" val="0.4"/>
        <cfvo type="num" val="0.75"/>
        <cfvo type="num" val="0.75" gte="0"/>
      </iconSet>
    </cfRule>
  </conditionalFormatting>
  <conditionalFormatting sqref="D3">
    <cfRule type="iconSet" priority="26">
      <iconSet iconSet="5Arrows">
        <cfvo type="percent" val="0"/>
        <cfvo type="num" val="0.2"/>
        <cfvo type="num" val="0.4"/>
        <cfvo type="num" val="0.6"/>
        <cfvo type="num" val="0.8"/>
      </iconSet>
    </cfRule>
  </conditionalFormatting>
  <conditionalFormatting sqref="D3">
    <cfRule type="iconSet" priority="25">
      <iconSet iconSet="5Arrows">
        <cfvo type="percent" val="0"/>
        <cfvo type="num" val="0.25" gte="0"/>
        <cfvo type="num" val="0.4"/>
        <cfvo type="num" val="0.75"/>
        <cfvo type="num" val="0.75" gte="0"/>
      </iconSet>
    </cfRule>
  </conditionalFormatting>
  <conditionalFormatting sqref="F3">
    <cfRule type="iconSet" priority="24">
      <iconSet iconSet="5Arrows">
        <cfvo type="percent" val="0"/>
        <cfvo type="num" val="0.2"/>
        <cfvo type="num" val="0.4"/>
        <cfvo type="num" val="0.6"/>
        <cfvo type="num" val="0.8"/>
      </iconSet>
    </cfRule>
  </conditionalFormatting>
  <conditionalFormatting sqref="F3">
    <cfRule type="iconSet" priority="23">
      <iconSet iconSet="5Arrows">
        <cfvo type="percent" val="0"/>
        <cfvo type="num" val="0.25" gte="0"/>
        <cfvo type="num" val="0.4"/>
        <cfvo type="num" val="0.75"/>
        <cfvo type="num" val="0.75" gte="0"/>
      </iconSet>
    </cfRule>
  </conditionalFormatting>
  <conditionalFormatting sqref="D60:D72">
    <cfRule type="iconSet" priority="22">
      <iconSet iconSet="5Arrows">
        <cfvo type="percent" val="0"/>
        <cfvo type="num" val="0.2"/>
        <cfvo type="num" val="0.4"/>
        <cfvo type="num" val="0.6"/>
        <cfvo type="num" val="0.8"/>
      </iconSet>
    </cfRule>
  </conditionalFormatting>
  <conditionalFormatting sqref="D60:D72">
    <cfRule type="iconSet" priority="21">
      <iconSet iconSet="5Arrows">
        <cfvo type="percent" val="0"/>
        <cfvo type="num" val="0.25" gte="0"/>
        <cfvo type="num" val="0.4"/>
        <cfvo type="num" val="0.75"/>
        <cfvo type="num" val="0.75" gte="0"/>
      </iconSet>
    </cfRule>
  </conditionalFormatting>
  <conditionalFormatting sqref="F60:F72">
    <cfRule type="iconSet" priority="20">
      <iconSet iconSet="5Arrows">
        <cfvo type="percent" val="0"/>
        <cfvo type="num" val="0.2"/>
        <cfvo type="num" val="0.4"/>
        <cfvo type="num" val="0.6"/>
        <cfvo type="num" val="0.8"/>
      </iconSet>
    </cfRule>
  </conditionalFormatting>
  <conditionalFormatting sqref="F60:F72">
    <cfRule type="iconSet" priority="19">
      <iconSet iconSet="5Arrows">
        <cfvo type="percent" val="0"/>
        <cfvo type="num" val="0.25" gte="0"/>
        <cfvo type="num" val="0.4"/>
        <cfvo type="num" val="0.75"/>
        <cfvo type="num" val="0.75" gte="0"/>
      </iconSet>
    </cfRule>
  </conditionalFormatting>
  <conditionalFormatting sqref="D43:D50">
    <cfRule type="iconSet" priority="18">
      <iconSet iconSet="5Arrows">
        <cfvo type="percent" val="0"/>
        <cfvo type="num" val="0.2"/>
        <cfvo type="num" val="0.4"/>
        <cfvo type="num" val="0.6"/>
        <cfvo type="num" val="0.8"/>
      </iconSet>
    </cfRule>
  </conditionalFormatting>
  <conditionalFormatting sqref="D43:D50">
    <cfRule type="iconSet" priority="17">
      <iconSet iconSet="5Arrows">
        <cfvo type="percent" val="0"/>
        <cfvo type="num" val="0.25" gte="0"/>
        <cfvo type="num" val="0.4"/>
        <cfvo type="num" val="0.75"/>
        <cfvo type="num" val="0.75" gte="0"/>
      </iconSet>
    </cfRule>
  </conditionalFormatting>
  <conditionalFormatting sqref="F43:F50">
    <cfRule type="iconSet" priority="16">
      <iconSet iconSet="5Arrows">
        <cfvo type="percent" val="0"/>
        <cfvo type="num" val="0.2"/>
        <cfvo type="num" val="0.4"/>
        <cfvo type="num" val="0.6"/>
        <cfvo type="num" val="0.8"/>
      </iconSet>
    </cfRule>
  </conditionalFormatting>
  <conditionalFormatting sqref="F43:F50">
    <cfRule type="iconSet" priority="15">
      <iconSet iconSet="5Arrows">
        <cfvo type="percent" val="0"/>
        <cfvo type="num" val="0.25" gte="0"/>
        <cfvo type="num" val="0.4"/>
        <cfvo type="num" val="0.75"/>
        <cfvo type="num" val="0.75" gte="0"/>
      </iconSet>
    </cfRule>
  </conditionalFormatting>
  <conditionalFormatting sqref="D40">
    <cfRule type="iconSet" priority="14">
      <iconSet iconSet="5Arrows">
        <cfvo type="percent" val="0"/>
        <cfvo type="num" val="0.2"/>
        <cfvo type="num" val="0.4"/>
        <cfvo type="num" val="0.6"/>
        <cfvo type="num" val="0.8"/>
      </iconSet>
    </cfRule>
  </conditionalFormatting>
  <conditionalFormatting sqref="D40">
    <cfRule type="iconSet" priority="13">
      <iconSet iconSet="5Arrows">
        <cfvo type="percent" val="0"/>
        <cfvo type="num" val="0.25" gte="0"/>
        <cfvo type="num" val="0.4"/>
        <cfvo type="num" val="0.75"/>
        <cfvo type="num" val="0.75" gte="0"/>
      </iconSet>
    </cfRule>
  </conditionalFormatting>
  <conditionalFormatting sqref="F40">
    <cfRule type="iconSet" priority="12">
      <iconSet iconSet="5Arrows">
        <cfvo type="percent" val="0"/>
        <cfvo type="num" val="0.2"/>
        <cfvo type="num" val="0.4"/>
        <cfvo type="num" val="0.6"/>
        <cfvo type="num" val="0.8"/>
      </iconSet>
    </cfRule>
  </conditionalFormatting>
  <conditionalFormatting sqref="F40">
    <cfRule type="iconSet" priority="11">
      <iconSet iconSet="5Arrows">
        <cfvo type="percent" val="0"/>
        <cfvo type="num" val="0.25" gte="0"/>
        <cfvo type="num" val="0.4"/>
        <cfvo type="num" val="0.75"/>
        <cfvo type="num" val="0.75" gte="0"/>
      </iconSet>
    </cfRule>
  </conditionalFormatting>
  <conditionalFormatting sqref="D38:D39">
    <cfRule type="iconSet" priority="10">
      <iconSet iconSet="5Arrows">
        <cfvo type="percent" val="0"/>
        <cfvo type="num" val="0.2"/>
        <cfvo type="num" val="0.4"/>
        <cfvo type="num" val="0.6"/>
        <cfvo type="num" val="0.8"/>
      </iconSet>
    </cfRule>
  </conditionalFormatting>
  <conditionalFormatting sqref="D38:D39">
    <cfRule type="iconSet" priority="9">
      <iconSet iconSet="5Arrows">
        <cfvo type="percent" val="0"/>
        <cfvo type="num" val="0.25" gte="0"/>
        <cfvo type="num" val="0.4"/>
        <cfvo type="num" val="0.75"/>
        <cfvo type="num" val="0.75" gte="0"/>
      </iconSet>
    </cfRule>
  </conditionalFormatting>
  <conditionalFormatting sqref="F38:F39">
    <cfRule type="iconSet" priority="8">
      <iconSet iconSet="5Arrows">
        <cfvo type="percent" val="0"/>
        <cfvo type="num" val="0.2"/>
        <cfvo type="num" val="0.4"/>
        <cfvo type="num" val="0.6"/>
        <cfvo type="num" val="0.8"/>
      </iconSet>
    </cfRule>
  </conditionalFormatting>
  <conditionalFormatting sqref="F38:F39">
    <cfRule type="iconSet" priority="7">
      <iconSet iconSet="5Arrows">
        <cfvo type="percent" val="0"/>
        <cfvo type="num" val="0.25" gte="0"/>
        <cfvo type="num" val="0.4"/>
        <cfvo type="num" val="0.75"/>
        <cfvo type="num" val="0.75" gte="0"/>
      </iconSet>
    </cfRule>
  </conditionalFormatting>
  <conditionalFormatting sqref="D38:D42">
    <cfRule type="iconSet" priority="6">
      <iconSet iconSet="5Arrows">
        <cfvo type="percent" val="0"/>
        <cfvo type="num" val="0.2"/>
        <cfvo type="num" val="0.4"/>
        <cfvo type="num" val="0.6"/>
        <cfvo type="num" val="0.8"/>
      </iconSet>
    </cfRule>
  </conditionalFormatting>
  <conditionalFormatting sqref="D38:D42">
    <cfRule type="iconSet" priority="5">
      <iconSet iconSet="5Arrows">
        <cfvo type="percent" val="0"/>
        <cfvo type="num" val="0.2"/>
        <cfvo type="num" val="0.4"/>
        <cfvo type="num" val="0.6"/>
        <cfvo type="num" val="0.8"/>
      </iconSet>
    </cfRule>
  </conditionalFormatting>
  <conditionalFormatting sqref="D38:D42">
    <cfRule type="iconSet" priority="4">
      <iconSet iconSet="5Arrows">
        <cfvo type="percent" val="0"/>
        <cfvo type="num" val="0.25" gte="0"/>
        <cfvo type="num" val="0.4"/>
        <cfvo type="num" val="0.75"/>
        <cfvo type="num" val="0.75" gte="0"/>
      </iconSet>
    </cfRule>
  </conditionalFormatting>
  <conditionalFormatting sqref="F38:F42">
    <cfRule type="iconSet" priority="3">
      <iconSet iconSet="5Arrows">
        <cfvo type="percent" val="0"/>
        <cfvo type="num" val="0.2"/>
        <cfvo type="num" val="0.4"/>
        <cfvo type="num" val="0.6"/>
        <cfvo type="num" val="0.8"/>
      </iconSet>
    </cfRule>
  </conditionalFormatting>
  <conditionalFormatting sqref="F38:F42">
    <cfRule type="iconSet" priority="2">
      <iconSet iconSet="5Arrows">
        <cfvo type="percent" val="0"/>
        <cfvo type="num" val="0.2"/>
        <cfvo type="num" val="0.4"/>
        <cfvo type="num" val="0.6"/>
        <cfvo type="num" val="0.8"/>
      </iconSet>
    </cfRule>
  </conditionalFormatting>
  <conditionalFormatting sqref="F38:F42">
    <cfRule type="iconSet" priority="1">
      <iconSet iconSet="5Arrows">
        <cfvo type="percent" val="0"/>
        <cfvo type="num" val="0.25" gte="0"/>
        <cfvo type="num" val="0.4"/>
        <cfvo type="num" val="0.75"/>
        <cfvo type="num" val="0.75" gte="0"/>
      </iconSet>
    </cfRule>
  </conditionalFormatting>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dimension ref="A1:G99"/>
  <sheetViews>
    <sheetView workbookViewId="0">
      <selection sqref="A1:D99"/>
    </sheetView>
  </sheetViews>
  <sheetFormatPr baseColWidth="10" defaultRowHeight="15"/>
  <cols>
    <col min="1" max="1" width="10.28515625" style="113" customWidth="1"/>
    <col min="2" max="2" width="33.28515625" style="113" customWidth="1"/>
    <col min="3" max="4" width="11.42578125" style="113"/>
    <col min="5" max="5" width="11.140625" style="113" customWidth="1"/>
    <col min="6" max="16384" width="11.42578125" style="113"/>
  </cols>
  <sheetData>
    <row r="1" spans="1:7" ht="52.5">
      <c r="A1" s="4" t="s">
        <v>3</v>
      </c>
      <c r="B1" s="5" t="s">
        <v>6</v>
      </c>
      <c r="C1" s="9" t="s">
        <v>1794</v>
      </c>
      <c r="D1" s="142" t="s">
        <v>1795</v>
      </c>
      <c r="E1" s="12" t="s">
        <v>63</v>
      </c>
      <c r="F1" s="143" t="s">
        <v>1802</v>
      </c>
      <c r="G1" s="4" t="s">
        <v>1803</v>
      </c>
    </row>
    <row r="2" spans="1:7" ht="22.5">
      <c r="A2" s="50">
        <v>97</v>
      </c>
      <c r="B2" s="48" t="s">
        <v>1347</v>
      </c>
      <c r="C2" s="54">
        <f>+'BASE DE DATOS '!CQ481</f>
        <v>45</v>
      </c>
      <c r="D2" s="160">
        <f>+'BASE DE DATOS '!CR481</f>
        <v>1</v>
      </c>
      <c r="E2" s="55" t="str">
        <f>+'BASE DE DATOS '!CU481</f>
        <v>SECRETARIA DE SALUD</v>
      </c>
      <c r="F2" s="166">
        <f>SUM(D2:D99)/G2</f>
        <v>0.87159435313825762</v>
      </c>
      <c r="G2" s="171">
        <v>90</v>
      </c>
    </row>
    <row r="3" spans="1:7" ht="33.75">
      <c r="A3" s="50">
        <v>45</v>
      </c>
      <c r="B3" s="48" t="s">
        <v>1349</v>
      </c>
      <c r="C3" s="54">
        <f>+'BASE DE DATOS '!CQ482</f>
        <v>45</v>
      </c>
      <c r="D3" s="160">
        <f>+'BASE DE DATOS '!CR482</f>
        <v>1</v>
      </c>
      <c r="E3" s="55" t="str">
        <f>+'BASE DE DATOS '!CU482</f>
        <v>SECRETARIA DE SALUD</v>
      </c>
      <c r="F3" s="157"/>
    </row>
    <row r="4" spans="1:7" ht="22.5">
      <c r="A4" s="50" t="s">
        <v>81</v>
      </c>
      <c r="B4" s="48" t="s">
        <v>1350</v>
      </c>
      <c r="C4" s="54" t="str">
        <f>+'BASE DE DATOS '!CQ483</f>
        <v>NA</v>
      </c>
      <c r="D4" s="160" t="str">
        <f>+'BASE DE DATOS '!CR483</f>
        <v>NA</v>
      </c>
      <c r="E4" s="55" t="str">
        <f>+'BASE DE DATOS '!CU483</f>
        <v>SECRETARIA DE SALUD</v>
      </c>
      <c r="F4" s="157"/>
    </row>
    <row r="5" spans="1:7" ht="22.5">
      <c r="A5" s="50">
        <v>1</v>
      </c>
      <c r="B5" s="48" t="s">
        <v>1354</v>
      </c>
      <c r="C5" s="76">
        <f>+'BASE DE DATOS '!CQ484</f>
        <v>1</v>
      </c>
      <c r="D5" s="160">
        <f>+'BASE DE DATOS '!CR484</f>
        <v>1</v>
      </c>
      <c r="E5" s="55" t="str">
        <f>+'BASE DE DATOS '!CU484</f>
        <v>SECRETARIA DE SALUD</v>
      </c>
      <c r="F5" s="157"/>
    </row>
    <row r="6" spans="1:7" ht="45">
      <c r="A6" s="50">
        <v>45</v>
      </c>
      <c r="B6" s="48" t="s">
        <v>1358</v>
      </c>
      <c r="C6" s="54">
        <f>+'BASE DE DATOS '!CQ485</f>
        <v>45</v>
      </c>
      <c r="D6" s="160">
        <f>+'BASE DE DATOS '!CR485</f>
        <v>1</v>
      </c>
      <c r="E6" s="55" t="str">
        <f>+'BASE DE DATOS '!CU485</f>
        <v>SECRETARIA DE SALUD</v>
      </c>
      <c r="F6" s="157"/>
    </row>
    <row r="7" spans="1:7" ht="33.75">
      <c r="A7" s="50">
        <v>45</v>
      </c>
      <c r="B7" s="48" t="s">
        <v>1365</v>
      </c>
      <c r="C7" s="54">
        <f>+'BASE DE DATOS '!CQ487</f>
        <v>82.857142857142861</v>
      </c>
      <c r="D7" s="160">
        <f>+'BASE DE DATOS '!CR487</f>
        <v>1</v>
      </c>
      <c r="E7" s="55" t="str">
        <f>+'BASE DE DATOS '!CU487</f>
        <v>SECRETARIA DE SALUD</v>
      </c>
      <c r="F7" s="157"/>
    </row>
    <row r="8" spans="1:7" ht="45">
      <c r="A8" s="50">
        <v>25</v>
      </c>
      <c r="B8" s="48" t="s">
        <v>1366</v>
      </c>
      <c r="C8" s="54">
        <f>+'BASE DE DATOS '!CQ488</f>
        <v>0</v>
      </c>
      <c r="D8" s="160">
        <f>+'BASE DE DATOS '!CR488</f>
        <v>0</v>
      </c>
      <c r="E8" s="55" t="str">
        <f>+'BASE DE DATOS '!CU488</f>
        <v>SECRETARIA DE SALUD</v>
      </c>
      <c r="F8" s="157"/>
    </row>
    <row r="9" spans="1:7" ht="33.75">
      <c r="A9" s="50">
        <v>6</v>
      </c>
      <c r="B9" s="48" t="s">
        <v>1368</v>
      </c>
      <c r="C9" s="54">
        <f>+'BASE DE DATOS '!CQ489</f>
        <v>6</v>
      </c>
      <c r="D9" s="160">
        <f>+'BASE DE DATOS '!CR489</f>
        <v>1</v>
      </c>
      <c r="E9" s="55" t="str">
        <f>+'BASE DE DATOS '!CU489</f>
        <v>SECRETARIA DE SALUD</v>
      </c>
      <c r="F9" s="157"/>
    </row>
    <row r="10" spans="1:7" ht="33.75">
      <c r="A10" s="50">
        <v>1</v>
      </c>
      <c r="B10" s="48" t="s">
        <v>1371</v>
      </c>
      <c r="C10" s="76">
        <f>+'BASE DE DATOS '!CQ490</f>
        <v>1</v>
      </c>
      <c r="D10" s="160">
        <f>+'BASE DE DATOS '!CR490</f>
        <v>1</v>
      </c>
      <c r="E10" s="55" t="str">
        <f>+'BASE DE DATOS '!CU490</f>
        <v>SECRETARIA DE SALUD</v>
      </c>
      <c r="F10" s="157"/>
    </row>
    <row r="11" spans="1:7" ht="33.75">
      <c r="A11" s="50">
        <v>3</v>
      </c>
      <c r="B11" s="48" t="s">
        <v>1372</v>
      </c>
      <c r="C11" s="54">
        <f>+'BASE DE DATOS '!CQ491</f>
        <v>2</v>
      </c>
      <c r="D11" s="160">
        <f>+'BASE DE DATOS '!CR491</f>
        <v>0.66666666666666663</v>
      </c>
      <c r="E11" s="55" t="str">
        <f>+'BASE DE DATOS '!CU491</f>
        <v>SECRETARIA DE SALUD</v>
      </c>
      <c r="F11" s="157"/>
    </row>
    <row r="12" spans="1:7" ht="22.5">
      <c r="A12" s="50">
        <v>50</v>
      </c>
      <c r="B12" s="48" t="s">
        <v>1373</v>
      </c>
      <c r="C12" s="54">
        <f>+'BASE DE DATOS '!CQ492</f>
        <v>60</v>
      </c>
      <c r="D12" s="160">
        <f>+'BASE DE DATOS '!CR492</f>
        <v>1</v>
      </c>
      <c r="E12" s="55" t="str">
        <f>+'BASE DE DATOS '!CU492</f>
        <v>SECRETARIA DE SALUD</v>
      </c>
      <c r="F12" s="157"/>
    </row>
    <row r="13" spans="1:7" ht="33.75">
      <c r="A13" s="50" t="s">
        <v>81</v>
      </c>
      <c r="B13" s="48" t="s">
        <v>1374</v>
      </c>
      <c r="C13" s="54" t="str">
        <f>+'BASE DE DATOS '!CQ493</f>
        <v>NA</v>
      </c>
      <c r="D13" s="160" t="str">
        <f>+'BASE DE DATOS '!CR493</f>
        <v>NA</v>
      </c>
      <c r="E13" s="55" t="str">
        <f>+'BASE DE DATOS '!CU493</f>
        <v>SECRETARIA DE SALUD</v>
      </c>
      <c r="F13" s="157"/>
    </row>
    <row r="14" spans="1:7" ht="22.5">
      <c r="A14" s="50">
        <v>46</v>
      </c>
      <c r="B14" s="48" t="s">
        <v>1378</v>
      </c>
      <c r="C14" s="54">
        <f>+'BASE DE DATOS '!CQ494</f>
        <v>227</v>
      </c>
      <c r="D14" s="160">
        <f>+'BASE DE DATOS '!CR494</f>
        <v>1</v>
      </c>
      <c r="E14" s="55" t="str">
        <f>+'BASE DE DATOS '!CU494</f>
        <v>SECRETARIA DE SALUD</v>
      </c>
      <c r="F14" s="157"/>
    </row>
    <row r="15" spans="1:7" ht="22.5">
      <c r="A15" s="50">
        <v>100</v>
      </c>
      <c r="B15" s="48" t="s">
        <v>1380</v>
      </c>
      <c r="C15" s="54">
        <f>+'BASE DE DATOS '!CQ495</f>
        <v>95.714285714285708</v>
      </c>
      <c r="D15" s="160">
        <f>+'BASE DE DATOS '!CR495</f>
        <v>0.95714285714285707</v>
      </c>
      <c r="E15" s="55" t="str">
        <f>+'BASE DE DATOS '!CU495</f>
        <v>SECRETARIA DE SALUD</v>
      </c>
      <c r="F15" s="157"/>
    </row>
    <row r="16" spans="1:7" ht="22.5">
      <c r="A16" s="50">
        <v>30</v>
      </c>
      <c r="B16" s="48" t="s">
        <v>1381</v>
      </c>
      <c r="C16" s="54">
        <f>+'BASE DE DATOS '!CQ496</f>
        <v>30</v>
      </c>
      <c r="D16" s="160">
        <f>+'BASE DE DATOS '!CR496</f>
        <v>1</v>
      </c>
      <c r="E16" s="55" t="str">
        <f>+'BASE DE DATOS '!CU496</f>
        <v>SECRETARIA DE SALUD</v>
      </c>
      <c r="F16" s="157"/>
    </row>
    <row r="17" spans="1:6" ht="22.5">
      <c r="A17" s="50">
        <v>30</v>
      </c>
      <c r="B17" s="48" t="s">
        <v>1382</v>
      </c>
      <c r="C17" s="54">
        <f>+'BASE DE DATOS '!CQ497</f>
        <v>30</v>
      </c>
      <c r="D17" s="160">
        <f>+'BASE DE DATOS '!CR497</f>
        <v>1</v>
      </c>
      <c r="E17" s="55" t="str">
        <f>+'BASE DE DATOS '!CU497</f>
        <v>SECRETARIA DE SALUD</v>
      </c>
      <c r="F17" s="157"/>
    </row>
    <row r="18" spans="1:6" ht="56.25">
      <c r="A18" s="50">
        <v>100</v>
      </c>
      <c r="B18" s="48" t="s">
        <v>1384</v>
      </c>
      <c r="C18" s="54">
        <f>+'BASE DE DATOS '!CQ498</f>
        <v>86.285714285714292</v>
      </c>
      <c r="D18" s="160">
        <f>+'BASE DE DATOS '!CR498</f>
        <v>0.86285714285714288</v>
      </c>
      <c r="E18" s="55" t="str">
        <f>+'BASE DE DATOS '!CU498</f>
        <v>SECRETARIA DE SALUD</v>
      </c>
      <c r="F18" s="157"/>
    </row>
    <row r="19" spans="1:6" ht="22.5">
      <c r="A19" s="50">
        <v>25</v>
      </c>
      <c r="B19" s="48" t="s">
        <v>1386</v>
      </c>
      <c r="C19" s="54">
        <f>+'BASE DE DATOS '!CQ499</f>
        <v>27.428571428571427</v>
      </c>
      <c r="D19" s="160">
        <f>+'BASE DE DATOS '!CR499</f>
        <v>1</v>
      </c>
      <c r="E19" s="55" t="str">
        <f>+'BASE DE DATOS '!CU499</f>
        <v>SECRETARIA DE SALUD</v>
      </c>
      <c r="F19" s="157"/>
    </row>
    <row r="20" spans="1:6" ht="45">
      <c r="A20" s="50" t="s">
        <v>81</v>
      </c>
      <c r="B20" s="48" t="s">
        <v>1387</v>
      </c>
      <c r="C20" s="54" t="str">
        <f>+'BASE DE DATOS '!CQ500</f>
        <v>NA</v>
      </c>
      <c r="D20" s="160" t="str">
        <f>+'BASE DE DATOS '!CR500</f>
        <v>NA</v>
      </c>
      <c r="E20" s="55" t="str">
        <f>+'BASE DE DATOS '!CU500</f>
        <v>SECRETARIA DE SALUD</v>
      </c>
      <c r="F20" s="157"/>
    </row>
    <row r="21" spans="1:6" ht="33.75">
      <c r="A21" s="50" t="s">
        <v>81</v>
      </c>
      <c r="B21" s="48" t="s">
        <v>1388</v>
      </c>
      <c r="C21" s="54" t="str">
        <f>+'BASE DE DATOS '!CQ501</f>
        <v>NA</v>
      </c>
      <c r="D21" s="160" t="str">
        <f>+'BASE DE DATOS '!CR501</f>
        <v>NA</v>
      </c>
      <c r="E21" s="55" t="str">
        <f>+'BASE DE DATOS '!CU501</f>
        <v>SECRETARIA DE SALUD</v>
      </c>
      <c r="F21" s="157"/>
    </row>
    <row r="22" spans="1:6" ht="45">
      <c r="A22" s="50">
        <v>45</v>
      </c>
      <c r="B22" s="48" t="s">
        <v>1389</v>
      </c>
      <c r="C22" s="54">
        <f>+'BASE DE DATOS '!CQ502</f>
        <v>44</v>
      </c>
      <c r="D22" s="160">
        <f>+'BASE DE DATOS '!CR502</f>
        <v>0.97777777777777775</v>
      </c>
      <c r="E22" s="55" t="str">
        <f>+'BASE DE DATOS '!CU502</f>
        <v>SECRETARIA DE SALUD</v>
      </c>
      <c r="F22" s="157"/>
    </row>
    <row r="23" spans="1:6" ht="22.5">
      <c r="A23" s="50">
        <v>45</v>
      </c>
      <c r="B23" s="48" t="s">
        <v>1390</v>
      </c>
      <c r="C23" s="54">
        <f>+'BASE DE DATOS '!CQ503</f>
        <v>45</v>
      </c>
      <c r="D23" s="160">
        <f>+'BASE DE DATOS '!CR503</f>
        <v>1</v>
      </c>
      <c r="E23" s="55" t="str">
        <f>+'BASE DE DATOS '!CU503</f>
        <v>SECRETARIA DE SALUD</v>
      </c>
      <c r="F23" s="157"/>
    </row>
    <row r="24" spans="1:6" ht="67.5">
      <c r="A24" s="50">
        <v>25</v>
      </c>
      <c r="B24" s="48" t="s">
        <v>1394</v>
      </c>
      <c r="C24" s="54">
        <f>+'BASE DE DATOS '!CQ504</f>
        <v>245</v>
      </c>
      <c r="D24" s="160">
        <f>+'BASE DE DATOS '!CR504</f>
        <v>1</v>
      </c>
      <c r="E24" s="55" t="str">
        <f>+'BASE DE DATOS '!CU504</f>
        <v>SECRETARIA DE SALUD</v>
      </c>
      <c r="F24" s="157"/>
    </row>
    <row r="25" spans="1:6" ht="45">
      <c r="A25" s="50">
        <v>25</v>
      </c>
      <c r="B25" s="48" t="s">
        <v>1396</v>
      </c>
      <c r="C25" s="54">
        <f>+'BASE DE DATOS '!CQ505</f>
        <v>98.571428571428569</v>
      </c>
      <c r="D25" s="160">
        <f>+'BASE DE DATOS '!CR505</f>
        <v>1</v>
      </c>
      <c r="E25" s="55" t="str">
        <f>+'BASE DE DATOS '!CU505</f>
        <v>SECRETARIA DE SALUD</v>
      </c>
      <c r="F25" s="157"/>
    </row>
    <row r="26" spans="1:6" ht="33.75">
      <c r="A26" s="50">
        <v>25</v>
      </c>
      <c r="B26" s="48" t="s">
        <v>1397</v>
      </c>
      <c r="C26" s="54">
        <f>+'BASE DE DATOS '!CQ506</f>
        <v>10</v>
      </c>
      <c r="D26" s="160">
        <f>+'BASE DE DATOS '!CR506</f>
        <v>0.4</v>
      </c>
      <c r="E26" s="55" t="str">
        <f>+'BASE DE DATOS '!CU506</f>
        <v>SECRETARIA DE SALUD</v>
      </c>
      <c r="F26" s="157"/>
    </row>
    <row r="27" spans="1:6" ht="45">
      <c r="A27" s="50">
        <v>45</v>
      </c>
      <c r="B27" s="48" t="s">
        <v>1822</v>
      </c>
      <c r="C27" s="54">
        <f>+'BASE DE DATOS '!CQ507</f>
        <v>29</v>
      </c>
      <c r="D27" s="160">
        <f>+'BASE DE DATOS '!CR507</f>
        <v>0.64444444444444449</v>
      </c>
      <c r="E27" s="55" t="str">
        <f>+'BASE DE DATOS '!CU507</f>
        <v>SECRETARIA DE SALUD</v>
      </c>
      <c r="F27" s="157"/>
    </row>
    <row r="28" spans="1:6" ht="45">
      <c r="A28" s="50">
        <v>45</v>
      </c>
      <c r="B28" s="48" t="s">
        <v>1404</v>
      </c>
      <c r="C28" s="54">
        <f>+'BASE DE DATOS '!CQ509</f>
        <v>45</v>
      </c>
      <c r="D28" s="160">
        <f>+'BASE DE DATOS '!CR509</f>
        <v>1</v>
      </c>
      <c r="E28" s="55" t="str">
        <f>+'BASE DE DATOS '!CU509</f>
        <v>SECRETARIA DE SALUD</v>
      </c>
      <c r="F28" s="157"/>
    </row>
    <row r="29" spans="1:6" ht="67.5">
      <c r="A29" s="50">
        <v>45</v>
      </c>
      <c r="B29" s="48" t="s">
        <v>1406</v>
      </c>
      <c r="C29" s="54">
        <f>+'BASE DE DATOS '!CQ510</f>
        <v>50</v>
      </c>
      <c r="D29" s="160">
        <f>+'BASE DE DATOS '!CR510</f>
        <v>1</v>
      </c>
      <c r="E29" s="55" t="str">
        <f>+'BASE DE DATOS '!CU510</f>
        <v>SECRETARIA DE SALUD</v>
      </c>
      <c r="F29" s="157"/>
    </row>
    <row r="30" spans="1:6" ht="67.5">
      <c r="A30" s="50">
        <v>50</v>
      </c>
      <c r="B30" s="48" t="s">
        <v>1408</v>
      </c>
      <c r="C30" s="54">
        <f>+'BASE DE DATOS '!CQ511</f>
        <v>68</v>
      </c>
      <c r="D30" s="160">
        <f>+'BASE DE DATOS '!CR511</f>
        <v>1</v>
      </c>
      <c r="E30" s="55" t="str">
        <f>+'BASE DE DATOS '!CU511</f>
        <v>SECRETARIA DE SALUD</v>
      </c>
      <c r="F30" s="157"/>
    </row>
    <row r="31" spans="1:6" ht="33.75">
      <c r="A31" s="50" t="s">
        <v>81</v>
      </c>
      <c r="B31" s="48" t="s">
        <v>1409</v>
      </c>
      <c r="C31" s="54" t="str">
        <f>+'BASE DE DATOS '!CQ512</f>
        <v>NA</v>
      </c>
      <c r="D31" s="160" t="str">
        <f>+'BASE DE DATOS '!CR512</f>
        <v>NA</v>
      </c>
      <c r="E31" s="55" t="str">
        <f>+'BASE DE DATOS '!CU512</f>
        <v>SECRETARIA DE SALUD</v>
      </c>
      <c r="F31" s="157"/>
    </row>
    <row r="32" spans="1:6" ht="45">
      <c r="A32" s="50">
        <v>27</v>
      </c>
      <c r="B32" s="48" t="s">
        <v>1411</v>
      </c>
      <c r="C32" s="54">
        <f>+'BASE DE DATOS '!CQ513</f>
        <v>84</v>
      </c>
      <c r="D32" s="160">
        <f>+'BASE DE DATOS '!CR513</f>
        <v>1</v>
      </c>
      <c r="E32" s="55" t="str">
        <f>+'BASE DE DATOS '!CU513</f>
        <v>SECRETARIA DE SALUD</v>
      </c>
      <c r="F32" s="157"/>
    </row>
    <row r="33" spans="1:6" ht="22.5">
      <c r="A33" s="50">
        <v>27</v>
      </c>
      <c r="B33" s="48" t="s">
        <v>1413</v>
      </c>
      <c r="C33" s="54">
        <f>+'BASE DE DATOS '!CQ514</f>
        <v>87</v>
      </c>
      <c r="D33" s="160">
        <f>+'BASE DE DATOS '!CR514</f>
        <v>1</v>
      </c>
      <c r="E33" s="55" t="str">
        <f>+'BASE DE DATOS '!CU514</f>
        <v>SECRETARIA DE SALUD</v>
      </c>
      <c r="F33" s="157"/>
    </row>
    <row r="34" spans="1:6" ht="22.5">
      <c r="A34" s="50" t="s">
        <v>81</v>
      </c>
      <c r="B34" s="48" t="s">
        <v>1414</v>
      </c>
      <c r="C34" s="54" t="str">
        <f>+'BASE DE DATOS '!CQ515</f>
        <v>NA</v>
      </c>
      <c r="D34" s="160" t="str">
        <f>+'BASE DE DATOS '!CR515</f>
        <v>NA</v>
      </c>
      <c r="E34" s="55" t="str">
        <f>+'BASE DE DATOS '!CU515</f>
        <v>SECRETARIA DE SALUD</v>
      </c>
      <c r="F34" s="157"/>
    </row>
    <row r="35" spans="1:6" ht="67.5">
      <c r="A35" s="50">
        <v>39</v>
      </c>
      <c r="B35" s="48" t="s">
        <v>1415</v>
      </c>
      <c r="C35" s="54">
        <f>+'BASE DE DATOS '!CQ516</f>
        <v>11.25</v>
      </c>
      <c r="D35" s="160">
        <f>+'BASE DE DATOS '!CR516</f>
        <v>0.28846153846153844</v>
      </c>
      <c r="E35" s="55" t="str">
        <f>+'BASE DE DATOS '!CU516</f>
        <v>SECRETARIA DE SALUD</v>
      </c>
      <c r="F35" s="157"/>
    </row>
    <row r="36" spans="1:6" ht="45">
      <c r="A36" s="50">
        <v>20</v>
      </c>
      <c r="B36" s="48" t="s">
        <v>1418</v>
      </c>
      <c r="C36" s="54">
        <f>+'BASE DE DATOS '!CQ517</f>
        <v>81</v>
      </c>
      <c r="D36" s="160">
        <f>+'BASE DE DATOS '!CR517</f>
        <v>1</v>
      </c>
      <c r="E36" s="55" t="str">
        <f>+'BASE DE DATOS '!CU517</f>
        <v>SECRETARIA DE SALUD</v>
      </c>
      <c r="F36" s="157"/>
    </row>
    <row r="37" spans="1:6" ht="45">
      <c r="A37" s="50">
        <v>18</v>
      </c>
      <c r="B37" s="48" t="s">
        <v>1421</v>
      </c>
      <c r="C37" s="54">
        <f>+'BASE DE DATOS '!CQ518</f>
        <v>107</v>
      </c>
      <c r="D37" s="160">
        <f>+'BASE DE DATOS '!CR518</f>
        <v>1</v>
      </c>
      <c r="E37" s="55" t="str">
        <f>+'BASE DE DATOS '!CU518</f>
        <v>SECRETARIA DE SALUD</v>
      </c>
      <c r="F37" s="157"/>
    </row>
    <row r="38" spans="1:6" ht="45">
      <c r="A38" s="50">
        <v>45</v>
      </c>
      <c r="B38" s="48" t="s">
        <v>1423</v>
      </c>
      <c r="C38" s="54">
        <f>+'BASE DE DATOS '!CQ519</f>
        <v>132</v>
      </c>
      <c r="D38" s="160">
        <f>+'BASE DE DATOS '!CR519</f>
        <v>1</v>
      </c>
      <c r="E38" s="55" t="str">
        <f>+'BASE DE DATOS '!CU519</f>
        <v>SECRETARIA DE SALUD</v>
      </c>
      <c r="F38" s="157"/>
    </row>
    <row r="39" spans="1:6" ht="45">
      <c r="A39" s="50">
        <v>6</v>
      </c>
      <c r="B39" s="48" t="s">
        <v>1425</v>
      </c>
      <c r="C39" s="54">
        <f>+'BASE DE DATOS '!CQ520</f>
        <v>19.25</v>
      </c>
      <c r="D39" s="160">
        <f>+'BASE DE DATOS '!CR520</f>
        <v>1</v>
      </c>
      <c r="E39" s="55" t="str">
        <f>+'BASE DE DATOS '!CU520</f>
        <v>SECRETARIA DE SALUD</v>
      </c>
      <c r="F39" s="157"/>
    </row>
    <row r="40" spans="1:6" ht="22.5">
      <c r="A40" s="50">
        <v>80</v>
      </c>
      <c r="B40" s="48" t="s">
        <v>1427</v>
      </c>
      <c r="C40" s="54">
        <f>+'BASE DE DATOS '!CQ521</f>
        <v>80</v>
      </c>
      <c r="D40" s="160">
        <f>+'BASE DE DATOS '!CR521</f>
        <v>1</v>
      </c>
      <c r="E40" s="55" t="str">
        <f>+'BASE DE DATOS '!CU521</f>
        <v>SECRETARIA DE SALUD</v>
      </c>
      <c r="F40" s="157"/>
    </row>
    <row r="41" spans="1:6" ht="45">
      <c r="A41" s="50">
        <v>80</v>
      </c>
      <c r="B41" s="48" t="s">
        <v>1429</v>
      </c>
      <c r="C41" s="54">
        <f>+'BASE DE DATOS '!CQ522</f>
        <v>84.25</v>
      </c>
      <c r="D41" s="160">
        <f>+'BASE DE DATOS '!CR522</f>
        <v>1</v>
      </c>
      <c r="E41" s="55" t="str">
        <f>+'BASE DE DATOS '!CU522</f>
        <v>SECRETARIA DE SALUD</v>
      </c>
      <c r="F41" s="157"/>
    </row>
    <row r="42" spans="1:6" ht="33.75">
      <c r="A42" s="50">
        <v>5</v>
      </c>
      <c r="B42" s="48" t="s">
        <v>1431</v>
      </c>
      <c r="C42" s="54">
        <f>+'BASE DE DATOS '!CQ523</f>
        <v>5</v>
      </c>
      <c r="D42" s="160">
        <f>+'BASE DE DATOS '!CR523</f>
        <v>1</v>
      </c>
      <c r="E42" s="55" t="str">
        <f>+'BASE DE DATOS '!CU523</f>
        <v>SECRETARIA DE SALUD</v>
      </c>
      <c r="F42" s="157"/>
    </row>
    <row r="43" spans="1:6" ht="78.75">
      <c r="A43" s="50">
        <v>25</v>
      </c>
      <c r="B43" s="48" t="s">
        <v>1433</v>
      </c>
      <c r="C43" s="54">
        <f>+'BASE DE DATOS '!CQ524</f>
        <v>35</v>
      </c>
      <c r="D43" s="160">
        <f>+'BASE DE DATOS '!CR524</f>
        <v>1</v>
      </c>
      <c r="E43" s="55" t="str">
        <f>+'BASE DE DATOS '!CU524</f>
        <v>SECRETARIA DE SALUD</v>
      </c>
      <c r="F43" s="157"/>
    </row>
    <row r="44" spans="1:6" ht="33.75">
      <c r="A44" s="50">
        <v>1</v>
      </c>
      <c r="B44" s="48" t="s">
        <v>1435</v>
      </c>
      <c r="C44" s="54">
        <f>+'BASE DE DATOS '!CQ525</f>
        <v>0</v>
      </c>
      <c r="D44" s="160">
        <f>+'BASE DE DATOS '!CR525</f>
        <v>0</v>
      </c>
      <c r="E44" s="55" t="str">
        <f>+'BASE DE DATOS '!CU525</f>
        <v>SECRETARIA DE SALUD</v>
      </c>
      <c r="F44" s="157"/>
    </row>
    <row r="45" spans="1:6" ht="67.5">
      <c r="A45" s="50">
        <v>30</v>
      </c>
      <c r="B45" s="48" t="s">
        <v>1436</v>
      </c>
      <c r="C45" s="54">
        <f>+'BASE DE DATOS '!CQ526</f>
        <v>40</v>
      </c>
      <c r="D45" s="160">
        <f>+'BASE DE DATOS '!CR526</f>
        <v>1</v>
      </c>
      <c r="E45" s="55" t="str">
        <f>+'BASE DE DATOS '!CU526</f>
        <v>SECRETARIA DE SALUD</v>
      </c>
      <c r="F45" s="157"/>
    </row>
    <row r="46" spans="1:6" ht="90">
      <c r="A46" s="50">
        <v>1</v>
      </c>
      <c r="B46" s="48" t="s">
        <v>1437</v>
      </c>
      <c r="C46" s="54">
        <f>+'BASE DE DATOS '!CQ527</f>
        <v>1</v>
      </c>
      <c r="D46" s="160">
        <f>+'BASE DE DATOS '!CR527</f>
        <v>1</v>
      </c>
      <c r="E46" s="55" t="str">
        <f>+'BASE DE DATOS '!CU527</f>
        <v>SECRETARIA DE SALUD</v>
      </c>
      <c r="F46" s="157"/>
    </row>
    <row r="47" spans="1:6" ht="45">
      <c r="A47" s="50">
        <v>45</v>
      </c>
      <c r="B47" s="48" t="s">
        <v>1438</v>
      </c>
      <c r="C47" s="54">
        <f>+'BASE DE DATOS '!CQ528</f>
        <v>45</v>
      </c>
      <c r="D47" s="160">
        <f>+'BASE DE DATOS '!CR528</f>
        <v>1</v>
      </c>
      <c r="E47" s="55" t="str">
        <f>+'BASE DE DATOS '!CU528</f>
        <v>SECRETARIA DE SALUD</v>
      </c>
      <c r="F47" s="157"/>
    </row>
    <row r="48" spans="1:6" ht="22.5">
      <c r="A48" s="50">
        <v>45</v>
      </c>
      <c r="B48" s="48" t="s">
        <v>1439</v>
      </c>
      <c r="C48" s="54">
        <f>+'BASE DE DATOS '!CQ529</f>
        <v>45</v>
      </c>
      <c r="D48" s="160">
        <f>+'BASE DE DATOS '!CR529</f>
        <v>1</v>
      </c>
      <c r="E48" s="55" t="str">
        <f>+'BASE DE DATOS '!CU529</f>
        <v>SECRETARIA DE SALUD</v>
      </c>
      <c r="F48" s="157"/>
    </row>
    <row r="49" spans="1:6" ht="45">
      <c r="A49" s="50">
        <v>45</v>
      </c>
      <c r="B49" s="48" t="s">
        <v>1440</v>
      </c>
      <c r="C49" s="54">
        <f>+'BASE DE DATOS '!CQ530</f>
        <v>45</v>
      </c>
      <c r="D49" s="160">
        <f>+'BASE DE DATOS '!CR530</f>
        <v>1</v>
      </c>
      <c r="E49" s="55" t="str">
        <f>+'BASE DE DATOS '!CU530</f>
        <v>SECRETARIA DE SALUD</v>
      </c>
      <c r="F49" s="157"/>
    </row>
    <row r="50" spans="1:6" ht="33.75">
      <c r="A50" s="50" t="s">
        <v>81</v>
      </c>
      <c r="B50" s="48" t="s">
        <v>1441</v>
      </c>
      <c r="C50" s="54" t="str">
        <f>+'BASE DE DATOS '!CQ531</f>
        <v>NA</v>
      </c>
      <c r="D50" s="160" t="str">
        <f>+'BASE DE DATOS '!CR531</f>
        <v>NA</v>
      </c>
      <c r="E50" s="55" t="str">
        <f>+'BASE DE DATOS '!CU531</f>
        <v>SECRETARIA DE SALUD</v>
      </c>
      <c r="F50" s="157"/>
    </row>
    <row r="51" spans="1:6" ht="33.75">
      <c r="A51" s="50">
        <v>5</v>
      </c>
      <c r="B51" s="48" t="s">
        <v>1443</v>
      </c>
      <c r="C51" s="54">
        <f>+'BASE DE DATOS '!CQ532</f>
        <v>6</v>
      </c>
      <c r="D51" s="160">
        <f>+'BASE DE DATOS '!CR532</f>
        <v>1</v>
      </c>
      <c r="E51" s="55" t="str">
        <f>+'BASE DE DATOS '!CU532</f>
        <v>SECRETARIA DE SALUD</v>
      </c>
      <c r="F51" s="157"/>
    </row>
    <row r="52" spans="1:6" ht="33.75">
      <c r="A52" s="50">
        <v>5</v>
      </c>
      <c r="B52" s="48" t="s">
        <v>1444</v>
      </c>
      <c r="C52" s="54">
        <f>+'BASE DE DATOS '!CQ533</f>
        <v>5</v>
      </c>
      <c r="D52" s="160">
        <f>+'BASE DE DATOS '!CR533</f>
        <v>1</v>
      </c>
      <c r="E52" s="55" t="str">
        <f>+'BASE DE DATOS '!CU533</f>
        <v>SECRETARIA DE SALUD</v>
      </c>
      <c r="F52" s="157"/>
    </row>
    <row r="53" spans="1:6" ht="33.75">
      <c r="A53" s="50">
        <v>12</v>
      </c>
      <c r="B53" s="48" t="s">
        <v>1446</v>
      </c>
      <c r="C53" s="54">
        <f>+'BASE DE DATOS '!CQ534</f>
        <v>30</v>
      </c>
      <c r="D53" s="160">
        <f>+'BASE DE DATOS '!CR534</f>
        <v>1</v>
      </c>
      <c r="E53" s="55" t="str">
        <f>+'BASE DE DATOS '!CU534</f>
        <v>SECRETARIA DE SALUD</v>
      </c>
      <c r="F53" s="157"/>
    </row>
    <row r="54" spans="1:6" ht="67.5">
      <c r="A54" s="50">
        <v>45</v>
      </c>
      <c r="B54" s="48" t="s">
        <v>1448</v>
      </c>
      <c r="C54" s="54">
        <f>+'BASE DE DATOS '!CQ535</f>
        <v>45</v>
      </c>
      <c r="D54" s="160">
        <f>+'BASE DE DATOS '!CR535</f>
        <v>1</v>
      </c>
      <c r="E54" s="55" t="str">
        <f>+'BASE DE DATOS '!CU535</f>
        <v>SECRETARIA DE SALUD</v>
      </c>
      <c r="F54" s="157"/>
    </row>
    <row r="55" spans="1:6" ht="45">
      <c r="A55" s="50">
        <v>45</v>
      </c>
      <c r="B55" s="48" t="s">
        <v>1450</v>
      </c>
      <c r="C55" s="54">
        <f>+'BASE DE DATOS '!CQ536</f>
        <v>82</v>
      </c>
      <c r="D55" s="160">
        <f>+'BASE DE DATOS '!CR536</f>
        <v>1</v>
      </c>
      <c r="E55" s="55" t="str">
        <f>+'BASE DE DATOS '!CU536</f>
        <v>SECRETARIA DE SALUD</v>
      </c>
      <c r="F55" s="157"/>
    </row>
    <row r="56" spans="1:6" ht="33.75">
      <c r="A56" s="50">
        <v>90</v>
      </c>
      <c r="B56" s="48" t="s">
        <v>1454</v>
      </c>
      <c r="C56" s="54">
        <f>+'BASE DE DATOS '!CQ537</f>
        <v>90</v>
      </c>
      <c r="D56" s="160">
        <f>+'BASE DE DATOS '!CR537</f>
        <v>1</v>
      </c>
      <c r="E56" s="55" t="str">
        <f>+'BASE DE DATOS '!CU537</f>
        <v>SECRETARIA DE SALUD</v>
      </c>
      <c r="F56" s="157"/>
    </row>
    <row r="57" spans="1:6" ht="45">
      <c r="A57" s="50">
        <v>23</v>
      </c>
      <c r="B57" s="48" t="s">
        <v>1456</v>
      </c>
      <c r="C57" s="54">
        <f>+'BASE DE DATOS '!CQ538</f>
        <v>243</v>
      </c>
      <c r="D57" s="160">
        <f>+'BASE DE DATOS '!CR538</f>
        <v>1</v>
      </c>
      <c r="E57" s="55" t="str">
        <f>+'BASE DE DATOS '!CU538</f>
        <v>SECRETARIA DE SALUD</v>
      </c>
      <c r="F57" s="157"/>
    </row>
    <row r="58" spans="1:6" ht="33.75">
      <c r="A58" s="50">
        <v>70</v>
      </c>
      <c r="B58" s="48" t="s">
        <v>1458</v>
      </c>
      <c r="C58" s="54">
        <f>+'BASE DE DATOS '!CQ539</f>
        <v>70</v>
      </c>
      <c r="D58" s="160">
        <f>+'BASE DE DATOS '!CR539</f>
        <v>1</v>
      </c>
      <c r="E58" s="55" t="str">
        <f>+'BASE DE DATOS '!CU539</f>
        <v>SECRETARIA DE SALUD</v>
      </c>
      <c r="F58" s="157"/>
    </row>
    <row r="59" spans="1:6" ht="33.75">
      <c r="A59" s="50">
        <v>45</v>
      </c>
      <c r="B59" s="48" t="s">
        <v>1460</v>
      </c>
      <c r="C59" s="54">
        <f>+'BASE DE DATOS '!CQ540</f>
        <v>89.428571428571431</v>
      </c>
      <c r="D59" s="160">
        <f>+'BASE DE DATOS '!CR540</f>
        <v>1</v>
      </c>
      <c r="E59" s="55" t="str">
        <f>+'BASE DE DATOS '!CU540</f>
        <v>SECRETARIA DE SALUD</v>
      </c>
      <c r="F59" s="157"/>
    </row>
    <row r="60" spans="1:6" ht="33.75">
      <c r="A60" s="50">
        <v>45</v>
      </c>
      <c r="B60" s="48" t="s">
        <v>1462</v>
      </c>
      <c r="C60" s="54">
        <f>+'BASE DE DATOS '!CQ541</f>
        <v>72</v>
      </c>
      <c r="D60" s="160">
        <f>+'BASE DE DATOS '!CR541</f>
        <v>1</v>
      </c>
      <c r="E60" s="55" t="str">
        <f>+'BASE DE DATOS '!CU541</f>
        <v>SECRETARIA DE SALUD</v>
      </c>
      <c r="F60" s="157"/>
    </row>
    <row r="61" spans="1:6" ht="45">
      <c r="A61" s="50">
        <v>45</v>
      </c>
      <c r="B61" s="48" t="s">
        <v>1463</v>
      </c>
      <c r="C61" s="54">
        <f>+'BASE DE DATOS '!CQ542</f>
        <v>38.571428571428569</v>
      </c>
      <c r="D61" s="160">
        <f>+'BASE DE DATOS '!CR542</f>
        <v>0.8571428571428571</v>
      </c>
      <c r="E61" s="55" t="str">
        <f>+'BASE DE DATOS '!CU542</f>
        <v>SECRETARIA DE SALUD</v>
      </c>
      <c r="F61" s="157"/>
    </row>
    <row r="62" spans="1:6" ht="22.5">
      <c r="A62" s="50">
        <v>90</v>
      </c>
      <c r="B62" s="48" t="s">
        <v>1464</v>
      </c>
      <c r="C62" s="54">
        <f>+'BASE DE DATOS '!CQ543</f>
        <v>80.571428571428569</v>
      </c>
      <c r="D62" s="160">
        <f>+'BASE DE DATOS '!CR543</f>
        <v>0.89523809523809517</v>
      </c>
      <c r="E62" s="55" t="str">
        <f>+'BASE DE DATOS '!CU543</f>
        <v>SECRETARIA DE SALUD</v>
      </c>
      <c r="F62" s="157"/>
    </row>
    <row r="63" spans="1:6" ht="56.25">
      <c r="A63" s="50">
        <v>90</v>
      </c>
      <c r="B63" s="48" t="s">
        <v>1466</v>
      </c>
      <c r="C63" s="54">
        <f>+'BASE DE DATOS '!CQ544</f>
        <v>136</v>
      </c>
      <c r="D63" s="160">
        <f>+'BASE DE DATOS '!CR544</f>
        <v>1</v>
      </c>
      <c r="E63" s="55" t="str">
        <f>+'BASE DE DATOS '!CU544</f>
        <v>SECRETARIA DE SALUD</v>
      </c>
      <c r="F63" s="157"/>
    </row>
    <row r="64" spans="1:6" ht="45">
      <c r="A64" s="50">
        <v>45</v>
      </c>
      <c r="B64" s="48" t="s">
        <v>1468</v>
      </c>
      <c r="C64" s="54">
        <f>+'BASE DE DATOS '!CQ545</f>
        <v>44</v>
      </c>
      <c r="D64" s="160">
        <f>+'BASE DE DATOS '!CR545</f>
        <v>0.97777777777777775</v>
      </c>
      <c r="E64" s="55" t="str">
        <f>+'BASE DE DATOS '!CU545</f>
        <v>SECRETARIA DE SALUD</v>
      </c>
      <c r="F64" s="157"/>
    </row>
    <row r="65" spans="1:6" ht="22.5">
      <c r="A65" s="50">
        <v>100</v>
      </c>
      <c r="B65" s="48" t="s">
        <v>1472</v>
      </c>
      <c r="C65" s="54">
        <f>+'BASE DE DATOS '!CQ546</f>
        <v>100</v>
      </c>
      <c r="D65" s="160">
        <f>+'BASE DE DATOS '!CR546</f>
        <v>1</v>
      </c>
      <c r="E65" s="55" t="str">
        <f>+'BASE DE DATOS '!CU546</f>
        <v>SECRETARIA DE SALUD</v>
      </c>
      <c r="F65" s="157"/>
    </row>
    <row r="66" spans="1:6" ht="90">
      <c r="A66" s="50">
        <v>100</v>
      </c>
      <c r="B66" s="48" t="s">
        <v>1473</v>
      </c>
      <c r="C66" s="54">
        <f>+'BASE DE DATOS '!CQ547</f>
        <v>100</v>
      </c>
      <c r="D66" s="160">
        <f>+'BASE DE DATOS '!CR547</f>
        <v>1</v>
      </c>
      <c r="E66" s="55" t="str">
        <f>+'BASE DE DATOS '!CU547</f>
        <v>SECRETARIA DE SALUD</v>
      </c>
      <c r="F66" s="157"/>
    </row>
    <row r="67" spans="1:6" ht="22.5">
      <c r="A67" s="50">
        <v>100</v>
      </c>
      <c r="B67" s="48" t="s">
        <v>1475</v>
      </c>
      <c r="C67" s="54">
        <f>+'BASE DE DATOS '!CQ548</f>
        <v>61.428571428571431</v>
      </c>
      <c r="D67" s="160">
        <f>+'BASE DE DATOS '!CR548</f>
        <v>0.61428571428571432</v>
      </c>
      <c r="E67" s="55" t="str">
        <f>+'BASE DE DATOS '!CU548</f>
        <v>SECRETARIA DE SALUD</v>
      </c>
      <c r="F67" s="157"/>
    </row>
    <row r="68" spans="1:6" ht="56.25">
      <c r="A68" s="50">
        <v>25</v>
      </c>
      <c r="B68" s="48" t="s">
        <v>1476</v>
      </c>
      <c r="C68" s="54">
        <f>+'BASE DE DATOS '!CQ549</f>
        <v>0</v>
      </c>
      <c r="D68" s="160">
        <f>+'BASE DE DATOS '!CR549</f>
        <v>0</v>
      </c>
      <c r="E68" s="55" t="str">
        <f>+'BASE DE DATOS '!CU549</f>
        <v>SECRETARIA DE SALUD</v>
      </c>
      <c r="F68" s="157"/>
    </row>
    <row r="69" spans="1:6" ht="45">
      <c r="A69" s="50">
        <v>45</v>
      </c>
      <c r="B69" s="48" t="s">
        <v>1478</v>
      </c>
      <c r="C69" s="54">
        <f>+'BASE DE DATOS '!CQ550</f>
        <v>84.285714285714292</v>
      </c>
      <c r="D69" s="160">
        <f>+'BASE DE DATOS '!CR550</f>
        <v>1</v>
      </c>
      <c r="E69" s="55" t="str">
        <f>+'BASE DE DATOS '!CU550</f>
        <v>SECRETARIA DE SALUD</v>
      </c>
      <c r="F69" s="157"/>
    </row>
    <row r="70" spans="1:6" ht="33.75">
      <c r="A70" s="50">
        <v>45</v>
      </c>
      <c r="B70" s="48" t="s">
        <v>1479</v>
      </c>
      <c r="C70" s="54">
        <f>+'BASE DE DATOS '!CQ551</f>
        <v>35</v>
      </c>
      <c r="D70" s="160">
        <f>+'BASE DE DATOS '!CR551</f>
        <v>0.77777777777777779</v>
      </c>
      <c r="E70" s="55" t="str">
        <f>+'BASE DE DATOS '!CU551</f>
        <v>SECRETARIA DE SALUD</v>
      </c>
      <c r="F70" s="157"/>
    </row>
    <row r="71" spans="1:6" ht="45">
      <c r="A71" s="50">
        <v>45</v>
      </c>
      <c r="B71" s="48" t="s">
        <v>1480</v>
      </c>
      <c r="C71" s="54">
        <f>+'BASE DE DATOS '!CQ552</f>
        <v>45</v>
      </c>
      <c r="D71" s="160">
        <f>+'BASE DE DATOS '!CR552</f>
        <v>1</v>
      </c>
      <c r="E71" s="55" t="str">
        <f>+'BASE DE DATOS '!CU552</f>
        <v>SECRETARIA DE SALUD</v>
      </c>
      <c r="F71" s="157"/>
    </row>
    <row r="72" spans="1:6" ht="22.5">
      <c r="A72" s="50">
        <v>1</v>
      </c>
      <c r="B72" s="48" t="s">
        <v>1482</v>
      </c>
      <c r="C72" s="54">
        <f>+'BASE DE DATOS '!CQ553</f>
        <v>1</v>
      </c>
      <c r="D72" s="160">
        <f>+'BASE DE DATOS '!CR553</f>
        <v>1</v>
      </c>
      <c r="E72" s="55" t="str">
        <f>+'BASE DE DATOS '!CU553</f>
        <v>SECRETARIA DE SALUD</v>
      </c>
      <c r="F72" s="157"/>
    </row>
    <row r="73" spans="1:6" ht="45">
      <c r="A73" s="50">
        <v>100</v>
      </c>
      <c r="B73" s="48" t="s">
        <v>1483</v>
      </c>
      <c r="C73" s="54">
        <f>+'BASE DE DATOS '!CQ554</f>
        <v>0</v>
      </c>
      <c r="D73" s="160">
        <f>+'BASE DE DATOS '!CR554</f>
        <v>0</v>
      </c>
      <c r="E73" s="55" t="str">
        <f>+'BASE DE DATOS '!CU554</f>
        <v>SECRETARIA DE SALUD</v>
      </c>
      <c r="F73" s="157"/>
    </row>
    <row r="74" spans="1:6" ht="22.5">
      <c r="A74" s="50">
        <v>30</v>
      </c>
      <c r="B74" s="48" t="s">
        <v>1484</v>
      </c>
      <c r="C74" s="54">
        <f>+'BASE DE DATOS '!CQ555</f>
        <v>22</v>
      </c>
      <c r="D74" s="160">
        <f>+'BASE DE DATOS '!CR555</f>
        <v>0.73333333333333328</v>
      </c>
      <c r="E74" s="55" t="str">
        <f>+'BASE DE DATOS '!CU555</f>
        <v>SECRETARIA DE SALUD</v>
      </c>
      <c r="F74" s="157"/>
    </row>
    <row r="75" spans="1:6" ht="67.5">
      <c r="A75" s="50">
        <v>45</v>
      </c>
      <c r="B75" s="48" t="s">
        <v>1485</v>
      </c>
      <c r="C75" s="54">
        <f>+'BASE DE DATOS '!CQ556</f>
        <v>28</v>
      </c>
      <c r="D75" s="160">
        <f>+'BASE DE DATOS '!CR556</f>
        <v>0.62222222222222223</v>
      </c>
      <c r="E75" s="55" t="str">
        <f>+'BASE DE DATOS '!CU556</f>
        <v>SECRETARIA DE SALUD</v>
      </c>
      <c r="F75" s="157"/>
    </row>
    <row r="76" spans="1:6" ht="56.25">
      <c r="A76" s="50">
        <v>25</v>
      </c>
      <c r="B76" s="48" t="s">
        <v>1491</v>
      </c>
      <c r="C76" s="54">
        <f>+'BASE DE DATOS '!CQ558</f>
        <v>45</v>
      </c>
      <c r="D76" s="160">
        <f>+'BASE DE DATOS '!CR558</f>
        <v>1</v>
      </c>
      <c r="E76" s="55" t="str">
        <f>+'BASE DE DATOS '!CU558</f>
        <v>SECRETARIA DE SALUD</v>
      </c>
      <c r="F76" s="157"/>
    </row>
    <row r="77" spans="1:6" ht="45">
      <c r="A77" s="50">
        <v>68</v>
      </c>
      <c r="B77" s="48" t="s">
        <v>1492</v>
      </c>
      <c r="C77" s="50">
        <f>+'BASE DE DATOS '!CQ559</f>
        <v>0</v>
      </c>
      <c r="D77" s="160">
        <f>+'BASE DE DATOS '!CR559</f>
        <v>0</v>
      </c>
      <c r="E77" s="55" t="str">
        <f>+'BASE DE DATOS '!CU559</f>
        <v>SECRETARIA DE SALUD</v>
      </c>
      <c r="F77" s="157"/>
    </row>
    <row r="78" spans="1:6" ht="67.5">
      <c r="A78" s="50">
        <v>17</v>
      </c>
      <c r="B78" s="48" t="s">
        <v>1493</v>
      </c>
      <c r="C78" s="54">
        <f>+'BASE DE DATOS '!CQ560</f>
        <v>13</v>
      </c>
      <c r="D78" s="160">
        <f>+'BASE DE DATOS '!CR560</f>
        <v>0.76470588235294112</v>
      </c>
      <c r="E78" s="55" t="str">
        <f>+'BASE DE DATOS '!CU560</f>
        <v>SECRETARIA DE SALUD</v>
      </c>
      <c r="F78" s="157"/>
    </row>
    <row r="79" spans="1:6" ht="45">
      <c r="A79" s="50">
        <v>17</v>
      </c>
      <c r="B79" s="48" t="s">
        <v>1494</v>
      </c>
      <c r="C79" s="50">
        <f>+'BASE DE DATOS '!CQ561</f>
        <v>18</v>
      </c>
      <c r="D79" s="160">
        <f>+'BASE DE DATOS '!CR561</f>
        <v>1</v>
      </c>
      <c r="E79" s="55" t="str">
        <f>+'BASE DE DATOS '!CU561</f>
        <v>SECRETARIA DE SALUD</v>
      </c>
      <c r="F79" s="157"/>
    </row>
    <row r="80" spans="1:6" ht="33.75">
      <c r="A80" s="50">
        <v>12</v>
      </c>
      <c r="B80" s="48" t="s">
        <v>1495</v>
      </c>
      <c r="C80" s="50">
        <f>+'BASE DE DATOS '!CQ562</f>
        <v>0</v>
      </c>
      <c r="D80" s="160">
        <f>+'BASE DE DATOS '!CR562</f>
        <v>0</v>
      </c>
      <c r="E80" s="55" t="str">
        <f>+'BASE DE DATOS '!CU562</f>
        <v>SECRETARIA DE SALUD</v>
      </c>
      <c r="F80" s="157"/>
    </row>
    <row r="81" spans="1:6" ht="56.25">
      <c r="A81" s="50" t="s">
        <v>81</v>
      </c>
      <c r="B81" s="48" t="s">
        <v>1496</v>
      </c>
      <c r="C81" s="54" t="str">
        <f>+'BASE DE DATOS '!CQ563</f>
        <v>NA</v>
      </c>
      <c r="D81" s="160" t="str">
        <f>+'BASE DE DATOS '!CR563</f>
        <v>NA</v>
      </c>
      <c r="E81" s="55" t="str">
        <f>+'BASE DE DATOS '!CU563</f>
        <v>SECRETARIA DE SALUD</v>
      </c>
      <c r="F81" s="157"/>
    </row>
    <row r="82" spans="1:6" ht="45">
      <c r="A82" s="50">
        <v>25</v>
      </c>
      <c r="B82" s="48" t="s">
        <v>1498</v>
      </c>
      <c r="C82" s="54">
        <f>+'BASE DE DATOS '!CQ564</f>
        <v>51</v>
      </c>
      <c r="D82" s="160">
        <f>+'BASE DE DATOS '!CR564</f>
        <v>1</v>
      </c>
      <c r="E82" s="55" t="str">
        <f>+'BASE DE DATOS '!CU564</f>
        <v>SECRETARIA DE SALUD</v>
      </c>
      <c r="F82" s="157"/>
    </row>
    <row r="83" spans="1:6" ht="67.5">
      <c r="A83" s="50">
        <v>4</v>
      </c>
      <c r="B83" s="48" t="s">
        <v>1500</v>
      </c>
      <c r="C83" s="54">
        <f>+'BASE DE DATOS '!CQ565</f>
        <v>4</v>
      </c>
      <c r="D83" s="160">
        <f>+'BASE DE DATOS '!CR565</f>
        <v>1</v>
      </c>
      <c r="E83" s="55" t="str">
        <f>+'BASE DE DATOS '!CU565</f>
        <v>SECRETARIA DE SALUD</v>
      </c>
      <c r="F83" s="157"/>
    </row>
    <row r="84" spans="1:6" ht="45">
      <c r="A84" s="50">
        <v>46</v>
      </c>
      <c r="B84" s="48" t="s">
        <v>1502</v>
      </c>
      <c r="C84" s="54">
        <f>+'BASE DE DATOS '!CQ566</f>
        <v>45</v>
      </c>
      <c r="D84" s="160">
        <f>+'BASE DE DATOS '!CR566</f>
        <v>0.97826086956521741</v>
      </c>
      <c r="E84" s="55" t="str">
        <f>+'BASE DE DATOS '!CU566</f>
        <v>SECRETARIA DE SALUD</v>
      </c>
      <c r="F84" s="157"/>
    </row>
    <row r="85" spans="1:6" ht="45">
      <c r="A85" s="50">
        <v>1</v>
      </c>
      <c r="B85" s="48" t="s">
        <v>1503</v>
      </c>
      <c r="C85" s="50">
        <f>+'BASE DE DATOS '!CQ567</f>
        <v>1</v>
      </c>
      <c r="D85" s="160">
        <f>+'BASE DE DATOS '!CR567</f>
        <v>1</v>
      </c>
      <c r="E85" s="55" t="str">
        <f>+'BASE DE DATOS '!CU567</f>
        <v>SECRETARIA DE SALUD</v>
      </c>
      <c r="F85" s="157"/>
    </row>
    <row r="86" spans="1:6" ht="67.5">
      <c r="A86" s="50">
        <v>5</v>
      </c>
      <c r="B86" s="48" t="s">
        <v>1504</v>
      </c>
      <c r="C86" s="50">
        <f>+'BASE DE DATOS '!CQ568</f>
        <v>2</v>
      </c>
      <c r="D86" s="160">
        <f>+'BASE DE DATOS '!CR568</f>
        <v>0.4</v>
      </c>
      <c r="E86" s="55" t="str">
        <f>+'BASE DE DATOS '!CU568</f>
        <v>SECRETARIA DE SALUD</v>
      </c>
      <c r="F86" s="157"/>
    </row>
    <row r="87" spans="1:6" ht="45">
      <c r="A87" s="50">
        <v>1</v>
      </c>
      <c r="B87" s="48" t="s">
        <v>1507</v>
      </c>
      <c r="C87" s="54">
        <f>+'BASE DE DATOS '!CQ569</f>
        <v>1.4020000000000001</v>
      </c>
      <c r="D87" s="160">
        <f>+'BASE DE DATOS '!CR569</f>
        <v>1</v>
      </c>
      <c r="E87" s="55" t="str">
        <f>+'BASE DE DATOS '!CU569</f>
        <v>SECRETARIA DE SALUD</v>
      </c>
      <c r="F87" s="157"/>
    </row>
    <row r="88" spans="1:6" ht="56.25">
      <c r="A88" s="50">
        <v>100</v>
      </c>
      <c r="B88" s="48" t="s">
        <v>1509</v>
      </c>
      <c r="C88" s="54">
        <f>+'BASE DE DATOS '!CQ570</f>
        <v>20</v>
      </c>
      <c r="D88" s="160">
        <f>+'BASE DE DATOS '!CR570</f>
        <v>0.2</v>
      </c>
      <c r="E88" s="55" t="str">
        <f>+'BASE DE DATOS '!CU570</f>
        <v>SECRETARIA DE SALUD</v>
      </c>
      <c r="F88" s="157"/>
    </row>
    <row r="89" spans="1:6" ht="45">
      <c r="A89" s="50">
        <v>11</v>
      </c>
      <c r="B89" s="48" t="s">
        <v>1510</v>
      </c>
      <c r="C89" s="54">
        <f>+'BASE DE DATOS '!CQ571</f>
        <v>20</v>
      </c>
      <c r="D89" s="160">
        <f>+'BASE DE DATOS '!CR571</f>
        <v>1</v>
      </c>
      <c r="E89" s="55" t="str">
        <f>+'BASE DE DATOS '!CU571</f>
        <v>SECRETARIA DE SALUD</v>
      </c>
      <c r="F89" s="157"/>
    </row>
    <row r="90" spans="1:6" ht="45">
      <c r="A90" s="50">
        <v>6</v>
      </c>
      <c r="B90" s="48" t="s">
        <v>1516</v>
      </c>
      <c r="C90" s="54">
        <f>+'BASE DE DATOS '!CQ573</f>
        <v>71</v>
      </c>
      <c r="D90" s="160">
        <f>+'BASE DE DATOS '!CR573</f>
        <v>1</v>
      </c>
      <c r="E90" s="55" t="str">
        <f>+'BASE DE DATOS '!CU573</f>
        <v>SECRETARIA DE SALUD</v>
      </c>
      <c r="F90" s="157"/>
    </row>
    <row r="91" spans="1:6" ht="56.25">
      <c r="A91" s="50">
        <v>3</v>
      </c>
      <c r="B91" s="48" t="s">
        <v>1518</v>
      </c>
      <c r="C91" s="54">
        <f>+'BASE DE DATOS '!CQ574</f>
        <v>6</v>
      </c>
      <c r="D91" s="160">
        <f>+'BASE DE DATOS '!CR574</f>
        <v>1</v>
      </c>
      <c r="E91" s="55" t="str">
        <f>+'BASE DE DATOS '!CU574</f>
        <v>SECRETARIA DE SALUD</v>
      </c>
      <c r="F91" s="157"/>
    </row>
    <row r="92" spans="1:6" ht="22.5">
      <c r="A92" s="50">
        <v>18</v>
      </c>
      <c r="B92" s="48" t="s">
        <v>1521</v>
      </c>
      <c r="C92" s="54">
        <f>+'BASE DE DATOS '!CQ575</f>
        <v>94</v>
      </c>
      <c r="D92" s="160">
        <f>+'BASE DE DATOS '!CR575</f>
        <v>1</v>
      </c>
      <c r="E92" s="55" t="str">
        <f>+'BASE DE DATOS '!CU575</f>
        <v>SECRETARIA DE SALUD</v>
      </c>
      <c r="F92" s="157"/>
    </row>
    <row r="93" spans="1:6" ht="45">
      <c r="A93" s="50">
        <v>45</v>
      </c>
      <c r="B93" s="48" t="s">
        <v>1524</v>
      </c>
      <c r="C93" s="54">
        <f>+'BASE DE DATOS '!CQ576</f>
        <v>75</v>
      </c>
      <c r="D93" s="160">
        <f>+'BASE DE DATOS '!CR576</f>
        <v>1</v>
      </c>
      <c r="E93" s="55" t="str">
        <f>+'BASE DE DATOS '!CU576</f>
        <v>SECRETARIA DE SALUD</v>
      </c>
      <c r="F93" s="157"/>
    </row>
    <row r="94" spans="1:6" ht="56.25">
      <c r="A94" s="50">
        <v>45</v>
      </c>
      <c r="B94" s="48" t="s">
        <v>1527</v>
      </c>
      <c r="C94" s="54">
        <f>+'BASE DE DATOS '!CQ577</f>
        <v>92</v>
      </c>
      <c r="D94" s="160">
        <f>+'BASE DE DATOS '!CR577</f>
        <v>1</v>
      </c>
      <c r="E94" s="55" t="str">
        <f>+'BASE DE DATOS '!CU577</f>
        <v>SECRETARIA DE SALUD</v>
      </c>
      <c r="F94" s="157"/>
    </row>
    <row r="95" spans="1:6" ht="56.25">
      <c r="A95" s="50">
        <v>11</v>
      </c>
      <c r="B95" s="48" t="s">
        <v>1531</v>
      </c>
      <c r="C95" s="54">
        <f>+'BASE DE DATOS '!CQ579</f>
        <v>123</v>
      </c>
      <c r="D95" s="160">
        <f>+'BASE DE DATOS '!CR579</f>
        <v>1</v>
      </c>
      <c r="E95" s="55" t="str">
        <f>+'BASE DE DATOS '!CU579</f>
        <v>SECRETARIA DE SALUD</v>
      </c>
      <c r="F95" s="157"/>
    </row>
    <row r="96" spans="1:6" ht="56.25">
      <c r="A96" s="50">
        <v>45</v>
      </c>
      <c r="B96" s="48" t="s">
        <v>1533</v>
      </c>
      <c r="C96" s="54">
        <f>+'BASE DE DATOS '!CQ580</f>
        <v>37.142857142857146</v>
      </c>
      <c r="D96" s="160">
        <f>+'BASE DE DATOS '!CR580</f>
        <v>0.82539682539682546</v>
      </c>
      <c r="E96" s="55" t="str">
        <f>+'BASE DE DATOS '!CU580</f>
        <v>SECRETARIA DE SALUD</v>
      </c>
      <c r="F96" s="157"/>
    </row>
    <row r="97" spans="1:6" ht="56.25">
      <c r="A97" s="50">
        <v>15</v>
      </c>
      <c r="B97" s="48" t="s">
        <v>1537</v>
      </c>
      <c r="C97" s="54">
        <f>+'BASE DE DATOS '!CQ581</f>
        <v>38.285714285714285</v>
      </c>
      <c r="D97" s="160">
        <f>+'BASE DE DATOS '!CR581</f>
        <v>1</v>
      </c>
      <c r="E97" s="55" t="str">
        <f>+'BASE DE DATOS '!CU581</f>
        <v>SECRETARIA DE SALUD</v>
      </c>
      <c r="F97" s="157"/>
    </row>
    <row r="98" spans="1:6" ht="33.75">
      <c r="A98" s="50">
        <v>1</v>
      </c>
      <c r="B98" s="48" t="s">
        <v>1541</v>
      </c>
      <c r="C98" s="54">
        <f>+'BASE DE DATOS '!CQ582</f>
        <v>1</v>
      </c>
      <c r="D98" s="160">
        <f>+'BASE DE DATOS '!CR582</f>
        <v>1</v>
      </c>
      <c r="E98" s="55" t="str">
        <f>+'BASE DE DATOS '!CU582</f>
        <v>SECRETARIA DE SALUD</v>
      </c>
      <c r="F98" s="157"/>
    </row>
    <row r="99" spans="1:6" ht="45">
      <c r="A99" s="50">
        <v>80</v>
      </c>
      <c r="B99" s="48" t="s">
        <v>1544</v>
      </c>
      <c r="C99" s="54">
        <f>+'BASE DE DATOS '!CQ583</f>
        <v>80</v>
      </c>
      <c r="D99" s="160">
        <f>+'BASE DE DATOS '!CR583</f>
        <v>1</v>
      </c>
      <c r="E99" s="55" t="str">
        <f>+'BASE DE DATOS '!CU583</f>
        <v>SECRETARIA DE SALUD</v>
      </c>
      <c r="F99" s="157"/>
    </row>
  </sheetData>
  <autoFilter ref="A1:G99"/>
  <conditionalFormatting sqref="D2:D6">
    <cfRule type="iconSet" priority="112">
      <iconSet iconSet="5Arrows">
        <cfvo type="percent" val="0"/>
        <cfvo type="num" val="0.2"/>
        <cfvo type="num" val="0.4"/>
        <cfvo type="num" val="0.6"/>
        <cfvo type="num" val="0.8"/>
      </iconSet>
    </cfRule>
  </conditionalFormatting>
  <conditionalFormatting sqref="D76 D78 D81:D89">
    <cfRule type="iconSet" priority="111">
      <iconSet iconSet="5Arrows">
        <cfvo type="percent" val="0"/>
        <cfvo type="num" val="0.2"/>
        <cfvo type="num" val="0.4"/>
        <cfvo type="num" val="0.6"/>
        <cfvo type="num" val="0.8"/>
      </iconSet>
    </cfRule>
  </conditionalFormatting>
  <conditionalFormatting sqref="D90 D92:D94">
    <cfRule type="iconSet" priority="110">
      <iconSet iconSet="5Arrows">
        <cfvo type="percent" val="0"/>
        <cfvo type="num" val="0.2"/>
        <cfvo type="num" val="0.4"/>
        <cfvo type="num" val="0.6"/>
        <cfvo type="num" val="0.8"/>
      </iconSet>
    </cfRule>
  </conditionalFormatting>
  <conditionalFormatting sqref="D95:D97 D99">
    <cfRule type="iconSet" priority="109">
      <iconSet iconSet="5Arrows">
        <cfvo type="percent" val="0"/>
        <cfvo type="num" val="0.2"/>
        <cfvo type="num" val="0.4"/>
        <cfvo type="num" val="0.6"/>
        <cfvo type="num" val="0.8"/>
      </iconSet>
    </cfRule>
  </conditionalFormatting>
  <conditionalFormatting sqref="D7">
    <cfRule type="iconSet" priority="108">
      <iconSet iconSet="5Arrows">
        <cfvo type="percent" val="0"/>
        <cfvo type="num" val="0.2"/>
        <cfvo type="num" val="0.4"/>
        <cfvo type="num" val="0.6"/>
        <cfvo type="num" val="0.8"/>
      </iconSet>
    </cfRule>
  </conditionalFormatting>
  <conditionalFormatting sqref="D28">
    <cfRule type="iconSet" priority="107">
      <iconSet iconSet="5Arrows">
        <cfvo type="percent" val="0"/>
        <cfvo type="num" val="0.2"/>
        <cfvo type="num" val="0.4"/>
        <cfvo type="num" val="0.6"/>
        <cfvo type="num" val="0.8"/>
      </iconSet>
    </cfRule>
  </conditionalFormatting>
  <conditionalFormatting sqref="D29">
    <cfRule type="iconSet" priority="106">
      <iconSet iconSet="5Arrows">
        <cfvo type="percent" val="0"/>
        <cfvo type="num" val="0.2"/>
        <cfvo type="num" val="0.4"/>
        <cfvo type="num" val="0.6"/>
        <cfvo type="num" val="0.8"/>
      </iconSet>
    </cfRule>
  </conditionalFormatting>
  <conditionalFormatting sqref="D30">
    <cfRule type="iconSet" priority="105">
      <iconSet iconSet="5Arrows">
        <cfvo type="percent" val="0"/>
        <cfvo type="num" val="0.2"/>
        <cfvo type="num" val="0.4"/>
        <cfvo type="num" val="0.6"/>
        <cfvo type="num" val="0.8"/>
      </iconSet>
    </cfRule>
  </conditionalFormatting>
  <conditionalFormatting sqref="D31">
    <cfRule type="iconSet" priority="104">
      <iconSet iconSet="5Arrows">
        <cfvo type="percent" val="0"/>
        <cfvo type="num" val="0.2"/>
        <cfvo type="num" val="0.4"/>
        <cfvo type="num" val="0.6"/>
        <cfvo type="num" val="0.8"/>
      </iconSet>
    </cfRule>
  </conditionalFormatting>
  <conditionalFormatting sqref="D31:D34">
    <cfRule type="iconSet" priority="103">
      <iconSet iconSet="5Arrows">
        <cfvo type="percent" val="0"/>
        <cfvo type="num" val="0.2"/>
        <cfvo type="num" val="0.4"/>
        <cfvo type="num" val="0.6"/>
        <cfvo type="num" val="0.8"/>
      </iconSet>
    </cfRule>
  </conditionalFormatting>
  <conditionalFormatting sqref="D40">
    <cfRule type="iconSet" priority="102">
      <iconSet iconSet="5Arrows">
        <cfvo type="percent" val="0"/>
        <cfvo type="num" val="0.2"/>
        <cfvo type="num" val="0.4"/>
        <cfvo type="num" val="0.6"/>
        <cfvo type="num" val="0.8"/>
      </iconSet>
    </cfRule>
  </conditionalFormatting>
  <conditionalFormatting sqref="D36:D39">
    <cfRule type="iconSet" priority="101">
      <iconSet iconSet="5Arrows">
        <cfvo type="percent" val="0"/>
        <cfvo type="num" val="0.2"/>
        <cfvo type="num" val="0.4"/>
        <cfvo type="num" val="0.6"/>
        <cfvo type="num" val="0.8"/>
      </iconSet>
    </cfRule>
  </conditionalFormatting>
  <conditionalFormatting sqref="D18:D21 D24:D25 D7:D15">
    <cfRule type="iconSet" priority="100">
      <iconSet iconSet="5Arrows">
        <cfvo type="percent" val="0"/>
        <cfvo type="num" val="0.2"/>
        <cfvo type="num" val="0.4"/>
        <cfvo type="num" val="0.6"/>
        <cfvo type="num" val="0.8"/>
      </iconSet>
    </cfRule>
  </conditionalFormatting>
  <conditionalFormatting sqref="D28:D75">
    <cfRule type="iconSet" priority="99">
      <iconSet iconSet="5Arrows">
        <cfvo type="percent" val="0"/>
        <cfvo type="num" val="0.2"/>
        <cfvo type="num" val="0.4"/>
        <cfvo type="num" val="0.6"/>
        <cfvo type="num" val="0.8"/>
      </iconSet>
    </cfRule>
  </conditionalFormatting>
  <conditionalFormatting sqref="D98">
    <cfRule type="iconSet" priority="98">
      <iconSet iconSet="5Arrows">
        <cfvo type="percent" val="0"/>
        <cfvo type="num" val="0.2"/>
        <cfvo type="num" val="0.4"/>
        <cfvo type="num" val="0.6"/>
        <cfvo type="num" val="0.8"/>
      </iconSet>
    </cfRule>
  </conditionalFormatting>
  <conditionalFormatting sqref="D2:D6">
    <cfRule type="iconSet" priority="97">
      <iconSet iconSet="5Arrows">
        <cfvo type="percent" val="0"/>
        <cfvo type="num" val="0.25" gte="0"/>
        <cfvo type="num" val="0.4"/>
        <cfvo type="num" val="0.75"/>
        <cfvo type="num" val="0.75" gte="0"/>
      </iconSet>
    </cfRule>
  </conditionalFormatting>
  <conditionalFormatting sqref="D7:D27">
    <cfRule type="iconSet" priority="96">
      <iconSet iconSet="5Arrows">
        <cfvo type="percent" val="0"/>
        <cfvo type="num" val="0.2"/>
        <cfvo type="num" val="0.4"/>
        <cfvo type="num" val="0.6"/>
        <cfvo type="num" val="0.8"/>
      </iconSet>
    </cfRule>
  </conditionalFormatting>
  <conditionalFormatting sqref="D7:D27">
    <cfRule type="iconSet" priority="95">
      <iconSet iconSet="5Arrows">
        <cfvo type="percent" val="0"/>
        <cfvo type="num" val="0.25" gte="0"/>
        <cfvo type="num" val="0.4"/>
        <cfvo type="num" val="0.75"/>
        <cfvo type="num" val="0.75" gte="0"/>
      </iconSet>
    </cfRule>
  </conditionalFormatting>
  <conditionalFormatting sqref="D28:D75">
    <cfRule type="iconSet" priority="94">
      <iconSet iconSet="5Arrows">
        <cfvo type="percent" val="0"/>
        <cfvo type="num" val="0.25" gte="0"/>
        <cfvo type="num" val="0.4"/>
        <cfvo type="num" val="0.75"/>
        <cfvo type="num" val="0.75" gte="0"/>
      </iconSet>
    </cfRule>
  </conditionalFormatting>
  <conditionalFormatting sqref="D76:D89">
    <cfRule type="iconSet" priority="93">
      <iconSet iconSet="5Arrows">
        <cfvo type="percent" val="0"/>
        <cfvo type="num" val="0.2"/>
        <cfvo type="num" val="0.4"/>
        <cfvo type="num" val="0.6"/>
        <cfvo type="num" val="0.8"/>
      </iconSet>
    </cfRule>
  </conditionalFormatting>
  <conditionalFormatting sqref="D76:D89">
    <cfRule type="iconSet" priority="92">
      <iconSet iconSet="5Arrows">
        <cfvo type="percent" val="0"/>
        <cfvo type="num" val="0.25" gte="0"/>
        <cfvo type="num" val="0.4"/>
        <cfvo type="num" val="0.75"/>
        <cfvo type="num" val="0.75" gte="0"/>
      </iconSet>
    </cfRule>
  </conditionalFormatting>
  <conditionalFormatting sqref="D90:D94">
    <cfRule type="iconSet" priority="91">
      <iconSet iconSet="5Arrows">
        <cfvo type="percent" val="0"/>
        <cfvo type="num" val="0.2"/>
        <cfvo type="num" val="0.4"/>
        <cfvo type="num" val="0.6"/>
        <cfvo type="num" val="0.8"/>
      </iconSet>
    </cfRule>
  </conditionalFormatting>
  <conditionalFormatting sqref="D90:D94">
    <cfRule type="iconSet" priority="90">
      <iconSet iconSet="5Arrows">
        <cfvo type="percent" val="0"/>
        <cfvo type="num" val="0.25" gte="0"/>
        <cfvo type="num" val="0.4"/>
        <cfvo type="num" val="0.75"/>
        <cfvo type="num" val="0.75" gte="0"/>
      </iconSet>
    </cfRule>
  </conditionalFormatting>
  <conditionalFormatting sqref="D95:D99">
    <cfRule type="iconSet" priority="89">
      <iconSet iconSet="5Arrows">
        <cfvo type="percent" val="0"/>
        <cfvo type="num" val="0.2"/>
        <cfvo type="num" val="0.4"/>
        <cfvo type="num" val="0.6"/>
        <cfvo type="num" val="0.8"/>
      </iconSet>
    </cfRule>
  </conditionalFormatting>
  <conditionalFormatting sqref="D95:D99">
    <cfRule type="iconSet" priority="88">
      <iconSet iconSet="5Arrows">
        <cfvo type="percent" val="0"/>
        <cfvo type="num" val="0.25" gte="0"/>
        <cfvo type="num" val="0.4"/>
        <cfvo type="num" val="0.75"/>
        <cfvo type="num" val="0.75" gte="0"/>
      </iconSet>
    </cfRule>
  </conditionalFormatting>
  <conditionalFormatting sqref="D2:D3">
    <cfRule type="iconSet" priority="87">
      <iconSet iconSet="5Arrows">
        <cfvo type="percent" val="0"/>
        <cfvo type="num" val="0.2"/>
        <cfvo type="num" val="0.4"/>
        <cfvo type="num" val="0.6"/>
        <cfvo type="num" val="0.8"/>
      </iconSet>
    </cfRule>
  </conditionalFormatting>
  <conditionalFormatting sqref="D2:D3">
    <cfRule type="iconSet" priority="86">
      <iconSet iconSet="5Arrows">
        <cfvo type="percent" val="0"/>
        <cfvo type="num" val="0.25" gte="0"/>
        <cfvo type="num" val="0.4"/>
        <cfvo type="num" val="0.75"/>
        <cfvo type="num" val="0.75" gte="0"/>
      </iconSet>
    </cfRule>
  </conditionalFormatting>
  <conditionalFormatting sqref="D8">
    <cfRule type="iconSet" priority="85">
      <iconSet iconSet="5Arrows">
        <cfvo type="percent" val="0"/>
        <cfvo type="num" val="0.2"/>
        <cfvo type="num" val="0.4"/>
        <cfvo type="num" val="0.6"/>
        <cfvo type="num" val="0.8"/>
      </iconSet>
    </cfRule>
  </conditionalFormatting>
  <conditionalFormatting sqref="D8:D12">
    <cfRule type="iconSet" priority="84">
      <iconSet iconSet="5Arrows">
        <cfvo type="percent" val="0"/>
        <cfvo type="num" val="0.2"/>
        <cfvo type="num" val="0.4"/>
        <cfvo type="num" val="0.6"/>
        <cfvo type="num" val="0.8"/>
      </iconSet>
    </cfRule>
  </conditionalFormatting>
  <conditionalFormatting sqref="D14:D15">
    <cfRule type="iconSet" priority="83">
      <iconSet iconSet="5Arrows">
        <cfvo type="percent" val="0"/>
        <cfvo type="num" val="0.2"/>
        <cfvo type="num" val="0.4"/>
        <cfvo type="num" val="0.6"/>
        <cfvo type="num" val="0.8"/>
      </iconSet>
    </cfRule>
  </conditionalFormatting>
  <conditionalFormatting sqref="D16">
    <cfRule type="iconSet" priority="82">
      <iconSet iconSet="5Arrows">
        <cfvo type="percent" val="0"/>
        <cfvo type="num" val="0.2"/>
        <cfvo type="num" val="0.4"/>
        <cfvo type="num" val="0.6"/>
        <cfvo type="num" val="0.8"/>
      </iconSet>
    </cfRule>
  </conditionalFormatting>
  <conditionalFormatting sqref="D17:D19">
    <cfRule type="iconSet" priority="81">
      <iconSet iconSet="5Arrows">
        <cfvo type="percent" val="0"/>
        <cfvo type="num" val="0.2"/>
        <cfvo type="num" val="0.4"/>
        <cfvo type="num" val="0.6"/>
        <cfvo type="num" val="0.8"/>
      </iconSet>
    </cfRule>
  </conditionalFormatting>
  <conditionalFormatting sqref="D22">
    <cfRule type="iconSet" priority="80">
      <iconSet iconSet="5Arrows">
        <cfvo type="percent" val="0"/>
        <cfvo type="num" val="0.2"/>
        <cfvo type="num" val="0.4"/>
        <cfvo type="num" val="0.6"/>
        <cfvo type="num" val="0.8"/>
      </iconSet>
    </cfRule>
  </conditionalFormatting>
  <conditionalFormatting sqref="D23">
    <cfRule type="iconSet" priority="79">
      <iconSet iconSet="5Arrows">
        <cfvo type="percent" val="0"/>
        <cfvo type="num" val="0.2"/>
        <cfvo type="num" val="0.4"/>
        <cfvo type="num" val="0.6"/>
        <cfvo type="num" val="0.8"/>
      </iconSet>
    </cfRule>
  </conditionalFormatting>
  <conditionalFormatting sqref="D26">
    <cfRule type="iconSet" priority="78">
      <iconSet iconSet="5Arrows">
        <cfvo type="percent" val="0"/>
        <cfvo type="num" val="0.2"/>
        <cfvo type="num" val="0.4"/>
        <cfvo type="num" val="0.6"/>
        <cfvo type="num" val="0.8"/>
      </iconSet>
    </cfRule>
  </conditionalFormatting>
  <conditionalFormatting sqref="D30:D75">
    <cfRule type="iconSet" priority="77">
      <iconSet iconSet="5Arrows">
        <cfvo type="percent" val="0"/>
        <cfvo type="num" val="0.2"/>
        <cfvo type="num" val="0.4"/>
        <cfvo type="num" val="0.6"/>
        <cfvo type="num" val="0.8"/>
      </iconSet>
    </cfRule>
  </conditionalFormatting>
  <conditionalFormatting sqref="D32:D33">
    <cfRule type="iconSet" priority="76">
      <iconSet iconSet="5Arrows">
        <cfvo type="percent" val="0"/>
        <cfvo type="num" val="0.2"/>
        <cfvo type="num" val="0.4"/>
        <cfvo type="num" val="0.6"/>
        <cfvo type="num" val="0.8"/>
      </iconSet>
    </cfRule>
  </conditionalFormatting>
  <conditionalFormatting sqref="D35">
    <cfRule type="iconSet" priority="75">
      <iconSet iconSet="5Arrows">
        <cfvo type="percent" val="0"/>
        <cfvo type="num" val="0.2"/>
        <cfvo type="num" val="0.4"/>
        <cfvo type="num" val="0.6"/>
        <cfvo type="num" val="0.8"/>
      </iconSet>
    </cfRule>
  </conditionalFormatting>
  <conditionalFormatting sqref="D41:D44">
    <cfRule type="iconSet" priority="74">
      <iconSet iconSet="5Arrows">
        <cfvo type="percent" val="0"/>
        <cfvo type="num" val="0.2"/>
        <cfvo type="num" val="0.4"/>
        <cfvo type="num" val="0.6"/>
        <cfvo type="num" val="0.8"/>
      </iconSet>
    </cfRule>
  </conditionalFormatting>
  <conditionalFormatting sqref="D45:D49">
    <cfRule type="iconSet" priority="73">
      <iconSet iconSet="5Arrows">
        <cfvo type="percent" val="0"/>
        <cfvo type="num" val="0.2"/>
        <cfvo type="num" val="0.4"/>
        <cfvo type="num" val="0.6"/>
        <cfvo type="num" val="0.8"/>
      </iconSet>
    </cfRule>
  </conditionalFormatting>
  <conditionalFormatting sqref="D51">
    <cfRule type="iconSet" priority="72">
      <iconSet iconSet="5Arrows">
        <cfvo type="percent" val="0"/>
        <cfvo type="num" val="0.2"/>
        <cfvo type="num" val="0.4"/>
        <cfvo type="num" val="0.6"/>
        <cfvo type="num" val="0.8"/>
      </iconSet>
    </cfRule>
  </conditionalFormatting>
  <conditionalFormatting sqref="D52">
    <cfRule type="iconSet" priority="71">
      <iconSet iconSet="5Arrows">
        <cfvo type="percent" val="0"/>
        <cfvo type="num" val="0.2"/>
        <cfvo type="num" val="0.4"/>
        <cfvo type="num" val="0.6"/>
        <cfvo type="num" val="0.8"/>
      </iconSet>
    </cfRule>
  </conditionalFormatting>
  <conditionalFormatting sqref="D53:D60">
    <cfRule type="iconSet" priority="70">
      <iconSet iconSet="5Arrows">
        <cfvo type="percent" val="0"/>
        <cfvo type="num" val="0.2"/>
        <cfvo type="num" val="0.4"/>
        <cfvo type="num" val="0.6"/>
        <cfvo type="num" val="0.8"/>
      </iconSet>
    </cfRule>
  </conditionalFormatting>
  <conditionalFormatting sqref="D61:D64">
    <cfRule type="iconSet" priority="69">
      <iconSet iconSet="5Arrows">
        <cfvo type="percent" val="0"/>
        <cfvo type="num" val="0.2"/>
        <cfvo type="num" val="0.4"/>
        <cfvo type="num" val="0.6"/>
        <cfvo type="num" val="0.8"/>
      </iconSet>
    </cfRule>
  </conditionalFormatting>
  <conditionalFormatting sqref="D65">
    <cfRule type="iconSet" priority="68">
      <iconSet iconSet="5Arrows">
        <cfvo type="percent" val="0"/>
        <cfvo type="num" val="0.2"/>
        <cfvo type="num" val="0.4"/>
        <cfvo type="num" val="0.6"/>
        <cfvo type="num" val="0.8"/>
      </iconSet>
    </cfRule>
  </conditionalFormatting>
  <conditionalFormatting sqref="D66:D67">
    <cfRule type="iconSet" priority="67">
      <iconSet iconSet="5Arrows">
        <cfvo type="percent" val="0"/>
        <cfvo type="num" val="0.2"/>
        <cfvo type="num" val="0.4"/>
        <cfvo type="num" val="0.6"/>
        <cfvo type="num" val="0.8"/>
      </iconSet>
    </cfRule>
  </conditionalFormatting>
  <conditionalFormatting sqref="D68:D69">
    <cfRule type="iconSet" priority="66">
      <iconSet iconSet="5Arrows">
        <cfvo type="percent" val="0"/>
        <cfvo type="num" val="0.2"/>
        <cfvo type="num" val="0.4"/>
        <cfvo type="num" val="0.6"/>
        <cfvo type="num" val="0.8"/>
      </iconSet>
    </cfRule>
  </conditionalFormatting>
  <conditionalFormatting sqref="D70:D71">
    <cfRule type="iconSet" priority="65">
      <iconSet iconSet="5Arrows">
        <cfvo type="percent" val="0"/>
        <cfvo type="num" val="0.2"/>
        <cfvo type="num" val="0.4"/>
        <cfvo type="num" val="0.6"/>
        <cfvo type="num" val="0.8"/>
      </iconSet>
    </cfRule>
  </conditionalFormatting>
  <conditionalFormatting sqref="D72:D73">
    <cfRule type="iconSet" priority="64">
      <iconSet iconSet="5Arrows">
        <cfvo type="percent" val="0"/>
        <cfvo type="num" val="0.2"/>
        <cfvo type="num" val="0.4"/>
        <cfvo type="num" val="0.6"/>
        <cfvo type="num" val="0.8"/>
      </iconSet>
    </cfRule>
  </conditionalFormatting>
  <conditionalFormatting sqref="D74:D75">
    <cfRule type="iconSet" priority="63">
      <iconSet iconSet="5Arrows">
        <cfvo type="percent" val="0"/>
        <cfvo type="num" val="0.2"/>
        <cfvo type="num" val="0.4"/>
        <cfvo type="num" val="0.6"/>
        <cfvo type="num" val="0.8"/>
      </iconSet>
    </cfRule>
  </conditionalFormatting>
  <conditionalFormatting sqref="D74">
    <cfRule type="iconSet" priority="62">
      <iconSet iconSet="5Arrows">
        <cfvo type="percent" val="0"/>
        <cfvo type="num" val="0.2"/>
        <cfvo type="num" val="0.4"/>
        <cfvo type="num" val="0.6"/>
        <cfvo type="num" val="0.8"/>
      </iconSet>
    </cfRule>
  </conditionalFormatting>
  <conditionalFormatting sqref="D79">
    <cfRule type="iconSet" priority="61">
      <iconSet iconSet="5Arrows">
        <cfvo type="percent" val="0"/>
        <cfvo type="num" val="0.2"/>
        <cfvo type="num" val="0.4"/>
        <cfvo type="num" val="0.6"/>
        <cfvo type="num" val="0.8"/>
      </iconSet>
    </cfRule>
  </conditionalFormatting>
  <conditionalFormatting sqref="D77:D78">
    <cfRule type="iconSet" priority="60">
      <iconSet iconSet="5Arrows">
        <cfvo type="percent" val="0"/>
        <cfvo type="num" val="0.2"/>
        <cfvo type="num" val="0.4"/>
        <cfvo type="num" val="0.6"/>
        <cfvo type="num" val="0.8"/>
      </iconSet>
    </cfRule>
  </conditionalFormatting>
  <conditionalFormatting sqref="D76">
    <cfRule type="iconSet" priority="59">
      <iconSet iconSet="5Arrows">
        <cfvo type="percent" val="0"/>
        <cfvo type="num" val="0.2"/>
        <cfvo type="num" val="0.4"/>
        <cfvo type="num" val="0.6"/>
        <cfvo type="num" val="0.8"/>
      </iconSet>
    </cfRule>
  </conditionalFormatting>
  <conditionalFormatting sqref="D82:D87">
    <cfRule type="iconSet" priority="58">
      <iconSet iconSet="5Arrows">
        <cfvo type="percent" val="0"/>
        <cfvo type="num" val="0.2"/>
        <cfvo type="num" val="0.4"/>
        <cfvo type="num" val="0.6"/>
        <cfvo type="num" val="0.8"/>
      </iconSet>
    </cfRule>
  </conditionalFormatting>
  <conditionalFormatting sqref="D80">
    <cfRule type="iconSet" priority="57">
      <iconSet iconSet="5Arrows">
        <cfvo type="percent" val="0"/>
        <cfvo type="num" val="0.2"/>
        <cfvo type="num" val="0.4"/>
        <cfvo type="num" val="0.6"/>
        <cfvo type="num" val="0.8"/>
      </iconSet>
    </cfRule>
  </conditionalFormatting>
  <conditionalFormatting sqref="F2:F6">
    <cfRule type="iconSet" priority="56">
      <iconSet iconSet="5Arrows">
        <cfvo type="percent" val="0"/>
        <cfvo type="num" val="0.2"/>
        <cfvo type="num" val="0.4"/>
        <cfvo type="num" val="0.6"/>
        <cfvo type="num" val="0.8"/>
      </iconSet>
    </cfRule>
  </conditionalFormatting>
  <conditionalFormatting sqref="F76 F78 F81:F89">
    <cfRule type="iconSet" priority="55">
      <iconSet iconSet="5Arrows">
        <cfvo type="percent" val="0"/>
        <cfvo type="num" val="0.2"/>
        <cfvo type="num" val="0.4"/>
        <cfvo type="num" val="0.6"/>
        <cfvo type="num" val="0.8"/>
      </iconSet>
    </cfRule>
  </conditionalFormatting>
  <conditionalFormatting sqref="F90 F92:F94">
    <cfRule type="iconSet" priority="54">
      <iconSet iconSet="5Arrows">
        <cfvo type="percent" val="0"/>
        <cfvo type="num" val="0.2"/>
        <cfvo type="num" val="0.4"/>
        <cfvo type="num" val="0.6"/>
        <cfvo type="num" val="0.8"/>
      </iconSet>
    </cfRule>
  </conditionalFormatting>
  <conditionalFormatting sqref="F95:F97 F99">
    <cfRule type="iconSet" priority="53">
      <iconSet iconSet="5Arrows">
        <cfvo type="percent" val="0"/>
        <cfvo type="num" val="0.2"/>
        <cfvo type="num" val="0.4"/>
        <cfvo type="num" val="0.6"/>
        <cfvo type="num" val="0.8"/>
      </iconSet>
    </cfRule>
  </conditionalFormatting>
  <conditionalFormatting sqref="F7">
    <cfRule type="iconSet" priority="52">
      <iconSet iconSet="5Arrows">
        <cfvo type="percent" val="0"/>
        <cfvo type="num" val="0.2"/>
        <cfvo type="num" val="0.4"/>
        <cfvo type="num" val="0.6"/>
        <cfvo type="num" val="0.8"/>
      </iconSet>
    </cfRule>
  </conditionalFormatting>
  <conditionalFormatting sqref="F28">
    <cfRule type="iconSet" priority="51">
      <iconSet iconSet="5Arrows">
        <cfvo type="percent" val="0"/>
        <cfvo type="num" val="0.2"/>
        <cfvo type="num" val="0.4"/>
        <cfvo type="num" val="0.6"/>
        <cfvo type="num" val="0.8"/>
      </iconSet>
    </cfRule>
  </conditionalFormatting>
  <conditionalFormatting sqref="F29">
    <cfRule type="iconSet" priority="50">
      <iconSet iconSet="5Arrows">
        <cfvo type="percent" val="0"/>
        <cfvo type="num" val="0.2"/>
        <cfvo type="num" val="0.4"/>
        <cfvo type="num" val="0.6"/>
        <cfvo type="num" val="0.8"/>
      </iconSet>
    </cfRule>
  </conditionalFormatting>
  <conditionalFormatting sqref="F30">
    <cfRule type="iconSet" priority="49">
      <iconSet iconSet="5Arrows">
        <cfvo type="percent" val="0"/>
        <cfvo type="num" val="0.2"/>
        <cfvo type="num" val="0.4"/>
        <cfvo type="num" val="0.6"/>
        <cfvo type="num" val="0.8"/>
      </iconSet>
    </cfRule>
  </conditionalFormatting>
  <conditionalFormatting sqref="F31">
    <cfRule type="iconSet" priority="48">
      <iconSet iconSet="5Arrows">
        <cfvo type="percent" val="0"/>
        <cfvo type="num" val="0.2"/>
        <cfvo type="num" val="0.4"/>
        <cfvo type="num" val="0.6"/>
        <cfvo type="num" val="0.8"/>
      </iconSet>
    </cfRule>
  </conditionalFormatting>
  <conditionalFormatting sqref="F31:F34">
    <cfRule type="iconSet" priority="47">
      <iconSet iconSet="5Arrows">
        <cfvo type="percent" val="0"/>
        <cfvo type="num" val="0.2"/>
        <cfvo type="num" val="0.4"/>
        <cfvo type="num" val="0.6"/>
        <cfvo type="num" val="0.8"/>
      </iconSet>
    </cfRule>
  </conditionalFormatting>
  <conditionalFormatting sqref="F40">
    <cfRule type="iconSet" priority="46">
      <iconSet iconSet="5Arrows">
        <cfvo type="percent" val="0"/>
        <cfvo type="num" val="0.2"/>
        <cfvo type="num" val="0.4"/>
        <cfvo type="num" val="0.6"/>
        <cfvo type="num" val="0.8"/>
      </iconSet>
    </cfRule>
  </conditionalFormatting>
  <conditionalFormatting sqref="F36:F39">
    <cfRule type="iconSet" priority="45">
      <iconSet iconSet="5Arrows">
        <cfvo type="percent" val="0"/>
        <cfvo type="num" val="0.2"/>
        <cfvo type="num" val="0.4"/>
        <cfvo type="num" val="0.6"/>
        <cfvo type="num" val="0.8"/>
      </iconSet>
    </cfRule>
  </conditionalFormatting>
  <conditionalFormatting sqref="F18:F21 F24:F25 F7:F15">
    <cfRule type="iconSet" priority="44">
      <iconSet iconSet="5Arrows">
        <cfvo type="percent" val="0"/>
        <cfvo type="num" val="0.2"/>
        <cfvo type="num" val="0.4"/>
        <cfvo type="num" val="0.6"/>
        <cfvo type="num" val="0.8"/>
      </iconSet>
    </cfRule>
  </conditionalFormatting>
  <conditionalFormatting sqref="F28:F75">
    <cfRule type="iconSet" priority="43">
      <iconSet iconSet="5Arrows">
        <cfvo type="percent" val="0"/>
        <cfvo type="num" val="0.2"/>
        <cfvo type="num" val="0.4"/>
        <cfvo type="num" val="0.6"/>
        <cfvo type="num" val="0.8"/>
      </iconSet>
    </cfRule>
  </conditionalFormatting>
  <conditionalFormatting sqref="F98">
    <cfRule type="iconSet" priority="42">
      <iconSet iconSet="5Arrows">
        <cfvo type="percent" val="0"/>
        <cfvo type="num" val="0.2"/>
        <cfvo type="num" val="0.4"/>
        <cfvo type="num" val="0.6"/>
        <cfvo type="num" val="0.8"/>
      </iconSet>
    </cfRule>
  </conditionalFormatting>
  <conditionalFormatting sqref="F2:F6">
    <cfRule type="iconSet" priority="41">
      <iconSet iconSet="5Arrows">
        <cfvo type="percent" val="0"/>
        <cfvo type="num" val="0.25" gte="0"/>
        <cfvo type="num" val="0.4"/>
        <cfvo type="num" val="0.75"/>
        <cfvo type="num" val="0.75" gte="0"/>
      </iconSet>
    </cfRule>
  </conditionalFormatting>
  <conditionalFormatting sqref="F7:F27">
    <cfRule type="iconSet" priority="40">
      <iconSet iconSet="5Arrows">
        <cfvo type="percent" val="0"/>
        <cfvo type="num" val="0.2"/>
        <cfvo type="num" val="0.4"/>
        <cfvo type="num" val="0.6"/>
        <cfvo type="num" val="0.8"/>
      </iconSet>
    </cfRule>
  </conditionalFormatting>
  <conditionalFormatting sqref="F7:F27">
    <cfRule type="iconSet" priority="39">
      <iconSet iconSet="5Arrows">
        <cfvo type="percent" val="0"/>
        <cfvo type="num" val="0.25" gte="0"/>
        <cfvo type="num" val="0.4"/>
        <cfvo type="num" val="0.75"/>
        <cfvo type="num" val="0.75" gte="0"/>
      </iconSet>
    </cfRule>
  </conditionalFormatting>
  <conditionalFormatting sqref="F28:F75">
    <cfRule type="iconSet" priority="38">
      <iconSet iconSet="5Arrows">
        <cfvo type="percent" val="0"/>
        <cfvo type="num" val="0.25" gte="0"/>
        <cfvo type="num" val="0.4"/>
        <cfvo type="num" val="0.75"/>
        <cfvo type="num" val="0.75" gte="0"/>
      </iconSet>
    </cfRule>
  </conditionalFormatting>
  <conditionalFormatting sqref="F76:F89">
    <cfRule type="iconSet" priority="37">
      <iconSet iconSet="5Arrows">
        <cfvo type="percent" val="0"/>
        <cfvo type="num" val="0.2"/>
        <cfvo type="num" val="0.4"/>
        <cfvo type="num" val="0.6"/>
        <cfvo type="num" val="0.8"/>
      </iconSet>
    </cfRule>
  </conditionalFormatting>
  <conditionalFormatting sqref="F76:F89">
    <cfRule type="iconSet" priority="36">
      <iconSet iconSet="5Arrows">
        <cfvo type="percent" val="0"/>
        <cfvo type="num" val="0.25" gte="0"/>
        <cfvo type="num" val="0.4"/>
        <cfvo type="num" val="0.75"/>
        <cfvo type="num" val="0.75" gte="0"/>
      </iconSet>
    </cfRule>
  </conditionalFormatting>
  <conditionalFormatting sqref="F90:F94">
    <cfRule type="iconSet" priority="35">
      <iconSet iconSet="5Arrows">
        <cfvo type="percent" val="0"/>
        <cfvo type="num" val="0.2"/>
        <cfvo type="num" val="0.4"/>
        <cfvo type="num" val="0.6"/>
        <cfvo type="num" val="0.8"/>
      </iconSet>
    </cfRule>
  </conditionalFormatting>
  <conditionalFormatting sqref="F90:F94">
    <cfRule type="iconSet" priority="34">
      <iconSet iconSet="5Arrows">
        <cfvo type="percent" val="0"/>
        <cfvo type="num" val="0.25" gte="0"/>
        <cfvo type="num" val="0.4"/>
        <cfvo type="num" val="0.75"/>
        <cfvo type="num" val="0.75" gte="0"/>
      </iconSet>
    </cfRule>
  </conditionalFormatting>
  <conditionalFormatting sqref="F95:F99">
    <cfRule type="iconSet" priority="33">
      <iconSet iconSet="5Arrows">
        <cfvo type="percent" val="0"/>
        <cfvo type="num" val="0.2"/>
        <cfvo type="num" val="0.4"/>
        <cfvo type="num" val="0.6"/>
        <cfvo type="num" val="0.8"/>
      </iconSet>
    </cfRule>
  </conditionalFormatting>
  <conditionalFormatting sqref="F95:F99">
    <cfRule type="iconSet" priority="32">
      <iconSet iconSet="5Arrows">
        <cfvo type="percent" val="0"/>
        <cfvo type="num" val="0.25" gte="0"/>
        <cfvo type="num" val="0.4"/>
        <cfvo type="num" val="0.75"/>
        <cfvo type="num" val="0.75" gte="0"/>
      </iconSet>
    </cfRule>
  </conditionalFormatting>
  <conditionalFormatting sqref="F2:F3">
    <cfRule type="iconSet" priority="31">
      <iconSet iconSet="5Arrows">
        <cfvo type="percent" val="0"/>
        <cfvo type="num" val="0.2"/>
        <cfvo type="num" val="0.4"/>
        <cfvo type="num" val="0.6"/>
        <cfvo type="num" val="0.8"/>
      </iconSet>
    </cfRule>
  </conditionalFormatting>
  <conditionalFormatting sqref="F2:F3">
    <cfRule type="iconSet" priority="30">
      <iconSet iconSet="5Arrows">
        <cfvo type="percent" val="0"/>
        <cfvo type="num" val="0.25" gte="0"/>
        <cfvo type="num" val="0.4"/>
        <cfvo type="num" val="0.75"/>
        <cfvo type="num" val="0.75" gte="0"/>
      </iconSet>
    </cfRule>
  </conditionalFormatting>
  <conditionalFormatting sqref="F8">
    <cfRule type="iconSet" priority="29">
      <iconSet iconSet="5Arrows">
        <cfvo type="percent" val="0"/>
        <cfvo type="num" val="0.2"/>
        <cfvo type="num" val="0.4"/>
        <cfvo type="num" val="0.6"/>
        <cfvo type="num" val="0.8"/>
      </iconSet>
    </cfRule>
  </conditionalFormatting>
  <conditionalFormatting sqref="F8:F12">
    <cfRule type="iconSet" priority="28">
      <iconSet iconSet="5Arrows">
        <cfvo type="percent" val="0"/>
        <cfvo type="num" val="0.2"/>
        <cfvo type="num" val="0.4"/>
        <cfvo type="num" val="0.6"/>
        <cfvo type="num" val="0.8"/>
      </iconSet>
    </cfRule>
  </conditionalFormatting>
  <conditionalFormatting sqref="F14:F15">
    <cfRule type="iconSet" priority="27">
      <iconSet iconSet="5Arrows">
        <cfvo type="percent" val="0"/>
        <cfvo type="num" val="0.2"/>
        <cfvo type="num" val="0.4"/>
        <cfvo type="num" val="0.6"/>
        <cfvo type="num" val="0.8"/>
      </iconSet>
    </cfRule>
  </conditionalFormatting>
  <conditionalFormatting sqref="F16">
    <cfRule type="iconSet" priority="26">
      <iconSet iconSet="5Arrows">
        <cfvo type="percent" val="0"/>
        <cfvo type="num" val="0.2"/>
        <cfvo type="num" val="0.4"/>
        <cfvo type="num" val="0.6"/>
        <cfvo type="num" val="0.8"/>
      </iconSet>
    </cfRule>
  </conditionalFormatting>
  <conditionalFormatting sqref="F17:F19">
    <cfRule type="iconSet" priority="25">
      <iconSet iconSet="5Arrows">
        <cfvo type="percent" val="0"/>
        <cfvo type="num" val="0.2"/>
        <cfvo type="num" val="0.4"/>
        <cfvo type="num" val="0.6"/>
        <cfvo type="num" val="0.8"/>
      </iconSet>
    </cfRule>
  </conditionalFormatting>
  <conditionalFormatting sqref="F22">
    <cfRule type="iconSet" priority="24">
      <iconSet iconSet="5Arrows">
        <cfvo type="percent" val="0"/>
        <cfvo type="num" val="0.2"/>
        <cfvo type="num" val="0.4"/>
        <cfvo type="num" val="0.6"/>
        <cfvo type="num" val="0.8"/>
      </iconSet>
    </cfRule>
  </conditionalFormatting>
  <conditionalFormatting sqref="F23">
    <cfRule type="iconSet" priority="23">
      <iconSet iconSet="5Arrows">
        <cfvo type="percent" val="0"/>
        <cfvo type="num" val="0.2"/>
        <cfvo type="num" val="0.4"/>
        <cfvo type="num" val="0.6"/>
        <cfvo type="num" val="0.8"/>
      </iconSet>
    </cfRule>
  </conditionalFormatting>
  <conditionalFormatting sqref="F26">
    <cfRule type="iconSet" priority="22">
      <iconSet iconSet="5Arrows">
        <cfvo type="percent" val="0"/>
        <cfvo type="num" val="0.2"/>
        <cfvo type="num" val="0.4"/>
        <cfvo type="num" val="0.6"/>
        <cfvo type="num" val="0.8"/>
      </iconSet>
    </cfRule>
  </conditionalFormatting>
  <conditionalFormatting sqref="F30:F75">
    <cfRule type="iconSet" priority="21">
      <iconSet iconSet="5Arrows">
        <cfvo type="percent" val="0"/>
        <cfvo type="num" val="0.2"/>
        <cfvo type="num" val="0.4"/>
        <cfvo type="num" val="0.6"/>
        <cfvo type="num" val="0.8"/>
      </iconSet>
    </cfRule>
  </conditionalFormatting>
  <conditionalFormatting sqref="F32:F33">
    <cfRule type="iconSet" priority="20">
      <iconSet iconSet="5Arrows">
        <cfvo type="percent" val="0"/>
        <cfvo type="num" val="0.2"/>
        <cfvo type="num" val="0.4"/>
        <cfvo type="num" val="0.6"/>
        <cfvo type="num" val="0.8"/>
      </iconSet>
    </cfRule>
  </conditionalFormatting>
  <conditionalFormatting sqref="F35">
    <cfRule type="iconSet" priority="19">
      <iconSet iconSet="5Arrows">
        <cfvo type="percent" val="0"/>
        <cfvo type="num" val="0.2"/>
        <cfvo type="num" val="0.4"/>
        <cfvo type="num" val="0.6"/>
        <cfvo type="num" val="0.8"/>
      </iconSet>
    </cfRule>
  </conditionalFormatting>
  <conditionalFormatting sqref="F41:F44">
    <cfRule type="iconSet" priority="18">
      <iconSet iconSet="5Arrows">
        <cfvo type="percent" val="0"/>
        <cfvo type="num" val="0.2"/>
        <cfvo type="num" val="0.4"/>
        <cfvo type="num" val="0.6"/>
        <cfvo type="num" val="0.8"/>
      </iconSet>
    </cfRule>
  </conditionalFormatting>
  <conditionalFormatting sqref="F45:F49">
    <cfRule type="iconSet" priority="17">
      <iconSet iconSet="5Arrows">
        <cfvo type="percent" val="0"/>
        <cfvo type="num" val="0.2"/>
        <cfvo type="num" val="0.4"/>
        <cfvo type="num" val="0.6"/>
        <cfvo type="num" val="0.8"/>
      </iconSet>
    </cfRule>
  </conditionalFormatting>
  <conditionalFormatting sqref="F51">
    <cfRule type="iconSet" priority="16">
      <iconSet iconSet="5Arrows">
        <cfvo type="percent" val="0"/>
        <cfvo type="num" val="0.2"/>
        <cfvo type="num" val="0.4"/>
        <cfvo type="num" val="0.6"/>
        <cfvo type="num" val="0.8"/>
      </iconSet>
    </cfRule>
  </conditionalFormatting>
  <conditionalFormatting sqref="F52">
    <cfRule type="iconSet" priority="15">
      <iconSet iconSet="5Arrows">
        <cfvo type="percent" val="0"/>
        <cfvo type="num" val="0.2"/>
        <cfvo type="num" val="0.4"/>
        <cfvo type="num" val="0.6"/>
        <cfvo type="num" val="0.8"/>
      </iconSet>
    </cfRule>
  </conditionalFormatting>
  <conditionalFormatting sqref="F53:F60">
    <cfRule type="iconSet" priority="14">
      <iconSet iconSet="5Arrows">
        <cfvo type="percent" val="0"/>
        <cfvo type="num" val="0.2"/>
        <cfvo type="num" val="0.4"/>
        <cfvo type="num" val="0.6"/>
        <cfvo type="num" val="0.8"/>
      </iconSet>
    </cfRule>
  </conditionalFormatting>
  <conditionalFormatting sqref="F61:F64">
    <cfRule type="iconSet" priority="13">
      <iconSet iconSet="5Arrows">
        <cfvo type="percent" val="0"/>
        <cfvo type="num" val="0.2"/>
        <cfvo type="num" val="0.4"/>
        <cfvo type="num" val="0.6"/>
        <cfvo type="num" val="0.8"/>
      </iconSet>
    </cfRule>
  </conditionalFormatting>
  <conditionalFormatting sqref="F65">
    <cfRule type="iconSet" priority="12">
      <iconSet iconSet="5Arrows">
        <cfvo type="percent" val="0"/>
        <cfvo type="num" val="0.2"/>
        <cfvo type="num" val="0.4"/>
        <cfvo type="num" val="0.6"/>
        <cfvo type="num" val="0.8"/>
      </iconSet>
    </cfRule>
  </conditionalFormatting>
  <conditionalFormatting sqref="F66:F67">
    <cfRule type="iconSet" priority="11">
      <iconSet iconSet="5Arrows">
        <cfvo type="percent" val="0"/>
        <cfvo type="num" val="0.2"/>
        <cfvo type="num" val="0.4"/>
        <cfvo type="num" val="0.6"/>
        <cfvo type="num" val="0.8"/>
      </iconSet>
    </cfRule>
  </conditionalFormatting>
  <conditionalFormatting sqref="F68:F69">
    <cfRule type="iconSet" priority="10">
      <iconSet iconSet="5Arrows">
        <cfvo type="percent" val="0"/>
        <cfvo type="num" val="0.2"/>
        <cfvo type="num" val="0.4"/>
        <cfvo type="num" val="0.6"/>
        <cfvo type="num" val="0.8"/>
      </iconSet>
    </cfRule>
  </conditionalFormatting>
  <conditionalFormatting sqref="F70:F71">
    <cfRule type="iconSet" priority="9">
      <iconSet iconSet="5Arrows">
        <cfvo type="percent" val="0"/>
        <cfvo type="num" val="0.2"/>
        <cfvo type="num" val="0.4"/>
        <cfvo type="num" val="0.6"/>
        <cfvo type="num" val="0.8"/>
      </iconSet>
    </cfRule>
  </conditionalFormatting>
  <conditionalFormatting sqref="F72:F73">
    <cfRule type="iconSet" priority="8">
      <iconSet iconSet="5Arrows">
        <cfvo type="percent" val="0"/>
        <cfvo type="num" val="0.2"/>
        <cfvo type="num" val="0.4"/>
        <cfvo type="num" val="0.6"/>
        <cfvo type="num" val="0.8"/>
      </iconSet>
    </cfRule>
  </conditionalFormatting>
  <conditionalFormatting sqref="F74:F75">
    <cfRule type="iconSet" priority="7">
      <iconSet iconSet="5Arrows">
        <cfvo type="percent" val="0"/>
        <cfvo type="num" val="0.2"/>
        <cfvo type="num" val="0.4"/>
        <cfvo type="num" val="0.6"/>
        <cfvo type="num" val="0.8"/>
      </iconSet>
    </cfRule>
  </conditionalFormatting>
  <conditionalFormatting sqref="F74">
    <cfRule type="iconSet" priority="6">
      <iconSet iconSet="5Arrows">
        <cfvo type="percent" val="0"/>
        <cfvo type="num" val="0.2"/>
        <cfvo type="num" val="0.4"/>
        <cfvo type="num" val="0.6"/>
        <cfvo type="num" val="0.8"/>
      </iconSet>
    </cfRule>
  </conditionalFormatting>
  <conditionalFormatting sqref="F79">
    <cfRule type="iconSet" priority="5">
      <iconSet iconSet="5Arrows">
        <cfvo type="percent" val="0"/>
        <cfvo type="num" val="0.2"/>
        <cfvo type="num" val="0.4"/>
        <cfvo type="num" val="0.6"/>
        <cfvo type="num" val="0.8"/>
      </iconSet>
    </cfRule>
  </conditionalFormatting>
  <conditionalFormatting sqref="F77:F78">
    <cfRule type="iconSet" priority="4">
      <iconSet iconSet="5Arrows">
        <cfvo type="percent" val="0"/>
        <cfvo type="num" val="0.2"/>
        <cfvo type="num" val="0.4"/>
        <cfvo type="num" val="0.6"/>
        <cfvo type="num" val="0.8"/>
      </iconSet>
    </cfRule>
  </conditionalFormatting>
  <conditionalFormatting sqref="F76">
    <cfRule type="iconSet" priority="3">
      <iconSet iconSet="5Arrows">
        <cfvo type="percent" val="0"/>
        <cfvo type="num" val="0.2"/>
        <cfvo type="num" val="0.4"/>
        <cfvo type="num" val="0.6"/>
        <cfvo type="num" val="0.8"/>
      </iconSet>
    </cfRule>
  </conditionalFormatting>
  <conditionalFormatting sqref="F82:F87">
    <cfRule type="iconSet" priority="2">
      <iconSet iconSet="5Arrows">
        <cfvo type="percent" val="0"/>
        <cfvo type="num" val="0.2"/>
        <cfvo type="num" val="0.4"/>
        <cfvo type="num" val="0.6"/>
        <cfvo type="num" val="0.8"/>
      </iconSet>
    </cfRule>
  </conditionalFormatting>
  <conditionalFormatting sqref="F80">
    <cfRule type="iconSet" priority="1">
      <iconSet iconSet="5Arrows">
        <cfvo type="percent" val="0"/>
        <cfvo type="num" val="0.2"/>
        <cfvo type="num" val="0.4"/>
        <cfvo type="num" val="0.6"/>
        <cfvo type="num" val="0.8"/>
      </iconSet>
    </cfRule>
  </conditionalFormatting>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dimension ref="A1:G8"/>
  <sheetViews>
    <sheetView workbookViewId="0">
      <selection activeCell="N10" sqref="N10"/>
    </sheetView>
  </sheetViews>
  <sheetFormatPr baseColWidth="10" defaultRowHeight="15"/>
  <cols>
    <col min="1" max="1" width="10.28515625" style="113" customWidth="1"/>
    <col min="2" max="2" width="26.85546875" style="113" customWidth="1"/>
    <col min="3" max="16384" width="11.42578125" style="113"/>
  </cols>
  <sheetData>
    <row r="1" spans="1:7" ht="68.25" customHeight="1">
      <c r="A1" s="4" t="s">
        <v>3</v>
      </c>
      <c r="B1" s="5" t="s">
        <v>6</v>
      </c>
      <c r="C1" s="9" t="s">
        <v>1794</v>
      </c>
      <c r="D1" s="142" t="s">
        <v>1795</v>
      </c>
      <c r="E1" s="12" t="s">
        <v>63</v>
      </c>
      <c r="F1" s="143" t="s">
        <v>1802</v>
      </c>
      <c r="G1" s="4" t="s">
        <v>1803</v>
      </c>
    </row>
    <row r="2" spans="1:7" ht="48.75" customHeight="1">
      <c r="A2" s="50">
        <v>20</v>
      </c>
      <c r="B2" s="48" t="s">
        <v>1737</v>
      </c>
      <c r="C2" s="54">
        <f>+'BASE DE DATOS '!CQ667</f>
        <v>0</v>
      </c>
      <c r="D2" s="160">
        <f>+'BASE DE DATOS '!CR667</f>
        <v>0</v>
      </c>
      <c r="E2" s="55" t="str">
        <f>+'BASE DE DATOS '!CU667</f>
        <v xml:space="preserve">SECRETARIA DE TRANSITO </v>
      </c>
      <c r="F2" s="162">
        <f>SUM(D2:D3)/G2</f>
        <v>0.5</v>
      </c>
      <c r="G2" s="156">
        <v>2</v>
      </c>
    </row>
    <row r="3" spans="1:7" ht="42" customHeight="1">
      <c r="A3" s="50">
        <v>200</v>
      </c>
      <c r="B3" s="48" t="s">
        <v>1739</v>
      </c>
      <c r="C3" s="54">
        <f>+'BASE DE DATOS '!CQ668</f>
        <v>380</v>
      </c>
      <c r="D3" s="160">
        <f>+'BASE DE DATOS '!CR668</f>
        <v>1</v>
      </c>
      <c r="E3" s="55" t="str">
        <f>+'BASE DE DATOS '!CU668</f>
        <v xml:space="preserve">SECRETARIA DE TRANSITO </v>
      </c>
      <c r="F3" s="157"/>
    </row>
    <row r="7" spans="1:7">
      <c r="B7" s="113" t="s">
        <v>1851</v>
      </c>
      <c r="C7" s="113">
        <v>1</v>
      </c>
    </row>
    <row r="8" spans="1:7">
      <c r="B8" s="113" t="s">
        <v>1852</v>
      </c>
      <c r="C8" s="113">
        <v>1</v>
      </c>
    </row>
  </sheetData>
  <conditionalFormatting sqref="D2:D3">
    <cfRule type="iconSet" priority="4">
      <iconSet iconSet="5Arrows">
        <cfvo type="percent" val="0"/>
        <cfvo type="num" val="0.2"/>
        <cfvo type="num" val="0.4"/>
        <cfvo type="num" val="0.6"/>
        <cfvo type="num" val="0.8"/>
      </iconSet>
    </cfRule>
  </conditionalFormatting>
  <conditionalFormatting sqref="D2:D3">
    <cfRule type="iconSet" priority="3">
      <iconSet iconSet="5Arrows">
        <cfvo type="percent" val="0"/>
        <cfvo type="num" val="0.25" gte="0"/>
        <cfvo type="num" val="0.4"/>
        <cfvo type="num" val="0.75"/>
        <cfvo type="num" val="0.75" gte="0"/>
      </iconSet>
    </cfRule>
  </conditionalFormatting>
  <conditionalFormatting sqref="F2:F3">
    <cfRule type="iconSet" priority="2">
      <iconSet iconSet="5Arrows">
        <cfvo type="percent" val="0"/>
        <cfvo type="num" val="0.2"/>
        <cfvo type="num" val="0.4"/>
        <cfvo type="num" val="0.6"/>
        <cfvo type="num" val="0.8"/>
      </iconSet>
    </cfRule>
  </conditionalFormatting>
  <conditionalFormatting sqref="F2:F3">
    <cfRule type="iconSet" priority="1">
      <iconSet iconSet="5Arrows">
        <cfvo type="percent" val="0"/>
        <cfvo type="num" val="0.25" gte="0"/>
        <cfvo type="num" val="0.4"/>
        <cfvo type="num" val="0.75"/>
        <cfvo type="num" val="0.75" gte="0"/>
      </iconSet>
    </cfRule>
  </conditionalFormatting>
  <pageMargins left="0.7" right="0.7" top="0.75" bottom="0.75" header="0.3" footer="0.3"/>
  <drawing r:id="rId1"/>
  <legacyDrawing r:id="rId2"/>
</worksheet>
</file>

<file path=xl/worksheets/sheet37.xml><?xml version="1.0" encoding="utf-8"?>
<worksheet xmlns="http://schemas.openxmlformats.org/spreadsheetml/2006/main" xmlns:r="http://schemas.openxmlformats.org/officeDocument/2006/relationships">
  <dimension ref="A1:G31"/>
  <sheetViews>
    <sheetView workbookViewId="0">
      <selection activeCell="B1" sqref="B1:B1048576"/>
    </sheetView>
  </sheetViews>
  <sheetFormatPr baseColWidth="10" defaultRowHeight="15"/>
  <cols>
    <col min="1" max="1" width="9.28515625" customWidth="1"/>
    <col min="2" max="2" width="38.85546875" style="113" customWidth="1"/>
    <col min="3" max="3" width="10.7109375" customWidth="1"/>
    <col min="4" max="4" width="9.85546875" customWidth="1"/>
    <col min="5" max="5" width="11.42578125" customWidth="1"/>
  </cols>
  <sheetData>
    <row r="1" spans="1:7" ht="52.5">
      <c r="A1" s="4" t="s">
        <v>3</v>
      </c>
      <c r="B1" s="5" t="s">
        <v>6</v>
      </c>
      <c r="C1" s="9" t="s">
        <v>1794</v>
      </c>
      <c r="D1" s="142" t="s">
        <v>1795</v>
      </c>
      <c r="E1" s="12" t="s">
        <v>63</v>
      </c>
      <c r="F1" s="143" t="s">
        <v>1802</v>
      </c>
      <c r="G1" s="4" t="s">
        <v>1803</v>
      </c>
    </row>
    <row r="2" spans="1:7" ht="33.75">
      <c r="A2" s="57">
        <v>1</v>
      </c>
      <c r="B2" s="48" t="s">
        <v>322</v>
      </c>
      <c r="C2" s="54">
        <f>+'BASE DE DATOS '!CQ77</f>
        <v>1</v>
      </c>
      <c r="D2" s="135">
        <f>+'BASE DE DATOS '!CR77</f>
        <v>1</v>
      </c>
      <c r="E2" s="55" t="str">
        <f>+'BASE DE DATOS '!CU77</f>
        <v>SECRETARIA DE VICTIMAS  Y DDHH</v>
      </c>
      <c r="F2" s="141">
        <f>SUM(D2:D31)/G2</f>
        <v>0.94499999999999995</v>
      </c>
      <c r="G2" s="144">
        <v>20</v>
      </c>
    </row>
    <row r="3" spans="1:7" ht="33.75">
      <c r="A3" s="50" t="s">
        <v>79</v>
      </c>
      <c r="B3" s="48" t="s">
        <v>323</v>
      </c>
      <c r="C3" s="54" t="str">
        <f>+'BASE DE DATOS '!CQ78</f>
        <v>NA</v>
      </c>
      <c r="D3" s="135" t="str">
        <f>+'BASE DE DATOS '!CR78</f>
        <v>NA</v>
      </c>
      <c r="E3" s="55" t="str">
        <f>+'BASE DE DATOS '!CU78</f>
        <v>SECRETARIA DE VICTIMAS  Y DDHH</v>
      </c>
      <c r="F3" s="134"/>
    </row>
    <row r="4" spans="1:7" ht="33.75">
      <c r="A4" s="50">
        <v>3</v>
      </c>
      <c r="B4" s="48" t="s">
        <v>327</v>
      </c>
      <c r="C4" s="54">
        <f>+'BASE DE DATOS '!CQ79</f>
        <v>5</v>
      </c>
      <c r="D4" s="135">
        <f>+'BASE DE DATOS '!CR79</f>
        <v>1</v>
      </c>
      <c r="E4" s="55" t="str">
        <f>+'BASE DE DATOS '!CU79</f>
        <v>SECRETARIA DE VICTIMAS  Y DDHH</v>
      </c>
      <c r="F4" s="134"/>
    </row>
    <row r="5" spans="1:7" ht="33.75">
      <c r="A5" s="50">
        <v>2</v>
      </c>
      <c r="B5" s="48" t="s">
        <v>329</v>
      </c>
      <c r="C5" s="54">
        <f>+'BASE DE DATOS '!CQ80</f>
        <v>3</v>
      </c>
      <c r="D5" s="135">
        <f>+'BASE DE DATOS '!CR80</f>
        <v>1</v>
      </c>
      <c r="E5" s="55" t="str">
        <f>+'BASE DE DATOS '!CU80</f>
        <v>SECRETARIA DE VICTIMAS  Y DDHH</v>
      </c>
      <c r="F5" s="134"/>
    </row>
    <row r="6" spans="1:7" ht="45">
      <c r="A6" s="50">
        <v>2</v>
      </c>
      <c r="B6" s="48" t="s">
        <v>338</v>
      </c>
      <c r="C6" s="54">
        <f>+'BASE DE DATOS '!CQ81</f>
        <v>4</v>
      </c>
      <c r="D6" s="135">
        <f>+'BASE DE DATOS '!CR81</f>
        <v>1</v>
      </c>
      <c r="E6" s="55" t="str">
        <f>+'BASE DE DATOS '!CU81</f>
        <v>SECRETARIA DE VICTIMAS  Y DDHH</v>
      </c>
      <c r="F6" s="134"/>
    </row>
    <row r="7" spans="1:7" ht="45">
      <c r="A7" s="50">
        <v>4</v>
      </c>
      <c r="B7" s="48" t="s">
        <v>339</v>
      </c>
      <c r="C7" s="54">
        <f>+'BASE DE DATOS '!CQ82</f>
        <v>8</v>
      </c>
      <c r="D7" s="135">
        <f>+'BASE DE DATOS '!CR82</f>
        <v>1</v>
      </c>
      <c r="E7" s="55" t="str">
        <f>+'BASE DE DATOS '!CU82</f>
        <v>SECRETARIA DE VICTIMAS  Y DDHH</v>
      </c>
      <c r="F7" s="134"/>
    </row>
    <row r="8" spans="1:7" ht="45">
      <c r="A8" s="57">
        <v>10</v>
      </c>
      <c r="B8" s="48" t="s">
        <v>340</v>
      </c>
      <c r="C8" s="54">
        <f>+'BASE DE DATOS '!CQ83</f>
        <v>9</v>
      </c>
      <c r="D8" s="135">
        <f>+'BASE DE DATOS '!CR83</f>
        <v>0.9</v>
      </c>
      <c r="E8" s="55" t="str">
        <f>+'BASE DE DATOS '!CU83</f>
        <v>SECRETARIA DE VICTIMAS  Y DDHH</v>
      </c>
      <c r="F8" s="134"/>
    </row>
    <row r="9" spans="1:7" ht="33.75">
      <c r="A9" s="50" t="s">
        <v>79</v>
      </c>
      <c r="B9" s="48" t="s">
        <v>341</v>
      </c>
      <c r="C9" s="54" t="str">
        <f>+'BASE DE DATOS '!CQ84</f>
        <v>NA</v>
      </c>
      <c r="D9" s="135" t="str">
        <f>+'BASE DE DATOS '!CR84</f>
        <v>NA</v>
      </c>
      <c r="E9" s="55" t="str">
        <f>+'BASE DE DATOS '!CU84</f>
        <v>SECRETARIA DE VICTIMAS  Y DDHH</v>
      </c>
      <c r="F9" s="134"/>
    </row>
    <row r="10" spans="1:7" ht="45">
      <c r="A10" s="50">
        <v>1</v>
      </c>
      <c r="B10" s="48" t="s">
        <v>342</v>
      </c>
      <c r="C10" s="54">
        <f>+'BASE DE DATOS '!CQ85</f>
        <v>2</v>
      </c>
      <c r="D10" s="135">
        <f>+'BASE DE DATOS '!CR85</f>
        <v>1</v>
      </c>
      <c r="E10" s="55" t="str">
        <f>+'BASE DE DATOS '!CU85</f>
        <v>SECRETARIA DE VICTIMAS  Y DDHH</v>
      </c>
      <c r="F10" s="134"/>
    </row>
    <row r="11" spans="1:7" ht="45">
      <c r="A11" s="57">
        <v>2</v>
      </c>
      <c r="B11" s="48" t="s">
        <v>344</v>
      </c>
      <c r="C11" s="54">
        <f>+'BASE DE DATOS '!CQ86</f>
        <v>0</v>
      </c>
      <c r="D11" s="135">
        <f>+'BASE DE DATOS '!CR86</f>
        <v>0</v>
      </c>
      <c r="E11" s="55" t="str">
        <f>+'BASE DE DATOS '!CU86</f>
        <v>SECRETARIA DE VICTIMAS  Y DDHH</v>
      </c>
      <c r="F11" s="134"/>
    </row>
    <row r="12" spans="1:7" ht="33.75">
      <c r="A12" s="50" t="s">
        <v>79</v>
      </c>
      <c r="B12" s="48" t="s">
        <v>345</v>
      </c>
      <c r="C12" s="54" t="str">
        <f>+'BASE DE DATOS '!CQ87</f>
        <v>NA</v>
      </c>
      <c r="D12" s="135" t="str">
        <f>+'BASE DE DATOS '!CR87</f>
        <v>NA</v>
      </c>
      <c r="E12" s="55" t="str">
        <f>+'BASE DE DATOS '!CU87</f>
        <v>SECRETARIA DE VICTIMAS  Y DDHH</v>
      </c>
      <c r="F12" s="134"/>
    </row>
    <row r="13" spans="1:7" ht="33.75">
      <c r="A13" s="57">
        <v>2</v>
      </c>
      <c r="B13" s="48" t="s">
        <v>348</v>
      </c>
      <c r="C13" s="54">
        <f>+'BASE DE DATOS '!CQ88</f>
        <v>1</v>
      </c>
      <c r="D13" s="135">
        <f>+'BASE DE DATOS '!CR88</f>
        <v>1</v>
      </c>
      <c r="E13" s="55" t="str">
        <f>+'BASE DE DATOS '!CU88</f>
        <v>SECRETARIA DE VICTIMAS  Y DDHH</v>
      </c>
      <c r="F13" s="134"/>
    </row>
    <row r="14" spans="1:7" ht="33.75">
      <c r="A14" s="50" t="s">
        <v>79</v>
      </c>
      <c r="B14" s="48" t="s">
        <v>351</v>
      </c>
      <c r="C14" s="54" t="str">
        <f>+'BASE DE DATOS '!CQ89</f>
        <v>NA</v>
      </c>
      <c r="D14" s="135" t="str">
        <f>+'BASE DE DATOS '!CR89</f>
        <v>NA</v>
      </c>
      <c r="E14" s="55" t="str">
        <f>+'BASE DE DATOS '!CU89</f>
        <v>SECRETARIA DE VICTIMAS  Y DDHH</v>
      </c>
      <c r="F14" s="134"/>
    </row>
    <row r="15" spans="1:7" ht="33.75">
      <c r="A15" s="50" t="s">
        <v>79</v>
      </c>
      <c r="B15" s="48" t="s">
        <v>352</v>
      </c>
      <c r="C15" s="54" t="str">
        <f>+'BASE DE DATOS '!CQ90</f>
        <v>NA</v>
      </c>
      <c r="D15" s="135" t="str">
        <f>+'BASE DE DATOS '!CR90</f>
        <v>NA</v>
      </c>
      <c r="E15" s="55" t="str">
        <f>+'BASE DE DATOS '!CU90</f>
        <v>SECRETARIA DE VICTIMAS  Y DDHH</v>
      </c>
      <c r="F15" s="134"/>
    </row>
    <row r="16" spans="1:7" ht="33.75">
      <c r="A16" s="50" t="s">
        <v>79</v>
      </c>
      <c r="B16" s="48" t="s">
        <v>353</v>
      </c>
      <c r="C16" s="54" t="str">
        <f>+'BASE DE DATOS '!CQ91</f>
        <v>NA</v>
      </c>
      <c r="D16" s="135" t="str">
        <f>+'BASE DE DATOS '!CR91</f>
        <v>NA</v>
      </c>
      <c r="E16" s="55" t="str">
        <f>+'BASE DE DATOS '!CU91</f>
        <v>SECRETARIA DE VICTIMAS  Y DDHH</v>
      </c>
      <c r="F16" s="134"/>
    </row>
    <row r="17" spans="1:6" ht="33.75">
      <c r="A17" s="50" t="s">
        <v>79</v>
      </c>
      <c r="B17" s="48" t="s">
        <v>354</v>
      </c>
      <c r="C17" s="54" t="str">
        <f>+'BASE DE DATOS '!CQ92</f>
        <v>NA</v>
      </c>
      <c r="D17" s="135" t="str">
        <f>+'BASE DE DATOS '!CR92</f>
        <v>NA</v>
      </c>
      <c r="E17" s="55" t="str">
        <f>+'BASE DE DATOS '!CU92</f>
        <v>SECRETARIA DE VICTIMAS  Y DDHH</v>
      </c>
      <c r="F17" s="134"/>
    </row>
    <row r="18" spans="1:6" ht="33.75">
      <c r="A18" s="51" t="s">
        <v>79</v>
      </c>
      <c r="B18" s="48" t="s">
        <v>362</v>
      </c>
      <c r="C18" s="54" t="str">
        <f>+'BASE DE DATOS '!CQ95</f>
        <v>NA</v>
      </c>
      <c r="D18" s="135" t="str">
        <f>+'BASE DE DATOS '!CR95</f>
        <v>NA</v>
      </c>
      <c r="E18" s="55" t="str">
        <f>+'BASE DE DATOS '!CU95</f>
        <v>SECRETARIA DE VICTIMAS  Y DDHH</v>
      </c>
      <c r="F18" s="134"/>
    </row>
    <row r="19" spans="1:6" ht="33.75">
      <c r="A19" s="50">
        <v>1</v>
      </c>
      <c r="B19" s="48" t="s">
        <v>363</v>
      </c>
      <c r="C19" s="54">
        <f>+'BASE DE DATOS '!CQ96</f>
        <v>2</v>
      </c>
      <c r="D19" s="135">
        <f>+'BASE DE DATOS '!CR96</f>
        <v>1</v>
      </c>
      <c r="E19" s="55" t="str">
        <f>+'BASE DE DATOS '!CU96</f>
        <v>SECRETARIA DE VICTIMAS  Y DDHH</v>
      </c>
      <c r="F19" s="134"/>
    </row>
    <row r="20" spans="1:6" ht="56.25">
      <c r="A20" s="50">
        <v>4</v>
      </c>
      <c r="B20" s="48" t="s">
        <v>367</v>
      </c>
      <c r="C20" s="54">
        <f>+'BASE DE DATOS '!CQ97</f>
        <v>11</v>
      </c>
      <c r="D20" s="135">
        <f>+'BASE DE DATOS '!CR97</f>
        <v>1</v>
      </c>
      <c r="E20" s="55" t="str">
        <f>+'BASE DE DATOS '!CU97</f>
        <v>SECRETARIA DE VICTIMAS  Y DDHH</v>
      </c>
      <c r="F20" s="134"/>
    </row>
    <row r="21" spans="1:6" ht="33.75">
      <c r="A21" s="50">
        <v>4</v>
      </c>
      <c r="B21" s="48" t="s">
        <v>368</v>
      </c>
      <c r="C21" s="54">
        <f>+'BASE DE DATOS '!CQ98</f>
        <v>8</v>
      </c>
      <c r="D21" s="135">
        <f>+'BASE DE DATOS '!CR98</f>
        <v>1</v>
      </c>
      <c r="E21" s="55" t="str">
        <f>+'BASE DE DATOS '!CU98</f>
        <v>SECRETARIA DE VICTIMAS  Y DDHH</v>
      </c>
      <c r="F21" s="134"/>
    </row>
    <row r="22" spans="1:6" ht="33.75">
      <c r="A22" s="50" t="s">
        <v>79</v>
      </c>
      <c r="B22" s="48" t="s">
        <v>369</v>
      </c>
      <c r="C22" s="54" t="str">
        <f>+'BASE DE DATOS '!CQ99</f>
        <v>NA</v>
      </c>
      <c r="D22" s="135" t="str">
        <f>+'BASE DE DATOS '!CR99</f>
        <v>NA</v>
      </c>
      <c r="E22" s="55" t="str">
        <f>+'BASE DE DATOS '!CU99</f>
        <v>SECRETARIA DE VICTIMAS  Y DDHH</v>
      </c>
      <c r="F22" s="134"/>
    </row>
    <row r="23" spans="1:6" ht="56.25">
      <c r="A23" s="50">
        <v>1</v>
      </c>
      <c r="B23" s="48" t="s">
        <v>372</v>
      </c>
      <c r="C23" s="54">
        <f>+'BASE DE DATOS '!CQ100</f>
        <v>1</v>
      </c>
      <c r="D23" s="135">
        <f>+'BASE DE DATOS '!CR100</f>
        <v>1</v>
      </c>
      <c r="E23" s="55" t="str">
        <f>+'BASE DE DATOS '!CU100</f>
        <v xml:space="preserve">SECRETARIA DE VICTIMAS  Y DDHH - SECRETARIA DEL INTERIOR  </v>
      </c>
      <c r="F23" s="134"/>
    </row>
    <row r="24" spans="1:6" ht="56.25">
      <c r="A24" s="50" t="s">
        <v>79</v>
      </c>
      <c r="B24" s="48" t="s">
        <v>374</v>
      </c>
      <c r="C24" s="54" t="str">
        <f>+'BASE DE DATOS '!CQ101</f>
        <v>NA</v>
      </c>
      <c r="D24" s="135" t="str">
        <f>+'BASE DE DATOS '!CR101</f>
        <v>NA</v>
      </c>
      <c r="E24" s="55" t="str">
        <f>+'BASE DE DATOS '!CU101</f>
        <v xml:space="preserve">SECRETARIA DE VICTIMAS  Y DDHH - SECRETARIA DEL INTERIOR  </v>
      </c>
      <c r="F24" s="134"/>
    </row>
    <row r="25" spans="1:6" ht="33.75">
      <c r="A25" s="57">
        <v>1</v>
      </c>
      <c r="B25" s="48" t="s">
        <v>378</v>
      </c>
      <c r="C25" s="54">
        <f>+'BASE DE DATOS '!CQ102</f>
        <v>7</v>
      </c>
      <c r="D25" s="135">
        <f>+'BASE DE DATOS '!CR102</f>
        <v>1</v>
      </c>
      <c r="E25" s="55" t="str">
        <f>+'BASE DE DATOS '!CU102</f>
        <v>SECRETARIA DE VICTIMAS  Y DDHH</v>
      </c>
      <c r="F25" s="134"/>
    </row>
    <row r="26" spans="1:6" ht="45">
      <c r="A26" s="50">
        <v>1</v>
      </c>
      <c r="B26" s="48" t="s">
        <v>380</v>
      </c>
      <c r="C26" s="54">
        <f>+'BASE DE DATOS '!CQ103</f>
        <v>1</v>
      </c>
      <c r="D26" s="135">
        <f>+'BASE DE DATOS '!CR103</f>
        <v>1</v>
      </c>
      <c r="E26" s="55" t="str">
        <f>+'BASE DE DATOS '!CU103</f>
        <v>SECRETARIA DE VICTIMAS  Y DDHH</v>
      </c>
      <c r="F26" s="134"/>
    </row>
    <row r="27" spans="1:6" ht="33.75">
      <c r="A27" s="57">
        <v>4</v>
      </c>
      <c r="B27" s="48" t="s">
        <v>382</v>
      </c>
      <c r="C27" s="54">
        <f>+'BASE DE DATOS '!CQ104</f>
        <v>18</v>
      </c>
      <c r="D27" s="135">
        <f>+'BASE DE DATOS '!CR104</f>
        <v>1</v>
      </c>
      <c r="E27" s="55" t="str">
        <f>+'BASE DE DATOS '!CU104</f>
        <v>SECRETARIA DE VICTIMAS  Y DDHH</v>
      </c>
      <c r="F27" s="134"/>
    </row>
    <row r="28" spans="1:6" ht="33.75">
      <c r="A28" s="50">
        <v>1</v>
      </c>
      <c r="B28" s="48" t="s">
        <v>387</v>
      </c>
      <c r="C28" s="54">
        <f>+'BASE DE DATOS '!CQ105</f>
        <v>2</v>
      </c>
      <c r="D28" s="135">
        <f>+'BASE DE DATOS '!CR105</f>
        <v>1</v>
      </c>
      <c r="E28" s="55" t="str">
        <f>+'BASE DE DATOS '!CU105</f>
        <v>SECRETARIA DE VICTIMAS  Y DDHH</v>
      </c>
      <c r="F28" s="134"/>
    </row>
    <row r="29" spans="1:6" ht="45">
      <c r="A29" s="50">
        <v>1</v>
      </c>
      <c r="B29" s="48" t="s">
        <v>388</v>
      </c>
      <c r="C29" s="54">
        <f>+'BASE DE DATOS '!CQ106</f>
        <v>1</v>
      </c>
      <c r="D29" s="135">
        <f>+'BASE DE DATOS '!CR106</f>
        <v>1</v>
      </c>
      <c r="E29" s="55" t="str">
        <f>+'BASE DE DATOS '!CU106</f>
        <v>SECRETARIA DE VICTIMAS  Y DDHH</v>
      </c>
      <c r="F29" s="134"/>
    </row>
    <row r="30" spans="1:6" ht="45">
      <c r="A30" s="50">
        <v>4</v>
      </c>
      <c r="B30" s="48" t="s">
        <v>389</v>
      </c>
      <c r="C30" s="54">
        <f>+'BASE DE DATOS '!CQ107</f>
        <v>4</v>
      </c>
      <c r="D30" s="135">
        <f>+'BASE DE DATOS '!CR107</f>
        <v>1</v>
      </c>
      <c r="E30" s="55" t="str">
        <f>+'BASE DE DATOS '!CU107</f>
        <v>SECRETARIA DE VICTIMAS  Y DDHH</v>
      </c>
      <c r="F30" s="134"/>
    </row>
    <row r="31" spans="1:6" ht="33.75">
      <c r="A31" s="50">
        <v>4</v>
      </c>
      <c r="B31" s="48" t="s">
        <v>390</v>
      </c>
      <c r="C31" s="54">
        <f>+'BASE DE DATOS '!CQ108</f>
        <v>8</v>
      </c>
      <c r="D31" s="135">
        <f>+'BASE DE DATOS '!CR108</f>
        <v>1</v>
      </c>
      <c r="E31" s="55" t="str">
        <f>+'BASE DE DATOS '!CU108</f>
        <v>SECRETARIA DE VICTIMAS  Y DDHH</v>
      </c>
      <c r="F31" s="134"/>
    </row>
  </sheetData>
  <conditionalFormatting sqref="D2:D17">
    <cfRule type="iconSet" priority="28">
      <iconSet iconSet="5Arrows">
        <cfvo type="percent" val="0"/>
        <cfvo type="num" val="0.2"/>
        <cfvo type="num" val="0.4"/>
        <cfvo type="num" val="0.6"/>
        <cfvo type="num" val="0.8"/>
      </iconSet>
    </cfRule>
  </conditionalFormatting>
  <conditionalFormatting sqref="D18:D31">
    <cfRule type="iconSet" priority="27">
      <iconSet iconSet="5Arrows">
        <cfvo type="percent" val="0"/>
        <cfvo type="num" val="0.2"/>
        <cfvo type="num" val="0.4"/>
        <cfvo type="num" val="0.6"/>
        <cfvo type="num" val="0.8"/>
      </iconSet>
    </cfRule>
  </conditionalFormatting>
  <conditionalFormatting sqref="D2:D17">
    <cfRule type="iconSet" priority="26">
      <iconSet iconSet="5Arrows">
        <cfvo type="percent" val="0"/>
        <cfvo type="num" val="0.25" gte="0"/>
        <cfvo type="num" val="0.4"/>
        <cfvo type="num" val="0.75"/>
        <cfvo type="num" val="0.75" gte="0"/>
      </iconSet>
    </cfRule>
  </conditionalFormatting>
  <conditionalFormatting sqref="D18:D31">
    <cfRule type="iconSet" priority="25">
      <iconSet iconSet="5Arrows">
        <cfvo type="percent" val="0"/>
        <cfvo type="num" val="0.25" gte="0"/>
        <cfvo type="num" val="0.4"/>
        <cfvo type="num" val="0.75"/>
        <cfvo type="num" val="0.75" gte="0"/>
      </iconSet>
    </cfRule>
  </conditionalFormatting>
  <conditionalFormatting sqref="D2">
    <cfRule type="iconSet" priority="24">
      <iconSet iconSet="5Arrows">
        <cfvo type="percent" val="0"/>
        <cfvo type="num" val="0.2"/>
        <cfvo type="num" val="0.4"/>
        <cfvo type="num" val="0.6"/>
        <cfvo type="num" val="0.8"/>
      </iconSet>
    </cfRule>
  </conditionalFormatting>
  <conditionalFormatting sqref="D2">
    <cfRule type="iconSet" priority="23">
      <iconSet iconSet="5Arrows">
        <cfvo type="percent" val="0"/>
        <cfvo type="num" val="0.25" gte="0"/>
        <cfvo type="num" val="0.4"/>
        <cfvo type="num" val="0.75"/>
        <cfvo type="num" val="0.75" gte="0"/>
      </iconSet>
    </cfRule>
  </conditionalFormatting>
  <conditionalFormatting sqref="D4:D6">
    <cfRule type="iconSet" priority="22">
      <iconSet iconSet="5Arrows">
        <cfvo type="percent" val="0"/>
        <cfvo type="num" val="0.2"/>
        <cfvo type="num" val="0.4"/>
        <cfvo type="num" val="0.6"/>
        <cfvo type="num" val="0.8"/>
      </iconSet>
    </cfRule>
  </conditionalFormatting>
  <conditionalFormatting sqref="D4:D6">
    <cfRule type="iconSet" priority="21">
      <iconSet iconSet="5Arrows">
        <cfvo type="percent" val="0"/>
        <cfvo type="num" val="0.25" gte="0"/>
        <cfvo type="num" val="0.4"/>
        <cfvo type="num" val="0.75"/>
        <cfvo type="num" val="0.75" gte="0"/>
      </iconSet>
    </cfRule>
  </conditionalFormatting>
  <conditionalFormatting sqref="D7:D8">
    <cfRule type="iconSet" priority="20">
      <iconSet iconSet="5Arrows">
        <cfvo type="percent" val="0"/>
        <cfvo type="num" val="0.2"/>
        <cfvo type="num" val="0.4"/>
        <cfvo type="num" val="0.6"/>
        <cfvo type="num" val="0.8"/>
      </iconSet>
    </cfRule>
  </conditionalFormatting>
  <conditionalFormatting sqref="D7:D8">
    <cfRule type="iconSet" priority="19">
      <iconSet iconSet="5Arrows">
        <cfvo type="percent" val="0"/>
        <cfvo type="num" val="0.25" gte="0"/>
        <cfvo type="num" val="0.4"/>
        <cfvo type="num" val="0.75"/>
        <cfvo type="num" val="0.75" gte="0"/>
      </iconSet>
    </cfRule>
  </conditionalFormatting>
  <conditionalFormatting sqref="D10:D11">
    <cfRule type="iconSet" priority="18">
      <iconSet iconSet="5Arrows">
        <cfvo type="percent" val="0"/>
        <cfvo type="num" val="0.2"/>
        <cfvo type="num" val="0.4"/>
        <cfvo type="num" val="0.6"/>
        <cfvo type="num" val="0.8"/>
      </iconSet>
    </cfRule>
  </conditionalFormatting>
  <conditionalFormatting sqref="D10:D11">
    <cfRule type="iconSet" priority="17">
      <iconSet iconSet="5Arrows">
        <cfvo type="percent" val="0"/>
        <cfvo type="num" val="0.25" gte="0"/>
        <cfvo type="num" val="0.4"/>
        <cfvo type="num" val="0.75"/>
        <cfvo type="num" val="0.75" gte="0"/>
      </iconSet>
    </cfRule>
  </conditionalFormatting>
  <conditionalFormatting sqref="D13">
    <cfRule type="iconSet" priority="16">
      <iconSet iconSet="5Arrows">
        <cfvo type="percent" val="0"/>
        <cfvo type="num" val="0.2"/>
        <cfvo type="num" val="0.4"/>
        <cfvo type="num" val="0.6"/>
        <cfvo type="num" val="0.8"/>
      </iconSet>
    </cfRule>
  </conditionalFormatting>
  <conditionalFormatting sqref="D13">
    <cfRule type="iconSet" priority="15">
      <iconSet iconSet="5Arrows">
        <cfvo type="percent" val="0"/>
        <cfvo type="num" val="0.25" gte="0"/>
        <cfvo type="num" val="0.4"/>
        <cfvo type="num" val="0.75"/>
        <cfvo type="num" val="0.75" gte="0"/>
      </iconSet>
    </cfRule>
  </conditionalFormatting>
  <conditionalFormatting sqref="F2:F17">
    <cfRule type="iconSet" priority="14">
      <iconSet iconSet="5Arrows">
        <cfvo type="percent" val="0"/>
        <cfvo type="num" val="0.2"/>
        <cfvo type="num" val="0.4"/>
        <cfvo type="num" val="0.6"/>
        <cfvo type="num" val="0.8"/>
      </iconSet>
    </cfRule>
  </conditionalFormatting>
  <conditionalFormatting sqref="F18:F31">
    <cfRule type="iconSet" priority="13">
      <iconSet iconSet="5Arrows">
        <cfvo type="percent" val="0"/>
        <cfvo type="num" val="0.2"/>
        <cfvo type="num" val="0.4"/>
        <cfvo type="num" val="0.6"/>
        <cfvo type="num" val="0.8"/>
      </iconSet>
    </cfRule>
  </conditionalFormatting>
  <conditionalFormatting sqref="F2:F17">
    <cfRule type="iconSet" priority="12">
      <iconSet iconSet="5Arrows">
        <cfvo type="percent" val="0"/>
        <cfvo type="num" val="0.25" gte="0"/>
        <cfvo type="num" val="0.4"/>
        <cfvo type="num" val="0.75"/>
        <cfvo type="num" val="0.75" gte="0"/>
      </iconSet>
    </cfRule>
  </conditionalFormatting>
  <conditionalFormatting sqref="F18:F31">
    <cfRule type="iconSet" priority="11">
      <iconSet iconSet="5Arrows">
        <cfvo type="percent" val="0"/>
        <cfvo type="num" val="0.25" gte="0"/>
        <cfvo type="num" val="0.4"/>
        <cfvo type="num" val="0.75"/>
        <cfvo type="num" val="0.75" gte="0"/>
      </iconSet>
    </cfRule>
  </conditionalFormatting>
  <conditionalFormatting sqref="F2">
    <cfRule type="iconSet" priority="10">
      <iconSet iconSet="5Arrows">
        <cfvo type="percent" val="0"/>
        <cfvo type="num" val="0.2"/>
        <cfvo type="num" val="0.4"/>
        <cfvo type="num" val="0.6"/>
        <cfvo type="num" val="0.8"/>
      </iconSet>
    </cfRule>
  </conditionalFormatting>
  <conditionalFormatting sqref="F2">
    <cfRule type="iconSet" priority="9">
      <iconSet iconSet="5Arrows">
        <cfvo type="percent" val="0"/>
        <cfvo type="num" val="0.25" gte="0"/>
        <cfvo type="num" val="0.4"/>
        <cfvo type="num" val="0.75"/>
        <cfvo type="num" val="0.75" gte="0"/>
      </iconSet>
    </cfRule>
  </conditionalFormatting>
  <conditionalFormatting sqref="F4:F6">
    <cfRule type="iconSet" priority="8">
      <iconSet iconSet="5Arrows">
        <cfvo type="percent" val="0"/>
        <cfvo type="num" val="0.2"/>
        <cfvo type="num" val="0.4"/>
        <cfvo type="num" val="0.6"/>
        <cfvo type="num" val="0.8"/>
      </iconSet>
    </cfRule>
  </conditionalFormatting>
  <conditionalFormatting sqref="F4:F6">
    <cfRule type="iconSet" priority="7">
      <iconSet iconSet="5Arrows">
        <cfvo type="percent" val="0"/>
        <cfvo type="num" val="0.25" gte="0"/>
        <cfvo type="num" val="0.4"/>
        <cfvo type="num" val="0.75"/>
        <cfvo type="num" val="0.75" gte="0"/>
      </iconSet>
    </cfRule>
  </conditionalFormatting>
  <conditionalFormatting sqref="F7:F8">
    <cfRule type="iconSet" priority="6">
      <iconSet iconSet="5Arrows">
        <cfvo type="percent" val="0"/>
        <cfvo type="num" val="0.2"/>
        <cfvo type="num" val="0.4"/>
        <cfvo type="num" val="0.6"/>
        <cfvo type="num" val="0.8"/>
      </iconSet>
    </cfRule>
  </conditionalFormatting>
  <conditionalFormatting sqref="F7:F8">
    <cfRule type="iconSet" priority="5">
      <iconSet iconSet="5Arrows">
        <cfvo type="percent" val="0"/>
        <cfvo type="num" val="0.25" gte="0"/>
        <cfvo type="num" val="0.4"/>
        <cfvo type="num" val="0.75"/>
        <cfvo type="num" val="0.75" gte="0"/>
      </iconSet>
    </cfRule>
  </conditionalFormatting>
  <conditionalFormatting sqref="F10:F11">
    <cfRule type="iconSet" priority="4">
      <iconSet iconSet="5Arrows">
        <cfvo type="percent" val="0"/>
        <cfvo type="num" val="0.2"/>
        <cfvo type="num" val="0.4"/>
        <cfvo type="num" val="0.6"/>
        <cfvo type="num" val="0.8"/>
      </iconSet>
    </cfRule>
  </conditionalFormatting>
  <conditionalFormatting sqref="F10:F11">
    <cfRule type="iconSet" priority="3">
      <iconSet iconSet="5Arrows">
        <cfvo type="percent" val="0"/>
        <cfvo type="num" val="0.25" gte="0"/>
        <cfvo type="num" val="0.4"/>
        <cfvo type="num" val="0.75"/>
        <cfvo type="num" val="0.75" gte="0"/>
      </iconSet>
    </cfRule>
  </conditionalFormatting>
  <conditionalFormatting sqref="F13">
    <cfRule type="iconSet" priority="2">
      <iconSet iconSet="5Arrows">
        <cfvo type="percent" val="0"/>
        <cfvo type="num" val="0.2"/>
        <cfvo type="num" val="0.4"/>
        <cfvo type="num" val="0.6"/>
        <cfvo type="num" val="0.8"/>
      </iconSet>
    </cfRule>
  </conditionalFormatting>
  <conditionalFormatting sqref="F13">
    <cfRule type="iconSet" priority="1">
      <iconSet iconSet="5Arrows">
        <cfvo type="percent" val="0"/>
        <cfvo type="num" val="0.25" gte="0"/>
        <cfvo type="num" val="0.4"/>
        <cfvo type="num" val="0.75"/>
        <cfvo type="num" val="0.75" gte="0"/>
      </iconSet>
    </cfRule>
  </conditionalFormatting>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dimension ref="A1:G51"/>
  <sheetViews>
    <sheetView workbookViewId="0">
      <selection activeCell="B48" sqref="B48:C50"/>
    </sheetView>
  </sheetViews>
  <sheetFormatPr baseColWidth="10" defaultRowHeight="15"/>
  <cols>
    <col min="1" max="1" width="11.42578125" style="113"/>
    <col min="2" max="2" width="41.85546875" style="113" customWidth="1"/>
    <col min="3" max="6" width="11.42578125" style="113"/>
    <col min="7" max="7" width="11" style="113" customWidth="1"/>
    <col min="8" max="16384" width="11.42578125" style="113"/>
  </cols>
  <sheetData>
    <row r="1" spans="1:7" ht="45">
      <c r="A1" s="4" t="s">
        <v>3</v>
      </c>
      <c r="B1" s="5" t="s">
        <v>6</v>
      </c>
      <c r="C1" s="9" t="s">
        <v>1794</v>
      </c>
      <c r="D1" s="142" t="s">
        <v>1795</v>
      </c>
      <c r="E1" s="12" t="s">
        <v>63</v>
      </c>
      <c r="F1" s="143" t="s">
        <v>1802</v>
      </c>
      <c r="G1" s="4" t="s">
        <v>1803</v>
      </c>
    </row>
    <row r="2" spans="1:7" ht="45" customHeight="1">
      <c r="A2" s="50">
        <v>1</v>
      </c>
      <c r="B2" s="48" t="s">
        <v>276</v>
      </c>
      <c r="C2" s="54">
        <f>+'BASE DE DATOS '!CQ61</f>
        <v>0</v>
      </c>
      <c r="D2" s="160">
        <f>+'BASE DE DATOS '!CR61</f>
        <v>0</v>
      </c>
      <c r="E2" s="55" t="str">
        <f>+'BASE DE DATOS '!CU61</f>
        <v>SECRETARIA DEL INTERIOR</v>
      </c>
      <c r="F2" s="162">
        <f>SUM(D2:D45)/G2</f>
        <v>0.78350168350168348</v>
      </c>
      <c r="G2" s="156">
        <v>33</v>
      </c>
    </row>
    <row r="3" spans="1:7" ht="22.5">
      <c r="A3" s="50">
        <v>1</v>
      </c>
      <c r="B3" s="48" t="s">
        <v>277</v>
      </c>
      <c r="C3" s="54">
        <f>+'BASE DE DATOS '!CQ62</f>
        <v>1</v>
      </c>
      <c r="D3" s="160">
        <f>+'BASE DE DATOS '!CR62</f>
        <v>1</v>
      </c>
      <c r="E3" s="55" t="str">
        <f>+'BASE DE DATOS '!CU62</f>
        <v>SECRETARIA DEL INTERIOR</v>
      </c>
      <c r="F3" s="157"/>
    </row>
    <row r="4" spans="1:7" ht="22.5">
      <c r="A4" s="50">
        <v>1</v>
      </c>
      <c r="B4" s="48" t="s">
        <v>280</v>
      </c>
      <c r="C4" s="54">
        <f>+'BASE DE DATOS '!CQ63</f>
        <v>1</v>
      </c>
      <c r="D4" s="160">
        <f>+'BASE DE DATOS '!CR63</f>
        <v>1</v>
      </c>
      <c r="E4" s="55" t="str">
        <f>+'BASE DE DATOS '!CU63</f>
        <v>SECRETARIA DEL INTERIOR</v>
      </c>
      <c r="F4" s="157"/>
    </row>
    <row r="5" spans="1:7" ht="33.75">
      <c r="A5" s="50" t="s">
        <v>79</v>
      </c>
      <c r="B5" s="48" t="s">
        <v>288</v>
      </c>
      <c r="C5" s="54" t="str">
        <f>+'BASE DE DATOS '!CQ64</f>
        <v>NA</v>
      </c>
      <c r="D5" s="160" t="str">
        <f>+'BASE DE DATOS '!CR64</f>
        <v>NA</v>
      </c>
      <c r="E5" s="55" t="str">
        <f>+'BASE DE DATOS '!CU64</f>
        <v>SECRETARIA DEL INTERIOR</v>
      </c>
      <c r="F5" s="157"/>
    </row>
    <row r="6" spans="1:7" ht="96.75" customHeight="1">
      <c r="A6" s="50">
        <v>3</v>
      </c>
      <c r="B6" s="48" t="s">
        <v>290</v>
      </c>
      <c r="C6" s="54">
        <f>+'BASE DE DATOS '!CQ65</f>
        <v>3</v>
      </c>
      <c r="D6" s="160">
        <f>+'BASE DE DATOS '!CR65</f>
        <v>1</v>
      </c>
      <c r="E6" s="55" t="str">
        <f>+'BASE DE DATOS '!CU65</f>
        <v>SECRETARIA DEL INTERIOR</v>
      </c>
      <c r="F6" s="157"/>
    </row>
    <row r="7" spans="1:7" ht="45">
      <c r="A7" s="50">
        <v>1</v>
      </c>
      <c r="B7" s="48" t="s">
        <v>297</v>
      </c>
      <c r="C7" s="54">
        <f>+'BASE DE DATOS '!CQ66</f>
        <v>1</v>
      </c>
      <c r="D7" s="160">
        <f>+'BASE DE DATOS '!CR66</f>
        <v>1</v>
      </c>
      <c r="E7" s="55" t="str">
        <f>+'BASE DE DATOS '!CU66</f>
        <v>SECRETARIA DEL INTERIOR</v>
      </c>
      <c r="F7" s="157"/>
    </row>
    <row r="8" spans="1:7" ht="22.5">
      <c r="A8" s="50" t="s">
        <v>79</v>
      </c>
      <c r="B8" s="48" t="s">
        <v>298</v>
      </c>
      <c r="C8" s="54" t="str">
        <f>+'BASE DE DATOS '!CQ67</f>
        <v>NA</v>
      </c>
      <c r="D8" s="160" t="str">
        <f>+'BASE DE DATOS '!CR67</f>
        <v>NA</v>
      </c>
      <c r="E8" s="55" t="str">
        <f>+'BASE DE DATOS '!CU67</f>
        <v>SECRETARIA DEL INTERIOR</v>
      </c>
      <c r="F8" s="157"/>
    </row>
    <row r="9" spans="1:7" ht="33.75">
      <c r="A9" s="50">
        <v>20</v>
      </c>
      <c r="B9" s="48" t="s">
        <v>299</v>
      </c>
      <c r="C9" s="54">
        <f>+'BASE DE DATOS '!CQ68</f>
        <v>20</v>
      </c>
      <c r="D9" s="160">
        <f>+'BASE DE DATOS '!CR68</f>
        <v>1</v>
      </c>
      <c r="E9" s="55" t="str">
        <f>+'BASE DE DATOS '!CU68</f>
        <v>SECRETARIA DEL INTERIOR</v>
      </c>
      <c r="F9" s="157"/>
    </row>
    <row r="10" spans="1:7" ht="22.5">
      <c r="A10" s="50">
        <v>1</v>
      </c>
      <c r="B10" s="48" t="s">
        <v>300</v>
      </c>
      <c r="C10" s="54">
        <f>+'BASE DE DATOS '!CQ69</f>
        <v>0</v>
      </c>
      <c r="D10" s="160">
        <f>+'BASE DE DATOS '!CR69</f>
        <v>0</v>
      </c>
      <c r="E10" s="55" t="str">
        <f>+'BASE DE DATOS '!CU69</f>
        <v>SECRETARIA DEL INTERIOR</v>
      </c>
      <c r="F10" s="157"/>
    </row>
    <row r="11" spans="1:7" ht="33.75">
      <c r="A11" s="50">
        <v>1</v>
      </c>
      <c r="B11" s="48" t="s">
        <v>303</v>
      </c>
      <c r="C11" s="54">
        <f>+'BASE DE DATOS '!CQ70</f>
        <v>1</v>
      </c>
      <c r="D11" s="160">
        <f>+'BASE DE DATOS '!CR70</f>
        <v>1</v>
      </c>
      <c r="E11" s="55" t="str">
        <f>+'BASE DE DATOS '!CU70</f>
        <v>SECRETARIA DEL INTERIOR</v>
      </c>
      <c r="F11" s="157"/>
    </row>
    <row r="12" spans="1:7" ht="22.5">
      <c r="A12" s="50" t="s">
        <v>79</v>
      </c>
      <c r="B12" s="48" t="s">
        <v>304</v>
      </c>
      <c r="C12" s="54" t="str">
        <f>+'BASE DE DATOS '!CQ71</f>
        <v>NA</v>
      </c>
      <c r="D12" s="160" t="str">
        <f>+'BASE DE DATOS '!CR71</f>
        <v>NA</v>
      </c>
      <c r="E12" s="55" t="str">
        <f>+'BASE DE DATOS '!CU71</f>
        <v>SECRETARIA DEL INTERIOR</v>
      </c>
      <c r="F12" s="157"/>
    </row>
    <row r="13" spans="1:7" ht="22.5">
      <c r="A13" s="50">
        <v>40</v>
      </c>
      <c r="B13" s="48" t="s">
        <v>306</v>
      </c>
      <c r="C13" s="54">
        <f>+'BASE DE DATOS '!CQ72</f>
        <v>0</v>
      </c>
      <c r="D13" s="160">
        <f>+'BASE DE DATOS '!CR72</f>
        <v>0</v>
      </c>
      <c r="E13" s="55" t="str">
        <f>+'BASE DE DATOS '!CU72</f>
        <v>SECRETARIA DEL INTERIOR</v>
      </c>
      <c r="F13" s="157"/>
    </row>
    <row r="14" spans="1:7" ht="33.75">
      <c r="A14" s="50">
        <v>3</v>
      </c>
      <c r="B14" s="48" t="s">
        <v>308</v>
      </c>
      <c r="C14" s="54">
        <f>+'BASE DE DATOS '!CQ73</f>
        <v>3</v>
      </c>
      <c r="D14" s="160">
        <f>+'BASE DE DATOS '!CR73</f>
        <v>1</v>
      </c>
      <c r="E14" s="55" t="str">
        <f>+'BASE DE DATOS '!CU73</f>
        <v>SECRETARIA DEL INTERIOR</v>
      </c>
      <c r="F14" s="157"/>
    </row>
    <row r="15" spans="1:7" ht="22.5">
      <c r="A15" s="50">
        <v>1</v>
      </c>
      <c r="B15" s="48" t="s">
        <v>310</v>
      </c>
      <c r="C15" s="54">
        <f>+'BASE DE DATOS '!CQ74</f>
        <v>1</v>
      </c>
      <c r="D15" s="160">
        <f>+'BASE DE DATOS '!CR74</f>
        <v>1</v>
      </c>
      <c r="E15" s="55" t="str">
        <f>+'BASE DE DATOS '!CU74</f>
        <v>SECRETARIA DEL INTERIOR</v>
      </c>
      <c r="F15" s="157"/>
    </row>
    <row r="16" spans="1:7" ht="22.5">
      <c r="A16" s="50">
        <v>3</v>
      </c>
      <c r="B16" s="48" t="s">
        <v>311</v>
      </c>
      <c r="C16" s="54">
        <f>+'BASE DE DATOS '!CQ75</f>
        <v>3</v>
      </c>
      <c r="D16" s="160">
        <f>+'BASE DE DATOS '!CR75</f>
        <v>1</v>
      </c>
      <c r="E16" s="55" t="str">
        <f>+'BASE DE DATOS '!CU75</f>
        <v>SECRETARIA DEL INTERIOR</v>
      </c>
      <c r="F16" s="157"/>
    </row>
    <row r="17" spans="1:6" ht="33.75">
      <c r="A17" s="50">
        <v>1</v>
      </c>
      <c r="B17" s="48" t="s">
        <v>397</v>
      </c>
      <c r="C17" s="54">
        <f>+'BASE DE DATOS '!CQ110</f>
        <v>2</v>
      </c>
      <c r="D17" s="160">
        <f>+'BASE DE DATOS '!CR110</f>
        <v>1</v>
      </c>
      <c r="E17" s="55" t="str">
        <f>+'BASE DE DATOS '!CU110</f>
        <v xml:space="preserve">SECRETARIA DEL INTERIOR - CIRA </v>
      </c>
      <c r="F17" s="157"/>
    </row>
    <row r="18" spans="1:6" ht="33.75">
      <c r="A18" s="50">
        <v>140</v>
      </c>
      <c r="B18" s="48" t="s">
        <v>401</v>
      </c>
      <c r="C18" s="54">
        <f>+'BASE DE DATOS '!CQ111</f>
        <v>140</v>
      </c>
      <c r="D18" s="160">
        <f>+'BASE DE DATOS '!CR111</f>
        <v>1</v>
      </c>
      <c r="E18" s="55" t="str">
        <f>+'BASE DE DATOS '!CU111</f>
        <v xml:space="preserve">SECRETARIA DEL INTERIOR - CIRA </v>
      </c>
      <c r="F18" s="157"/>
    </row>
    <row r="19" spans="1:6" ht="33.75">
      <c r="A19" s="50" t="s">
        <v>79</v>
      </c>
      <c r="B19" s="48" t="s">
        <v>410</v>
      </c>
      <c r="C19" s="54" t="str">
        <f>+'BASE DE DATOS '!CQ112</f>
        <v>NA</v>
      </c>
      <c r="D19" s="160" t="str">
        <f>+'BASE DE DATOS '!CR112</f>
        <v>NA</v>
      </c>
      <c r="E19" s="55" t="str">
        <f>+'BASE DE DATOS '!CU112</f>
        <v xml:space="preserve">SECRETARIA DEL INTERIOR - CIRA </v>
      </c>
      <c r="F19" s="157"/>
    </row>
    <row r="20" spans="1:6" ht="33.75">
      <c r="A20" s="50">
        <v>1</v>
      </c>
      <c r="B20" s="48" t="s">
        <v>413</v>
      </c>
      <c r="C20" s="54">
        <f>+'BASE DE DATOS '!CQ113</f>
        <v>0</v>
      </c>
      <c r="D20" s="160">
        <f>+'BASE DE DATOS '!CR113</f>
        <v>0</v>
      </c>
      <c r="E20" s="55" t="str">
        <f>+'BASE DE DATOS '!CU113</f>
        <v xml:space="preserve">SECRETARIA DEL INTERIOR - CIRA </v>
      </c>
      <c r="F20" s="157"/>
    </row>
    <row r="21" spans="1:6" ht="33.75">
      <c r="A21" s="50">
        <v>2</v>
      </c>
      <c r="B21" s="48" t="s">
        <v>421</v>
      </c>
      <c r="C21" s="54">
        <f>+'BASE DE DATOS '!CQ114</f>
        <v>3</v>
      </c>
      <c r="D21" s="160">
        <f>+'BASE DE DATOS '!CR114</f>
        <v>1</v>
      </c>
      <c r="E21" s="55" t="str">
        <f>+'BASE DE DATOS '!CU114</f>
        <v xml:space="preserve">SECRETARIA DEL INTERIOR - CIRA </v>
      </c>
      <c r="F21" s="157"/>
    </row>
    <row r="22" spans="1:6" ht="33.75">
      <c r="A22" s="50">
        <v>8</v>
      </c>
      <c r="B22" s="48" t="s">
        <v>477</v>
      </c>
      <c r="C22" s="54">
        <f>+'BASE DE DATOS '!CQ123</f>
        <v>0</v>
      </c>
      <c r="D22" s="160">
        <f>+'BASE DE DATOS '!CR123</f>
        <v>0</v>
      </c>
      <c r="E22" s="55" t="str">
        <f>+'BASE DE DATOS '!CU123</f>
        <v xml:space="preserve">SECRETARIA DEL INTERIOR - CIRA </v>
      </c>
      <c r="F22" s="157"/>
    </row>
    <row r="23" spans="1:6" ht="33.75">
      <c r="A23" s="50">
        <v>2</v>
      </c>
      <c r="B23" s="48" t="s">
        <v>480</v>
      </c>
      <c r="C23" s="54">
        <f>+'BASE DE DATOS '!CQ124</f>
        <v>2</v>
      </c>
      <c r="D23" s="160">
        <f>+'BASE DE DATOS '!CR124</f>
        <v>1</v>
      </c>
      <c r="E23" s="55" t="str">
        <f>+'BASE DE DATOS '!CU124</f>
        <v xml:space="preserve">SECRETARIA DEL INTERIOR - CIRA </v>
      </c>
      <c r="F23" s="157"/>
    </row>
    <row r="24" spans="1:6" ht="33.75">
      <c r="A24" s="50">
        <v>10</v>
      </c>
      <c r="B24" s="48" t="s">
        <v>483</v>
      </c>
      <c r="C24" s="54">
        <f>+'BASE DE DATOS '!CQ125</f>
        <v>8</v>
      </c>
      <c r="D24" s="160">
        <f>+'BASE DE DATOS '!CR125</f>
        <v>0.8</v>
      </c>
      <c r="E24" s="55" t="str">
        <f>+'BASE DE DATOS '!CU125</f>
        <v xml:space="preserve">SECRETARIA DEL INTERIOR - CIRA </v>
      </c>
      <c r="F24" s="157"/>
    </row>
    <row r="25" spans="1:6" ht="33.75">
      <c r="A25" s="50">
        <v>1</v>
      </c>
      <c r="B25" s="48" t="s">
        <v>484</v>
      </c>
      <c r="C25" s="54">
        <f>+'BASE DE DATOS '!CQ126</f>
        <v>0</v>
      </c>
      <c r="D25" s="160">
        <f>+'BASE DE DATOS '!CR126</f>
        <v>0</v>
      </c>
      <c r="E25" s="55" t="str">
        <f>+'BASE DE DATOS '!CU126</f>
        <v xml:space="preserve">SECRETARIA DEL INTERIOR - CIRA </v>
      </c>
      <c r="F25" s="157"/>
    </row>
    <row r="26" spans="1:6" ht="33.75">
      <c r="A26" s="50">
        <v>18</v>
      </c>
      <c r="B26" s="48" t="s">
        <v>485</v>
      </c>
      <c r="C26" s="54">
        <f>+'BASE DE DATOS '!CQ127</f>
        <v>7</v>
      </c>
      <c r="D26" s="160">
        <f>+'BASE DE DATOS '!CR127</f>
        <v>0.3888888888888889</v>
      </c>
      <c r="E26" s="55" t="str">
        <f>+'BASE DE DATOS '!CU127</f>
        <v xml:space="preserve">SECRETARIA DEL INTERIOR - CIRA </v>
      </c>
      <c r="F26" s="157"/>
    </row>
    <row r="27" spans="1:6" ht="33.75">
      <c r="A27" s="50">
        <v>100</v>
      </c>
      <c r="B27" s="48" t="s">
        <v>487</v>
      </c>
      <c r="C27" s="54">
        <f>+'BASE DE DATOS '!CQ128</f>
        <v>100</v>
      </c>
      <c r="D27" s="160">
        <f>+'BASE DE DATOS '!CR128</f>
        <v>1</v>
      </c>
      <c r="E27" s="55" t="str">
        <f>+'BASE DE DATOS '!CU128</f>
        <v xml:space="preserve">SECRETARIA DEL INTERIOR - CIRA </v>
      </c>
      <c r="F27" s="157"/>
    </row>
    <row r="28" spans="1:6" ht="33.75">
      <c r="A28" s="50">
        <v>45</v>
      </c>
      <c r="B28" s="48" t="s">
        <v>820</v>
      </c>
      <c r="C28" s="54">
        <f>+'BASE DE DATOS '!CQ225</f>
        <v>30</v>
      </c>
      <c r="D28" s="160">
        <f>+'BASE DE DATOS '!CR225</f>
        <v>0.66666666666666663</v>
      </c>
      <c r="E28" s="55" t="str">
        <f>+'BASE DE DATOS '!CU225</f>
        <v>SECRETARIA DEL INTERIOR - ERIK</v>
      </c>
      <c r="F28" s="157"/>
    </row>
    <row r="29" spans="1:6" ht="33.75">
      <c r="A29" s="50">
        <v>1</v>
      </c>
      <c r="B29" s="48" t="s">
        <v>823</v>
      </c>
      <c r="C29" s="54">
        <f>+'BASE DE DATOS '!CQ226</f>
        <v>1</v>
      </c>
      <c r="D29" s="160">
        <f>+'BASE DE DATOS '!CR226</f>
        <v>1</v>
      </c>
      <c r="E29" s="55" t="str">
        <f>+'BASE DE DATOS '!CU226</f>
        <v>SECRETARIA DEL INTERIOR - ERIK</v>
      </c>
      <c r="F29" s="157"/>
    </row>
    <row r="30" spans="1:6" ht="33.75">
      <c r="A30" s="50">
        <v>200</v>
      </c>
      <c r="B30" s="48" t="s">
        <v>829</v>
      </c>
      <c r="C30" s="54">
        <f>+'BASE DE DATOS '!CQ227</f>
        <v>200</v>
      </c>
      <c r="D30" s="160">
        <f>+'BASE DE DATOS '!CR227</f>
        <v>1</v>
      </c>
      <c r="E30" s="55" t="str">
        <f>+'BASE DE DATOS '!CU227</f>
        <v>SECRETARIA DEL INTERIOR - ERIK</v>
      </c>
      <c r="F30" s="157"/>
    </row>
    <row r="31" spans="1:6" ht="33.75">
      <c r="A31" s="50">
        <v>1</v>
      </c>
      <c r="B31" s="48" t="s">
        <v>832</v>
      </c>
      <c r="C31" s="54">
        <f>+'BASE DE DATOS '!CQ228</f>
        <v>2</v>
      </c>
      <c r="D31" s="160">
        <f>+'BASE DE DATOS '!CR228</f>
        <v>1</v>
      </c>
      <c r="E31" s="55" t="str">
        <f>+'BASE DE DATOS '!CU228</f>
        <v>SECRETARIA DEL INTERIOR - ERIK</v>
      </c>
      <c r="F31" s="157"/>
    </row>
    <row r="32" spans="1:6" ht="33.75">
      <c r="A32" s="50">
        <v>1</v>
      </c>
      <c r="B32" s="48" t="s">
        <v>837</v>
      </c>
      <c r="C32" s="54">
        <f>+'BASE DE DATOS '!CQ229</f>
        <v>1</v>
      </c>
      <c r="D32" s="160">
        <f>+'BASE DE DATOS '!CR229</f>
        <v>1</v>
      </c>
      <c r="E32" s="55" t="str">
        <f>+'BASE DE DATOS '!CU229</f>
        <v>SECRETARIA DEL INTERIOR - ERIK</v>
      </c>
      <c r="F32" s="157"/>
    </row>
    <row r="33" spans="1:6" ht="45">
      <c r="A33" s="50">
        <v>6</v>
      </c>
      <c r="B33" s="48" t="s">
        <v>840</v>
      </c>
      <c r="C33" s="54">
        <f>+'BASE DE DATOS '!CQ230</f>
        <v>6</v>
      </c>
      <c r="D33" s="160">
        <f>+'BASE DE DATOS '!CR230</f>
        <v>1</v>
      </c>
      <c r="E33" s="55" t="str">
        <f>+'BASE DE DATOS '!CU230</f>
        <v>SECRETARIA DEL INTERIOR - ERIK</v>
      </c>
      <c r="F33" s="157"/>
    </row>
    <row r="34" spans="1:6" ht="45">
      <c r="A34" s="50">
        <v>1</v>
      </c>
      <c r="B34" s="48" t="s">
        <v>845</v>
      </c>
      <c r="C34" s="54">
        <f>+'BASE DE DATOS '!CQ231</f>
        <v>1</v>
      </c>
      <c r="D34" s="160">
        <f>+'BASE DE DATOS '!CR231</f>
        <v>1</v>
      </c>
      <c r="E34" s="55" t="str">
        <f>+'BASE DE DATOS '!CU231</f>
        <v>SECRETARIA DEL INTERIOR - ERIK</v>
      </c>
      <c r="F34" s="157"/>
    </row>
    <row r="35" spans="1:6" ht="45">
      <c r="A35" s="50" t="s">
        <v>81</v>
      </c>
      <c r="B35" s="48" t="s">
        <v>851</v>
      </c>
      <c r="C35" s="54" t="str">
        <f>+'BASE DE DATOS '!CQ232</f>
        <v>NA</v>
      </c>
      <c r="D35" s="160" t="str">
        <f>+'BASE DE DATOS '!CR232</f>
        <v>NA</v>
      </c>
      <c r="E35" s="55" t="str">
        <f>+'BASE DE DATOS '!CU232</f>
        <v>SECRETARIA DEL INTERIOR - ERIK</v>
      </c>
      <c r="F35" s="157"/>
    </row>
    <row r="36" spans="1:6" ht="33.75">
      <c r="A36" s="50" t="s">
        <v>81</v>
      </c>
      <c r="B36" s="48" t="s">
        <v>854</v>
      </c>
      <c r="C36" s="54" t="str">
        <f>+'BASE DE DATOS '!CQ233</f>
        <v>NA</v>
      </c>
      <c r="D36" s="160" t="str">
        <f>+'BASE DE DATOS '!CR233</f>
        <v>NA</v>
      </c>
      <c r="E36" s="55" t="str">
        <f>+'BASE DE DATOS '!CU233</f>
        <v>SECRETARIA DEL INTERIOR - ERIK</v>
      </c>
      <c r="F36" s="157"/>
    </row>
    <row r="37" spans="1:6" ht="33.75">
      <c r="A37" s="50">
        <v>12</v>
      </c>
      <c r="B37" s="48" t="s">
        <v>856</v>
      </c>
      <c r="C37" s="54">
        <f>+'BASE DE DATOS '!CQ234</f>
        <v>1</v>
      </c>
      <c r="D37" s="160">
        <f>+'BASE DE DATOS '!CR234</f>
        <v>1</v>
      </c>
      <c r="E37" s="55" t="str">
        <f>+'BASE DE DATOS '!CU234</f>
        <v>SECRETARIA DEL INTERIOR - ERIK</v>
      </c>
      <c r="F37" s="157"/>
    </row>
    <row r="38" spans="1:6" ht="33.75">
      <c r="A38" s="50">
        <v>1</v>
      </c>
      <c r="B38" s="48" t="s">
        <v>861</v>
      </c>
      <c r="C38" s="54">
        <f>+'BASE DE DATOS '!CQ235</f>
        <v>3</v>
      </c>
      <c r="D38" s="160">
        <f>+'BASE DE DATOS '!CR235</f>
        <v>1</v>
      </c>
      <c r="E38" s="55" t="str">
        <f>+'BASE DE DATOS '!CU235</f>
        <v>SECRETARIA DEL INTERIOR - ERIK</v>
      </c>
      <c r="F38" s="157"/>
    </row>
    <row r="39" spans="1:6" ht="33.75">
      <c r="A39" s="50" t="s">
        <v>81</v>
      </c>
      <c r="B39" s="48" t="s">
        <v>1668</v>
      </c>
      <c r="C39" s="54" t="str">
        <f>+'BASE DE DATOS '!CQ624</f>
        <v>NA</v>
      </c>
      <c r="D39" s="160" t="str">
        <f>+'BASE DE DATOS '!CR624</f>
        <v>NA</v>
      </c>
      <c r="E39" s="55" t="str">
        <f>+'BASE DE DATOS '!CU624</f>
        <v>SECRETARIA DEL INTERIOR - SARA</v>
      </c>
      <c r="F39" s="157"/>
    </row>
    <row r="40" spans="1:6" ht="33.75">
      <c r="A40" s="50" t="s">
        <v>81</v>
      </c>
      <c r="B40" s="48" t="s">
        <v>1670</v>
      </c>
      <c r="C40" s="54" t="str">
        <f>+'BASE DE DATOS '!CQ625</f>
        <v>NA</v>
      </c>
      <c r="D40" s="160" t="str">
        <f>+'BASE DE DATOS '!CR625</f>
        <v>NA</v>
      </c>
      <c r="E40" s="55" t="str">
        <f>+'BASE DE DATOS '!CU625</f>
        <v>SECRETARIA DEL INTERIOR - SARA</v>
      </c>
      <c r="F40" s="157"/>
    </row>
    <row r="41" spans="1:6" ht="33.75">
      <c r="A41" s="50" t="s">
        <v>81</v>
      </c>
      <c r="B41" s="48" t="s">
        <v>1671</v>
      </c>
      <c r="C41" s="54" t="str">
        <f>+'BASE DE DATOS '!CQ626</f>
        <v>NA</v>
      </c>
      <c r="D41" s="160" t="str">
        <f>+'BASE DE DATOS '!CR626</f>
        <v>NA</v>
      </c>
      <c r="E41" s="55" t="str">
        <f>+'BASE DE DATOS '!CU626</f>
        <v>SECRETARIA DEL INTERIOR - SARA</v>
      </c>
      <c r="F41" s="157"/>
    </row>
    <row r="42" spans="1:6" ht="33.75">
      <c r="A42" s="50" t="s">
        <v>81</v>
      </c>
      <c r="B42" s="48" t="s">
        <v>1675</v>
      </c>
      <c r="C42" s="54" t="str">
        <f>+'BASE DE DATOS '!CQ628</f>
        <v>NA</v>
      </c>
      <c r="D42" s="160" t="str">
        <f>+'BASE DE DATOS '!CR628</f>
        <v>NA</v>
      </c>
      <c r="E42" s="55" t="str">
        <f>+'BASE DE DATOS '!CU628</f>
        <v>SECRETARIA DEL INTERIOR - SARA</v>
      </c>
      <c r="F42" s="157"/>
    </row>
    <row r="43" spans="1:6" ht="56.25">
      <c r="A43" s="50">
        <v>45</v>
      </c>
      <c r="B43" s="48" t="s">
        <v>1677</v>
      </c>
      <c r="C43" s="54">
        <f>+'BASE DE DATOS '!CQ629</f>
        <v>45</v>
      </c>
      <c r="D43" s="160">
        <f>+'BASE DE DATOS '!CR629</f>
        <v>1</v>
      </c>
      <c r="E43" s="55" t="str">
        <f>+'BASE DE DATOS '!CU629</f>
        <v>SECRETARIA DEL INTERIOR - SARA</v>
      </c>
      <c r="F43" s="157"/>
    </row>
    <row r="44" spans="1:6" ht="33.75">
      <c r="A44" s="50" t="s">
        <v>81</v>
      </c>
      <c r="B44" s="48" t="s">
        <v>1684</v>
      </c>
      <c r="C44" s="54" t="str">
        <f>+'BASE DE DATOS '!CQ631</f>
        <v>NA</v>
      </c>
      <c r="D44" s="160" t="str">
        <f>+'BASE DE DATOS '!CR631</f>
        <v>NA</v>
      </c>
      <c r="E44" s="55" t="str">
        <f>+'BASE DE DATOS '!CU631</f>
        <v>SECRETARIA DEL INTERIOR - SARA</v>
      </c>
      <c r="F44" s="157"/>
    </row>
    <row r="45" spans="1:6" ht="33.75">
      <c r="A45" s="50">
        <v>1</v>
      </c>
      <c r="B45" s="48" t="s">
        <v>1689</v>
      </c>
      <c r="C45" s="54">
        <f>+'BASE DE DATOS '!CQ633</f>
        <v>1</v>
      </c>
      <c r="D45" s="160">
        <f>+'BASE DE DATOS '!CR633</f>
        <v>1</v>
      </c>
      <c r="E45" s="55" t="str">
        <f>+'BASE DE DATOS '!CU633</f>
        <v>SECRETARIA DEL INTERIOR - SARA</v>
      </c>
      <c r="F45" s="157"/>
    </row>
    <row r="48" spans="1:6">
      <c r="B48" s="113" t="s">
        <v>1823</v>
      </c>
      <c r="C48" s="113">
        <v>16</v>
      </c>
    </row>
    <row r="49" spans="2:3">
      <c r="B49" s="113" t="s">
        <v>1824</v>
      </c>
      <c r="C49" s="113">
        <v>3</v>
      </c>
    </row>
    <row r="50" spans="2:3">
      <c r="B50" s="113" t="s">
        <v>1825</v>
      </c>
      <c r="C50" s="113">
        <v>14</v>
      </c>
    </row>
    <row r="51" spans="2:3">
      <c r="B51" s="113" t="s">
        <v>80</v>
      </c>
      <c r="C51" s="113">
        <f>SUM(C48:C50)</f>
        <v>33</v>
      </c>
    </row>
  </sheetData>
  <autoFilter ref="A1:G45"/>
  <conditionalFormatting sqref="D2:D16">
    <cfRule type="iconSet" priority="30">
      <iconSet iconSet="5Arrows">
        <cfvo type="percent" val="0"/>
        <cfvo type="num" val="0.2"/>
        <cfvo type="num" val="0.4"/>
        <cfvo type="num" val="0.6"/>
        <cfvo type="num" val="0.8"/>
      </iconSet>
    </cfRule>
  </conditionalFormatting>
  <conditionalFormatting sqref="D28:D38">
    <cfRule type="iconSet" priority="29">
      <iconSet iconSet="5Arrows">
        <cfvo type="percent" val="0"/>
        <cfvo type="num" val="0.2"/>
        <cfvo type="num" val="0.4"/>
        <cfvo type="num" val="0.6"/>
        <cfvo type="num" val="0.8"/>
      </iconSet>
    </cfRule>
  </conditionalFormatting>
  <conditionalFormatting sqref="D2:D16">
    <cfRule type="iconSet" priority="28">
      <iconSet iconSet="5Arrows">
        <cfvo type="percent" val="0"/>
        <cfvo type="num" val="0.25" gte="0"/>
        <cfvo type="num" val="0.4"/>
        <cfvo type="num" val="0.75"/>
        <cfvo type="num" val="0.75" gte="0"/>
      </iconSet>
    </cfRule>
  </conditionalFormatting>
  <conditionalFormatting sqref="D28:D38">
    <cfRule type="iconSet" priority="27">
      <iconSet iconSet="5Arrows">
        <cfvo type="percent" val="0"/>
        <cfvo type="num" val="0.25" gte="0"/>
        <cfvo type="num" val="0.4"/>
        <cfvo type="num" val="0.75"/>
        <cfvo type="num" val="0.75" gte="0"/>
      </iconSet>
    </cfRule>
  </conditionalFormatting>
  <conditionalFormatting sqref="D28">
    <cfRule type="iconSet" priority="26">
      <iconSet iconSet="5Arrows">
        <cfvo type="percent" val="0"/>
        <cfvo type="num" val="0.2"/>
        <cfvo type="num" val="0.4"/>
        <cfvo type="num" val="0.6"/>
        <cfvo type="num" val="0.8"/>
      </iconSet>
    </cfRule>
  </conditionalFormatting>
  <conditionalFormatting sqref="D28">
    <cfRule type="iconSet" priority="25">
      <iconSet iconSet="5Arrows">
        <cfvo type="percent" val="0"/>
        <cfvo type="num" val="0.25" gte="0"/>
        <cfvo type="num" val="0.4"/>
        <cfvo type="num" val="0.75"/>
        <cfvo type="num" val="0.75" gte="0"/>
      </iconSet>
    </cfRule>
  </conditionalFormatting>
  <conditionalFormatting sqref="D29">
    <cfRule type="iconSet" priority="24">
      <iconSet iconSet="5Arrows">
        <cfvo type="percent" val="0"/>
        <cfvo type="num" val="0.2"/>
        <cfvo type="num" val="0.4"/>
        <cfvo type="num" val="0.6"/>
        <cfvo type="num" val="0.8"/>
      </iconSet>
    </cfRule>
  </conditionalFormatting>
  <conditionalFormatting sqref="D29">
    <cfRule type="iconSet" priority="23">
      <iconSet iconSet="5Arrows">
        <cfvo type="percent" val="0"/>
        <cfvo type="num" val="0.25" gte="0"/>
        <cfvo type="num" val="0.4"/>
        <cfvo type="num" val="0.75"/>
        <cfvo type="num" val="0.75" gte="0"/>
      </iconSet>
    </cfRule>
  </conditionalFormatting>
  <conditionalFormatting sqref="D30:D34">
    <cfRule type="iconSet" priority="22">
      <iconSet iconSet="5Arrows">
        <cfvo type="percent" val="0"/>
        <cfvo type="num" val="0.2"/>
        <cfvo type="num" val="0.4"/>
        <cfvo type="num" val="0.6"/>
        <cfvo type="num" val="0.8"/>
      </iconSet>
    </cfRule>
  </conditionalFormatting>
  <conditionalFormatting sqref="D30:D34">
    <cfRule type="iconSet" priority="21">
      <iconSet iconSet="5Arrows">
        <cfvo type="percent" val="0"/>
        <cfvo type="num" val="0.25" gte="0"/>
        <cfvo type="num" val="0.4"/>
        <cfvo type="num" val="0.75"/>
        <cfvo type="num" val="0.75" gte="0"/>
      </iconSet>
    </cfRule>
  </conditionalFormatting>
  <conditionalFormatting sqref="F2:F16">
    <cfRule type="iconSet" priority="20">
      <iconSet iconSet="5Arrows">
        <cfvo type="percent" val="0"/>
        <cfvo type="num" val="0.2"/>
        <cfvo type="num" val="0.4"/>
        <cfvo type="num" val="0.6"/>
        <cfvo type="num" val="0.8"/>
      </iconSet>
    </cfRule>
  </conditionalFormatting>
  <conditionalFormatting sqref="F28:F38">
    <cfRule type="iconSet" priority="19">
      <iconSet iconSet="5Arrows">
        <cfvo type="percent" val="0"/>
        <cfvo type="num" val="0.2"/>
        <cfvo type="num" val="0.4"/>
        <cfvo type="num" val="0.6"/>
        <cfvo type="num" val="0.8"/>
      </iconSet>
    </cfRule>
  </conditionalFormatting>
  <conditionalFormatting sqref="F2:F16">
    <cfRule type="iconSet" priority="18">
      <iconSet iconSet="5Arrows">
        <cfvo type="percent" val="0"/>
        <cfvo type="num" val="0.25" gte="0"/>
        <cfvo type="num" val="0.4"/>
        <cfvo type="num" val="0.75"/>
        <cfvo type="num" val="0.75" gte="0"/>
      </iconSet>
    </cfRule>
  </conditionalFormatting>
  <conditionalFormatting sqref="F28:F38">
    <cfRule type="iconSet" priority="17">
      <iconSet iconSet="5Arrows">
        <cfvo type="percent" val="0"/>
        <cfvo type="num" val="0.25" gte="0"/>
        <cfvo type="num" val="0.4"/>
        <cfvo type="num" val="0.75"/>
        <cfvo type="num" val="0.75" gte="0"/>
      </iconSet>
    </cfRule>
  </conditionalFormatting>
  <conditionalFormatting sqref="F28">
    <cfRule type="iconSet" priority="16">
      <iconSet iconSet="5Arrows">
        <cfvo type="percent" val="0"/>
        <cfvo type="num" val="0.2"/>
        <cfvo type="num" val="0.4"/>
        <cfvo type="num" val="0.6"/>
        <cfvo type="num" val="0.8"/>
      </iconSet>
    </cfRule>
  </conditionalFormatting>
  <conditionalFormatting sqref="F28">
    <cfRule type="iconSet" priority="15">
      <iconSet iconSet="5Arrows">
        <cfvo type="percent" val="0"/>
        <cfvo type="num" val="0.25" gte="0"/>
        <cfvo type="num" val="0.4"/>
        <cfvo type="num" val="0.75"/>
        <cfvo type="num" val="0.75" gte="0"/>
      </iconSet>
    </cfRule>
  </conditionalFormatting>
  <conditionalFormatting sqref="F29">
    <cfRule type="iconSet" priority="14">
      <iconSet iconSet="5Arrows">
        <cfvo type="percent" val="0"/>
        <cfvo type="num" val="0.2"/>
        <cfvo type="num" val="0.4"/>
        <cfvo type="num" val="0.6"/>
        <cfvo type="num" val="0.8"/>
      </iconSet>
    </cfRule>
  </conditionalFormatting>
  <conditionalFormatting sqref="F29">
    <cfRule type="iconSet" priority="13">
      <iconSet iconSet="5Arrows">
        <cfvo type="percent" val="0"/>
        <cfvo type="num" val="0.25" gte="0"/>
        <cfvo type="num" val="0.4"/>
        <cfvo type="num" val="0.75"/>
        <cfvo type="num" val="0.75" gte="0"/>
      </iconSet>
    </cfRule>
  </conditionalFormatting>
  <conditionalFormatting sqref="F30:F34">
    <cfRule type="iconSet" priority="12">
      <iconSet iconSet="5Arrows">
        <cfvo type="percent" val="0"/>
        <cfvo type="num" val="0.2"/>
        <cfvo type="num" val="0.4"/>
        <cfvo type="num" val="0.6"/>
        <cfvo type="num" val="0.8"/>
      </iconSet>
    </cfRule>
  </conditionalFormatting>
  <conditionalFormatting sqref="F30:F34">
    <cfRule type="iconSet" priority="11">
      <iconSet iconSet="5Arrows">
        <cfvo type="percent" val="0"/>
        <cfvo type="num" val="0.25" gte="0"/>
        <cfvo type="num" val="0.4"/>
        <cfvo type="num" val="0.75"/>
        <cfvo type="num" val="0.75" gte="0"/>
      </iconSet>
    </cfRule>
  </conditionalFormatting>
  <conditionalFormatting sqref="D39:D45">
    <cfRule type="iconSet" priority="10">
      <iconSet iconSet="5Arrows">
        <cfvo type="percent" val="0"/>
        <cfvo type="num" val="0.2"/>
        <cfvo type="num" val="0.4"/>
        <cfvo type="num" val="0.6"/>
        <cfvo type="num" val="0.8"/>
      </iconSet>
    </cfRule>
  </conditionalFormatting>
  <conditionalFormatting sqref="D39:D45">
    <cfRule type="iconSet" priority="9">
      <iconSet iconSet="5Arrows">
        <cfvo type="percent" val="0"/>
        <cfvo type="num" val="0.25" gte="0"/>
        <cfvo type="num" val="0.4"/>
        <cfvo type="num" val="0.75"/>
        <cfvo type="num" val="0.75" gte="0"/>
      </iconSet>
    </cfRule>
  </conditionalFormatting>
  <conditionalFormatting sqref="F39:F45">
    <cfRule type="iconSet" priority="8">
      <iconSet iconSet="5Arrows">
        <cfvo type="percent" val="0"/>
        <cfvo type="num" val="0.2"/>
        <cfvo type="num" val="0.4"/>
        <cfvo type="num" val="0.6"/>
        <cfvo type="num" val="0.8"/>
      </iconSet>
    </cfRule>
  </conditionalFormatting>
  <conditionalFormatting sqref="F39:F45">
    <cfRule type="iconSet" priority="7">
      <iconSet iconSet="5Arrows">
        <cfvo type="percent" val="0"/>
        <cfvo type="num" val="0.25" gte="0"/>
        <cfvo type="num" val="0.4"/>
        <cfvo type="num" val="0.75"/>
        <cfvo type="num" val="0.75" gte="0"/>
      </iconSet>
    </cfRule>
  </conditionalFormatting>
  <conditionalFormatting sqref="D17 D19:D27">
    <cfRule type="iconSet" priority="6">
      <iconSet iconSet="5Arrows">
        <cfvo type="percent" val="0"/>
        <cfvo type="num" val="0.2"/>
        <cfvo type="num" val="0.4"/>
        <cfvo type="num" val="0.6"/>
        <cfvo type="num" val="0.8"/>
      </iconSet>
    </cfRule>
  </conditionalFormatting>
  <conditionalFormatting sqref="F17 F19:F27">
    <cfRule type="iconSet" priority="5">
      <iconSet iconSet="5Arrows">
        <cfvo type="percent" val="0"/>
        <cfvo type="num" val="0.2"/>
        <cfvo type="num" val="0.4"/>
        <cfvo type="num" val="0.6"/>
        <cfvo type="num" val="0.8"/>
      </iconSet>
    </cfRule>
  </conditionalFormatting>
  <conditionalFormatting sqref="D17:D27">
    <cfRule type="iconSet" priority="4">
      <iconSet iconSet="5Arrows">
        <cfvo type="percent" val="0"/>
        <cfvo type="num" val="0.2"/>
        <cfvo type="num" val="0.4"/>
        <cfvo type="num" val="0.6"/>
        <cfvo type="num" val="0.8"/>
      </iconSet>
    </cfRule>
  </conditionalFormatting>
  <conditionalFormatting sqref="D17:D27">
    <cfRule type="iconSet" priority="3">
      <iconSet iconSet="5Arrows">
        <cfvo type="percent" val="0"/>
        <cfvo type="num" val="0.25" gte="0"/>
        <cfvo type="num" val="0.4"/>
        <cfvo type="num" val="0.75"/>
        <cfvo type="num" val="0.75" gte="0"/>
      </iconSet>
    </cfRule>
  </conditionalFormatting>
  <conditionalFormatting sqref="F17:F27">
    <cfRule type="iconSet" priority="2">
      <iconSet iconSet="5Arrows">
        <cfvo type="percent" val="0"/>
        <cfvo type="num" val="0.2"/>
        <cfvo type="num" val="0.4"/>
        <cfvo type="num" val="0.6"/>
        <cfvo type="num" val="0.8"/>
      </iconSet>
    </cfRule>
  </conditionalFormatting>
  <conditionalFormatting sqref="F17:F27">
    <cfRule type="iconSet" priority="1">
      <iconSet iconSet="5Arrows">
        <cfvo type="percent" val="0"/>
        <cfvo type="num" val="0.25" gte="0"/>
        <cfvo type="num" val="0.4"/>
        <cfvo type="num" val="0.75"/>
        <cfvo type="num" val="0.75" gte="0"/>
      </iconSet>
    </cfRule>
  </conditionalFormatting>
  <pageMargins left="0.7" right="0.7" top="0.75" bottom="0.75" header="0.3" footer="0.3"/>
  <drawing r:id="rId1"/>
  <legacyDrawing r:id="rId2"/>
</worksheet>
</file>

<file path=xl/worksheets/sheet39.xml><?xml version="1.0" encoding="utf-8"?>
<worksheet xmlns="http://schemas.openxmlformats.org/spreadsheetml/2006/main" xmlns:r="http://schemas.openxmlformats.org/officeDocument/2006/relationships">
  <dimension ref="A1:G34"/>
  <sheetViews>
    <sheetView topLeftCell="A22" workbookViewId="0">
      <selection activeCell="C33" sqref="C33"/>
    </sheetView>
  </sheetViews>
  <sheetFormatPr baseColWidth="10" defaultRowHeight="15"/>
  <cols>
    <col min="1" max="1" width="11.42578125" style="113"/>
    <col min="2" max="2" width="28.140625" style="113" customWidth="1"/>
    <col min="3" max="4" width="11.42578125" style="113"/>
    <col min="5" max="5" width="18.28515625" style="113" customWidth="1"/>
    <col min="6" max="16384" width="11.42578125" style="113"/>
  </cols>
  <sheetData>
    <row r="1" spans="1:7" ht="45">
      <c r="A1" s="4" t="s">
        <v>3</v>
      </c>
      <c r="B1" s="5" t="s">
        <v>6</v>
      </c>
      <c r="C1" s="9" t="s">
        <v>1794</v>
      </c>
      <c r="D1" s="142" t="s">
        <v>1795</v>
      </c>
      <c r="E1" s="12" t="s">
        <v>63</v>
      </c>
      <c r="F1" s="143" t="s">
        <v>1802</v>
      </c>
      <c r="G1" s="4" t="s">
        <v>1803</v>
      </c>
    </row>
    <row r="2" spans="1:7" ht="45">
      <c r="A2" s="50">
        <v>5000</v>
      </c>
      <c r="B2" s="48" t="s">
        <v>774</v>
      </c>
      <c r="C2" s="54">
        <f>+'BASE DE DATOS '!CQ210</f>
        <v>228</v>
      </c>
      <c r="D2" s="160">
        <f>+'BASE DE DATOS '!CR210</f>
        <v>4.5600000000000002E-2</v>
      </c>
      <c r="E2" s="55" t="str">
        <f>+'BASE DE DATOS '!CU210</f>
        <v>SECRETARIA GENERAL -  TIC</v>
      </c>
      <c r="F2" s="165">
        <f>SUM(D2:D26)/G2</f>
        <v>0.92785000000000006</v>
      </c>
      <c r="G2" s="156">
        <v>16</v>
      </c>
    </row>
    <row r="3" spans="1:7" ht="22.5">
      <c r="A3" s="50" t="s">
        <v>81</v>
      </c>
      <c r="B3" s="48" t="s">
        <v>777</v>
      </c>
      <c r="C3" s="54" t="str">
        <f>+'BASE DE DATOS '!CQ211</f>
        <v>NA</v>
      </c>
      <c r="D3" s="160" t="str">
        <f>+'BASE DE DATOS '!CR211</f>
        <v>NA</v>
      </c>
      <c r="E3" s="55" t="str">
        <f>+'BASE DE DATOS '!CU211</f>
        <v>SECRETARIA GENERAL -  TIC</v>
      </c>
      <c r="F3" s="157"/>
    </row>
    <row r="4" spans="1:7" ht="33.75">
      <c r="A4" s="50" t="s">
        <v>81</v>
      </c>
      <c r="B4" s="48" t="s">
        <v>1554</v>
      </c>
      <c r="C4" s="54" t="str">
        <f>+'BASE DE DATOS '!CQ587</f>
        <v>NA</v>
      </c>
      <c r="D4" s="160" t="str">
        <f>+'BASE DE DATOS '!CR587</f>
        <v>NA</v>
      </c>
      <c r="E4" s="55" t="str">
        <f>+'BASE DE DATOS '!CU587</f>
        <v xml:space="preserve">SECRETARIA GENERAL  - ATENCION AL CIUDADANO </v>
      </c>
      <c r="F4" s="157"/>
    </row>
    <row r="5" spans="1:7" ht="67.5">
      <c r="A5" s="50" t="s">
        <v>81</v>
      </c>
      <c r="B5" s="48" t="s">
        <v>1559</v>
      </c>
      <c r="C5" s="54" t="str">
        <f>+'BASE DE DATOS '!CQ589</f>
        <v>NA</v>
      </c>
      <c r="D5" s="160" t="str">
        <f>+'BASE DE DATOS '!CR589</f>
        <v>NA</v>
      </c>
      <c r="E5" s="55" t="str">
        <f>+'BASE DE DATOS '!CU589</f>
        <v xml:space="preserve">SECRETARIA GENERAL  - ATENCION AL CIUDADANO </v>
      </c>
      <c r="F5" s="157"/>
    </row>
    <row r="6" spans="1:7" ht="33.75">
      <c r="A6" s="50" t="s">
        <v>81</v>
      </c>
      <c r="B6" s="48" t="s">
        <v>1560</v>
      </c>
      <c r="C6" s="54" t="str">
        <f>+'BASE DE DATOS '!CQ590</f>
        <v>NA</v>
      </c>
      <c r="D6" s="160" t="str">
        <f>+'BASE DE DATOS '!CR590</f>
        <v>NA</v>
      </c>
      <c r="E6" s="55" t="str">
        <f>+'BASE DE DATOS '!CU590</f>
        <v xml:space="preserve">SECRETARIA GENERAL  - ATENCION AL CIUDADANO </v>
      </c>
      <c r="F6" s="157"/>
    </row>
    <row r="7" spans="1:7" ht="45">
      <c r="A7" s="50">
        <v>100</v>
      </c>
      <c r="B7" s="48" t="s">
        <v>1567</v>
      </c>
      <c r="C7" s="54">
        <f>+'BASE DE DATOS '!CQ593</f>
        <v>100</v>
      </c>
      <c r="D7" s="160">
        <f>+'BASE DE DATOS '!CR593</f>
        <v>1</v>
      </c>
      <c r="E7" s="55" t="str">
        <f>+'BASE DE DATOS '!CU593</f>
        <v>SECRETARIA GENERAL - DIR. ADM DE TALENTO HUMANO</v>
      </c>
      <c r="F7" s="157"/>
    </row>
    <row r="8" spans="1:7" ht="33.75">
      <c r="A8" s="50">
        <v>90</v>
      </c>
      <c r="B8" s="48" t="s">
        <v>1569</v>
      </c>
      <c r="C8" s="54">
        <f>+'BASE DE DATOS '!CQ594</f>
        <v>90</v>
      </c>
      <c r="D8" s="160">
        <f>+'BASE DE DATOS '!CR594</f>
        <v>1</v>
      </c>
      <c r="E8" s="55" t="str">
        <f>+'BASE DE DATOS '!CU594</f>
        <v>SECRETARIA GENERAL - DIR. ADM DE TALENTO HUMANO</v>
      </c>
      <c r="F8" s="157"/>
    </row>
    <row r="9" spans="1:7" ht="33.75">
      <c r="A9" s="50">
        <v>80</v>
      </c>
      <c r="B9" s="48" t="s">
        <v>1575</v>
      </c>
      <c r="C9" s="54">
        <f>+'BASE DE DATOS '!CQ595</f>
        <v>80</v>
      </c>
      <c r="D9" s="160">
        <f>+'BASE DE DATOS '!CR595</f>
        <v>1</v>
      </c>
      <c r="E9" s="55" t="str">
        <f>+'BASE DE DATOS '!CU595</f>
        <v>SECRETARIA GENERAL - DIR. ADM DE TALENTO HUMANO</v>
      </c>
      <c r="F9" s="157"/>
    </row>
    <row r="10" spans="1:7" ht="33.75">
      <c r="A10" s="50">
        <v>80</v>
      </c>
      <c r="B10" s="48" t="s">
        <v>1576</v>
      </c>
      <c r="C10" s="54">
        <f>+'BASE DE DATOS '!CQ596</f>
        <v>270</v>
      </c>
      <c r="D10" s="160">
        <f>+'BASE DE DATOS '!CR596</f>
        <v>1</v>
      </c>
      <c r="E10" s="55" t="str">
        <f>+'BASE DE DATOS '!CU596</f>
        <v>SECRETARIA GENERAL - DIR. ADM DE TALENTO HUMANO</v>
      </c>
      <c r="F10" s="157"/>
    </row>
    <row r="11" spans="1:7" ht="56.25">
      <c r="A11" s="50">
        <v>6000</v>
      </c>
      <c r="B11" s="48" t="s">
        <v>1602</v>
      </c>
      <c r="C11" s="54">
        <f>+'BASE DE DATOS '!CQ602</f>
        <v>6145</v>
      </c>
      <c r="D11" s="160">
        <f>+'BASE DE DATOS '!CR602</f>
        <v>1</v>
      </c>
      <c r="E11" s="55" t="str">
        <f>+'BASE DE DATOS '!CU602</f>
        <v xml:space="preserve">SECRETARIA GENERAL  - ATENCION AL CIUDADANO </v>
      </c>
      <c r="F11" s="157"/>
    </row>
    <row r="12" spans="1:7" ht="33.75">
      <c r="A12" s="50">
        <v>1</v>
      </c>
      <c r="B12" s="48" t="s">
        <v>1610</v>
      </c>
      <c r="C12" s="54">
        <f>+'BASE DE DATOS '!CQ603</f>
        <v>1</v>
      </c>
      <c r="D12" s="160">
        <f>+'BASE DE DATOS '!CR603</f>
        <v>1</v>
      </c>
      <c r="E12" s="55" t="str">
        <f>+'BASE DE DATOS '!CU603</f>
        <v xml:space="preserve">SECRETARIA GENERAL  - ATENCION AL CIUDADANO </v>
      </c>
      <c r="F12" s="157"/>
    </row>
    <row r="13" spans="1:7" ht="56.25">
      <c r="A13" s="50">
        <v>100</v>
      </c>
      <c r="B13" s="48" t="s">
        <v>1613</v>
      </c>
      <c r="C13" s="54">
        <f>+'BASE DE DATOS '!CQ604</f>
        <v>100</v>
      </c>
      <c r="D13" s="160">
        <f>+'BASE DE DATOS '!CR604</f>
        <v>1</v>
      </c>
      <c r="E13" s="55" t="str">
        <f>+'BASE DE DATOS '!CU604</f>
        <v xml:space="preserve">SECRETARIA GENERAL  - ATENCION AL CIUDADANO </v>
      </c>
      <c r="F13" s="157"/>
    </row>
    <row r="14" spans="1:7" ht="56.25">
      <c r="A14" s="50" t="s">
        <v>81</v>
      </c>
      <c r="B14" s="48" t="s">
        <v>1615</v>
      </c>
      <c r="C14" s="54" t="str">
        <f>+'BASE DE DATOS '!CQ605</f>
        <v>NA</v>
      </c>
      <c r="D14" s="160" t="str">
        <f>+'BASE DE DATOS '!CR605</f>
        <v>NA</v>
      </c>
      <c r="E14" s="55" t="str">
        <f>+'BASE DE DATOS '!CU605</f>
        <v xml:space="preserve">SECRETARIA GENERAL  - ATENCION AL CIUDADANO </v>
      </c>
      <c r="F14" s="157"/>
    </row>
    <row r="15" spans="1:7" ht="33.75">
      <c r="A15" s="50" t="s">
        <v>81</v>
      </c>
      <c r="B15" s="48" t="s">
        <v>1618</v>
      </c>
      <c r="C15" s="54" t="str">
        <f>+'BASE DE DATOS '!CQ606</f>
        <v>NA</v>
      </c>
      <c r="D15" s="160" t="str">
        <f>+'BASE DE DATOS '!CR606</f>
        <v>NA</v>
      </c>
      <c r="E15" s="55" t="str">
        <f>+'BASE DE DATOS '!CU606</f>
        <v xml:space="preserve">SECRETARIA GENERAL  - ATENCION AL CIUDADANO </v>
      </c>
      <c r="F15" s="157"/>
    </row>
    <row r="16" spans="1:7" ht="33.75">
      <c r="A16" s="50">
        <v>50</v>
      </c>
      <c r="B16" s="48" t="s">
        <v>1619</v>
      </c>
      <c r="C16" s="54">
        <f>+'BASE DE DATOS '!CQ607</f>
        <v>52.857142857142854</v>
      </c>
      <c r="D16" s="160">
        <f>+'BASE DE DATOS '!CR607</f>
        <v>1</v>
      </c>
      <c r="E16" s="55" t="str">
        <f>+'BASE DE DATOS '!CU607</f>
        <v xml:space="preserve">SECRETARIA GENERAL  - ATENCION AL CIUDADANO </v>
      </c>
      <c r="F16" s="157"/>
    </row>
    <row r="17" spans="1:6" ht="33.75">
      <c r="A17" s="50" t="s">
        <v>81</v>
      </c>
      <c r="B17" s="48" t="s">
        <v>1622</v>
      </c>
      <c r="C17" s="54" t="str">
        <f>+'BASE DE DATOS '!CQ608</f>
        <v>NA</v>
      </c>
      <c r="D17" s="160" t="str">
        <f>+'BASE DE DATOS '!CR608</f>
        <v>NA</v>
      </c>
      <c r="E17" s="55" t="str">
        <f>+'BASE DE DATOS '!CU608</f>
        <v xml:space="preserve">SECRETARIA GENERAL  - ATENCION AL CIUDADANO </v>
      </c>
      <c r="F17" s="157"/>
    </row>
    <row r="18" spans="1:6" ht="33.75">
      <c r="A18" s="50">
        <v>100</v>
      </c>
      <c r="B18" s="48" t="s">
        <v>1624</v>
      </c>
      <c r="C18" s="54">
        <f>+'BASE DE DATOS '!CQ609</f>
        <v>100</v>
      </c>
      <c r="D18" s="160">
        <f>+'BASE DE DATOS '!CR609</f>
        <v>1</v>
      </c>
      <c r="E18" s="55" t="str">
        <f>+'BASE DE DATOS '!CU609</f>
        <v xml:space="preserve">SECRETARIA GENERAL  - ATENCION AL CIUDADANO </v>
      </c>
      <c r="F18" s="157"/>
    </row>
    <row r="19" spans="1:6" ht="33.75">
      <c r="A19" s="50" t="s">
        <v>81</v>
      </c>
      <c r="B19" s="48" t="s">
        <v>1626</v>
      </c>
      <c r="C19" s="54" t="str">
        <f>+'BASE DE DATOS '!CQ610</f>
        <v>NA</v>
      </c>
      <c r="D19" s="160" t="str">
        <f>+'BASE DE DATOS '!CR610</f>
        <v>NA</v>
      </c>
      <c r="E19" s="55" t="str">
        <f>+'BASE DE DATOS '!CU610</f>
        <v xml:space="preserve">SECRETARIA GENERAL  - ATENCION AL CIUDADANO </v>
      </c>
      <c r="F19" s="157"/>
    </row>
    <row r="20" spans="1:6" ht="33.75">
      <c r="A20" s="50" t="s">
        <v>81</v>
      </c>
      <c r="B20" s="48" t="s">
        <v>1628</v>
      </c>
      <c r="C20" s="54" t="str">
        <f>+'BASE DE DATOS '!CQ612</f>
        <v>NA</v>
      </c>
      <c r="D20" s="160" t="str">
        <f>+'BASE DE DATOS '!CR612</f>
        <v>NA</v>
      </c>
      <c r="E20" s="55" t="str">
        <f>+'BASE DE DATOS '!CU612</f>
        <v xml:space="preserve">SECRETARIA GENERAL  - ATENCION AL CIUDADANO </v>
      </c>
      <c r="F20" s="157"/>
    </row>
    <row r="21" spans="1:6" ht="33.75">
      <c r="A21" s="50">
        <v>1</v>
      </c>
      <c r="B21" s="48" t="s">
        <v>1637</v>
      </c>
      <c r="C21" s="54">
        <f>+'BASE DE DATOS '!CQ615</f>
        <v>80</v>
      </c>
      <c r="D21" s="160">
        <f>+'BASE DE DATOS '!CR615</f>
        <v>0.8</v>
      </c>
      <c r="E21" s="55" t="str">
        <f>+'BASE DE DATOS '!CU615</f>
        <v>SECRETARIA GENERAL -LOGISTICA</v>
      </c>
      <c r="F21" s="157"/>
    </row>
    <row r="22" spans="1:6" ht="56.25">
      <c r="A22" s="50">
        <v>100</v>
      </c>
      <c r="B22" s="48" t="s">
        <v>1639</v>
      </c>
      <c r="C22" s="54">
        <f>+'BASE DE DATOS '!CQ616</f>
        <v>120</v>
      </c>
      <c r="D22" s="160">
        <f>+'BASE DE DATOS '!CR616</f>
        <v>1</v>
      </c>
      <c r="E22" s="55" t="str">
        <f>+'BASE DE DATOS '!CU616</f>
        <v>SECRETARIA GENERAL -LOGISTICA</v>
      </c>
      <c r="F22" s="157"/>
    </row>
    <row r="23" spans="1:6" ht="22.5">
      <c r="A23" s="50">
        <v>1</v>
      </c>
      <c r="B23" s="48" t="s">
        <v>1640</v>
      </c>
      <c r="C23" s="54">
        <f>+'BASE DE DATOS '!CQ617</f>
        <v>1</v>
      </c>
      <c r="D23" s="160">
        <f>+'BASE DE DATOS '!CR617</f>
        <v>1</v>
      </c>
      <c r="E23" s="55" t="str">
        <f>+'BASE DE DATOS '!CU617</f>
        <v>SECRETARIA GENERAL -LOGISTICA</v>
      </c>
      <c r="F23" s="157"/>
    </row>
    <row r="24" spans="1:6" ht="22.5">
      <c r="A24" s="50">
        <v>12</v>
      </c>
      <c r="B24" s="48" t="s">
        <v>1641</v>
      </c>
      <c r="C24" s="54">
        <f>+'BASE DE DATOS '!CQ618</f>
        <v>50</v>
      </c>
      <c r="D24" s="160">
        <f>+'BASE DE DATOS '!CR618</f>
        <v>1</v>
      </c>
      <c r="E24" s="55" t="str">
        <f>+'BASE DE DATOS '!CU618</f>
        <v>SECRETARIA GENERAL -LOGISTICA</v>
      </c>
      <c r="F24" s="157"/>
    </row>
    <row r="25" spans="1:6" ht="33.75">
      <c r="A25" s="50">
        <v>1</v>
      </c>
      <c r="B25" s="48" t="s">
        <v>1647</v>
      </c>
      <c r="C25" s="54">
        <f>+'BASE DE DATOS '!CQ619</f>
        <v>1</v>
      </c>
      <c r="D25" s="160">
        <f>+'BASE DE DATOS '!CR619</f>
        <v>1</v>
      </c>
      <c r="E25" s="55" t="str">
        <f>+'BASE DE DATOS '!CU619</f>
        <v>SECRETARIA GENERAL -LOGISTICA</v>
      </c>
      <c r="F25" s="157"/>
    </row>
    <row r="26" spans="1:6" ht="33.75">
      <c r="A26" s="50">
        <v>30</v>
      </c>
      <c r="B26" s="48" t="s">
        <v>1653</v>
      </c>
      <c r="C26" s="54">
        <f>+'BASE DE DATOS '!CQ620</f>
        <v>50</v>
      </c>
      <c r="D26" s="160">
        <f>+'BASE DE DATOS '!CR620</f>
        <v>1</v>
      </c>
      <c r="E26" s="55" t="str">
        <f>+'BASE DE DATOS '!CU620</f>
        <v>SECRETARIA GENERAL -LOGISTICA</v>
      </c>
      <c r="F26" s="157"/>
    </row>
    <row r="31" spans="1:6">
      <c r="B31" s="113" t="s">
        <v>1823</v>
      </c>
      <c r="C31" s="113">
        <v>15</v>
      </c>
    </row>
    <row r="32" spans="1:6">
      <c r="B32" s="113" t="s">
        <v>1825</v>
      </c>
      <c r="C32" s="113">
        <v>1</v>
      </c>
    </row>
    <row r="34" spans="2:3">
      <c r="B34" s="113" t="s">
        <v>80</v>
      </c>
      <c r="C34" s="113">
        <f>SUM(C31:C33)</f>
        <v>16</v>
      </c>
    </row>
  </sheetData>
  <autoFilter ref="A1:G26"/>
  <conditionalFormatting sqref="D14:D15">
    <cfRule type="iconSet" priority="52">
      <iconSet iconSet="5Arrows">
        <cfvo type="percent" val="0"/>
        <cfvo type="num" val="0.2"/>
        <cfvo type="num" val="0.4"/>
        <cfvo type="num" val="0.6"/>
        <cfvo type="num" val="0.8"/>
      </iconSet>
    </cfRule>
  </conditionalFormatting>
  <conditionalFormatting sqref="D20">
    <cfRule type="iconSet" priority="51">
      <iconSet iconSet="5Arrows">
        <cfvo type="percent" val="0"/>
        <cfvo type="num" val="0.2"/>
        <cfvo type="num" val="0.4"/>
        <cfvo type="num" val="0.6"/>
        <cfvo type="num" val="0.8"/>
      </iconSet>
    </cfRule>
  </conditionalFormatting>
  <conditionalFormatting sqref="D2">
    <cfRule type="iconSet" priority="50">
      <iconSet iconSet="5Arrows">
        <cfvo type="percent" val="0"/>
        <cfvo type="num" val="0.2"/>
        <cfvo type="num" val="0.4"/>
        <cfvo type="num" val="0.6"/>
        <cfvo type="num" val="0.8"/>
      </iconSet>
    </cfRule>
  </conditionalFormatting>
  <conditionalFormatting sqref="D2">
    <cfRule type="iconSet" priority="49">
      <iconSet iconSet="5Arrows">
        <cfvo type="percent" val="0"/>
        <cfvo type="num" val="0.25" gte="0"/>
        <cfvo type="num" val="0.4"/>
        <cfvo type="num" val="0.75"/>
        <cfvo type="num" val="0.75" gte="0"/>
      </iconSet>
    </cfRule>
  </conditionalFormatting>
  <conditionalFormatting sqref="D8:D9">
    <cfRule type="iconSet" priority="48">
      <iconSet iconSet="5Arrows">
        <cfvo type="percent" val="0"/>
        <cfvo type="num" val="0.2"/>
        <cfvo type="num" val="0.4"/>
        <cfvo type="num" val="0.6"/>
        <cfvo type="num" val="0.8"/>
      </iconSet>
    </cfRule>
  </conditionalFormatting>
  <conditionalFormatting sqref="D8:D9">
    <cfRule type="iconSet" priority="47">
      <iconSet iconSet="5Arrows">
        <cfvo type="percent" val="0"/>
        <cfvo type="num" val="0.25" gte="0"/>
        <cfvo type="num" val="0.4"/>
        <cfvo type="num" val="0.75"/>
        <cfvo type="num" val="0.75" gte="0"/>
      </iconSet>
    </cfRule>
  </conditionalFormatting>
  <conditionalFormatting sqref="D10">
    <cfRule type="iconSet" priority="46">
      <iconSet iconSet="5Arrows">
        <cfvo type="percent" val="0"/>
        <cfvo type="num" val="0.2"/>
        <cfvo type="num" val="0.4"/>
        <cfvo type="num" val="0.6"/>
        <cfvo type="num" val="0.8"/>
      </iconSet>
    </cfRule>
  </conditionalFormatting>
  <conditionalFormatting sqref="D10">
    <cfRule type="iconSet" priority="45">
      <iconSet iconSet="5Arrows">
        <cfvo type="percent" val="0"/>
        <cfvo type="num" val="0.25" gte="0"/>
        <cfvo type="num" val="0.4"/>
        <cfvo type="num" val="0.75"/>
        <cfvo type="num" val="0.75" gte="0"/>
      </iconSet>
    </cfRule>
  </conditionalFormatting>
  <conditionalFormatting sqref="D16">
    <cfRule type="iconSet" priority="44">
      <iconSet iconSet="5Arrows">
        <cfvo type="percent" val="0"/>
        <cfvo type="num" val="0.2"/>
        <cfvo type="num" val="0.4"/>
        <cfvo type="num" val="0.6"/>
        <cfvo type="num" val="0.8"/>
      </iconSet>
    </cfRule>
  </conditionalFormatting>
  <conditionalFormatting sqref="D16">
    <cfRule type="iconSet" priority="43">
      <iconSet iconSet="5Arrows">
        <cfvo type="percent" val="0"/>
        <cfvo type="num" val="0.25" gte="0"/>
        <cfvo type="num" val="0.4"/>
        <cfvo type="num" val="0.75"/>
        <cfvo type="num" val="0.75" gte="0"/>
      </iconSet>
    </cfRule>
  </conditionalFormatting>
  <conditionalFormatting sqref="D18">
    <cfRule type="iconSet" priority="42">
      <iconSet iconSet="5Arrows">
        <cfvo type="percent" val="0"/>
        <cfvo type="num" val="0.2"/>
        <cfvo type="num" val="0.4"/>
        <cfvo type="num" val="0.6"/>
        <cfvo type="num" val="0.8"/>
      </iconSet>
    </cfRule>
  </conditionalFormatting>
  <conditionalFormatting sqref="D18">
    <cfRule type="iconSet" priority="41">
      <iconSet iconSet="5Arrows">
        <cfvo type="percent" val="0"/>
        <cfvo type="num" val="0.25" gte="0"/>
        <cfvo type="num" val="0.4"/>
        <cfvo type="num" val="0.75"/>
        <cfvo type="num" val="0.75" gte="0"/>
      </iconSet>
    </cfRule>
  </conditionalFormatting>
  <conditionalFormatting sqref="D21">
    <cfRule type="iconSet" priority="40">
      <iconSet iconSet="5Arrows">
        <cfvo type="percent" val="0"/>
        <cfvo type="num" val="0.2"/>
        <cfvo type="num" val="0.4"/>
        <cfvo type="num" val="0.6"/>
        <cfvo type="num" val="0.8"/>
      </iconSet>
    </cfRule>
  </conditionalFormatting>
  <conditionalFormatting sqref="D21">
    <cfRule type="iconSet" priority="39">
      <iconSet iconSet="5Arrows">
        <cfvo type="percent" val="0"/>
        <cfvo type="num" val="0.25" gte="0"/>
        <cfvo type="num" val="0.4"/>
        <cfvo type="num" val="0.75"/>
        <cfvo type="num" val="0.75" gte="0"/>
      </iconSet>
    </cfRule>
  </conditionalFormatting>
  <conditionalFormatting sqref="D22">
    <cfRule type="iconSet" priority="38">
      <iconSet iconSet="5Arrows">
        <cfvo type="percent" val="0"/>
        <cfvo type="num" val="0.2"/>
        <cfvo type="num" val="0.4"/>
        <cfvo type="num" val="0.6"/>
        <cfvo type="num" val="0.8"/>
      </iconSet>
    </cfRule>
  </conditionalFormatting>
  <conditionalFormatting sqref="D22">
    <cfRule type="iconSet" priority="37">
      <iconSet iconSet="5Arrows">
        <cfvo type="percent" val="0"/>
        <cfvo type="num" val="0.25" gte="0"/>
        <cfvo type="num" val="0.4"/>
        <cfvo type="num" val="0.75"/>
        <cfvo type="num" val="0.75" gte="0"/>
      </iconSet>
    </cfRule>
  </conditionalFormatting>
  <conditionalFormatting sqref="F14:F15">
    <cfRule type="iconSet" priority="36">
      <iconSet iconSet="5Arrows">
        <cfvo type="percent" val="0"/>
        <cfvo type="num" val="0.2"/>
        <cfvo type="num" val="0.4"/>
        <cfvo type="num" val="0.6"/>
        <cfvo type="num" val="0.8"/>
      </iconSet>
    </cfRule>
  </conditionalFormatting>
  <conditionalFormatting sqref="F20">
    <cfRule type="iconSet" priority="35">
      <iconSet iconSet="5Arrows">
        <cfvo type="percent" val="0"/>
        <cfvo type="num" val="0.2"/>
        <cfvo type="num" val="0.4"/>
        <cfvo type="num" val="0.6"/>
        <cfvo type="num" val="0.8"/>
      </iconSet>
    </cfRule>
  </conditionalFormatting>
  <conditionalFormatting sqref="F2">
    <cfRule type="iconSet" priority="34">
      <iconSet iconSet="5Arrows">
        <cfvo type="percent" val="0"/>
        <cfvo type="num" val="0.2"/>
        <cfvo type="num" val="0.4"/>
        <cfvo type="num" val="0.6"/>
        <cfvo type="num" val="0.8"/>
      </iconSet>
    </cfRule>
  </conditionalFormatting>
  <conditionalFormatting sqref="F2">
    <cfRule type="iconSet" priority="33">
      <iconSet iconSet="5Arrows">
        <cfvo type="percent" val="0"/>
        <cfvo type="num" val="0.25" gte="0"/>
        <cfvo type="num" val="0.4"/>
        <cfvo type="num" val="0.75"/>
        <cfvo type="num" val="0.75" gte="0"/>
      </iconSet>
    </cfRule>
  </conditionalFormatting>
  <conditionalFormatting sqref="F8:F9">
    <cfRule type="iconSet" priority="32">
      <iconSet iconSet="5Arrows">
        <cfvo type="percent" val="0"/>
        <cfvo type="num" val="0.2"/>
        <cfvo type="num" val="0.4"/>
        <cfvo type="num" val="0.6"/>
        <cfvo type="num" val="0.8"/>
      </iconSet>
    </cfRule>
  </conditionalFormatting>
  <conditionalFormatting sqref="F8:F9">
    <cfRule type="iconSet" priority="31">
      <iconSet iconSet="5Arrows">
        <cfvo type="percent" val="0"/>
        <cfvo type="num" val="0.25" gte="0"/>
        <cfvo type="num" val="0.4"/>
        <cfvo type="num" val="0.75"/>
        <cfvo type="num" val="0.75" gte="0"/>
      </iconSet>
    </cfRule>
  </conditionalFormatting>
  <conditionalFormatting sqref="F10">
    <cfRule type="iconSet" priority="30">
      <iconSet iconSet="5Arrows">
        <cfvo type="percent" val="0"/>
        <cfvo type="num" val="0.2"/>
        <cfvo type="num" val="0.4"/>
        <cfvo type="num" val="0.6"/>
        <cfvo type="num" val="0.8"/>
      </iconSet>
    </cfRule>
  </conditionalFormatting>
  <conditionalFormatting sqref="F10">
    <cfRule type="iconSet" priority="29">
      <iconSet iconSet="5Arrows">
        <cfvo type="percent" val="0"/>
        <cfvo type="num" val="0.25" gte="0"/>
        <cfvo type="num" val="0.4"/>
        <cfvo type="num" val="0.75"/>
        <cfvo type="num" val="0.75" gte="0"/>
      </iconSet>
    </cfRule>
  </conditionalFormatting>
  <conditionalFormatting sqref="F16">
    <cfRule type="iconSet" priority="28">
      <iconSet iconSet="5Arrows">
        <cfvo type="percent" val="0"/>
        <cfvo type="num" val="0.2"/>
        <cfvo type="num" val="0.4"/>
        <cfvo type="num" val="0.6"/>
        <cfvo type="num" val="0.8"/>
      </iconSet>
    </cfRule>
  </conditionalFormatting>
  <conditionalFormatting sqref="F16">
    <cfRule type="iconSet" priority="27">
      <iconSet iconSet="5Arrows">
        <cfvo type="percent" val="0"/>
        <cfvo type="num" val="0.25" gte="0"/>
        <cfvo type="num" val="0.4"/>
        <cfvo type="num" val="0.75"/>
        <cfvo type="num" val="0.75" gte="0"/>
      </iconSet>
    </cfRule>
  </conditionalFormatting>
  <conditionalFormatting sqref="F18">
    <cfRule type="iconSet" priority="26">
      <iconSet iconSet="5Arrows">
        <cfvo type="percent" val="0"/>
        <cfvo type="num" val="0.2"/>
        <cfvo type="num" val="0.4"/>
        <cfvo type="num" val="0.6"/>
        <cfvo type="num" val="0.8"/>
      </iconSet>
    </cfRule>
  </conditionalFormatting>
  <conditionalFormatting sqref="F18">
    <cfRule type="iconSet" priority="25">
      <iconSet iconSet="5Arrows">
        <cfvo type="percent" val="0"/>
        <cfvo type="num" val="0.25" gte="0"/>
        <cfvo type="num" val="0.4"/>
        <cfvo type="num" val="0.75"/>
        <cfvo type="num" val="0.75" gte="0"/>
      </iconSet>
    </cfRule>
  </conditionalFormatting>
  <conditionalFormatting sqref="F21">
    <cfRule type="iconSet" priority="24">
      <iconSet iconSet="5Arrows">
        <cfvo type="percent" val="0"/>
        <cfvo type="num" val="0.2"/>
        <cfvo type="num" val="0.4"/>
        <cfvo type="num" val="0.6"/>
        <cfvo type="num" val="0.8"/>
      </iconSet>
    </cfRule>
  </conditionalFormatting>
  <conditionalFormatting sqref="F21">
    <cfRule type="iconSet" priority="23">
      <iconSet iconSet="5Arrows">
        <cfvo type="percent" val="0"/>
        <cfvo type="num" val="0.25" gte="0"/>
        <cfvo type="num" val="0.4"/>
        <cfvo type="num" val="0.75"/>
        <cfvo type="num" val="0.75" gte="0"/>
      </iconSet>
    </cfRule>
  </conditionalFormatting>
  <conditionalFormatting sqref="F22">
    <cfRule type="iconSet" priority="22">
      <iconSet iconSet="5Arrows">
        <cfvo type="percent" val="0"/>
        <cfvo type="num" val="0.2"/>
        <cfvo type="num" val="0.4"/>
        <cfvo type="num" val="0.6"/>
        <cfvo type="num" val="0.8"/>
      </iconSet>
    </cfRule>
  </conditionalFormatting>
  <conditionalFormatting sqref="F22">
    <cfRule type="iconSet" priority="21">
      <iconSet iconSet="5Arrows">
        <cfvo type="percent" val="0"/>
        <cfvo type="num" val="0.25" gte="0"/>
        <cfvo type="num" val="0.4"/>
        <cfvo type="num" val="0.75"/>
        <cfvo type="num" val="0.75" gte="0"/>
      </iconSet>
    </cfRule>
  </conditionalFormatting>
  <conditionalFormatting sqref="D11:D13">
    <cfRule type="iconSet" priority="20">
      <iconSet iconSet="5Arrows">
        <cfvo type="percent" val="0"/>
        <cfvo type="num" val="0.2"/>
        <cfvo type="num" val="0.4"/>
        <cfvo type="num" val="0.6"/>
        <cfvo type="num" val="0.8"/>
      </iconSet>
    </cfRule>
  </conditionalFormatting>
  <conditionalFormatting sqref="D11:D13">
    <cfRule type="iconSet" priority="19">
      <iconSet iconSet="5Arrows">
        <cfvo type="percent" val="0"/>
        <cfvo type="num" val="0.25" gte="0"/>
        <cfvo type="num" val="0.4"/>
        <cfvo type="num" val="0.75"/>
        <cfvo type="num" val="0.75" gte="0"/>
      </iconSet>
    </cfRule>
  </conditionalFormatting>
  <conditionalFormatting sqref="F11:F13">
    <cfRule type="iconSet" priority="18">
      <iconSet iconSet="5Arrows">
        <cfvo type="percent" val="0"/>
        <cfvo type="num" val="0.2"/>
        <cfvo type="num" val="0.4"/>
        <cfvo type="num" val="0.6"/>
        <cfvo type="num" val="0.8"/>
      </iconSet>
    </cfRule>
  </conditionalFormatting>
  <conditionalFormatting sqref="F11:F13">
    <cfRule type="iconSet" priority="17">
      <iconSet iconSet="5Arrows">
        <cfvo type="percent" val="0"/>
        <cfvo type="num" val="0.25" gte="0"/>
        <cfvo type="num" val="0.4"/>
        <cfvo type="num" val="0.75"/>
        <cfvo type="num" val="0.75" gte="0"/>
      </iconSet>
    </cfRule>
  </conditionalFormatting>
  <conditionalFormatting sqref="D7">
    <cfRule type="iconSet" priority="16">
      <iconSet iconSet="5Arrows">
        <cfvo type="percent" val="0"/>
        <cfvo type="num" val="0.2"/>
        <cfvo type="num" val="0.4"/>
        <cfvo type="num" val="0.6"/>
        <cfvo type="num" val="0.8"/>
      </iconSet>
    </cfRule>
  </conditionalFormatting>
  <conditionalFormatting sqref="D7">
    <cfRule type="iconSet" priority="15">
      <iconSet iconSet="5Arrows">
        <cfvo type="percent" val="0"/>
        <cfvo type="num" val="0.25" gte="0"/>
        <cfvo type="num" val="0.4"/>
        <cfvo type="num" val="0.75"/>
        <cfvo type="num" val="0.75" gte="0"/>
      </iconSet>
    </cfRule>
  </conditionalFormatting>
  <conditionalFormatting sqref="F7">
    <cfRule type="iconSet" priority="14">
      <iconSet iconSet="5Arrows">
        <cfvo type="percent" val="0"/>
        <cfvo type="num" val="0.2"/>
        <cfvo type="num" val="0.4"/>
        <cfvo type="num" val="0.6"/>
        <cfvo type="num" val="0.8"/>
      </iconSet>
    </cfRule>
  </conditionalFormatting>
  <conditionalFormatting sqref="F7">
    <cfRule type="iconSet" priority="13">
      <iconSet iconSet="5Arrows">
        <cfvo type="percent" val="0"/>
        <cfvo type="num" val="0.25" gte="0"/>
        <cfvo type="num" val="0.4"/>
        <cfvo type="num" val="0.75"/>
        <cfvo type="num" val="0.75" gte="0"/>
      </iconSet>
    </cfRule>
  </conditionalFormatting>
  <conditionalFormatting sqref="D7:D26 D4">
    <cfRule type="iconSet" priority="12">
      <iconSet iconSet="5Arrows">
        <cfvo type="percent" val="0"/>
        <cfvo type="num" val="0.2"/>
        <cfvo type="num" val="0.4"/>
        <cfvo type="num" val="0.6"/>
        <cfvo type="num" val="0.8"/>
      </iconSet>
    </cfRule>
  </conditionalFormatting>
  <conditionalFormatting sqref="F7:F26 F4">
    <cfRule type="iconSet" priority="11">
      <iconSet iconSet="5Arrows">
        <cfvo type="percent" val="0"/>
        <cfvo type="num" val="0.2"/>
        <cfvo type="num" val="0.4"/>
        <cfvo type="num" val="0.6"/>
        <cfvo type="num" val="0.8"/>
      </iconSet>
    </cfRule>
  </conditionalFormatting>
  <conditionalFormatting sqref="D5:D6">
    <cfRule type="iconSet" priority="10">
      <iconSet iconSet="5Arrows">
        <cfvo type="percent" val="0"/>
        <cfvo type="num" val="0.2"/>
        <cfvo type="num" val="0.4"/>
        <cfvo type="num" val="0.6"/>
        <cfvo type="num" val="0.8"/>
      </iconSet>
    </cfRule>
  </conditionalFormatting>
  <conditionalFormatting sqref="F5:F6">
    <cfRule type="iconSet" priority="9">
      <iconSet iconSet="5Arrows">
        <cfvo type="percent" val="0"/>
        <cfvo type="num" val="0.2"/>
        <cfvo type="num" val="0.4"/>
        <cfvo type="num" val="0.6"/>
        <cfvo type="num" val="0.8"/>
      </iconSet>
    </cfRule>
  </conditionalFormatting>
  <conditionalFormatting sqref="D4:D26">
    <cfRule type="iconSet" priority="8">
      <iconSet iconSet="5Arrows">
        <cfvo type="percent" val="0"/>
        <cfvo type="num" val="0.2"/>
        <cfvo type="num" val="0.4"/>
        <cfvo type="num" val="0.6"/>
        <cfvo type="num" val="0.8"/>
      </iconSet>
    </cfRule>
  </conditionalFormatting>
  <conditionalFormatting sqref="D4:D26">
    <cfRule type="iconSet" priority="7">
      <iconSet iconSet="5Arrows">
        <cfvo type="percent" val="0"/>
        <cfvo type="num" val="0.25" gte="0"/>
        <cfvo type="num" val="0.4"/>
        <cfvo type="num" val="0.75"/>
        <cfvo type="num" val="0.75" gte="0"/>
      </iconSet>
    </cfRule>
  </conditionalFormatting>
  <conditionalFormatting sqref="F4:F26">
    <cfRule type="iconSet" priority="6">
      <iconSet iconSet="5Arrows">
        <cfvo type="percent" val="0"/>
        <cfvo type="num" val="0.2"/>
        <cfvo type="num" val="0.4"/>
        <cfvo type="num" val="0.6"/>
        <cfvo type="num" val="0.8"/>
      </iconSet>
    </cfRule>
  </conditionalFormatting>
  <conditionalFormatting sqref="F4:F26">
    <cfRule type="iconSet" priority="5">
      <iconSet iconSet="5Arrows">
        <cfvo type="percent" val="0"/>
        <cfvo type="num" val="0.25" gte="0"/>
        <cfvo type="num" val="0.4"/>
        <cfvo type="num" val="0.75"/>
        <cfvo type="num" val="0.75" gte="0"/>
      </iconSet>
    </cfRule>
  </conditionalFormatting>
  <conditionalFormatting sqref="D2:D3">
    <cfRule type="iconSet" priority="4">
      <iconSet iconSet="5Arrows">
        <cfvo type="percent" val="0"/>
        <cfvo type="num" val="0.2"/>
        <cfvo type="num" val="0.4"/>
        <cfvo type="num" val="0.6"/>
        <cfvo type="num" val="0.8"/>
      </iconSet>
    </cfRule>
  </conditionalFormatting>
  <conditionalFormatting sqref="D2:D3">
    <cfRule type="iconSet" priority="3">
      <iconSet iconSet="5Arrows">
        <cfvo type="percent" val="0"/>
        <cfvo type="num" val="0.25" gte="0"/>
        <cfvo type="num" val="0.4"/>
        <cfvo type="num" val="0.75"/>
        <cfvo type="num" val="0.75" gte="0"/>
      </iconSet>
    </cfRule>
  </conditionalFormatting>
  <conditionalFormatting sqref="F2:F3">
    <cfRule type="iconSet" priority="2">
      <iconSet iconSet="5Arrows">
        <cfvo type="percent" val="0"/>
        <cfvo type="num" val="0.2"/>
        <cfvo type="num" val="0.4"/>
        <cfvo type="num" val="0.6"/>
        <cfvo type="num" val="0.8"/>
      </iconSet>
    </cfRule>
  </conditionalFormatting>
  <conditionalFormatting sqref="F2:F3">
    <cfRule type="iconSet" priority="1">
      <iconSet iconSet="5Arrows">
        <cfvo type="percent" val="0"/>
        <cfvo type="num" val="0.25" gte="0"/>
        <cfvo type="num" val="0.4"/>
        <cfvo type="num" val="0.75"/>
        <cfvo type="num" val="0.75" gte="0"/>
      </iconSet>
    </cfRule>
  </conditionalFormatting>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dimension ref="A1:E5"/>
  <sheetViews>
    <sheetView workbookViewId="0">
      <selection activeCell="D2" sqref="D2"/>
    </sheetView>
  </sheetViews>
  <sheetFormatPr baseColWidth="10" defaultRowHeight="15"/>
  <cols>
    <col min="2" max="2" width="15" customWidth="1"/>
    <col min="3" max="3" width="27" customWidth="1"/>
    <col min="5" max="5" width="21.42578125" customWidth="1"/>
  </cols>
  <sheetData>
    <row r="1" spans="1:5" ht="42">
      <c r="A1" s="1" t="s">
        <v>1793</v>
      </c>
      <c r="B1" s="2" t="s">
        <v>0</v>
      </c>
      <c r="C1" s="1" t="s">
        <v>1</v>
      </c>
      <c r="D1" s="7" t="s">
        <v>1850</v>
      </c>
      <c r="E1" s="12" t="s">
        <v>1798</v>
      </c>
    </row>
    <row r="2" spans="1:5" ht="22.5">
      <c r="A2" s="9" t="s">
        <v>598</v>
      </c>
      <c r="B2" s="22" t="s">
        <v>83</v>
      </c>
      <c r="C2" s="9" t="s">
        <v>599</v>
      </c>
      <c r="D2" s="77">
        <f>+'BASE DE DATOS '!CT148</f>
        <v>0.67221983468249291</v>
      </c>
      <c r="E2" s="9" t="s">
        <v>600</v>
      </c>
    </row>
    <row r="3" spans="1:5" ht="33.75">
      <c r="A3" s="30" t="s">
        <v>601</v>
      </c>
      <c r="B3" s="31" t="s">
        <v>87</v>
      </c>
      <c r="C3" s="30" t="s">
        <v>602</v>
      </c>
      <c r="D3" s="79">
        <v>0.67263045935401533</v>
      </c>
      <c r="E3" s="30" t="s">
        <v>1809</v>
      </c>
    </row>
    <row r="4" spans="1:5" ht="32.25" customHeight="1">
      <c r="A4" s="30" t="s">
        <v>778</v>
      </c>
      <c r="B4" s="31" t="s">
        <v>87</v>
      </c>
      <c r="C4" s="30" t="s">
        <v>779</v>
      </c>
      <c r="D4" s="36">
        <f>+'BASE DE DATOS '!CT212</f>
        <v>0.75777777777777777</v>
      </c>
      <c r="E4" s="30" t="s">
        <v>1810</v>
      </c>
    </row>
    <row r="5" spans="1:5" ht="22.5">
      <c r="A5" s="30" t="s">
        <v>866</v>
      </c>
      <c r="B5" s="31" t="s">
        <v>87</v>
      </c>
      <c r="C5" s="30" t="s">
        <v>867</v>
      </c>
      <c r="D5" s="36">
        <v>4.3478260869565216E-2</v>
      </c>
      <c r="E5" s="30" t="s">
        <v>1811</v>
      </c>
    </row>
  </sheetData>
  <pageMargins left="0.7" right="0.7" top="0.75" bottom="0.75" header="0.3" footer="0.3"/>
  <drawing r:id="rId1"/>
  <legacyDrawing r:id="rId2"/>
</worksheet>
</file>

<file path=xl/worksheets/sheet40.xml><?xml version="1.0" encoding="utf-8"?>
<worksheet xmlns="http://schemas.openxmlformats.org/spreadsheetml/2006/main" xmlns:r="http://schemas.openxmlformats.org/officeDocument/2006/relationships">
  <dimension ref="A1:G10"/>
  <sheetViews>
    <sheetView topLeftCell="A7" workbookViewId="0">
      <selection activeCell="A10" sqref="A10:XFD10"/>
    </sheetView>
  </sheetViews>
  <sheetFormatPr baseColWidth="10" defaultRowHeight="15"/>
  <cols>
    <col min="1" max="1" width="11.42578125" style="113"/>
    <col min="2" max="2" width="31" style="113" customWidth="1"/>
    <col min="3" max="5" width="11.42578125" style="113"/>
    <col min="6" max="6" width="12.85546875" style="113" customWidth="1"/>
    <col min="7" max="16384" width="11.42578125" style="113"/>
  </cols>
  <sheetData>
    <row r="1" spans="1:7" ht="45.75" thickBot="1">
      <c r="A1" s="4" t="s">
        <v>3</v>
      </c>
      <c r="B1" s="5" t="s">
        <v>6</v>
      </c>
      <c r="C1" s="9" t="s">
        <v>1794</v>
      </c>
      <c r="D1" s="142" t="s">
        <v>1795</v>
      </c>
      <c r="E1" s="12" t="s">
        <v>63</v>
      </c>
      <c r="F1" s="149" t="s">
        <v>1802</v>
      </c>
      <c r="G1" s="136" t="s">
        <v>1803</v>
      </c>
    </row>
    <row r="2" spans="1:7" ht="23.25" thickBot="1">
      <c r="A2" s="50" t="s">
        <v>81</v>
      </c>
      <c r="B2" s="48" t="s">
        <v>1557</v>
      </c>
      <c r="C2" s="54" t="str">
        <f>+'BASE DE DATOS '!CQ588</f>
        <v>NA</v>
      </c>
      <c r="D2" s="160" t="str">
        <f>+'BASE DE DATOS '!CR588</f>
        <v>NA</v>
      </c>
      <c r="E2" s="137" t="str">
        <f>+'BASE DE DATOS '!CU588</f>
        <v xml:space="preserve">SECRETARIA PRIVADA </v>
      </c>
      <c r="F2" s="172">
        <f>SUM(D2:D6)/G2</f>
        <v>0.5</v>
      </c>
      <c r="G2" s="173">
        <v>4</v>
      </c>
    </row>
    <row r="3" spans="1:7" ht="33.75">
      <c r="A3" s="50">
        <v>4</v>
      </c>
      <c r="B3" s="48" t="s">
        <v>1561</v>
      </c>
      <c r="C3" s="54">
        <f>+'BASE DE DATOS '!CQ591</f>
        <v>4</v>
      </c>
      <c r="D3" s="160">
        <f>+'BASE DE DATOS '!CR591</f>
        <v>1</v>
      </c>
      <c r="E3" s="55" t="str">
        <f>+'BASE DE DATOS '!CU591</f>
        <v>SECRETARIA PRIVADA</v>
      </c>
      <c r="F3" s="157"/>
    </row>
    <row r="4" spans="1:7" ht="45">
      <c r="A4" s="50">
        <v>1</v>
      </c>
      <c r="B4" s="48" t="s">
        <v>1563</v>
      </c>
      <c r="C4" s="54">
        <f>+'BASE DE DATOS '!CQ592</f>
        <v>1</v>
      </c>
      <c r="D4" s="160">
        <f>+'BASE DE DATOS '!CR592</f>
        <v>1</v>
      </c>
      <c r="E4" s="55" t="str">
        <f>+'BASE DE DATOS '!CU592</f>
        <v>SECRETARIA PRIVADA</v>
      </c>
      <c r="F4" s="157"/>
    </row>
    <row r="5" spans="1:7" ht="45">
      <c r="A5" s="50">
        <v>1</v>
      </c>
      <c r="B5" s="48" t="s">
        <v>1660</v>
      </c>
      <c r="C5" s="54">
        <f>+'BASE DE DATOS '!CQ621</f>
        <v>0</v>
      </c>
      <c r="D5" s="160">
        <f>+'BASE DE DATOS '!CR621</f>
        <v>0</v>
      </c>
      <c r="E5" s="55" t="str">
        <f>+'BASE DE DATOS '!CU621</f>
        <v>SECRETARIA PRIVADA -COMUNICACIÓN</v>
      </c>
      <c r="F5" s="157"/>
    </row>
    <row r="6" spans="1:7" ht="45">
      <c r="A6" s="50">
        <v>1</v>
      </c>
      <c r="B6" s="48" t="s">
        <v>1662</v>
      </c>
      <c r="C6" s="54">
        <f>+'BASE DE DATOS '!CQ622</f>
        <v>0</v>
      </c>
      <c r="D6" s="160">
        <f>+'BASE DE DATOS '!CR622</f>
        <v>0</v>
      </c>
      <c r="E6" s="55" t="str">
        <f>+'BASE DE DATOS '!CU622</f>
        <v>SECRETARIA PRIVADA -COMUNICACIÓN</v>
      </c>
      <c r="F6" s="157"/>
    </row>
    <row r="9" spans="1:7">
      <c r="B9" s="113" t="s">
        <v>1823</v>
      </c>
      <c r="C9" s="113">
        <v>1</v>
      </c>
    </row>
    <row r="10" spans="1:7">
      <c r="B10" s="113" t="s">
        <v>1825</v>
      </c>
      <c r="C10" s="113">
        <v>2</v>
      </c>
    </row>
  </sheetData>
  <autoFilter ref="A1:B1"/>
  <conditionalFormatting sqref="D3:D6">
    <cfRule type="iconSet" priority="12">
      <iconSet iconSet="5Arrows">
        <cfvo type="percent" val="0"/>
        <cfvo type="num" val="0.2"/>
        <cfvo type="num" val="0.4"/>
        <cfvo type="num" val="0.6"/>
        <cfvo type="num" val="0.8"/>
      </iconSet>
    </cfRule>
  </conditionalFormatting>
  <conditionalFormatting sqref="D3:D4">
    <cfRule type="iconSet" priority="11">
      <iconSet iconSet="5Arrows">
        <cfvo type="percent" val="0"/>
        <cfvo type="num" val="0.2"/>
        <cfvo type="num" val="0.4"/>
        <cfvo type="num" val="0.6"/>
        <cfvo type="num" val="0.8"/>
      </iconSet>
    </cfRule>
  </conditionalFormatting>
  <conditionalFormatting sqref="D3:D4">
    <cfRule type="iconSet" priority="10">
      <iconSet iconSet="5Arrows">
        <cfvo type="percent" val="0"/>
        <cfvo type="num" val="0.25" gte="0"/>
        <cfvo type="num" val="0.4"/>
        <cfvo type="num" val="0.75"/>
        <cfvo type="num" val="0.75" gte="0"/>
      </iconSet>
    </cfRule>
  </conditionalFormatting>
  <conditionalFormatting sqref="F3:F6">
    <cfRule type="iconSet" priority="9">
      <iconSet iconSet="5Arrows">
        <cfvo type="percent" val="0"/>
        <cfvo type="num" val="0.2"/>
        <cfvo type="num" val="0.4"/>
        <cfvo type="num" val="0.6"/>
        <cfvo type="num" val="0.8"/>
      </iconSet>
    </cfRule>
  </conditionalFormatting>
  <conditionalFormatting sqref="F3:F4">
    <cfRule type="iconSet" priority="8">
      <iconSet iconSet="5Arrows">
        <cfvo type="percent" val="0"/>
        <cfvo type="num" val="0.2"/>
        <cfvo type="num" val="0.4"/>
        <cfvo type="num" val="0.6"/>
        <cfvo type="num" val="0.8"/>
      </iconSet>
    </cfRule>
  </conditionalFormatting>
  <conditionalFormatting sqref="F3:F4">
    <cfRule type="iconSet" priority="7">
      <iconSet iconSet="5Arrows">
        <cfvo type="percent" val="0"/>
        <cfvo type="num" val="0.25" gte="0"/>
        <cfvo type="num" val="0.4"/>
        <cfvo type="num" val="0.75"/>
        <cfvo type="num" val="0.75" gte="0"/>
      </iconSet>
    </cfRule>
  </conditionalFormatting>
  <conditionalFormatting sqref="D2">
    <cfRule type="iconSet" priority="6">
      <iconSet iconSet="5Arrows">
        <cfvo type="percent" val="0"/>
        <cfvo type="num" val="0.2"/>
        <cfvo type="num" val="0.4"/>
        <cfvo type="num" val="0.6"/>
        <cfvo type="num" val="0.8"/>
      </iconSet>
    </cfRule>
  </conditionalFormatting>
  <conditionalFormatting sqref="F2">
    <cfRule type="iconSet" priority="5">
      <iconSet iconSet="5Arrows">
        <cfvo type="percent" val="0"/>
        <cfvo type="num" val="0.2"/>
        <cfvo type="num" val="0.4"/>
        <cfvo type="num" val="0.6"/>
        <cfvo type="num" val="0.8"/>
      </iconSet>
    </cfRule>
  </conditionalFormatting>
  <conditionalFormatting sqref="D2:D6">
    <cfRule type="iconSet" priority="4">
      <iconSet iconSet="5Arrows">
        <cfvo type="percent" val="0"/>
        <cfvo type="num" val="0.2"/>
        <cfvo type="num" val="0.4"/>
        <cfvo type="num" val="0.6"/>
        <cfvo type="num" val="0.8"/>
      </iconSet>
    </cfRule>
  </conditionalFormatting>
  <conditionalFormatting sqref="D2:D6">
    <cfRule type="iconSet" priority="3">
      <iconSet iconSet="5Arrows">
        <cfvo type="percent" val="0"/>
        <cfvo type="num" val="0.25" gte="0"/>
        <cfvo type="num" val="0.4"/>
        <cfvo type="num" val="0.75"/>
        <cfvo type="num" val="0.75" gte="0"/>
      </iconSet>
    </cfRule>
  </conditionalFormatting>
  <conditionalFormatting sqref="F2:F6">
    <cfRule type="iconSet" priority="2">
      <iconSet iconSet="5Arrows">
        <cfvo type="percent" val="0"/>
        <cfvo type="num" val="0.2"/>
        <cfvo type="num" val="0.4"/>
        <cfvo type="num" val="0.6"/>
        <cfvo type="num" val="0.8"/>
      </iconSet>
    </cfRule>
  </conditionalFormatting>
  <conditionalFormatting sqref="F2:F6">
    <cfRule type="iconSet" priority="1">
      <iconSet iconSet="5Arrows">
        <cfvo type="percent" val="0"/>
        <cfvo type="num" val="0.25" gte="0"/>
        <cfvo type="num" val="0.4"/>
        <cfvo type="num" val="0.75"/>
        <cfvo type="num" val="0.75" gte="0"/>
      </iconSet>
    </cfRule>
  </conditionalFormatting>
  <pageMargins left="0.7" right="0.7" top="0.75" bottom="0.75" header="0.3" footer="0.3"/>
  <drawing r:id="rId1"/>
  <legacyDrawing r:id="rId2"/>
</worksheet>
</file>

<file path=xl/worksheets/sheet41.xml><?xml version="1.0" encoding="utf-8"?>
<worksheet xmlns="http://schemas.openxmlformats.org/spreadsheetml/2006/main" xmlns:r="http://schemas.openxmlformats.org/officeDocument/2006/relationships">
  <dimension ref="A1:G9"/>
  <sheetViews>
    <sheetView workbookViewId="0">
      <selection activeCell="H5" sqref="H4:H5"/>
    </sheetView>
  </sheetViews>
  <sheetFormatPr baseColWidth="10" defaultRowHeight="15"/>
  <cols>
    <col min="1" max="1" width="10.7109375" style="113" customWidth="1"/>
    <col min="2" max="2" width="25" style="113" customWidth="1"/>
    <col min="3" max="16384" width="11.42578125" style="113"/>
  </cols>
  <sheetData>
    <row r="1" spans="1:7" ht="45">
      <c r="A1" s="4" t="s">
        <v>3</v>
      </c>
      <c r="B1" s="5" t="s">
        <v>6</v>
      </c>
      <c r="C1" s="9" t="s">
        <v>1794</v>
      </c>
      <c r="D1" s="142" t="s">
        <v>1795</v>
      </c>
      <c r="E1" s="12" t="s">
        <v>63</v>
      </c>
      <c r="F1" s="143" t="s">
        <v>1802</v>
      </c>
      <c r="G1" s="4" t="s">
        <v>1803</v>
      </c>
    </row>
    <row r="2" spans="1:7" ht="48.75" customHeight="1">
      <c r="A2" s="50">
        <v>15</v>
      </c>
      <c r="B2" s="48" t="s">
        <v>1306</v>
      </c>
      <c r="C2" s="54">
        <f>+'BASE DE DATOS '!CQ475</f>
        <v>10</v>
      </c>
      <c r="D2" s="160">
        <f>+'BASE DE DATOS '!CR475</f>
        <v>0.66666666666666663</v>
      </c>
      <c r="E2" s="55" t="str">
        <f>+'BASE DE DATOS '!CU475</f>
        <v>UNIBAC</v>
      </c>
      <c r="F2" s="162">
        <f>SUM(D2:D5)/G2</f>
        <v>0.91666666666666663</v>
      </c>
      <c r="G2" s="174">
        <v>4</v>
      </c>
    </row>
    <row r="3" spans="1:7" ht="85.5" customHeight="1">
      <c r="A3" s="50">
        <v>1</v>
      </c>
      <c r="B3" s="48" t="s">
        <v>1318</v>
      </c>
      <c r="C3" s="54">
        <f>+'BASE DE DATOS '!CQ476</f>
        <v>6</v>
      </c>
      <c r="D3" s="160">
        <f>+'BASE DE DATOS '!CR476</f>
        <v>1</v>
      </c>
      <c r="E3" s="55" t="str">
        <f>+'BASE DE DATOS '!CU476</f>
        <v>UNIBAC</v>
      </c>
      <c r="F3" s="157"/>
    </row>
    <row r="4" spans="1:7" ht="58.5" customHeight="1">
      <c r="A4" s="50">
        <v>15</v>
      </c>
      <c r="B4" s="48" t="s">
        <v>1326</v>
      </c>
      <c r="C4" s="54">
        <f>+'BASE DE DATOS '!CQ477</f>
        <v>15</v>
      </c>
      <c r="D4" s="160">
        <f>+'BASE DE DATOS '!CR477</f>
        <v>1</v>
      </c>
      <c r="E4" s="55" t="str">
        <f>+'BASE DE DATOS '!CU477</f>
        <v>UNIBAC</v>
      </c>
      <c r="F4" s="157"/>
    </row>
    <row r="5" spans="1:7" ht="33.75">
      <c r="A5" s="50">
        <v>2</v>
      </c>
      <c r="B5" s="48" t="s">
        <v>1331</v>
      </c>
      <c r="C5" s="54">
        <f>+'BASE DE DATOS '!CQ478</f>
        <v>2</v>
      </c>
      <c r="D5" s="160">
        <f>+'BASE DE DATOS '!CR478</f>
        <v>1</v>
      </c>
      <c r="E5" s="55" t="str">
        <f>+'BASE DE DATOS '!CU478</f>
        <v>UNIBAC</v>
      </c>
      <c r="F5" s="157"/>
    </row>
    <row r="8" spans="1:7">
      <c r="B8" s="113" t="s">
        <v>1826</v>
      </c>
      <c r="C8" s="113">
        <v>3</v>
      </c>
    </row>
    <row r="9" spans="1:7">
      <c r="B9" s="113" t="s">
        <v>1824</v>
      </c>
      <c r="C9" s="113">
        <v>1</v>
      </c>
    </row>
  </sheetData>
  <autoFilter ref="A1:G1"/>
  <conditionalFormatting sqref="D2:D5">
    <cfRule type="iconSet" priority="4">
      <iconSet iconSet="5Arrows">
        <cfvo type="percent" val="0"/>
        <cfvo type="num" val="0.2"/>
        <cfvo type="num" val="0.4"/>
        <cfvo type="num" val="0.6"/>
        <cfvo type="num" val="0.8"/>
      </iconSet>
    </cfRule>
  </conditionalFormatting>
  <conditionalFormatting sqref="D2:D5">
    <cfRule type="iconSet" priority="3">
      <iconSet iconSet="5Arrows">
        <cfvo type="percent" val="0"/>
        <cfvo type="num" val="0.25" gte="0"/>
        <cfvo type="num" val="0.4"/>
        <cfvo type="num" val="0.75"/>
        <cfvo type="num" val="0.75" gte="0"/>
      </iconSet>
    </cfRule>
  </conditionalFormatting>
  <conditionalFormatting sqref="F2:F5">
    <cfRule type="iconSet" priority="2">
      <iconSet iconSet="5Arrows">
        <cfvo type="percent" val="0"/>
        <cfvo type="num" val="0.2"/>
        <cfvo type="num" val="0.4"/>
        <cfvo type="num" val="0.6"/>
        <cfvo type="num" val="0.8"/>
      </iconSet>
    </cfRule>
  </conditionalFormatting>
  <conditionalFormatting sqref="F2:F5">
    <cfRule type="iconSet" priority="1">
      <iconSet iconSet="5Arrows">
        <cfvo type="percent" val="0"/>
        <cfvo type="num" val="0.25" gte="0"/>
        <cfvo type="num" val="0.4"/>
        <cfvo type="num" val="0.75"/>
        <cfvo type="num" val="0.75" gte="0"/>
      </iconSet>
    </cfRule>
  </conditionalFormatting>
  <pageMargins left="0.7" right="0.7" top="0.75" bottom="0.75" header="0.3" footer="0.3"/>
  <drawing r:id="rId1"/>
  <legacyDrawing r:id="rId2"/>
</worksheet>
</file>

<file path=xl/worksheets/sheet42.xml><?xml version="1.0" encoding="utf-8"?>
<worksheet xmlns="http://schemas.openxmlformats.org/spreadsheetml/2006/main" xmlns:r="http://schemas.openxmlformats.org/officeDocument/2006/relationships">
  <dimension ref="A1:V72"/>
  <sheetViews>
    <sheetView topLeftCell="E1" workbookViewId="0">
      <selection activeCell="V60" sqref="V60"/>
    </sheetView>
  </sheetViews>
  <sheetFormatPr baseColWidth="10" defaultRowHeight="30.75" customHeight="1"/>
  <cols>
    <col min="1" max="1" width="8.85546875" style="113" hidden="1" customWidth="1"/>
    <col min="2" max="2" width="16" style="113" hidden="1" customWidth="1"/>
    <col min="3" max="3" width="17" style="113" hidden="1" customWidth="1"/>
    <col min="4" max="4" width="10.5703125" style="113" hidden="1" customWidth="1"/>
    <col min="5" max="5" width="10.5703125" style="113" customWidth="1"/>
    <col min="6" max="6" width="0" style="113" hidden="1" customWidth="1"/>
    <col min="7" max="7" width="21.140625" style="113" hidden="1" customWidth="1"/>
    <col min="8" max="8" width="65.42578125" style="113" customWidth="1"/>
    <col min="9" max="17" width="11.42578125" style="113" hidden="1" customWidth="1"/>
    <col min="18" max="18" width="10" style="113" customWidth="1"/>
    <col min="19" max="19" width="9.5703125" style="113" customWidth="1"/>
    <col min="20" max="20" width="30.140625" style="113" customWidth="1"/>
    <col min="21" max="21" width="10.7109375" style="113" customWidth="1"/>
    <col min="22" max="22" width="10.5703125" style="113" customWidth="1"/>
    <col min="23" max="16384" width="11.42578125" style="113"/>
  </cols>
  <sheetData>
    <row r="1" spans="1:22" ht="48" customHeight="1">
      <c r="A1" s="1" t="s">
        <v>1793</v>
      </c>
      <c r="B1" s="2" t="s">
        <v>0</v>
      </c>
      <c r="C1" s="1" t="s">
        <v>1</v>
      </c>
      <c r="D1" s="3" t="s">
        <v>2</v>
      </c>
      <c r="E1" s="4" t="s">
        <v>3</v>
      </c>
      <c r="F1" s="1" t="s">
        <v>4</v>
      </c>
      <c r="G1" s="1" t="s">
        <v>5</v>
      </c>
      <c r="H1" s="5" t="s">
        <v>6</v>
      </c>
      <c r="I1" s="13" t="s">
        <v>1776</v>
      </c>
      <c r="J1" s="123" t="s">
        <v>1777</v>
      </c>
      <c r="K1" s="123" t="s">
        <v>1778</v>
      </c>
      <c r="L1" s="123" t="s">
        <v>1779</v>
      </c>
      <c r="M1" s="123" t="s">
        <v>1780</v>
      </c>
      <c r="N1" s="123" t="s">
        <v>1781</v>
      </c>
      <c r="O1" s="123" t="s">
        <v>1782</v>
      </c>
      <c r="P1" s="123" t="s">
        <v>54</v>
      </c>
      <c r="Q1" s="123" t="s">
        <v>1783</v>
      </c>
      <c r="R1" s="9" t="s">
        <v>1794</v>
      </c>
      <c r="S1" s="142" t="s">
        <v>1795</v>
      </c>
      <c r="T1" s="12" t="s">
        <v>63</v>
      </c>
      <c r="U1" s="143" t="s">
        <v>1802</v>
      </c>
      <c r="V1" s="4" t="s">
        <v>1803</v>
      </c>
    </row>
    <row r="2" spans="1:22" ht="24" customHeight="1">
      <c r="A2" s="48" t="s">
        <v>94</v>
      </c>
      <c r="B2" s="49" t="s">
        <v>95</v>
      </c>
      <c r="C2" s="48" t="s">
        <v>96</v>
      </c>
      <c r="D2" s="50">
        <v>1</v>
      </c>
      <c r="E2" s="50">
        <v>1</v>
      </c>
      <c r="F2" s="48" t="s">
        <v>97</v>
      </c>
      <c r="G2" s="48" t="s">
        <v>98</v>
      </c>
      <c r="H2" s="48" t="s">
        <v>98</v>
      </c>
      <c r="I2" s="51">
        <f>+'BASE DE DATOS '!CE6</f>
        <v>0</v>
      </c>
      <c r="J2" s="51">
        <f>+'BASE DE DATOS '!CF6</f>
        <v>0</v>
      </c>
      <c r="K2" s="51">
        <f>+'BASE DE DATOS '!CG6</f>
        <v>0</v>
      </c>
      <c r="L2" s="51">
        <f>+'BASE DE DATOS '!CH6</f>
        <v>0</v>
      </c>
      <c r="M2" s="51">
        <f>+'BASE DE DATOS '!CI6</f>
        <v>0</v>
      </c>
      <c r="N2" s="51">
        <f>+'BASE DE DATOS '!CJ6</f>
        <v>0</v>
      </c>
      <c r="O2" s="51">
        <f>+'BASE DE DATOS '!CK6</f>
        <v>0</v>
      </c>
      <c r="P2" s="51">
        <f>+'BASE DE DATOS '!CL6</f>
        <v>0</v>
      </c>
      <c r="Q2" s="51">
        <f>+'BASE DE DATOS '!CM6</f>
        <v>0</v>
      </c>
      <c r="R2" s="54">
        <f>+'BASE DE DATOS '!CQ6</f>
        <v>1</v>
      </c>
      <c r="S2" s="160">
        <f>+'BASE DE DATOS '!CR6</f>
        <v>1</v>
      </c>
      <c r="T2" s="55" t="str">
        <f>+'BASE DE DATOS '!CU6</f>
        <v>DIRECCION DE DESARROLLO SOCIAL - SECRETARIA DE PLANEACION</v>
      </c>
      <c r="U2" s="176">
        <f>SUM(S2:S72)/V2</f>
        <v>0.69577768305389798</v>
      </c>
      <c r="V2" s="177">
        <v>51</v>
      </c>
    </row>
    <row r="3" spans="1:22" ht="15" customHeight="1">
      <c r="A3" s="48" t="s">
        <v>188</v>
      </c>
      <c r="B3" s="49" t="s">
        <v>95</v>
      </c>
      <c r="C3" s="48" t="s">
        <v>189</v>
      </c>
      <c r="D3" s="50">
        <v>1</v>
      </c>
      <c r="E3" s="50">
        <v>1</v>
      </c>
      <c r="F3" s="48" t="s">
        <v>97</v>
      </c>
      <c r="G3" s="48" t="s">
        <v>190</v>
      </c>
      <c r="H3" s="48" t="s">
        <v>190</v>
      </c>
      <c r="I3" s="51">
        <f>+'BASE DE DATOS '!CE32</f>
        <v>0</v>
      </c>
      <c r="J3" s="51">
        <f>+'BASE DE DATOS '!CF32</f>
        <v>0</v>
      </c>
      <c r="K3" s="51">
        <f>+'BASE DE DATOS '!CG32</f>
        <v>0</v>
      </c>
      <c r="L3" s="51">
        <f>+'BASE DE DATOS '!CH32</f>
        <v>0</v>
      </c>
      <c r="M3" s="51">
        <f>+'BASE DE DATOS '!CI32</f>
        <v>0</v>
      </c>
      <c r="N3" s="51">
        <f>+'BASE DE DATOS '!CJ32</f>
        <v>0</v>
      </c>
      <c r="O3" s="51">
        <f>+'BASE DE DATOS '!CK32</f>
        <v>0</v>
      </c>
      <c r="P3" s="51">
        <f>+'BASE DE DATOS '!CL32</f>
        <v>0</v>
      </c>
      <c r="Q3" s="51">
        <f>+'BASE DE DATOS '!CM32</f>
        <v>0</v>
      </c>
      <c r="R3" s="54">
        <f>+'BASE DE DATOS '!CQ32</f>
        <v>2</v>
      </c>
      <c r="S3" s="160">
        <f>+'BASE DE DATOS '!CR32</f>
        <v>1</v>
      </c>
      <c r="T3" s="55" t="str">
        <f>+'BASE DE DATOS '!CU32</f>
        <v xml:space="preserve">SECRETARIA DE PLANEACION - DIRECCION DE DESARROLLO SOCIAL </v>
      </c>
      <c r="U3" s="157"/>
      <c r="V3" s="164"/>
    </row>
    <row r="4" spans="1:22" ht="21.75" customHeight="1">
      <c r="A4" s="48" t="s">
        <v>214</v>
      </c>
      <c r="B4" s="49" t="s">
        <v>95</v>
      </c>
      <c r="C4" s="48" t="s">
        <v>215</v>
      </c>
      <c r="D4" s="50">
        <v>1</v>
      </c>
      <c r="E4" s="50">
        <v>1</v>
      </c>
      <c r="F4" s="48" t="s">
        <v>97</v>
      </c>
      <c r="G4" s="48" t="s">
        <v>216</v>
      </c>
      <c r="H4" s="48" t="s">
        <v>216</v>
      </c>
      <c r="I4" s="51">
        <f>+'BASE DE DATOS '!CE39</f>
        <v>0</v>
      </c>
      <c r="J4" s="51">
        <f>+'BASE DE DATOS '!CF39</f>
        <v>0</v>
      </c>
      <c r="K4" s="51">
        <f>+'BASE DE DATOS '!CG39</f>
        <v>0</v>
      </c>
      <c r="L4" s="51">
        <f>+'BASE DE DATOS '!CH39</f>
        <v>0</v>
      </c>
      <c r="M4" s="51">
        <f>+'BASE DE DATOS '!CI39</f>
        <v>0</v>
      </c>
      <c r="N4" s="51">
        <f>+'BASE DE DATOS '!CJ39</f>
        <v>0</v>
      </c>
      <c r="O4" s="51">
        <f>+'BASE DE DATOS '!CK39</f>
        <v>0</v>
      </c>
      <c r="P4" s="51">
        <f>+'BASE DE DATOS '!CL39</f>
        <v>20000000</v>
      </c>
      <c r="Q4" s="51">
        <f>+'BASE DE DATOS '!CM39</f>
        <v>0</v>
      </c>
      <c r="R4" s="54">
        <f>+'BASE DE DATOS '!CQ39</f>
        <v>1</v>
      </c>
      <c r="S4" s="160">
        <f>+'BASE DE DATOS '!CR39</f>
        <v>1</v>
      </c>
      <c r="T4" s="55" t="str">
        <f>+'BASE DE DATOS '!CU39</f>
        <v xml:space="preserve">SECRETARIA DE PLANEACION - DIRECCION DE DESARROLLO SOCIAL </v>
      </c>
      <c r="U4" s="157"/>
      <c r="V4" s="164"/>
    </row>
    <row r="5" spans="1:22" ht="15" customHeight="1">
      <c r="A5" s="48" t="s">
        <v>224</v>
      </c>
      <c r="B5" s="49" t="s">
        <v>95</v>
      </c>
      <c r="C5" s="48" t="s">
        <v>225</v>
      </c>
      <c r="D5" s="50">
        <v>1</v>
      </c>
      <c r="E5" s="50">
        <v>1</v>
      </c>
      <c r="F5" s="48" t="s">
        <v>97</v>
      </c>
      <c r="G5" s="48" t="s">
        <v>226</v>
      </c>
      <c r="H5" s="48" t="s">
        <v>227</v>
      </c>
      <c r="I5" s="51">
        <f>+'BASE DE DATOS '!CE43</f>
        <v>0</v>
      </c>
      <c r="J5" s="51">
        <f>+'BASE DE DATOS '!CF43</f>
        <v>0</v>
      </c>
      <c r="K5" s="51">
        <f>+'BASE DE DATOS '!CG43</f>
        <v>0</v>
      </c>
      <c r="L5" s="51">
        <f>+'BASE DE DATOS '!CH43</f>
        <v>0</v>
      </c>
      <c r="M5" s="51">
        <f>+'BASE DE DATOS '!CI43</f>
        <v>0</v>
      </c>
      <c r="N5" s="51">
        <f>+'BASE DE DATOS '!CJ43</f>
        <v>0</v>
      </c>
      <c r="O5" s="51">
        <f>+'BASE DE DATOS '!CK43</f>
        <v>0</v>
      </c>
      <c r="P5" s="51">
        <f>+'BASE DE DATOS '!CL43</f>
        <v>0</v>
      </c>
      <c r="Q5" s="51">
        <f>+'BASE DE DATOS '!CM43</f>
        <v>0</v>
      </c>
      <c r="R5" s="54">
        <f>+'BASE DE DATOS '!CQ43</f>
        <v>1</v>
      </c>
      <c r="S5" s="160">
        <f>+'BASE DE DATOS '!CR43</f>
        <v>1</v>
      </c>
      <c r="T5" s="55" t="str">
        <f>+'BASE DE DATOS '!CU43</f>
        <v xml:space="preserve">SECRETARIA DE PLANEACION - DIRECCION DE DESARROLLO SOCIAL </v>
      </c>
      <c r="U5" s="157"/>
      <c r="V5" s="164"/>
    </row>
    <row r="6" spans="1:22" ht="22.5" customHeight="1">
      <c r="A6" s="48" t="s">
        <v>248</v>
      </c>
      <c r="B6" s="49" t="s">
        <v>95</v>
      </c>
      <c r="C6" s="48" t="s">
        <v>249</v>
      </c>
      <c r="D6" s="50">
        <v>1</v>
      </c>
      <c r="E6" s="50">
        <v>1</v>
      </c>
      <c r="F6" s="48" t="s">
        <v>97</v>
      </c>
      <c r="G6" s="48" t="s">
        <v>250</v>
      </c>
      <c r="H6" s="48" t="s">
        <v>250</v>
      </c>
      <c r="I6" s="51">
        <f>+'BASE DE DATOS '!CE50</f>
        <v>0</v>
      </c>
      <c r="J6" s="51">
        <f>+'BASE DE DATOS '!CF50</f>
        <v>0</v>
      </c>
      <c r="K6" s="51">
        <f>+'BASE DE DATOS '!CG50</f>
        <v>0</v>
      </c>
      <c r="L6" s="51">
        <f>+'BASE DE DATOS '!CH50</f>
        <v>0</v>
      </c>
      <c r="M6" s="51">
        <f>+'BASE DE DATOS '!CI50</f>
        <v>0</v>
      </c>
      <c r="N6" s="51">
        <f>+'BASE DE DATOS '!CJ50</f>
        <v>0</v>
      </c>
      <c r="O6" s="51">
        <f>+'BASE DE DATOS '!CK50</f>
        <v>0</v>
      </c>
      <c r="P6" s="51">
        <f>+'BASE DE DATOS '!CL50</f>
        <v>20000000</v>
      </c>
      <c r="Q6" s="51">
        <f>+'BASE DE DATOS '!CM50</f>
        <v>0</v>
      </c>
      <c r="R6" s="54">
        <f>+'BASE DE DATOS '!CQ50</f>
        <v>1</v>
      </c>
      <c r="S6" s="160">
        <f>+'BASE DE DATOS '!CR50</f>
        <v>1</v>
      </c>
      <c r="T6" s="55" t="str">
        <f>+'BASE DE DATOS '!CU50</f>
        <v xml:space="preserve">SECRETARIA DE PLANEACION - DIRECCION DE DESARROLLO SOCIAL </v>
      </c>
      <c r="U6" s="157"/>
      <c r="V6" s="164"/>
    </row>
    <row r="7" spans="1:22" ht="15" customHeight="1">
      <c r="A7" s="48" t="s">
        <v>871</v>
      </c>
      <c r="B7" s="49" t="s">
        <v>95</v>
      </c>
      <c r="C7" s="48" t="s">
        <v>872</v>
      </c>
      <c r="D7" s="50">
        <v>1</v>
      </c>
      <c r="E7" s="50">
        <v>1</v>
      </c>
      <c r="F7" s="48" t="s">
        <v>97</v>
      </c>
      <c r="G7" s="48" t="s">
        <v>873</v>
      </c>
      <c r="H7" s="48" t="s">
        <v>874</v>
      </c>
      <c r="I7" s="51">
        <f>+'BASE DE DATOS '!CE238</f>
        <v>0</v>
      </c>
      <c r="J7" s="51">
        <f>+'BASE DE DATOS '!CF238</f>
        <v>0</v>
      </c>
      <c r="K7" s="51">
        <f>+'BASE DE DATOS '!CG238</f>
        <v>0</v>
      </c>
      <c r="L7" s="51">
        <f>+'BASE DE DATOS '!CH238</f>
        <v>0</v>
      </c>
      <c r="M7" s="51">
        <f>+'BASE DE DATOS '!CI238</f>
        <v>0</v>
      </c>
      <c r="N7" s="51">
        <f>+'BASE DE DATOS '!CJ238</f>
        <v>0</v>
      </c>
      <c r="O7" s="51">
        <f>+'BASE DE DATOS '!CK238</f>
        <v>0</v>
      </c>
      <c r="P7" s="51">
        <f>+'BASE DE DATOS '!CL238</f>
        <v>0</v>
      </c>
      <c r="Q7" s="51">
        <f>+'BASE DE DATOS '!CM238</f>
        <v>0</v>
      </c>
      <c r="R7" s="54">
        <f>+'BASE DE DATOS '!CQ238</f>
        <v>0</v>
      </c>
      <c r="S7" s="160">
        <f>+'BASE DE DATOS '!CR238</f>
        <v>0</v>
      </c>
      <c r="T7" s="55" t="str">
        <f>+'BASE DE DATOS '!CU238</f>
        <v>SECRETARIA DE PLANEACION  - ORDENAMIENTO TERRITORIAL</v>
      </c>
      <c r="U7" s="157"/>
    </row>
    <row r="8" spans="1:22" ht="25.5" customHeight="1">
      <c r="A8" s="48" t="s">
        <v>875</v>
      </c>
      <c r="B8" s="49" t="s">
        <v>95</v>
      </c>
      <c r="C8" s="48" t="s">
        <v>876</v>
      </c>
      <c r="D8" s="50">
        <v>45</v>
      </c>
      <c r="E8" s="50">
        <v>46</v>
      </c>
      <c r="F8" s="48" t="s">
        <v>97</v>
      </c>
      <c r="G8" s="48" t="s">
        <v>877</v>
      </c>
      <c r="H8" s="48" t="s">
        <v>878</v>
      </c>
      <c r="I8" s="51">
        <f>+'BASE DE DATOS '!CE239</f>
        <v>0</v>
      </c>
      <c r="J8" s="50">
        <f>+'BASE DE DATOS '!CF239</f>
        <v>0</v>
      </c>
      <c r="K8" s="51">
        <f>+'BASE DE DATOS '!CG239</f>
        <v>0</v>
      </c>
      <c r="L8" s="51">
        <f>+'BASE DE DATOS '!CH239</f>
        <v>0</v>
      </c>
      <c r="M8" s="51">
        <f>+'BASE DE DATOS '!CI239</f>
        <v>0</v>
      </c>
      <c r="N8" s="51">
        <f>+'BASE DE DATOS '!CJ239</f>
        <v>0</v>
      </c>
      <c r="O8" s="51">
        <f>+'BASE DE DATOS '!CK239</f>
        <v>0</v>
      </c>
      <c r="P8" s="51">
        <f>+'BASE DE DATOS '!CL239</f>
        <v>0</v>
      </c>
      <c r="Q8" s="51">
        <f>+'BASE DE DATOS '!CM239</f>
        <v>0</v>
      </c>
      <c r="R8" s="54">
        <f>+'BASE DE DATOS '!CQ239</f>
        <v>12</v>
      </c>
      <c r="S8" s="160">
        <f>+'BASE DE DATOS '!CR239</f>
        <v>0.2608695652173913</v>
      </c>
      <c r="T8" s="55" t="str">
        <f>+'BASE DE DATOS '!CU239</f>
        <v>SECRETARIA DE PLANEACION  - ORDENAMIENTO TERRITORIAL</v>
      </c>
      <c r="U8" s="157"/>
    </row>
    <row r="9" spans="1:22" ht="30.75" customHeight="1">
      <c r="A9" s="48" t="s">
        <v>875</v>
      </c>
      <c r="B9" s="49" t="s">
        <v>95</v>
      </c>
      <c r="C9" s="48" t="s">
        <v>876</v>
      </c>
      <c r="D9" s="50">
        <v>45</v>
      </c>
      <c r="E9" s="50" t="s">
        <v>81</v>
      </c>
      <c r="F9" s="48" t="s">
        <v>97</v>
      </c>
      <c r="G9" s="48" t="s">
        <v>879</v>
      </c>
      <c r="H9" s="48" t="s">
        <v>879</v>
      </c>
      <c r="I9" s="51">
        <f>+'BASE DE DATOS '!CE240</f>
        <v>0</v>
      </c>
      <c r="J9" s="51">
        <f>+'BASE DE DATOS '!CF240</f>
        <v>0</v>
      </c>
      <c r="K9" s="51">
        <f>+'BASE DE DATOS '!CG240</f>
        <v>0</v>
      </c>
      <c r="L9" s="51">
        <f>+'BASE DE DATOS '!CH240</f>
        <v>0</v>
      </c>
      <c r="M9" s="51">
        <f>+'BASE DE DATOS '!CI240</f>
        <v>0</v>
      </c>
      <c r="N9" s="51">
        <f>+'BASE DE DATOS '!CJ240</f>
        <v>0</v>
      </c>
      <c r="O9" s="51">
        <f>+'BASE DE DATOS '!CK240</f>
        <v>0</v>
      </c>
      <c r="P9" s="51">
        <f>+'BASE DE DATOS '!CL240</f>
        <v>0</v>
      </c>
      <c r="Q9" s="51">
        <f>+'BASE DE DATOS '!CM240</f>
        <v>0</v>
      </c>
      <c r="R9" s="54" t="str">
        <f>+'BASE DE DATOS '!CQ240</f>
        <v>NA</v>
      </c>
      <c r="S9" s="160" t="str">
        <f>+'BASE DE DATOS '!CR240</f>
        <v>NA</v>
      </c>
      <c r="T9" s="55" t="str">
        <f>+'BASE DE DATOS '!CU240</f>
        <v>SECRETARIA DE PLANEACION  - ORDENAMIENTO TERRITORIAL</v>
      </c>
      <c r="U9" s="157"/>
    </row>
    <row r="10" spans="1:22" ht="16.5" customHeight="1">
      <c r="A10" s="48" t="s">
        <v>880</v>
      </c>
      <c r="B10" s="49" t="s">
        <v>95</v>
      </c>
      <c r="C10" s="48" t="s">
        <v>881</v>
      </c>
      <c r="D10" s="50">
        <v>1</v>
      </c>
      <c r="E10" s="50">
        <v>1</v>
      </c>
      <c r="F10" s="48" t="s">
        <v>97</v>
      </c>
      <c r="G10" s="48" t="s">
        <v>882</v>
      </c>
      <c r="H10" s="48" t="s">
        <v>882</v>
      </c>
      <c r="I10" s="51">
        <f>+'BASE DE DATOS '!CE241</f>
        <v>0</v>
      </c>
      <c r="J10" s="51">
        <f>+'BASE DE DATOS '!CF241</f>
        <v>0</v>
      </c>
      <c r="K10" s="51">
        <f>+'BASE DE DATOS '!CG241</f>
        <v>0</v>
      </c>
      <c r="L10" s="51">
        <f>+'BASE DE DATOS '!CH241</f>
        <v>0</v>
      </c>
      <c r="M10" s="51">
        <f>+'BASE DE DATOS '!CI241</f>
        <v>0</v>
      </c>
      <c r="N10" s="51">
        <f>+'BASE DE DATOS '!CJ241</f>
        <v>0</v>
      </c>
      <c r="O10" s="51">
        <f>+'BASE DE DATOS '!CK241</f>
        <v>0</v>
      </c>
      <c r="P10" s="51">
        <f>+'BASE DE DATOS '!CL241</f>
        <v>0</v>
      </c>
      <c r="Q10" s="51">
        <f>+'BASE DE DATOS '!CM241</f>
        <v>0</v>
      </c>
      <c r="R10" s="54">
        <f>+'BASE DE DATOS '!CQ241</f>
        <v>0</v>
      </c>
      <c r="S10" s="160">
        <f>+'BASE DE DATOS '!CR241</f>
        <v>0</v>
      </c>
      <c r="T10" s="55" t="str">
        <f>+'BASE DE DATOS '!CU241</f>
        <v>SECRETARIA DE PLANEACION  - ORDENAMIENTO TERRITORIAL</v>
      </c>
      <c r="U10" s="157"/>
    </row>
    <row r="11" spans="1:22" ht="16.5" customHeight="1">
      <c r="A11" s="48" t="s">
        <v>885</v>
      </c>
      <c r="B11" s="49" t="s">
        <v>95</v>
      </c>
      <c r="C11" s="48" t="s">
        <v>886</v>
      </c>
      <c r="D11" s="50">
        <v>1</v>
      </c>
      <c r="E11" s="50">
        <v>1</v>
      </c>
      <c r="F11" s="48" t="s">
        <v>97</v>
      </c>
      <c r="G11" s="48" t="s">
        <v>887</v>
      </c>
      <c r="H11" s="48" t="s">
        <v>887</v>
      </c>
      <c r="I11" s="51">
        <f>+'BASE DE DATOS '!CE243</f>
        <v>0</v>
      </c>
      <c r="J11" s="51">
        <f>+'BASE DE DATOS '!CF243</f>
        <v>0</v>
      </c>
      <c r="K11" s="51">
        <f>+'BASE DE DATOS '!CG243</f>
        <v>0</v>
      </c>
      <c r="L11" s="51">
        <f>+'BASE DE DATOS '!CH243</f>
        <v>0</v>
      </c>
      <c r="M11" s="51">
        <f>+'BASE DE DATOS '!CI243</f>
        <v>0</v>
      </c>
      <c r="N11" s="51">
        <f>+'BASE DE DATOS '!CJ243</f>
        <v>0</v>
      </c>
      <c r="O11" s="51">
        <f>+'BASE DE DATOS '!CK243</f>
        <v>0</v>
      </c>
      <c r="P11" s="51">
        <f>+'BASE DE DATOS '!CL243</f>
        <v>0</v>
      </c>
      <c r="Q11" s="51">
        <f>+'BASE DE DATOS '!CM243</f>
        <v>0</v>
      </c>
      <c r="R11" s="54">
        <f>+'BASE DE DATOS '!CQ243</f>
        <v>0</v>
      </c>
      <c r="S11" s="160">
        <f>+'BASE DE DATOS '!CR243</f>
        <v>0</v>
      </c>
      <c r="T11" s="55" t="str">
        <f>+'BASE DE DATOS '!CU243</f>
        <v>SECRETARIA DE PLANEACION  - ORDENAMIENTO TERRITORIAL</v>
      </c>
      <c r="U11" s="157"/>
    </row>
    <row r="12" spans="1:22" ht="16.5" customHeight="1">
      <c r="A12" s="48" t="s">
        <v>888</v>
      </c>
      <c r="B12" s="49" t="s">
        <v>95</v>
      </c>
      <c r="C12" s="48" t="s">
        <v>889</v>
      </c>
      <c r="D12" s="50">
        <v>1</v>
      </c>
      <c r="E12" s="50">
        <v>1</v>
      </c>
      <c r="F12" s="48" t="s">
        <v>97</v>
      </c>
      <c r="G12" s="48" t="s">
        <v>890</v>
      </c>
      <c r="H12" s="48" t="s">
        <v>890</v>
      </c>
      <c r="I12" s="51">
        <f>+'BASE DE DATOS '!CE244</f>
        <v>0</v>
      </c>
      <c r="J12" s="51">
        <f>+'BASE DE DATOS '!CF244</f>
        <v>0</v>
      </c>
      <c r="K12" s="51">
        <f>+'BASE DE DATOS '!CG244</f>
        <v>0</v>
      </c>
      <c r="L12" s="51">
        <f>+'BASE DE DATOS '!CH244</f>
        <v>0</v>
      </c>
      <c r="M12" s="51">
        <f>+'BASE DE DATOS '!CI244</f>
        <v>0</v>
      </c>
      <c r="N12" s="51">
        <f>+'BASE DE DATOS '!CJ244</f>
        <v>0</v>
      </c>
      <c r="O12" s="51">
        <f>+'BASE DE DATOS '!CK244</f>
        <v>0</v>
      </c>
      <c r="P12" s="51">
        <f>+'BASE DE DATOS '!CL244</f>
        <v>0</v>
      </c>
      <c r="Q12" s="51">
        <f>+'BASE DE DATOS '!CM244</f>
        <v>0</v>
      </c>
      <c r="R12" s="54">
        <f>+'BASE DE DATOS '!CQ244</f>
        <v>0</v>
      </c>
      <c r="S12" s="160">
        <f>+'BASE DE DATOS '!CR244</f>
        <v>0</v>
      </c>
      <c r="T12" s="55" t="str">
        <f>+'BASE DE DATOS '!CU244</f>
        <v>SECRETARIA DE PLANEACION  - ORDENAMIENTO TERRITORIAL</v>
      </c>
      <c r="U12" s="157"/>
    </row>
    <row r="13" spans="1:22" ht="16.5" customHeight="1">
      <c r="A13" s="48" t="s">
        <v>891</v>
      </c>
      <c r="B13" s="49" t="s">
        <v>95</v>
      </c>
      <c r="C13" s="48" t="s">
        <v>892</v>
      </c>
      <c r="D13" s="50">
        <v>1</v>
      </c>
      <c r="E13" s="50">
        <v>1</v>
      </c>
      <c r="F13" s="48" t="s">
        <v>97</v>
      </c>
      <c r="G13" s="48" t="s">
        <v>893</v>
      </c>
      <c r="H13" s="48" t="s">
        <v>893</v>
      </c>
      <c r="I13" s="51">
        <f>+'BASE DE DATOS '!CE245</f>
        <v>0</v>
      </c>
      <c r="J13" s="51">
        <f>+'BASE DE DATOS '!CF245</f>
        <v>0</v>
      </c>
      <c r="K13" s="51">
        <f>+'BASE DE DATOS '!CG245</f>
        <v>0</v>
      </c>
      <c r="L13" s="51">
        <f>+'BASE DE DATOS '!CH245</f>
        <v>0</v>
      </c>
      <c r="M13" s="51">
        <f>+'BASE DE DATOS '!CI245</f>
        <v>0</v>
      </c>
      <c r="N13" s="51">
        <f>+'BASE DE DATOS '!CJ245</f>
        <v>0</v>
      </c>
      <c r="O13" s="51">
        <f>+'BASE DE DATOS '!CK245</f>
        <v>0</v>
      </c>
      <c r="P13" s="51">
        <f>+'BASE DE DATOS '!CL245</f>
        <v>0</v>
      </c>
      <c r="Q13" s="51">
        <f>+'BASE DE DATOS '!CM245</f>
        <v>0</v>
      </c>
      <c r="R13" s="54">
        <f>+'BASE DE DATOS '!CQ245</f>
        <v>0</v>
      </c>
      <c r="S13" s="160">
        <f>+'BASE DE DATOS '!CR245</f>
        <v>0</v>
      </c>
      <c r="T13" s="55" t="str">
        <f>+'BASE DE DATOS '!CU245</f>
        <v>SECRETARIA DE PLANEACION  - ORDENAMIENTO TERRITORIAL</v>
      </c>
      <c r="U13" s="157"/>
    </row>
    <row r="14" spans="1:22" ht="13.5" customHeight="1">
      <c r="A14" s="48" t="s">
        <v>1125</v>
      </c>
      <c r="B14" s="49" t="s">
        <v>95</v>
      </c>
      <c r="C14" s="48" t="s">
        <v>1126</v>
      </c>
      <c r="D14" s="50">
        <v>1</v>
      </c>
      <c r="E14" s="50">
        <v>1</v>
      </c>
      <c r="F14" s="48" t="s">
        <v>97</v>
      </c>
      <c r="G14" s="48" t="s">
        <v>1127</v>
      </c>
      <c r="H14" s="48" t="s">
        <v>1127</v>
      </c>
      <c r="I14" s="51">
        <f>+'BASE DE DATOS '!CE375</f>
        <v>0</v>
      </c>
      <c r="J14" s="51">
        <f>+'BASE DE DATOS '!CF375</f>
        <v>0</v>
      </c>
      <c r="K14" s="51">
        <f>+'BASE DE DATOS '!CG375</f>
        <v>0</v>
      </c>
      <c r="L14" s="51">
        <f>+'BASE DE DATOS '!CH375</f>
        <v>0</v>
      </c>
      <c r="M14" s="51">
        <f>+'BASE DE DATOS '!CI375</f>
        <v>0</v>
      </c>
      <c r="N14" s="51">
        <f>+'BASE DE DATOS '!CJ375</f>
        <v>0</v>
      </c>
      <c r="O14" s="51">
        <f>+'BASE DE DATOS '!CK375</f>
        <v>0</v>
      </c>
      <c r="P14" s="51">
        <f>+'BASE DE DATOS '!CL375</f>
        <v>0</v>
      </c>
      <c r="Q14" s="51">
        <f>+'BASE DE DATOS '!CM375</f>
        <v>0</v>
      </c>
      <c r="R14" s="54">
        <f>+'BASE DE DATOS '!CQ375</f>
        <v>0</v>
      </c>
      <c r="S14" s="160">
        <f>+'BASE DE DATOS '!CR375</f>
        <v>0</v>
      </c>
      <c r="T14" s="55" t="str">
        <f>+'BASE DE DATOS '!CU375</f>
        <v xml:space="preserve">SECRETARIA DE PLANEACION  - INDUSTRIA - EMPRENDIMIENTO </v>
      </c>
      <c r="U14" s="157"/>
    </row>
    <row r="15" spans="1:22" ht="13.5" customHeight="1">
      <c r="A15" s="48" t="s">
        <v>1125</v>
      </c>
      <c r="B15" s="49" t="s">
        <v>95</v>
      </c>
      <c r="C15" s="48" t="s">
        <v>1126</v>
      </c>
      <c r="D15" s="50">
        <v>6</v>
      </c>
      <c r="E15" s="50">
        <v>1</v>
      </c>
      <c r="F15" s="48" t="s">
        <v>97</v>
      </c>
      <c r="G15" s="48" t="s">
        <v>1129</v>
      </c>
      <c r="H15" s="48" t="s">
        <v>1129</v>
      </c>
      <c r="I15" s="51">
        <f>+'BASE DE DATOS '!CE376</f>
        <v>0</v>
      </c>
      <c r="J15" s="51">
        <f>+'BASE DE DATOS '!CF376</f>
        <v>0</v>
      </c>
      <c r="K15" s="51">
        <f>+'BASE DE DATOS '!CG376</f>
        <v>0</v>
      </c>
      <c r="L15" s="51">
        <f>+'BASE DE DATOS '!CH376</f>
        <v>0</v>
      </c>
      <c r="M15" s="51">
        <f>+'BASE DE DATOS '!CI376</f>
        <v>0</v>
      </c>
      <c r="N15" s="51">
        <f>+'BASE DE DATOS '!CJ376</f>
        <v>0</v>
      </c>
      <c r="O15" s="51">
        <f>+'BASE DE DATOS '!CK376</f>
        <v>0</v>
      </c>
      <c r="P15" s="51">
        <f>+'BASE DE DATOS '!CL376</f>
        <v>0</v>
      </c>
      <c r="Q15" s="51">
        <f>+'BASE DE DATOS '!CM376</f>
        <v>0</v>
      </c>
      <c r="R15" s="54">
        <f>+'BASE DE DATOS '!CQ376</f>
        <v>0</v>
      </c>
      <c r="S15" s="160">
        <f>+'BASE DE DATOS '!CR376</f>
        <v>0</v>
      </c>
      <c r="T15" s="55" t="str">
        <f>+'BASE DE DATOS '!CU376</f>
        <v xml:space="preserve">SECRETARIA DE PLANEACION  - INDUSTRIA - EMPRENDIMIENTO </v>
      </c>
      <c r="U15" s="157"/>
    </row>
    <row r="16" spans="1:22" ht="21" customHeight="1">
      <c r="A16" s="48" t="s">
        <v>1125</v>
      </c>
      <c r="B16" s="49" t="s">
        <v>95</v>
      </c>
      <c r="C16" s="48" t="s">
        <v>1126</v>
      </c>
      <c r="D16" s="50" t="s">
        <v>81</v>
      </c>
      <c r="E16" s="50">
        <v>1</v>
      </c>
      <c r="F16" s="48" t="s">
        <v>97</v>
      </c>
      <c r="G16" s="63" t="s">
        <v>81</v>
      </c>
      <c r="H16" s="48" t="s">
        <v>1130</v>
      </c>
      <c r="I16" s="50">
        <f>+'BASE DE DATOS '!CE377</f>
        <v>0</v>
      </c>
      <c r="J16" s="50">
        <f>+'BASE DE DATOS '!CF377</f>
        <v>0</v>
      </c>
      <c r="K16" s="50">
        <f>+'BASE DE DATOS '!CG377</f>
        <v>0</v>
      </c>
      <c r="L16" s="50">
        <f>+'BASE DE DATOS '!CH377</f>
        <v>0</v>
      </c>
      <c r="M16" s="50">
        <f>+'BASE DE DATOS '!CI377</f>
        <v>0</v>
      </c>
      <c r="N16" s="50">
        <f>+'BASE DE DATOS '!CJ377</f>
        <v>0</v>
      </c>
      <c r="O16" s="50">
        <f>+'BASE DE DATOS '!CK377</f>
        <v>0</v>
      </c>
      <c r="P16" s="50">
        <f>+'BASE DE DATOS '!CL377</f>
        <v>0</v>
      </c>
      <c r="Q16" s="51">
        <f>+'BASE DE DATOS '!CM377</f>
        <v>40000000</v>
      </c>
      <c r="R16" s="54">
        <f>+'BASE DE DATOS '!CQ377</f>
        <v>1</v>
      </c>
      <c r="S16" s="160">
        <f>+'BASE DE DATOS '!CR377</f>
        <v>1</v>
      </c>
      <c r="T16" s="55" t="str">
        <f>+'BASE DE DATOS '!CU377</f>
        <v xml:space="preserve">SECRETARIA DE PLANEACION  - INDUSTRIA - EMPRENDIMIENTO </v>
      </c>
      <c r="U16" s="157"/>
    </row>
    <row r="17" spans="1:21" ht="17.25" customHeight="1">
      <c r="A17" s="48" t="s">
        <v>1131</v>
      </c>
      <c r="B17" s="49" t="s">
        <v>95</v>
      </c>
      <c r="C17" s="48" t="s">
        <v>1132</v>
      </c>
      <c r="D17" s="50">
        <v>4</v>
      </c>
      <c r="E17" s="50">
        <v>1</v>
      </c>
      <c r="F17" s="48" t="s">
        <v>97</v>
      </c>
      <c r="G17" s="48" t="s">
        <v>1133</v>
      </c>
      <c r="H17" s="48" t="s">
        <v>1133</v>
      </c>
      <c r="I17" s="51">
        <f>+'BASE DE DATOS '!CE378</f>
        <v>394000000</v>
      </c>
      <c r="J17" s="51">
        <f>+'BASE DE DATOS '!CF378</f>
        <v>394000000</v>
      </c>
      <c r="K17" s="51">
        <f>+'BASE DE DATOS '!CG378</f>
        <v>0</v>
      </c>
      <c r="L17" s="51">
        <f>+'BASE DE DATOS '!CH378</f>
        <v>0</v>
      </c>
      <c r="M17" s="51">
        <f>+'BASE DE DATOS '!CI378</f>
        <v>0</v>
      </c>
      <c r="N17" s="51">
        <f>+'BASE DE DATOS '!CJ378</f>
        <v>0</v>
      </c>
      <c r="O17" s="51">
        <f>+'BASE DE DATOS '!CK378</f>
        <v>0</v>
      </c>
      <c r="P17" s="51">
        <f>+'BASE DE DATOS '!CL378</f>
        <v>0</v>
      </c>
      <c r="Q17" s="51">
        <f>+'BASE DE DATOS '!CM378</f>
        <v>9000000</v>
      </c>
      <c r="R17" s="54">
        <f>+'BASE DE DATOS '!CQ378</f>
        <v>5</v>
      </c>
      <c r="S17" s="160">
        <f>+'BASE DE DATOS '!CR378</f>
        <v>1</v>
      </c>
      <c r="T17" s="55" t="str">
        <f>+'BASE DE DATOS '!CU378</f>
        <v xml:space="preserve">SECRETARIA DE PLANEACION  - INDUSTRIA - EMPRENDIMIENTO </v>
      </c>
      <c r="U17" s="157"/>
    </row>
    <row r="18" spans="1:21" ht="14.25" customHeight="1">
      <c r="A18" s="48" t="s">
        <v>1134</v>
      </c>
      <c r="B18" s="49" t="s">
        <v>95</v>
      </c>
      <c r="C18" s="48" t="s">
        <v>1135</v>
      </c>
      <c r="D18" s="50">
        <v>4</v>
      </c>
      <c r="E18" s="50" t="s">
        <v>81</v>
      </c>
      <c r="F18" s="48" t="s">
        <v>97</v>
      </c>
      <c r="G18" s="48" t="s">
        <v>1136</v>
      </c>
      <c r="H18" s="48" t="s">
        <v>1136</v>
      </c>
      <c r="I18" s="51">
        <f>+'BASE DE DATOS '!CE379</f>
        <v>0</v>
      </c>
      <c r="J18" s="51">
        <f>+'BASE DE DATOS '!CF379</f>
        <v>0</v>
      </c>
      <c r="K18" s="51">
        <f>+'BASE DE DATOS '!CG379</f>
        <v>0</v>
      </c>
      <c r="L18" s="51">
        <f>+'BASE DE DATOS '!CH379</f>
        <v>0</v>
      </c>
      <c r="M18" s="51">
        <f>+'BASE DE DATOS '!CI379</f>
        <v>0</v>
      </c>
      <c r="N18" s="51">
        <f>+'BASE DE DATOS '!CJ379</f>
        <v>0</v>
      </c>
      <c r="O18" s="51">
        <f>+'BASE DE DATOS '!CK379</f>
        <v>0</v>
      </c>
      <c r="P18" s="51">
        <f>+'BASE DE DATOS '!CL379</f>
        <v>0</v>
      </c>
      <c r="Q18" s="51">
        <f>+'BASE DE DATOS '!CM379</f>
        <v>0</v>
      </c>
      <c r="R18" s="54" t="str">
        <f>+'BASE DE DATOS '!CQ379</f>
        <v>NA</v>
      </c>
      <c r="S18" s="160" t="str">
        <f>+'BASE DE DATOS '!CR379</f>
        <v>NA</v>
      </c>
      <c r="T18" s="55" t="str">
        <f>+'BASE DE DATOS '!CU379</f>
        <v xml:space="preserve">SECRETARIA DE PLANEACION  - INDUSTRIA - EMPRENDIMIENTO </v>
      </c>
      <c r="U18" s="157"/>
    </row>
    <row r="19" spans="1:21" ht="17.25" customHeight="1">
      <c r="A19" s="48" t="s">
        <v>1137</v>
      </c>
      <c r="B19" s="49" t="s">
        <v>95</v>
      </c>
      <c r="C19" s="48" t="s">
        <v>1138</v>
      </c>
      <c r="D19" s="50">
        <v>1</v>
      </c>
      <c r="E19" s="50">
        <v>1</v>
      </c>
      <c r="F19" s="48" t="s">
        <v>97</v>
      </c>
      <c r="G19" s="48" t="s">
        <v>1139</v>
      </c>
      <c r="H19" s="48" t="s">
        <v>1139</v>
      </c>
      <c r="I19" s="51">
        <f>+'BASE DE DATOS '!CE380</f>
        <v>0</v>
      </c>
      <c r="J19" s="51">
        <f>+'BASE DE DATOS '!CF380</f>
        <v>0</v>
      </c>
      <c r="K19" s="51">
        <f>+'BASE DE DATOS '!CG380</f>
        <v>0</v>
      </c>
      <c r="L19" s="51">
        <f>+'BASE DE DATOS '!CH380</f>
        <v>0</v>
      </c>
      <c r="M19" s="51">
        <f>+'BASE DE DATOS '!CI380</f>
        <v>0</v>
      </c>
      <c r="N19" s="51">
        <f>+'BASE DE DATOS '!CJ380</f>
        <v>0</v>
      </c>
      <c r="O19" s="51">
        <f>+'BASE DE DATOS '!CK380</f>
        <v>0</v>
      </c>
      <c r="P19" s="51">
        <f>+'BASE DE DATOS '!CL380</f>
        <v>0</v>
      </c>
      <c r="Q19" s="51">
        <f>+'BASE DE DATOS '!CM380</f>
        <v>0</v>
      </c>
      <c r="R19" s="54">
        <f>+'BASE DE DATOS '!CQ380</f>
        <v>2</v>
      </c>
      <c r="S19" s="160">
        <f>+'BASE DE DATOS '!CR380</f>
        <v>1</v>
      </c>
      <c r="T19" s="55" t="str">
        <f>+'BASE DE DATOS '!CU380</f>
        <v xml:space="preserve">SECRETARIA DE PLANEACION  - INDUSTRIA - EMPRENDIMIENTO </v>
      </c>
      <c r="U19" s="157"/>
    </row>
    <row r="20" spans="1:21" ht="17.25" customHeight="1">
      <c r="A20" s="48" t="s">
        <v>1140</v>
      </c>
      <c r="B20" s="49" t="s">
        <v>95</v>
      </c>
      <c r="C20" s="48" t="s">
        <v>1141</v>
      </c>
      <c r="D20" s="50">
        <v>1</v>
      </c>
      <c r="E20" s="50">
        <v>1</v>
      </c>
      <c r="F20" s="48" t="s">
        <v>97</v>
      </c>
      <c r="G20" s="48" t="s">
        <v>1142</v>
      </c>
      <c r="H20" s="48" t="s">
        <v>1142</v>
      </c>
      <c r="I20" s="51">
        <f>+'BASE DE DATOS '!CE381</f>
        <v>0</v>
      </c>
      <c r="J20" s="51">
        <f>+'BASE DE DATOS '!CF381</f>
        <v>0</v>
      </c>
      <c r="K20" s="51">
        <f>+'BASE DE DATOS '!CG381</f>
        <v>0</v>
      </c>
      <c r="L20" s="51">
        <f>+'BASE DE DATOS '!CH381</f>
        <v>0</v>
      </c>
      <c r="M20" s="51">
        <f>+'BASE DE DATOS '!CI381</f>
        <v>0</v>
      </c>
      <c r="N20" s="51">
        <f>+'BASE DE DATOS '!CJ381</f>
        <v>0</v>
      </c>
      <c r="O20" s="51">
        <f>+'BASE DE DATOS '!CK381</f>
        <v>0</v>
      </c>
      <c r="P20" s="51">
        <f>+'BASE DE DATOS '!CL381</f>
        <v>0</v>
      </c>
      <c r="Q20" s="51">
        <f>+'BASE DE DATOS '!CM381</f>
        <v>0</v>
      </c>
      <c r="R20" s="54">
        <f>+'BASE DE DATOS '!CQ381</f>
        <v>1</v>
      </c>
      <c r="S20" s="160">
        <f>+'BASE DE DATOS '!CR381</f>
        <v>1</v>
      </c>
      <c r="T20" s="55" t="str">
        <f>+'BASE DE DATOS '!CU381</f>
        <v xml:space="preserve">SECRETARIA DE PLANEACION  - INDUSTRIA - EMPRENDIMIENTO </v>
      </c>
      <c r="U20" s="157"/>
    </row>
    <row r="21" spans="1:21" ht="17.25" customHeight="1">
      <c r="A21" s="48" t="s">
        <v>1140</v>
      </c>
      <c r="B21" s="49" t="s">
        <v>95</v>
      </c>
      <c r="C21" s="48" t="s">
        <v>1141</v>
      </c>
      <c r="D21" s="50">
        <v>1</v>
      </c>
      <c r="E21" s="50">
        <v>1</v>
      </c>
      <c r="F21" s="48" t="s">
        <v>97</v>
      </c>
      <c r="G21" s="48" t="s">
        <v>1143</v>
      </c>
      <c r="H21" s="48" t="s">
        <v>1144</v>
      </c>
      <c r="I21" s="51">
        <f>+'BASE DE DATOS '!CE382</f>
        <v>3544020000</v>
      </c>
      <c r="J21" s="51">
        <f>+'BASE DE DATOS '!CF382</f>
        <v>0</v>
      </c>
      <c r="K21" s="51">
        <f>+'BASE DE DATOS '!CG382</f>
        <v>0</v>
      </c>
      <c r="L21" s="51">
        <f>+'BASE DE DATOS '!CH382</f>
        <v>0</v>
      </c>
      <c r="M21" s="51">
        <f>+'BASE DE DATOS '!CI382</f>
        <v>0</v>
      </c>
      <c r="N21" s="51">
        <f>+'BASE DE DATOS '!CJ382</f>
        <v>3544020000</v>
      </c>
      <c r="O21" s="51">
        <f>+'BASE DE DATOS '!CK382</f>
        <v>0</v>
      </c>
      <c r="P21" s="51">
        <f>+'BASE DE DATOS '!CL382</f>
        <v>0</v>
      </c>
      <c r="Q21" s="51">
        <f>+'BASE DE DATOS '!CM382</f>
        <v>0</v>
      </c>
      <c r="R21" s="54">
        <f>+'BASE DE DATOS '!CQ382</f>
        <v>2</v>
      </c>
      <c r="S21" s="160">
        <f>+'BASE DE DATOS '!CR382</f>
        <v>1</v>
      </c>
      <c r="T21" s="55" t="str">
        <f>+'BASE DE DATOS '!CU382</f>
        <v xml:space="preserve">SECRETARIA DE PLANEACION  - INDUSTRIA - EMPRENDIMIENTO </v>
      </c>
      <c r="U21" s="157"/>
    </row>
    <row r="22" spans="1:21" ht="17.25" customHeight="1">
      <c r="A22" s="48" t="s">
        <v>1147</v>
      </c>
      <c r="B22" s="49" t="s">
        <v>95</v>
      </c>
      <c r="C22" s="48" t="s">
        <v>1148</v>
      </c>
      <c r="D22" s="50">
        <v>20</v>
      </c>
      <c r="E22" s="50">
        <v>20</v>
      </c>
      <c r="F22" s="48" t="s">
        <v>97</v>
      </c>
      <c r="G22" s="48" t="s">
        <v>1149</v>
      </c>
      <c r="H22" s="48" t="s">
        <v>1149</v>
      </c>
      <c r="I22" s="51">
        <f>+'BASE DE DATOS '!CE384</f>
        <v>0</v>
      </c>
      <c r="J22" s="51">
        <f>+'BASE DE DATOS '!CF384</f>
        <v>0</v>
      </c>
      <c r="K22" s="51">
        <f>+'BASE DE DATOS '!CG384</f>
        <v>0</v>
      </c>
      <c r="L22" s="51">
        <f>+'BASE DE DATOS '!CH384</f>
        <v>0</v>
      </c>
      <c r="M22" s="51">
        <f>+'BASE DE DATOS '!CI384</f>
        <v>0</v>
      </c>
      <c r="N22" s="51">
        <f>+'BASE DE DATOS '!CJ384</f>
        <v>707156640</v>
      </c>
      <c r="O22" s="51">
        <f>+'BASE DE DATOS '!CK384</f>
        <v>0</v>
      </c>
      <c r="P22" s="51">
        <f>+'BASE DE DATOS '!CL384</f>
        <v>0</v>
      </c>
      <c r="Q22" s="51">
        <f>+'BASE DE DATOS '!CM384</f>
        <v>0</v>
      </c>
      <c r="R22" s="54">
        <f>+'BASE DE DATOS '!CQ384</f>
        <v>2</v>
      </c>
      <c r="S22" s="160">
        <f>+'BASE DE DATOS '!CR384</f>
        <v>0.1</v>
      </c>
      <c r="T22" s="55" t="str">
        <f>+'BASE DE DATOS '!CU384</f>
        <v xml:space="preserve">SECRETARIA DE PLANEACION  - INDUSTRIA - EMPRENDIMIENTO </v>
      </c>
      <c r="U22" s="157"/>
    </row>
    <row r="23" spans="1:21" ht="17.25" customHeight="1">
      <c r="A23" s="48" t="s">
        <v>1147</v>
      </c>
      <c r="B23" s="49" t="s">
        <v>95</v>
      </c>
      <c r="C23" s="48" t="s">
        <v>1148</v>
      </c>
      <c r="D23" s="50">
        <v>1000</v>
      </c>
      <c r="E23" s="50">
        <v>10000</v>
      </c>
      <c r="F23" s="48" t="s">
        <v>97</v>
      </c>
      <c r="G23" s="48" t="s">
        <v>1150</v>
      </c>
      <c r="H23" s="48" t="s">
        <v>1150</v>
      </c>
      <c r="I23" s="51">
        <f>+'BASE DE DATOS '!CE385</f>
        <v>0</v>
      </c>
      <c r="J23" s="51">
        <f>+'BASE DE DATOS '!CF385</f>
        <v>0</v>
      </c>
      <c r="K23" s="51">
        <f>+'BASE DE DATOS '!CG385</f>
        <v>0</v>
      </c>
      <c r="L23" s="51">
        <f>+'BASE DE DATOS '!CH385</f>
        <v>0</v>
      </c>
      <c r="M23" s="51">
        <f>+'BASE DE DATOS '!CI385</f>
        <v>0</v>
      </c>
      <c r="N23" s="51">
        <f>+'BASE DE DATOS '!CJ385</f>
        <v>0</v>
      </c>
      <c r="O23" s="51">
        <f>+'BASE DE DATOS '!CK385</f>
        <v>0</v>
      </c>
      <c r="P23" s="51">
        <f>+'BASE DE DATOS '!CL385</f>
        <v>0</v>
      </c>
      <c r="Q23" s="51">
        <f>+'BASE DE DATOS '!CM385</f>
        <v>0</v>
      </c>
      <c r="R23" s="54">
        <f>+'BASE DE DATOS '!CQ385</f>
        <v>10000</v>
      </c>
      <c r="S23" s="160">
        <f>+'BASE DE DATOS '!CR385</f>
        <v>1</v>
      </c>
      <c r="T23" s="55" t="str">
        <f>+'BASE DE DATOS '!CU385</f>
        <v xml:space="preserve">SECRETARIA DE PLANEACION  - INDUSTRIA - EMPRENDIMIENTO </v>
      </c>
      <c r="U23" s="157"/>
    </row>
    <row r="24" spans="1:21" ht="23.25" customHeight="1">
      <c r="A24" s="48" t="s">
        <v>1147</v>
      </c>
      <c r="B24" s="49" t="s">
        <v>95</v>
      </c>
      <c r="C24" s="48" t="s">
        <v>1148</v>
      </c>
      <c r="D24" s="50">
        <v>20</v>
      </c>
      <c r="E24" s="50">
        <v>20</v>
      </c>
      <c r="F24" s="48" t="s">
        <v>97</v>
      </c>
      <c r="G24" s="48" t="s">
        <v>1151</v>
      </c>
      <c r="H24" s="48" t="s">
        <v>1151</v>
      </c>
      <c r="I24" s="51">
        <f>+'BASE DE DATOS '!CE386</f>
        <v>0</v>
      </c>
      <c r="J24" s="51">
        <f>+'BASE DE DATOS '!CF386</f>
        <v>0</v>
      </c>
      <c r="K24" s="51">
        <f>+'BASE DE DATOS '!CG386</f>
        <v>0</v>
      </c>
      <c r="L24" s="51">
        <f>+'BASE DE DATOS '!CH386</f>
        <v>0</v>
      </c>
      <c r="M24" s="51">
        <f>+'BASE DE DATOS '!CI386</f>
        <v>0</v>
      </c>
      <c r="N24" s="51">
        <f>+'BASE DE DATOS '!CJ386</f>
        <v>0</v>
      </c>
      <c r="O24" s="51">
        <f>+'BASE DE DATOS '!CK386</f>
        <v>0</v>
      </c>
      <c r="P24" s="51">
        <f>+'BASE DE DATOS '!CL386</f>
        <v>0</v>
      </c>
      <c r="Q24" s="51">
        <f>+'BASE DE DATOS '!CM386</f>
        <v>0</v>
      </c>
      <c r="R24" s="54">
        <f>+'BASE DE DATOS '!CQ386</f>
        <v>40</v>
      </c>
      <c r="S24" s="160">
        <f>+'BASE DE DATOS '!CR386</f>
        <v>1</v>
      </c>
      <c r="T24" s="55" t="str">
        <f>+'BASE DE DATOS '!CU386</f>
        <v xml:space="preserve">SECRETARIA DE PLANEACION  - INDUSTRIA - EMPRENDIMIENTO </v>
      </c>
      <c r="U24" s="157"/>
    </row>
    <row r="25" spans="1:21" ht="15.75" customHeight="1">
      <c r="A25" s="48" t="s">
        <v>1152</v>
      </c>
      <c r="B25" s="49" t="s">
        <v>95</v>
      </c>
      <c r="C25" s="48" t="s">
        <v>1153</v>
      </c>
      <c r="D25" s="50">
        <v>10</v>
      </c>
      <c r="E25" s="50" t="s">
        <v>81</v>
      </c>
      <c r="F25" s="48" t="s">
        <v>97</v>
      </c>
      <c r="G25" s="48" t="s">
        <v>1154</v>
      </c>
      <c r="H25" s="48" t="s">
        <v>1154</v>
      </c>
      <c r="I25" s="51">
        <f>+'BASE DE DATOS '!CE387</f>
        <v>0</v>
      </c>
      <c r="J25" s="51">
        <f>+'BASE DE DATOS '!CF387</f>
        <v>0</v>
      </c>
      <c r="K25" s="51">
        <f>+'BASE DE DATOS '!CG387</f>
        <v>0</v>
      </c>
      <c r="L25" s="51">
        <f>+'BASE DE DATOS '!CH387</f>
        <v>0</v>
      </c>
      <c r="M25" s="51">
        <f>+'BASE DE DATOS '!CI387</f>
        <v>0</v>
      </c>
      <c r="N25" s="51">
        <f>+'BASE DE DATOS '!CJ387</f>
        <v>0</v>
      </c>
      <c r="O25" s="51">
        <f>+'BASE DE DATOS '!CK387</f>
        <v>0</v>
      </c>
      <c r="P25" s="51">
        <f>+'BASE DE DATOS '!CL387</f>
        <v>0</v>
      </c>
      <c r="Q25" s="51">
        <f>+'BASE DE DATOS '!CM387</f>
        <v>0</v>
      </c>
      <c r="R25" s="54" t="str">
        <f>+'BASE DE DATOS '!CQ387</f>
        <v>NA</v>
      </c>
      <c r="S25" s="160" t="str">
        <f>+'BASE DE DATOS '!CR387</f>
        <v>NA</v>
      </c>
      <c r="T25" s="55" t="str">
        <f>+'BASE DE DATOS '!CU387</f>
        <v xml:space="preserve">SECRETARIA DE PLANEACION  - INDUSTRIA - EMPRENDIMIENTO </v>
      </c>
      <c r="U25" s="157"/>
    </row>
    <row r="26" spans="1:21" ht="15.75" customHeight="1">
      <c r="A26" s="48" t="s">
        <v>1152</v>
      </c>
      <c r="B26" s="49" t="s">
        <v>95</v>
      </c>
      <c r="C26" s="48" t="s">
        <v>1153</v>
      </c>
      <c r="D26" s="50">
        <v>40</v>
      </c>
      <c r="E26" s="50" t="s">
        <v>81</v>
      </c>
      <c r="F26" s="48" t="s">
        <v>97</v>
      </c>
      <c r="G26" s="48" t="s">
        <v>1155</v>
      </c>
      <c r="H26" s="48" t="s">
        <v>1155</v>
      </c>
      <c r="I26" s="51">
        <f>+'BASE DE DATOS '!CE388</f>
        <v>0</v>
      </c>
      <c r="J26" s="51">
        <f>+'BASE DE DATOS '!CF388</f>
        <v>0</v>
      </c>
      <c r="K26" s="51">
        <f>+'BASE DE DATOS '!CG388</f>
        <v>0</v>
      </c>
      <c r="L26" s="51">
        <f>+'BASE DE DATOS '!CH388</f>
        <v>0</v>
      </c>
      <c r="M26" s="51">
        <f>+'BASE DE DATOS '!CI388</f>
        <v>0</v>
      </c>
      <c r="N26" s="51">
        <f>+'BASE DE DATOS '!CJ388</f>
        <v>0</v>
      </c>
      <c r="O26" s="51">
        <f>+'BASE DE DATOS '!CK388</f>
        <v>0</v>
      </c>
      <c r="P26" s="51">
        <f>+'BASE DE DATOS '!CL388</f>
        <v>0</v>
      </c>
      <c r="Q26" s="51">
        <f>+'BASE DE DATOS '!CM388</f>
        <v>0</v>
      </c>
      <c r="R26" s="54" t="str">
        <f>+'BASE DE DATOS '!CQ388</f>
        <v>NA</v>
      </c>
      <c r="S26" s="160" t="str">
        <f>+'BASE DE DATOS '!CR388</f>
        <v>NA</v>
      </c>
      <c r="T26" s="55" t="str">
        <f>+'BASE DE DATOS '!CU388</f>
        <v xml:space="preserve">SECRETARIA DE PLANEACION  - INDUSTRIA - EMPRENDIMIENTO </v>
      </c>
      <c r="U26" s="157"/>
    </row>
    <row r="27" spans="1:21" ht="15.75" customHeight="1">
      <c r="A27" s="48" t="s">
        <v>1152</v>
      </c>
      <c r="B27" s="49" t="s">
        <v>95</v>
      </c>
      <c r="C27" s="48" t="s">
        <v>1153</v>
      </c>
      <c r="D27" s="50">
        <v>1</v>
      </c>
      <c r="E27" s="50" t="s">
        <v>81</v>
      </c>
      <c r="F27" s="48" t="s">
        <v>97</v>
      </c>
      <c r="G27" s="48" t="s">
        <v>1156</v>
      </c>
      <c r="H27" s="48" t="s">
        <v>1156</v>
      </c>
      <c r="I27" s="51">
        <f>+'BASE DE DATOS '!CE389</f>
        <v>0</v>
      </c>
      <c r="J27" s="51">
        <f>+'BASE DE DATOS '!CF389</f>
        <v>0</v>
      </c>
      <c r="K27" s="51">
        <f>+'BASE DE DATOS '!CG389</f>
        <v>0</v>
      </c>
      <c r="L27" s="51">
        <f>+'BASE DE DATOS '!CH389</f>
        <v>0</v>
      </c>
      <c r="M27" s="51">
        <f>+'BASE DE DATOS '!CI389</f>
        <v>0</v>
      </c>
      <c r="N27" s="51">
        <f>+'BASE DE DATOS '!CJ389</f>
        <v>0</v>
      </c>
      <c r="O27" s="51">
        <f>+'BASE DE DATOS '!CK389</f>
        <v>0</v>
      </c>
      <c r="P27" s="51">
        <f>+'BASE DE DATOS '!CL389</f>
        <v>0</v>
      </c>
      <c r="Q27" s="51">
        <f>+'BASE DE DATOS '!CM389</f>
        <v>0</v>
      </c>
      <c r="R27" s="54" t="str">
        <f>+'BASE DE DATOS '!CQ389</f>
        <v>NA</v>
      </c>
      <c r="S27" s="160" t="str">
        <f>+'BASE DE DATOS '!CR389</f>
        <v>NA</v>
      </c>
      <c r="T27" s="55" t="str">
        <f>+'BASE DE DATOS '!CU389</f>
        <v xml:space="preserve">SECRETARIA DE PLANEACION  - INDUSTRIA - EMPRENDIMIENTO </v>
      </c>
      <c r="U27" s="157"/>
    </row>
    <row r="28" spans="1:21" ht="15.75" customHeight="1">
      <c r="A28" s="48" t="s">
        <v>1157</v>
      </c>
      <c r="B28" s="49" t="s">
        <v>95</v>
      </c>
      <c r="C28" s="48" t="s">
        <v>1158</v>
      </c>
      <c r="D28" s="50">
        <v>1</v>
      </c>
      <c r="E28" s="50" t="s">
        <v>81</v>
      </c>
      <c r="F28" s="48" t="s">
        <v>97</v>
      </c>
      <c r="G28" s="48" t="s">
        <v>1159</v>
      </c>
      <c r="H28" s="48" t="s">
        <v>1159</v>
      </c>
      <c r="I28" s="51">
        <f>+'BASE DE DATOS '!CE390</f>
        <v>0</v>
      </c>
      <c r="J28" s="51">
        <f>+'BASE DE DATOS '!CF390</f>
        <v>0</v>
      </c>
      <c r="K28" s="51">
        <f>+'BASE DE DATOS '!CG390</f>
        <v>0</v>
      </c>
      <c r="L28" s="51">
        <f>+'BASE DE DATOS '!CH390</f>
        <v>0</v>
      </c>
      <c r="M28" s="51">
        <f>+'BASE DE DATOS '!CI390</f>
        <v>0</v>
      </c>
      <c r="N28" s="51">
        <f>+'BASE DE DATOS '!CJ390</f>
        <v>0</v>
      </c>
      <c r="O28" s="51">
        <f>+'BASE DE DATOS '!CK390</f>
        <v>0</v>
      </c>
      <c r="P28" s="51">
        <f>+'BASE DE DATOS '!CL390</f>
        <v>0</v>
      </c>
      <c r="Q28" s="51">
        <f>+'BASE DE DATOS '!CM390</f>
        <v>0</v>
      </c>
      <c r="R28" s="54" t="str">
        <f>+'BASE DE DATOS '!CQ390</f>
        <v>NA</v>
      </c>
      <c r="S28" s="160" t="str">
        <f>+'BASE DE DATOS '!CR390</f>
        <v>NA</v>
      </c>
      <c r="T28" s="55" t="str">
        <f>+'BASE DE DATOS '!CU390</f>
        <v>SECRETARIA DE PLANEACION - CIENCIA TECNOLOGIA E INNOVACION</v>
      </c>
      <c r="U28" s="157"/>
    </row>
    <row r="29" spans="1:21" ht="15.75" customHeight="1">
      <c r="A29" s="48" t="s">
        <v>1157</v>
      </c>
      <c r="B29" s="49" t="s">
        <v>95</v>
      </c>
      <c r="C29" s="48" t="s">
        <v>1158</v>
      </c>
      <c r="D29" s="50">
        <v>3</v>
      </c>
      <c r="E29" s="50" t="s">
        <v>81</v>
      </c>
      <c r="F29" s="48" t="s">
        <v>97</v>
      </c>
      <c r="G29" s="48" t="s">
        <v>1161</v>
      </c>
      <c r="H29" s="48" t="s">
        <v>1161</v>
      </c>
      <c r="I29" s="51">
        <f>+'BASE DE DATOS '!CE391</f>
        <v>0</v>
      </c>
      <c r="J29" s="51">
        <f>+'BASE DE DATOS '!CF391</f>
        <v>0</v>
      </c>
      <c r="K29" s="51">
        <f>+'BASE DE DATOS '!CG391</f>
        <v>0</v>
      </c>
      <c r="L29" s="51">
        <f>+'BASE DE DATOS '!CH391</f>
        <v>0</v>
      </c>
      <c r="M29" s="51">
        <f>+'BASE DE DATOS '!CI391</f>
        <v>0</v>
      </c>
      <c r="N29" s="51">
        <f>+'BASE DE DATOS '!CJ391</f>
        <v>0</v>
      </c>
      <c r="O29" s="51">
        <f>+'BASE DE DATOS '!CK391</f>
        <v>0</v>
      </c>
      <c r="P29" s="51">
        <f>+'BASE DE DATOS '!CL391</f>
        <v>0</v>
      </c>
      <c r="Q29" s="51">
        <f>+'BASE DE DATOS '!CM391</f>
        <v>0</v>
      </c>
      <c r="R29" s="54" t="str">
        <f>+'BASE DE DATOS '!CQ391</f>
        <v>NA</v>
      </c>
      <c r="S29" s="160" t="str">
        <f>+'BASE DE DATOS '!CR391</f>
        <v>NA</v>
      </c>
      <c r="T29" s="55" t="str">
        <f>+'BASE DE DATOS '!CU391</f>
        <v>SECRETARIA DE PLANEACION - CIENCIA TECNOLOGIA E INNOVACION</v>
      </c>
      <c r="U29" s="157"/>
    </row>
    <row r="30" spans="1:21" ht="15.75" customHeight="1">
      <c r="A30" s="48" t="s">
        <v>1157</v>
      </c>
      <c r="B30" s="49" t="s">
        <v>95</v>
      </c>
      <c r="C30" s="48" t="s">
        <v>1158</v>
      </c>
      <c r="D30" s="50">
        <v>5</v>
      </c>
      <c r="E30" s="50" t="s">
        <v>81</v>
      </c>
      <c r="F30" s="48" t="s">
        <v>97</v>
      </c>
      <c r="G30" s="48" t="s">
        <v>1162</v>
      </c>
      <c r="H30" s="48" t="s">
        <v>1162</v>
      </c>
      <c r="I30" s="51">
        <f>+'BASE DE DATOS '!CE392</f>
        <v>0</v>
      </c>
      <c r="J30" s="51">
        <f>+'BASE DE DATOS '!CF392</f>
        <v>0</v>
      </c>
      <c r="K30" s="51">
        <f>+'BASE DE DATOS '!CG392</f>
        <v>0</v>
      </c>
      <c r="L30" s="51">
        <f>+'BASE DE DATOS '!CH392</f>
        <v>0</v>
      </c>
      <c r="M30" s="51">
        <f>+'BASE DE DATOS '!CI392</f>
        <v>0</v>
      </c>
      <c r="N30" s="51">
        <f>+'BASE DE DATOS '!CJ392</f>
        <v>0</v>
      </c>
      <c r="O30" s="51">
        <f>+'BASE DE DATOS '!CK392</f>
        <v>0</v>
      </c>
      <c r="P30" s="51">
        <f>+'BASE DE DATOS '!CL392</f>
        <v>0</v>
      </c>
      <c r="Q30" s="51">
        <f>+'BASE DE DATOS '!CM392</f>
        <v>0</v>
      </c>
      <c r="R30" s="54" t="str">
        <f>+'BASE DE DATOS '!CQ392</f>
        <v>NA</v>
      </c>
      <c r="S30" s="160" t="str">
        <f>+'BASE DE DATOS '!CR392</f>
        <v>NA</v>
      </c>
      <c r="T30" s="55" t="str">
        <f>+'BASE DE DATOS '!CU392</f>
        <v>SECRETARIA DE PLANEACION - CIENCIA TECNOLOGIA E INNOVACION</v>
      </c>
      <c r="U30" s="157"/>
    </row>
    <row r="31" spans="1:21" ht="15.75" customHeight="1">
      <c r="A31" s="48" t="s">
        <v>1157</v>
      </c>
      <c r="B31" s="49" t="s">
        <v>95</v>
      </c>
      <c r="C31" s="48" t="s">
        <v>1158</v>
      </c>
      <c r="D31" s="50">
        <v>12</v>
      </c>
      <c r="E31" s="50">
        <v>20</v>
      </c>
      <c r="F31" s="48" t="s">
        <v>97</v>
      </c>
      <c r="G31" s="48" t="s">
        <v>1163</v>
      </c>
      <c r="H31" s="48" t="s">
        <v>1164</v>
      </c>
      <c r="I31" s="51">
        <f>+'BASE DE DATOS '!CE393</f>
        <v>0</v>
      </c>
      <c r="J31" s="51">
        <f>+'BASE DE DATOS '!CF393</f>
        <v>0</v>
      </c>
      <c r="K31" s="51">
        <f>+'BASE DE DATOS '!CG393</f>
        <v>0</v>
      </c>
      <c r="L31" s="51">
        <f>+'BASE DE DATOS '!CH393</f>
        <v>0</v>
      </c>
      <c r="M31" s="51">
        <f>+'BASE DE DATOS '!CI393</f>
        <v>0</v>
      </c>
      <c r="N31" s="51">
        <f>+'BASE DE DATOS '!CJ393</f>
        <v>0</v>
      </c>
      <c r="O31" s="51">
        <f>+'BASE DE DATOS '!CK393</f>
        <v>0</v>
      </c>
      <c r="P31" s="51">
        <f>+'BASE DE DATOS '!CL393</f>
        <v>50000000</v>
      </c>
      <c r="Q31" s="51">
        <f>+'BASE DE DATOS '!CM393</f>
        <v>0</v>
      </c>
      <c r="R31" s="54">
        <f>+'BASE DE DATOS '!CQ393</f>
        <v>9</v>
      </c>
      <c r="S31" s="160">
        <f>+'BASE DE DATOS '!CR393</f>
        <v>0.75</v>
      </c>
      <c r="T31" s="55" t="str">
        <f>+'BASE DE DATOS '!CU393</f>
        <v>SECRETARIA DE PLANEACION - CIENCIA TECNOLOGIA E INNOVACION</v>
      </c>
      <c r="U31" s="157"/>
    </row>
    <row r="32" spans="1:21" ht="13.5" customHeight="1">
      <c r="A32" s="48" t="s">
        <v>1165</v>
      </c>
      <c r="B32" s="49" t="s">
        <v>95</v>
      </c>
      <c r="C32" s="48" t="s">
        <v>1166</v>
      </c>
      <c r="D32" s="50">
        <v>1</v>
      </c>
      <c r="E32" s="50" t="s">
        <v>81</v>
      </c>
      <c r="F32" s="48" t="s">
        <v>97</v>
      </c>
      <c r="G32" s="48" t="s">
        <v>1167</v>
      </c>
      <c r="H32" s="48" t="s">
        <v>1167</v>
      </c>
      <c r="I32" s="51">
        <f>+'BASE DE DATOS '!CE394</f>
        <v>0</v>
      </c>
      <c r="J32" s="51">
        <f>+'BASE DE DATOS '!CF394</f>
        <v>0</v>
      </c>
      <c r="K32" s="51">
        <f>+'BASE DE DATOS '!CG394</f>
        <v>0</v>
      </c>
      <c r="L32" s="51">
        <f>+'BASE DE DATOS '!CH394</f>
        <v>0</v>
      </c>
      <c r="M32" s="51">
        <f>+'BASE DE DATOS '!CI394</f>
        <v>0</v>
      </c>
      <c r="N32" s="51">
        <f>+'BASE DE DATOS '!CJ394</f>
        <v>0</v>
      </c>
      <c r="O32" s="51">
        <f>+'BASE DE DATOS '!CK394</f>
        <v>0</v>
      </c>
      <c r="P32" s="51">
        <f>+'BASE DE DATOS '!CL394</f>
        <v>0</v>
      </c>
      <c r="Q32" s="51">
        <f>+'BASE DE DATOS '!CM394</f>
        <v>0</v>
      </c>
      <c r="R32" s="54" t="str">
        <f>+'BASE DE DATOS '!CQ394</f>
        <v>NA</v>
      </c>
      <c r="S32" s="160" t="str">
        <f>+'BASE DE DATOS '!CR394</f>
        <v>NA</v>
      </c>
      <c r="T32" s="55" t="str">
        <f>+'BASE DE DATOS '!CU394</f>
        <v>SECRETARIA DE PLANEACION - CIENCIA TECNOLOGIA E INNOVACION</v>
      </c>
      <c r="U32" s="157"/>
    </row>
    <row r="33" spans="1:21" ht="13.5" customHeight="1">
      <c r="A33" s="48" t="s">
        <v>1165</v>
      </c>
      <c r="B33" s="49" t="s">
        <v>95</v>
      </c>
      <c r="C33" s="48" t="s">
        <v>1166</v>
      </c>
      <c r="D33" s="50">
        <v>5</v>
      </c>
      <c r="E33" s="50">
        <v>1</v>
      </c>
      <c r="F33" s="48" t="s">
        <v>97</v>
      </c>
      <c r="G33" s="48" t="s">
        <v>1168</v>
      </c>
      <c r="H33" s="48" t="s">
        <v>1168</v>
      </c>
      <c r="I33" s="51">
        <f>+'BASE DE DATOS '!CE395</f>
        <v>0</v>
      </c>
      <c r="J33" s="51">
        <f>+'BASE DE DATOS '!CF395</f>
        <v>0</v>
      </c>
      <c r="K33" s="51">
        <f>+'BASE DE DATOS '!CG395</f>
        <v>0</v>
      </c>
      <c r="L33" s="51">
        <f>+'BASE DE DATOS '!CH395</f>
        <v>0</v>
      </c>
      <c r="M33" s="51">
        <f>+'BASE DE DATOS '!CI395</f>
        <v>0</v>
      </c>
      <c r="N33" s="51">
        <f>+'BASE DE DATOS '!CJ395</f>
        <v>0</v>
      </c>
      <c r="O33" s="51">
        <f>+'BASE DE DATOS '!CK395</f>
        <v>0</v>
      </c>
      <c r="P33" s="51">
        <f>+'BASE DE DATOS '!CL395</f>
        <v>0</v>
      </c>
      <c r="Q33" s="51">
        <f>+'BASE DE DATOS '!CM395</f>
        <v>0</v>
      </c>
      <c r="R33" s="54">
        <f>+'BASE DE DATOS '!CQ395</f>
        <v>0</v>
      </c>
      <c r="S33" s="160">
        <f>+'BASE DE DATOS '!CR395</f>
        <v>0</v>
      </c>
      <c r="T33" s="55" t="str">
        <f>+'BASE DE DATOS '!CU395</f>
        <v>SECRETARIA DE PLANEACION - CIENCIA TECNOLOGIA E INNOVACION</v>
      </c>
      <c r="U33" s="157"/>
    </row>
    <row r="34" spans="1:21" ht="13.5" customHeight="1">
      <c r="A34" s="48" t="s">
        <v>1165</v>
      </c>
      <c r="B34" s="49" t="s">
        <v>95</v>
      </c>
      <c r="C34" s="48" t="s">
        <v>1166</v>
      </c>
      <c r="D34" s="50">
        <v>5</v>
      </c>
      <c r="E34" s="50" t="s">
        <v>81</v>
      </c>
      <c r="F34" s="48" t="s">
        <v>97</v>
      </c>
      <c r="G34" s="48" t="s">
        <v>1169</v>
      </c>
      <c r="H34" s="48" t="s">
        <v>1169</v>
      </c>
      <c r="I34" s="51">
        <f>+'BASE DE DATOS '!CE396</f>
        <v>208000000</v>
      </c>
      <c r="J34" s="51">
        <f>+'BASE DE DATOS '!CF396</f>
        <v>208000000</v>
      </c>
      <c r="K34" s="51">
        <f>+'BASE DE DATOS '!CG396</f>
        <v>0</v>
      </c>
      <c r="L34" s="51">
        <f>+'BASE DE DATOS '!CH396</f>
        <v>0</v>
      </c>
      <c r="M34" s="51">
        <f>+'BASE DE DATOS '!CI396</f>
        <v>0</v>
      </c>
      <c r="N34" s="51">
        <f>+'BASE DE DATOS '!CJ396</f>
        <v>0</v>
      </c>
      <c r="O34" s="51">
        <f>+'BASE DE DATOS '!CK396</f>
        <v>0</v>
      </c>
      <c r="P34" s="51">
        <f>+'BASE DE DATOS '!CL396</f>
        <v>0</v>
      </c>
      <c r="Q34" s="51">
        <f>+'BASE DE DATOS '!CM396</f>
        <v>100000000</v>
      </c>
      <c r="R34" s="54" t="str">
        <f>+'BASE DE DATOS '!CQ396</f>
        <v>NA</v>
      </c>
      <c r="S34" s="160" t="str">
        <f>+'BASE DE DATOS '!CR396</f>
        <v>NA</v>
      </c>
      <c r="T34" s="55" t="str">
        <f>+'BASE DE DATOS '!CU396</f>
        <v>SECRETARIA DE PLANEACION - CIENCIA TECNOLOGIA E INNOVACION</v>
      </c>
      <c r="U34" s="157"/>
    </row>
    <row r="35" spans="1:21" ht="13.5" customHeight="1">
      <c r="A35" s="48" t="s">
        <v>1165</v>
      </c>
      <c r="B35" s="49" t="s">
        <v>95</v>
      </c>
      <c r="C35" s="48" t="s">
        <v>1166</v>
      </c>
      <c r="D35" s="50">
        <v>60</v>
      </c>
      <c r="E35" s="50">
        <v>60</v>
      </c>
      <c r="F35" s="48" t="s">
        <v>97</v>
      </c>
      <c r="G35" s="48" t="s">
        <v>1170</v>
      </c>
      <c r="H35" s="48" t="s">
        <v>1170</v>
      </c>
      <c r="I35" s="103">
        <f>+'BASE DE DATOS '!CE397</f>
        <v>18185324194</v>
      </c>
      <c r="J35" s="51">
        <f>+'BASE DE DATOS '!CF397</f>
        <v>0</v>
      </c>
      <c r="K35" s="51">
        <f>+'BASE DE DATOS '!CG397</f>
        <v>0</v>
      </c>
      <c r="L35" s="51">
        <f>+'BASE DE DATOS '!CH397</f>
        <v>0</v>
      </c>
      <c r="M35" s="51">
        <f>+'BASE DE DATOS '!CI397</f>
        <v>0</v>
      </c>
      <c r="N35" s="103">
        <f>+'BASE DE DATOS '!CJ397</f>
        <v>18185324194</v>
      </c>
      <c r="O35" s="51">
        <f>+'BASE DE DATOS '!CK397</f>
        <v>0</v>
      </c>
      <c r="P35" s="51">
        <f>+'BASE DE DATOS '!CL397</f>
        <v>0</v>
      </c>
      <c r="Q35" s="51">
        <f>+'BASE DE DATOS '!CM397</f>
        <v>0</v>
      </c>
      <c r="R35" s="54">
        <f>+'BASE DE DATOS '!CQ397</f>
        <v>60</v>
      </c>
      <c r="S35" s="160">
        <f>+'BASE DE DATOS '!CR397</f>
        <v>1</v>
      </c>
      <c r="T35" s="55" t="str">
        <f>+'BASE DE DATOS '!CU397</f>
        <v>SECRETARIA DE PLANEACION - CIENCIA TECNOLOGIA E INNOVACION</v>
      </c>
      <c r="U35" s="157"/>
    </row>
    <row r="36" spans="1:21" ht="13.5" customHeight="1">
      <c r="A36" s="48" t="s">
        <v>1165</v>
      </c>
      <c r="B36" s="49" t="s">
        <v>95</v>
      </c>
      <c r="C36" s="48" t="s">
        <v>1166</v>
      </c>
      <c r="D36" s="50">
        <v>10</v>
      </c>
      <c r="E36" s="50">
        <v>10</v>
      </c>
      <c r="F36" s="48" t="s">
        <v>97</v>
      </c>
      <c r="G36" s="48" t="s">
        <v>1171</v>
      </c>
      <c r="H36" s="48" t="s">
        <v>1171</v>
      </c>
      <c r="I36" s="103">
        <f>+'BASE DE DATOS '!CE398</f>
        <v>18185324194</v>
      </c>
      <c r="J36" s="51">
        <f>+'BASE DE DATOS '!CF398</f>
        <v>0</v>
      </c>
      <c r="K36" s="51">
        <f>+'BASE DE DATOS '!CG398</f>
        <v>0</v>
      </c>
      <c r="L36" s="51">
        <f>+'BASE DE DATOS '!CH398</f>
        <v>0</v>
      </c>
      <c r="M36" s="51">
        <f>+'BASE DE DATOS '!CI398</f>
        <v>0</v>
      </c>
      <c r="N36" s="103">
        <f>+'BASE DE DATOS '!CJ398</f>
        <v>18185324194</v>
      </c>
      <c r="O36" s="51">
        <f>+'BASE DE DATOS '!CK398</f>
        <v>0</v>
      </c>
      <c r="P36" s="51">
        <f>+'BASE DE DATOS '!CL398</f>
        <v>0</v>
      </c>
      <c r="Q36" s="51">
        <f>+'BASE DE DATOS '!CM398</f>
        <v>0</v>
      </c>
      <c r="R36" s="54">
        <f>+'BASE DE DATOS '!CQ398</f>
        <v>28</v>
      </c>
      <c r="S36" s="160">
        <f>+'BASE DE DATOS '!CR398</f>
        <v>1</v>
      </c>
      <c r="T36" s="55" t="str">
        <f>+'BASE DE DATOS '!CU398</f>
        <v>SECRETARIA DE PLANEACION - CIENCIA TECNOLOGIA E INNOVACION</v>
      </c>
      <c r="U36" s="157"/>
    </row>
    <row r="37" spans="1:21" ht="48" customHeight="1">
      <c r="A37" s="48" t="s">
        <v>1165</v>
      </c>
      <c r="B37" s="49" t="s">
        <v>95</v>
      </c>
      <c r="C37" s="48" t="s">
        <v>1166</v>
      </c>
      <c r="D37" s="50">
        <v>12</v>
      </c>
      <c r="E37" s="50">
        <v>6</v>
      </c>
      <c r="F37" s="48" t="s">
        <v>97</v>
      </c>
      <c r="G37" s="48" t="s">
        <v>1172</v>
      </c>
      <c r="H37" s="48" t="s">
        <v>1172</v>
      </c>
      <c r="I37" s="51">
        <f>+'BASE DE DATOS '!CE399</f>
        <v>0</v>
      </c>
      <c r="J37" s="51">
        <f>+'BASE DE DATOS '!CF399</f>
        <v>0</v>
      </c>
      <c r="K37" s="51">
        <f>+'BASE DE DATOS '!CG399</f>
        <v>0</v>
      </c>
      <c r="L37" s="51">
        <f>+'BASE DE DATOS '!CH399</f>
        <v>0</v>
      </c>
      <c r="M37" s="51">
        <f>+'BASE DE DATOS '!CI399</f>
        <v>0</v>
      </c>
      <c r="N37" s="51">
        <f>+'BASE DE DATOS '!CJ399</f>
        <v>0</v>
      </c>
      <c r="O37" s="51">
        <f>+'BASE DE DATOS '!CK399</f>
        <v>0</v>
      </c>
      <c r="P37" s="51">
        <f>+'BASE DE DATOS '!CL399</f>
        <v>0</v>
      </c>
      <c r="Q37" s="51">
        <f>+'BASE DE DATOS '!CM399</f>
        <v>0</v>
      </c>
      <c r="R37" s="54">
        <f>+'BASE DE DATOS '!CQ399</f>
        <v>0</v>
      </c>
      <c r="S37" s="160">
        <f>+'BASE DE DATOS '!CR399</f>
        <v>0</v>
      </c>
      <c r="T37" s="55" t="str">
        <f>+'BASE DE DATOS '!CU399</f>
        <v>SECRETARIA DE PLANEACION - CIENCIA TECNOLOGIA E INNOVACION</v>
      </c>
      <c r="U37" s="157"/>
    </row>
    <row r="38" spans="1:21" ht="18" customHeight="1">
      <c r="A38" s="48" t="s">
        <v>1591</v>
      </c>
      <c r="B38" s="49" t="s">
        <v>95</v>
      </c>
      <c r="C38" s="48" t="s">
        <v>1592</v>
      </c>
      <c r="D38" s="50">
        <v>90</v>
      </c>
      <c r="E38" s="50">
        <v>90</v>
      </c>
      <c r="F38" s="48" t="s">
        <v>97</v>
      </c>
      <c r="G38" s="48" t="s">
        <v>1593</v>
      </c>
      <c r="H38" s="48" t="s">
        <v>1593</v>
      </c>
      <c r="I38" s="51">
        <f>+'BASE DE DATOS '!CE599</f>
        <v>0</v>
      </c>
      <c r="J38" s="51">
        <f>+'BASE DE DATOS '!CF599</f>
        <v>0</v>
      </c>
      <c r="K38" s="51">
        <f>+'BASE DE DATOS '!CG599</f>
        <v>0</v>
      </c>
      <c r="L38" s="51">
        <f>+'BASE DE DATOS '!CH599</f>
        <v>0</v>
      </c>
      <c r="M38" s="51">
        <f>+'BASE DE DATOS '!CI599</f>
        <v>0</v>
      </c>
      <c r="N38" s="51">
        <f>+'BASE DE DATOS '!CJ599</f>
        <v>0</v>
      </c>
      <c r="O38" s="51">
        <f>+'BASE DE DATOS '!CK599</f>
        <v>0</v>
      </c>
      <c r="P38" s="51">
        <f>+'BASE DE DATOS '!CL599</f>
        <v>0</v>
      </c>
      <c r="Q38" s="51">
        <f>+'BASE DE DATOS '!CM599</f>
        <v>0</v>
      </c>
      <c r="R38" s="54">
        <f>+'BASE DE DATOS '!CQ599</f>
        <v>40</v>
      </c>
      <c r="S38" s="160">
        <f>+'BASE DE DATOS '!CR599</f>
        <v>0.44444444444444442</v>
      </c>
      <c r="T38" s="55" t="str">
        <f>+'BASE DE DATOS '!CU599</f>
        <v xml:space="preserve">SECRETARIA PLANEACION  - CONTROL INTERNO - SECRETARIA GENERAL </v>
      </c>
      <c r="U38" s="157"/>
    </row>
    <row r="39" spans="1:21" ht="27" customHeight="1">
      <c r="A39" s="48" t="s">
        <v>1591</v>
      </c>
      <c r="B39" s="49" t="s">
        <v>95</v>
      </c>
      <c r="C39" s="48" t="s">
        <v>1592</v>
      </c>
      <c r="D39" s="50">
        <v>80</v>
      </c>
      <c r="E39" s="50">
        <v>80</v>
      </c>
      <c r="F39" s="48" t="s">
        <v>97</v>
      </c>
      <c r="G39" s="48" t="s">
        <v>1595</v>
      </c>
      <c r="H39" s="48" t="s">
        <v>1595</v>
      </c>
      <c r="I39" s="51">
        <f>+'BASE DE DATOS '!CE600</f>
        <v>0</v>
      </c>
      <c r="J39" s="51">
        <f>+'BASE DE DATOS '!CF600</f>
        <v>0</v>
      </c>
      <c r="K39" s="51">
        <f>+'BASE DE DATOS '!CG600</f>
        <v>0</v>
      </c>
      <c r="L39" s="51">
        <f>+'BASE DE DATOS '!CH600</f>
        <v>0</v>
      </c>
      <c r="M39" s="51">
        <f>+'BASE DE DATOS '!CI600</f>
        <v>0</v>
      </c>
      <c r="N39" s="51">
        <f>+'BASE DE DATOS '!CJ600</f>
        <v>0</v>
      </c>
      <c r="O39" s="51">
        <f>+'BASE DE DATOS '!CK600</f>
        <v>0</v>
      </c>
      <c r="P39" s="51">
        <f>+'BASE DE DATOS '!CL600</f>
        <v>0</v>
      </c>
      <c r="Q39" s="51">
        <f>+'BASE DE DATOS '!CM600</f>
        <v>0</v>
      </c>
      <c r="R39" s="54">
        <f>+'BASE DE DATOS '!CQ600</f>
        <v>80</v>
      </c>
      <c r="S39" s="160">
        <f>+'BASE DE DATOS '!CR600</f>
        <v>1</v>
      </c>
      <c r="T39" s="55" t="str">
        <f>+'BASE DE DATOS '!CU600</f>
        <v xml:space="preserve">SECRETARIA PLANEACION  - CONTROL INTERNO - SECRETARIA GENERAL </v>
      </c>
      <c r="U39" s="157"/>
    </row>
    <row r="40" spans="1:21" ht="15" customHeight="1">
      <c r="A40" s="48" t="s">
        <v>1591</v>
      </c>
      <c r="B40" s="49" t="s">
        <v>95</v>
      </c>
      <c r="C40" s="48" t="s">
        <v>1592</v>
      </c>
      <c r="D40" s="50">
        <v>95</v>
      </c>
      <c r="E40" s="50">
        <v>1</v>
      </c>
      <c r="F40" s="48" t="s">
        <v>97</v>
      </c>
      <c r="G40" s="48" t="s">
        <v>1596</v>
      </c>
      <c r="H40" s="48" t="s">
        <v>1597</v>
      </c>
      <c r="I40" s="51">
        <f>+'BASE DE DATOS '!CE601</f>
        <v>0</v>
      </c>
      <c r="J40" s="51">
        <f>+'BASE DE DATOS '!CF601</f>
        <v>0</v>
      </c>
      <c r="K40" s="51">
        <f>+'BASE DE DATOS '!CG601</f>
        <v>0</v>
      </c>
      <c r="L40" s="51">
        <f>+'BASE DE DATOS '!CH601</f>
        <v>0</v>
      </c>
      <c r="M40" s="51">
        <f>+'BASE DE DATOS '!CI601</f>
        <v>0</v>
      </c>
      <c r="N40" s="51">
        <f>+'BASE DE DATOS '!CJ601</f>
        <v>0</v>
      </c>
      <c r="O40" s="51">
        <f>+'BASE DE DATOS '!CK601</f>
        <v>0</v>
      </c>
      <c r="P40" s="51">
        <f>+'BASE DE DATOS '!CL601</f>
        <v>0</v>
      </c>
      <c r="Q40" s="51">
        <f>+'BASE DE DATOS '!CM601</f>
        <v>0</v>
      </c>
      <c r="R40" s="54">
        <f>+'BASE DE DATOS '!CQ601</f>
        <v>0</v>
      </c>
      <c r="S40" s="160">
        <f>+'BASE DE DATOS '!CR601</f>
        <v>0</v>
      </c>
      <c r="T40" s="55" t="str">
        <f>+'BASE DE DATOS '!CU601</f>
        <v>SECRETARIA DE PLANEACION - CONTROL INTERNO</v>
      </c>
      <c r="U40" s="157"/>
    </row>
    <row r="41" spans="1:21" ht="18" customHeight="1">
      <c r="A41" s="48" t="s">
        <v>1616</v>
      </c>
      <c r="B41" s="49" t="s">
        <v>95</v>
      </c>
      <c r="C41" s="48" t="s">
        <v>1617</v>
      </c>
      <c r="D41" s="50">
        <v>100</v>
      </c>
      <c r="E41" s="50">
        <v>46</v>
      </c>
      <c r="F41" s="48" t="s">
        <v>97</v>
      </c>
      <c r="G41" s="48" t="s">
        <v>1629</v>
      </c>
      <c r="H41" s="48" t="s">
        <v>1630</v>
      </c>
      <c r="I41" s="51">
        <f>+'BASE DE DATOS '!CE613</f>
        <v>0</v>
      </c>
      <c r="J41" s="51">
        <f>+'BASE DE DATOS '!CF613</f>
        <v>0</v>
      </c>
      <c r="K41" s="51">
        <f>+'BASE DE DATOS '!CG613</f>
        <v>0</v>
      </c>
      <c r="L41" s="51">
        <f>+'BASE DE DATOS '!CH613</f>
        <v>0</v>
      </c>
      <c r="M41" s="51">
        <f>+'BASE DE DATOS '!CI613</f>
        <v>0</v>
      </c>
      <c r="N41" s="51">
        <f>+'BASE DE DATOS '!CJ613</f>
        <v>0</v>
      </c>
      <c r="O41" s="51">
        <f>+'BASE DE DATOS '!CK613</f>
        <v>0</v>
      </c>
      <c r="P41" s="51">
        <f>+'BASE DE DATOS '!CL613</f>
        <v>0</v>
      </c>
      <c r="Q41" s="51">
        <f>+'BASE DE DATOS '!CM613</f>
        <v>0</v>
      </c>
      <c r="R41" s="54">
        <f>+'BASE DE DATOS '!CQ613</f>
        <v>46</v>
      </c>
      <c r="S41" s="160">
        <f>+'BASE DE DATOS '!CR613</f>
        <v>1</v>
      </c>
      <c r="T41" s="55" t="str">
        <f>+'BASE DE DATOS '!CU613</f>
        <v>SECRETARIA PLANEACION</v>
      </c>
      <c r="U41" s="157"/>
    </row>
    <row r="42" spans="1:21" ht="15.75" customHeight="1">
      <c r="A42" s="48" t="s">
        <v>1616</v>
      </c>
      <c r="B42" s="49" t="s">
        <v>95</v>
      </c>
      <c r="C42" s="48" t="s">
        <v>1617</v>
      </c>
      <c r="D42" s="50">
        <v>100</v>
      </c>
      <c r="E42" s="50">
        <v>46</v>
      </c>
      <c r="F42" s="48" t="s">
        <v>97</v>
      </c>
      <c r="G42" s="48" t="s">
        <v>1632</v>
      </c>
      <c r="H42" s="48" t="s">
        <v>1633</v>
      </c>
      <c r="I42" s="51">
        <f>+'BASE DE DATOS '!CE614</f>
        <v>0</v>
      </c>
      <c r="J42" s="51">
        <f>+'BASE DE DATOS '!CF614</f>
        <v>0</v>
      </c>
      <c r="K42" s="51">
        <f>+'BASE DE DATOS '!CG614</f>
        <v>0</v>
      </c>
      <c r="L42" s="51">
        <f>+'BASE DE DATOS '!CH614</f>
        <v>0</v>
      </c>
      <c r="M42" s="51">
        <f>+'BASE DE DATOS '!CI614</f>
        <v>0</v>
      </c>
      <c r="N42" s="51">
        <f>+'BASE DE DATOS '!CJ614</f>
        <v>0</v>
      </c>
      <c r="O42" s="51">
        <f>+'BASE DE DATOS '!CK614</f>
        <v>0</v>
      </c>
      <c r="P42" s="51">
        <f>+'BASE DE DATOS '!CL614</f>
        <v>0</v>
      </c>
      <c r="Q42" s="51">
        <f>+'BASE DE DATOS '!CM614</f>
        <v>0</v>
      </c>
      <c r="R42" s="54">
        <f>+'BASE DE DATOS '!CQ614</f>
        <v>0</v>
      </c>
      <c r="S42" s="160">
        <f>+'BASE DE DATOS '!CR614</f>
        <v>0</v>
      </c>
      <c r="T42" s="55" t="str">
        <f>+'BASE DE DATOS '!CU614</f>
        <v>SECRETARIA PLANEACION</v>
      </c>
      <c r="U42" s="157"/>
    </row>
    <row r="43" spans="1:21" ht="16.5" customHeight="1">
      <c r="A43" s="48" t="s">
        <v>1686</v>
      </c>
      <c r="B43" s="49" t="s">
        <v>95</v>
      </c>
      <c r="C43" s="48" t="s">
        <v>1687</v>
      </c>
      <c r="D43" s="50">
        <v>1</v>
      </c>
      <c r="E43" s="50">
        <v>46</v>
      </c>
      <c r="F43" s="48" t="s">
        <v>97</v>
      </c>
      <c r="G43" s="48" t="s">
        <v>1692</v>
      </c>
      <c r="H43" s="48" t="s">
        <v>1693</v>
      </c>
      <c r="I43" s="51">
        <f>+'BASE DE DATOS '!CE634</f>
        <v>0</v>
      </c>
      <c r="J43" s="51">
        <f>+'BASE DE DATOS '!CF634</f>
        <v>0</v>
      </c>
      <c r="K43" s="51">
        <f>+'BASE DE DATOS '!CG634</f>
        <v>0</v>
      </c>
      <c r="L43" s="51">
        <f>+'BASE DE DATOS '!CH634</f>
        <v>0</v>
      </c>
      <c r="M43" s="51">
        <f>+'BASE DE DATOS '!CI634</f>
        <v>0</v>
      </c>
      <c r="N43" s="51">
        <f>+'BASE DE DATOS '!CJ634</f>
        <v>0</v>
      </c>
      <c r="O43" s="51">
        <f>+'BASE DE DATOS '!CK634</f>
        <v>0</v>
      </c>
      <c r="P43" s="51">
        <f>+'BASE DE DATOS '!CL634</f>
        <v>0</v>
      </c>
      <c r="Q43" s="51">
        <f>+'BASE DE DATOS '!CM634</f>
        <v>0</v>
      </c>
      <c r="R43" s="54">
        <f>+'BASE DE DATOS '!CQ634</f>
        <v>26</v>
      </c>
      <c r="S43" s="160">
        <f>+'BASE DE DATOS '!CR634</f>
        <v>1</v>
      </c>
      <c r="T43" s="55" t="str">
        <f>+'BASE DE DATOS '!CU634</f>
        <v>SECRETARIA DE PLANEACION - COOPERACION</v>
      </c>
      <c r="U43" s="157"/>
    </row>
    <row r="44" spans="1:21" ht="30.75" customHeight="1">
      <c r="A44" s="48" t="s">
        <v>1686</v>
      </c>
      <c r="B44" s="49" t="s">
        <v>95</v>
      </c>
      <c r="C44" s="48" t="s">
        <v>1687</v>
      </c>
      <c r="D44" s="50">
        <v>1</v>
      </c>
      <c r="E44" s="50" t="s">
        <v>81</v>
      </c>
      <c r="F44" s="48" t="s">
        <v>97</v>
      </c>
      <c r="G44" s="48" t="s">
        <v>1695</v>
      </c>
      <c r="H44" s="48" t="s">
        <v>1695</v>
      </c>
      <c r="I44" s="51">
        <f>+'BASE DE DATOS '!CE635</f>
        <v>0</v>
      </c>
      <c r="J44" s="51">
        <f>+'BASE DE DATOS '!CF635</f>
        <v>0</v>
      </c>
      <c r="K44" s="51">
        <f>+'BASE DE DATOS '!CG635</f>
        <v>0</v>
      </c>
      <c r="L44" s="51">
        <f>+'BASE DE DATOS '!CH635</f>
        <v>0</v>
      </c>
      <c r="M44" s="51">
        <f>+'BASE DE DATOS '!CI635</f>
        <v>0</v>
      </c>
      <c r="N44" s="51">
        <f>+'BASE DE DATOS '!CJ635</f>
        <v>0</v>
      </c>
      <c r="O44" s="51">
        <f>+'BASE DE DATOS '!CK635</f>
        <v>0</v>
      </c>
      <c r="P44" s="51">
        <f>+'BASE DE DATOS '!CL635</f>
        <v>0</v>
      </c>
      <c r="Q44" s="51">
        <f>+'BASE DE DATOS '!CM635</f>
        <v>0</v>
      </c>
      <c r="R44" s="54" t="str">
        <f>+'BASE DE DATOS '!CQ635</f>
        <v>NA</v>
      </c>
      <c r="S44" s="160" t="str">
        <f>+'BASE DE DATOS '!CR635</f>
        <v>NA</v>
      </c>
      <c r="T44" s="55" t="str">
        <f>+'BASE DE DATOS '!CU635</f>
        <v>SECRETARIA DE PLANEACION - COOPERACION</v>
      </c>
      <c r="U44" s="157"/>
    </row>
    <row r="45" spans="1:21" ht="30.75" customHeight="1">
      <c r="A45" s="48" t="s">
        <v>1686</v>
      </c>
      <c r="B45" s="49" t="s">
        <v>95</v>
      </c>
      <c r="C45" s="48" t="s">
        <v>1687</v>
      </c>
      <c r="D45" s="50">
        <v>2</v>
      </c>
      <c r="E45" s="50" t="s">
        <v>81</v>
      </c>
      <c r="F45" s="48" t="s">
        <v>97</v>
      </c>
      <c r="G45" s="48" t="s">
        <v>1697</v>
      </c>
      <c r="H45" s="48" t="s">
        <v>1697</v>
      </c>
      <c r="I45" s="51">
        <f>+'BASE DE DATOS '!CE636</f>
        <v>0</v>
      </c>
      <c r="J45" s="51">
        <f>+'BASE DE DATOS '!CF636</f>
        <v>0</v>
      </c>
      <c r="K45" s="51">
        <f>+'BASE DE DATOS '!CG636</f>
        <v>0</v>
      </c>
      <c r="L45" s="51">
        <f>+'BASE DE DATOS '!CH636</f>
        <v>0</v>
      </c>
      <c r="M45" s="51">
        <f>+'BASE DE DATOS '!CI636</f>
        <v>0</v>
      </c>
      <c r="N45" s="51">
        <f>+'BASE DE DATOS '!CJ636</f>
        <v>0</v>
      </c>
      <c r="O45" s="51">
        <f>+'BASE DE DATOS '!CK636</f>
        <v>0</v>
      </c>
      <c r="P45" s="51">
        <f>+'BASE DE DATOS '!CL636</f>
        <v>0</v>
      </c>
      <c r="Q45" s="51">
        <f>+'BASE DE DATOS '!CM636</f>
        <v>0</v>
      </c>
      <c r="R45" s="54" t="str">
        <f>+'BASE DE DATOS '!CQ636</f>
        <v>NA</v>
      </c>
      <c r="S45" s="160" t="str">
        <f>+'BASE DE DATOS '!CR636</f>
        <v>NA</v>
      </c>
      <c r="T45" s="55" t="str">
        <f>+'BASE DE DATOS '!CU636</f>
        <v>SECRETARIA DE PLANEACION - COOPERACION</v>
      </c>
      <c r="U45" s="157"/>
    </row>
    <row r="46" spans="1:21" ht="24.75" customHeight="1">
      <c r="A46" s="48" t="s">
        <v>1686</v>
      </c>
      <c r="B46" s="49" t="s">
        <v>95</v>
      </c>
      <c r="C46" s="48" t="s">
        <v>1687</v>
      </c>
      <c r="D46" s="50">
        <v>2</v>
      </c>
      <c r="E46" s="50" t="s">
        <v>81</v>
      </c>
      <c r="F46" s="48" t="s">
        <v>97</v>
      </c>
      <c r="G46" s="48" t="s">
        <v>1698</v>
      </c>
      <c r="H46" s="48" t="s">
        <v>1698</v>
      </c>
      <c r="I46" s="51">
        <f>+'BASE DE DATOS '!CE637</f>
        <v>0</v>
      </c>
      <c r="J46" s="51">
        <f>+'BASE DE DATOS '!CF637</f>
        <v>0</v>
      </c>
      <c r="K46" s="51">
        <f>+'BASE DE DATOS '!CG637</f>
        <v>0</v>
      </c>
      <c r="L46" s="51">
        <f>+'BASE DE DATOS '!CH637</f>
        <v>0</v>
      </c>
      <c r="M46" s="51">
        <f>+'BASE DE DATOS '!CI637</f>
        <v>0</v>
      </c>
      <c r="N46" s="51">
        <f>+'BASE DE DATOS '!CJ637</f>
        <v>0</v>
      </c>
      <c r="O46" s="51">
        <f>+'BASE DE DATOS '!CK637</f>
        <v>0</v>
      </c>
      <c r="P46" s="51">
        <f>+'BASE DE DATOS '!CL637</f>
        <v>0</v>
      </c>
      <c r="Q46" s="51">
        <f>+'BASE DE DATOS '!CM637</f>
        <v>0</v>
      </c>
      <c r="R46" s="54" t="str">
        <f>+'BASE DE DATOS '!CQ637</f>
        <v>NA</v>
      </c>
      <c r="S46" s="160" t="str">
        <f>+'BASE DE DATOS '!CR637</f>
        <v>NA</v>
      </c>
      <c r="T46" s="55" t="str">
        <f>+'BASE DE DATOS '!CU637</f>
        <v>SECRETARIA DE PLANEACION - COOPERACION</v>
      </c>
      <c r="U46" s="157"/>
    </row>
    <row r="47" spans="1:21" ht="23.25" customHeight="1">
      <c r="A47" s="48" t="s">
        <v>1686</v>
      </c>
      <c r="B47" s="49" t="s">
        <v>95</v>
      </c>
      <c r="C47" s="48" t="s">
        <v>1687</v>
      </c>
      <c r="D47" s="50">
        <v>1</v>
      </c>
      <c r="E47" s="50" t="s">
        <v>81</v>
      </c>
      <c r="F47" s="48" t="s">
        <v>97</v>
      </c>
      <c r="G47" s="48" t="s">
        <v>1699</v>
      </c>
      <c r="H47" s="48" t="s">
        <v>1699</v>
      </c>
      <c r="I47" s="51">
        <f>+'BASE DE DATOS '!CE638</f>
        <v>0</v>
      </c>
      <c r="J47" s="51">
        <f>+'BASE DE DATOS '!CF638</f>
        <v>0</v>
      </c>
      <c r="K47" s="51">
        <f>+'BASE DE DATOS '!CG638</f>
        <v>0</v>
      </c>
      <c r="L47" s="51">
        <f>+'BASE DE DATOS '!CH638</f>
        <v>0</v>
      </c>
      <c r="M47" s="51">
        <f>+'BASE DE DATOS '!CI638</f>
        <v>0</v>
      </c>
      <c r="N47" s="51">
        <f>+'BASE DE DATOS '!CJ638</f>
        <v>0</v>
      </c>
      <c r="O47" s="51">
        <f>+'BASE DE DATOS '!CK638</f>
        <v>0</v>
      </c>
      <c r="P47" s="51">
        <f>+'BASE DE DATOS '!CL638</f>
        <v>0</v>
      </c>
      <c r="Q47" s="51">
        <f>+'BASE DE DATOS '!CM638</f>
        <v>0</v>
      </c>
      <c r="R47" s="54" t="str">
        <f>+'BASE DE DATOS '!CQ638</f>
        <v>NA</v>
      </c>
      <c r="S47" s="160" t="str">
        <f>+'BASE DE DATOS '!CR638</f>
        <v>NA</v>
      </c>
      <c r="T47" s="55" t="str">
        <f>+'BASE DE DATOS '!CU638</f>
        <v>SECRETARIA DE PLANEACION - COOPERACION</v>
      </c>
      <c r="U47" s="157"/>
    </row>
    <row r="48" spans="1:21" ht="15.75" customHeight="1">
      <c r="A48" s="48" t="s">
        <v>1686</v>
      </c>
      <c r="B48" s="49" t="s">
        <v>95</v>
      </c>
      <c r="C48" s="48" t="s">
        <v>1687</v>
      </c>
      <c r="D48" s="50">
        <v>1</v>
      </c>
      <c r="E48" s="50" t="s">
        <v>81</v>
      </c>
      <c r="F48" s="48" t="s">
        <v>97</v>
      </c>
      <c r="G48" s="48" t="s">
        <v>1700</v>
      </c>
      <c r="H48" s="48" t="s">
        <v>1700</v>
      </c>
      <c r="I48" s="51">
        <f>+'BASE DE DATOS '!CE639</f>
        <v>0</v>
      </c>
      <c r="J48" s="51">
        <f>+'BASE DE DATOS '!CF639</f>
        <v>0</v>
      </c>
      <c r="K48" s="51">
        <f>+'BASE DE DATOS '!CG639</f>
        <v>0</v>
      </c>
      <c r="L48" s="51">
        <f>+'BASE DE DATOS '!CH639</f>
        <v>0</v>
      </c>
      <c r="M48" s="51">
        <f>+'BASE DE DATOS '!CI639</f>
        <v>0</v>
      </c>
      <c r="N48" s="51">
        <f>+'BASE DE DATOS '!CJ639</f>
        <v>0</v>
      </c>
      <c r="O48" s="51">
        <f>+'BASE DE DATOS '!CK639</f>
        <v>0</v>
      </c>
      <c r="P48" s="51">
        <f>+'BASE DE DATOS '!CL639</f>
        <v>0</v>
      </c>
      <c r="Q48" s="51">
        <f>+'BASE DE DATOS '!CM639</f>
        <v>0</v>
      </c>
      <c r="R48" s="54" t="str">
        <f>+'BASE DE DATOS '!CQ639</f>
        <v>NA</v>
      </c>
      <c r="S48" s="160" t="str">
        <f>+'BASE DE DATOS '!CR639</f>
        <v>NA</v>
      </c>
      <c r="T48" s="55" t="str">
        <f>+'BASE DE DATOS '!CU639</f>
        <v>SECRETARIA DE PLANEACION - COOPERACION</v>
      </c>
      <c r="U48" s="157"/>
    </row>
    <row r="49" spans="1:21" ht="21.75" customHeight="1">
      <c r="A49" s="48" t="s">
        <v>1686</v>
      </c>
      <c r="B49" s="49" t="s">
        <v>95</v>
      </c>
      <c r="C49" s="48" t="s">
        <v>1687</v>
      </c>
      <c r="D49" s="50">
        <v>1</v>
      </c>
      <c r="E49" s="50" t="s">
        <v>81</v>
      </c>
      <c r="F49" s="48" t="s">
        <v>97</v>
      </c>
      <c r="G49" s="48" t="s">
        <v>1701</v>
      </c>
      <c r="H49" s="48" t="s">
        <v>1701</v>
      </c>
      <c r="I49" s="51">
        <f>+'BASE DE DATOS '!CE640</f>
        <v>0</v>
      </c>
      <c r="J49" s="51">
        <f>+'BASE DE DATOS '!CF640</f>
        <v>0</v>
      </c>
      <c r="K49" s="51">
        <f>+'BASE DE DATOS '!CG640</f>
        <v>0</v>
      </c>
      <c r="L49" s="51">
        <f>+'BASE DE DATOS '!CH640</f>
        <v>0</v>
      </c>
      <c r="M49" s="51">
        <f>+'BASE DE DATOS '!CI640</f>
        <v>0</v>
      </c>
      <c r="N49" s="51">
        <f>+'BASE DE DATOS '!CJ640</f>
        <v>0</v>
      </c>
      <c r="O49" s="51">
        <f>+'BASE DE DATOS '!CK640</f>
        <v>0</v>
      </c>
      <c r="P49" s="51">
        <f>+'BASE DE DATOS '!CL640</f>
        <v>0</v>
      </c>
      <c r="Q49" s="51">
        <f>+'BASE DE DATOS '!CM640</f>
        <v>0</v>
      </c>
      <c r="R49" s="54" t="str">
        <f>+'BASE DE DATOS '!CQ640</f>
        <v>NA</v>
      </c>
      <c r="S49" s="160" t="str">
        <f>+'BASE DE DATOS '!CR640</f>
        <v>NA</v>
      </c>
      <c r="T49" s="55" t="str">
        <f>+'BASE DE DATOS '!CU640</f>
        <v>SECRETARIA DE PLANEACION - COOPERACION</v>
      </c>
      <c r="U49" s="157"/>
    </row>
    <row r="50" spans="1:21" ht="25.5" customHeight="1">
      <c r="A50" s="48" t="s">
        <v>1686</v>
      </c>
      <c r="B50" s="49" t="s">
        <v>95</v>
      </c>
      <c r="C50" s="48" t="s">
        <v>1687</v>
      </c>
      <c r="D50" s="50">
        <v>1</v>
      </c>
      <c r="E50" s="50" t="s">
        <v>81</v>
      </c>
      <c r="F50" s="48" t="s">
        <v>97</v>
      </c>
      <c r="G50" s="48" t="s">
        <v>1702</v>
      </c>
      <c r="H50" s="48" t="s">
        <v>1702</v>
      </c>
      <c r="I50" s="51">
        <f>+'BASE DE DATOS '!CE641</f>
        <v>0</v>
      </c>
      <c r="J50" s="51">
        <f>+'BASE DE DATOS '!CF641</f>
        <v>0</v>
      </c>
      <c r="K50" s="51">
        <f>+'BASE DE DATOS '!CG641</f>
        <v>0</v>
      </c>
      <c r="L50" s="51">
        <f>+'BASE DE DATOS '!CH641</f>
        <v>0</v>
      </c>
      <c r="M50" s="51">
        <f>+'BASE DE DATOS '!CI641</f>
        <v>0</v>
      </c>
      <c r="N50" s="51">
        <f>+'BASE DE DATOS '!CJ641</f>
        <v>0</v>
      </c>
      <c r="O50" s="51">
        <f>+'BASE DE DATOS '!CK641</f>
        <v>0</v>
      </c>
      <c r="P50" s="51">
        <f>+'BASE DE DATOS '!CL641</f>
        <v>0</v>
      </c>
      <c r="Q50" s="51">
        <f>+'BASE DE DATOS '!CM641</f>
        <v>0</v>
      </c>
      <c r="R50" s="54" t="str">
        <f>+'BASE DE DATOS '!CQ641</f>
        <v>NA</v>
      </c>
      <c r="S50" s="160" t="str">
        <f>+'BASE DE DATOS '!CR641</f>
        <v>NA</v>
      </c>
      <c r="T50" s="55" t="str">
        <f>+'BASE DE DATOS '!CU641</f>
        <v>SECRETARIA DE PLANEACION - COOPERACION</v>
      </c>
      <c r="U50" s="157"/>
    </row>
    <row r="51" spans="1:21" ht="24" customHeight="1">
      <c r="A51" s="48" t="s">
        <v>1705</v>
      </c>
      <c r="B51" s="49" t="s">
        <v>95</v>
      </c>
      <c r="C51" s="48" t="s">
        <v>1706</v>
      </c>
      <c r="D51" s="50">
        <v>2</v>
      </c>
      <c r="E51" s="50">
        <v>1</v>
      </c>
      <c r="F51" s="48" t="s">
        <v>97</v>
      </c>
      <c r="G51" s="48" t="s">
        <v>1688</v>
      </c>
      <c r="H51" s="48" t="s">
        <v>1688</v>
      </c>
      <c r="I51" s="51">
        <f>+'BASE DE DATOS '!CE643</f>
        <v>0</v>
      </c>
      <c r="J51" s="51">
        <f>+'BASE DE DATOS '!CF643</f>
        <v>0</v>
      </c>
      <c r="K51" s="51">
        <f>+'BASE DE DATOS '!CG643</f>
        <v>0</v>
      </c>
      <c r="L51" s="51">
        <f>+'BASE DE DATOS '!CH643</f>
        <v>0</v>
      </c>
      <c r="M51" s="51">
        <f>+'BASE DE DATOS '!CI643</f>
        <v>0</v>
      </c>
      <c r="N51" s="51">
        <f>+'BASE DE DATOS '!CJ643</f>
        <v>0</v>
      </c>
      <c r="O51" s="51">
        <f>+'BASE DE DATOS '!CK643</f>
        <v>0</v>
      </c>
      <c r="P51" s="51">
        <f>+'BASE DE DATOS '!CL643</f>
        <v>0</v>
      </c>
      <c r="Q51" s="51">
        <f>+'BASE DE DATOS '!CM643</f>
        <v>0</v>
      </c>
      <c r="R51" s="54">
        <f>+'BASE DE DATOS '!CQ643</f>
        <v>1</v>
      </c>
      <c r="S51" s="160">
        <f>+'BASE DE DATOS '!CR643</f>
        <v>1</v>
      </c>
      <c r="T51" s="55" t="str">
        <f>+'BASE DE DATOS '!CU643</f>
        <v>SECRETARIA DE PLANEACION - COOPERACION</v>
      </c>
      <c r="U51" s="157"/>
    </row>
    <row r="52" spans="1:21" ht="21.75" customHeight="1">
      <c r="A52" s="48" t="s">
        <v>1705</v>
      </c>
      <c r="B52" s="49" t="s">
        <v>95</v>
      </c>
      <c r="C52" s="48" t="s">
        <v>1706</v>
      </c>
      <c r="D52" s="50">
        <v>1</v>
      </c>
      <c r="E52" s="50">
        <v>1</v>
      </c>
      <c r="F52" s="48" t="s">
        <v>97</v>
      </c>
      <c r="G52" s="48" t="s">
        <v>1692</v>
      </c>
      <c r="H52" s="48" t="s">
        <v>1692</v>
      </c>
      <c r="I52" s="51">
        <f>+'BASE DE DATOS '!CE644</f>
        <v>0</v>
      </c>
      <c r="J52" s="51">
        <f>+'BASE DE DATOS '!CF644</f>
        <v>0</v>
      </c>
      <c r="K52" s="51">
        <f>+'BASE DE DATOS '!CG644</f>
        <v>0</v>
      </c>
      <c r="L52" s="51">
        <f>+'BASE DE DATOS '!CH644</f>
        <v>0</v>
      </c>
      <c r="M52" s="51">
        <f>+'BASE DE DATOS '!CI644</f>
        <v>0</v>
      </c>
      <c r="N52" s="51">
        <f>+'BASE DE DATOS '!CJ644</f>
        <v>0</v>
      </c>
      <c r="O52" s="51">
        <f>+'BASE DE DATOS '!CK644</f>
        <v>0</v>
      </c>
      <c r="P52" s="51">
        <f>+'BASE DE DATOS '!CL644</f>
        <v>0</v>
      </c>
      <c r="Q52" s="51">
        <f>+'BASE DE DATOS '!CM644</f>
        <v>0</v>
      </c>
      <c r="R52" s="54">
        <f>+'BASE DE DATOS '!CQ644</f>
        <v>1</v>
      </c>
      <c r="S52" s="160">
        <f>+'BASE DE DATOS '!CR644</f>
        <v>1</v>
      </c>
      <c r="T52" s="55" t="str">
        <f>+'BASE DE DATOS '!CU644</f>
        <v>SECRETARIA DE PLANEACION - COOPERACION</v>
      </c>
      <c r="U52" s="157"/>
    </row>
    <row r="53" spans="1:21" ht="30.75" customHeight="1">
      <c r="A53" s="48" t="s">
        <v>1705</v>
      </c>
      <c r="B53" s="49" t="s">
        <v>95</v>
      </c>
      <c r="C53" s="48" t="s">
        <v>1706</v>
      </c>
      <c r="D53" s="50">
        <v>1</v>
      </c>
      <c r="E53" s="50" t="s">
        <v>81</v>
      </c>
      <c r="F53" s="48" t="s">
        <v>97</v>
      </c>
      <c r="G53" s="48" t="s">
        <v>1695</v>
      </c>
      <c r="H53" s="48" t="s">
        <v>1695</v>
      </c>
      <c r="I53" s="51">
        <f>+'BASE DE DATOS '!CE645</f>
        <v>0</v>
      </c>
      <c r="J53" s="51">
        <f>+'BASE DE DATOS '!CF645</f>
        <v>0</v>
      </c>
      <c r="K53" s="51">
        <f>+'BASE DE DATOS '!CG645</f>
        <v>0</v>
      </c>
      <c r="L53" s="51">
        <f>+'BASE DE DATOS '!CH645</f>
        <v>0</v>
      </c>
      <c r="M53" s="51">
        <f>+'BASE DE DATOS '!CI645</f>
        <v>0</v>
      </c>
      <c r="N53" s="51">
        <f>+'BASE DE DATOS '!CJ645</f>
        <v>0</v>
      </c>
      <c r="O53" s="51">
        <f>+'BASE DE DATOS '!CK645</f>
        <v>0</v>
      </c>
      <c r="P53" s="51">
        <f>+'BASE DE DATOS '!CL645</f>
        <v>0</v>
      </c>
      <c r="Q53" s="51">
        <f>+'BASE DE DATOS '!CM645</f>
        <v>0</v>
      </c>
      <c r="R53" s="54" t="str">
        <f>+'BASE DE DATOS '!CQ645</f>
        <v>NA</v>
      </c>
      <c r="S53" s="160" t="str">
        <f>+'BASE DE DATOS '!CR645</f>
        <v>NA</v>
      </c>
      <c r="T53" s="55" t="str">
        <f>+'BASE DE DATOS '!CU645</f>
        <v>SECRETARIA DE PLANEACION - COOPERACION</v>
      </c>
      <c r="U53" s="157"/>
    </row>
    <row r="54" spans="1:21" ht="36.75" customHeight="1">
      <c r="A54" s="48" t="s">
        <v>1705</v>
      </c>
      <c r="B54" s="49" t="s">
        <v>95</v>
      </c>
      <c r="C54" s="48" t="s">
        <v>1706</v>
      </c>
      <c r="D54" s="50">
        <v>2</v>
      </c>
      <c r="E54" s="50">
        <v>1</v>
      </c>
      <c r="F54" s="48" t="s">
        <v>97</v>
      </c>
      <c r="G54" s="48" t="s">
        <v>1697</v>
      </c>
      <c r="H54" s="48" t="s">
        <v>1697</v>
      </c>
      <c r="I54" s="51">
        <f>+'BASE DE DATOS '!CE646</f>
        <v>0</v>
      </c>
      <c r="J54" s="51">
        <f>+'BASE DE DATOS '!CF646</f>
        <v>0</v>
      </c>
      <c r="K54" s="51">
        <f>+'BASE DE DATOS '!CG646</f>
        <v>0</v>
      </c>
      <c r="L54" s="51">
        <f>+'BASE DE DATOS '!CH646</f>
        <v>0</v>
      </c>
      <c r="M54" s="51">
        <f>+'BASE DE DATOS '!CI646</f>
        <v>0</v>
      </c>
      <c r="N54" s="51">
        <f>+'BASE DE DATOS '!CJ646</f>
        <v>0</v>
      </c>
      <c r="O54" s="51">
        <f>+'BASE DE DATOS '!CK646</f>
        <v>0</v>
      </c>
      <c r="P54" s="51">
        <f>+'BASE DE DATOS '!CL646</f>
        <v>0</v>
      </c>
      <c r="Q54" s="51">
        <f>+'BASE DE DATOS '!CM646</f>
        <v>0</v>
      </c>
      <c r="R54" s="54">
        <f>+'BASE DE DATOS '!CQ646</f>
        <v>1</v>
      </c>
      <c r="S54" s="160">
        <f>+'BASE DE DATOS '!CR646</f>
        <v>1</v>
      </c>
      <c r="T54" s="55" t="str">
        <f>+'BASE DE DATOS '!CU646</f>
        <v>SECRETARIA DE PLANEACION - COOPERACION</v>
      </c>
      <c r="U54" s="157"/>
    </row>
    <row r="55" spans="1:21" ht="24" customHeight="1">
      <c r="A55" s="48" t="s">
        <v>1705</v>
      </c>
      <c r="B55" s="49" t="s">
        <v>95</v>
      </c>
      <c r="C55" s="48" t="s">
        <v>1706</v>
      </c>
      <c r="D55" s="50">
        <v>2</v>
      </c>
      <c r="E55" s="50">
        <v>2</v>
      </c>
      <c r="F55" s="48" t="s">
        <v>97</v>
      </c>
      <c r="G55" s="48" t="s">
        <v>1698</v>
      </c>
      <c r="H55" s="48" t="s">
        <v>1698</v>
      </c>
      <c r="I55" s="51">
        <f>+'BASE DE DATOS '!CE647</f>
        <v>0</v>
      </c>
      <c r="J55" s="51">
        <f>+'BASE DE DATOS '!CF647</f>
        <v>0</v>
      </c>
      <c r="K55" s="51">
        <f>+'BASE DE DATOS '!CG647</f>
        <v>0</v>
      </c>
      <c r="L55" s="51">
        <f>+'BASE DE DATOS '!CH647</f>
        <v>0</v>
      </c>
      <c r="M55" s="51">
        <f>+'BASE DE DATOS '!CI647</f>
        <v>0</v>
      </c>
      <c r="N55" s="51">
        <f>+'BASE DE DATOS '!CJ647</f>
        <v>0</v>
      </c>
      <c r="O55" s="51">
        <f>+'BASE DE DATOS '!CK647</f>
        <v>0</v>
      </c>
      <c r="P55" s="51">
        <f>+'BASE DE DATOS '!CL647</f>
        <v>0</v>
      </c>
      <c r="Q55" s="51">
        <f>+'BASE DE DATOS '!CM647</f>
        <v>0</v>
      </c>
      <c r="R55" s="54">
        <f>+'BASE DE DATOS '!CQ647</f>
        <v>3</v>
      </c>
      <c r="S55" s="160">
        <f>+'BASE DE DATOS '!CR647</f>
        <v>1</v>
      </c>
      <c r="T55" s="55" t="str">
        <f>+'BASE DE DATOS '!CU647</f>
        <v>SECRETARIA DE PLANEACION - COOPERACION</v>
      </c>
      <c r="U55" s="157"/>
    </row>
    <row r="56" spans="1:21" ht="22.5" customHeight="1">
      <c r="A56" s="48" t="s">
        <v>1705</v>
      </c>
      <c r="B56" s="49" t="s">
        <v>95</v>
      </c>
      <c r="C56" s="48" t="s">
        <v>1706</v>
      </c>
      <c r="D56" s="50">
        <v>1</v>
      </c>
      <c r="E56" s="50">
        <v>1</v>
      </c>
      <c r="F56" s="48" t="s">
        <v>97</v>
      </c>
      <c r="G56" s="48" t="s">
        <v>1699</v>
      </c>
      <c r="H56" s="48" t="s">
        <v>1699</v>
      </c>
      <c r="I56" s="51">
        <f>+'BASE DE DATOS '!CE648</f>
        <v>0</v>
      </c>
      <c r="J56" s="51">
        <f>+'BASE DE DATOS '!CF648</f>
        <v>0</v>
      </c>
      <c r="K56" s="51">
        <f>+'BASE DE DATOS '!CG648</f>
        <v>0</v>
      </c>
      <c r="L56" s="51">
        <f>+'BASE DE DATOS '!CH648</f>
        <v>0</v>
      </c>
      <c r="M56" s="51">
        <f>+'BASE DE DATOS '!CI648</f>
        <v>0</v>
      </c>
      <c r="N56" s="51">
        <f>+'BASE DE DATOS '!CJ648</f>
        <v>0</v>
      </c>
      <c r="O56" s="51">
        <f>+'BASE DE DATOS '!CK648</f>
        <v>0</v>
      </c>
      <c r="P56" s="51">
        <f>+'BASE DE DATOS '!CL648</f>
        <v>0</v>
      </c>
      <c r="Q56" s="51">
        <f>+'BASE DE DATOS '!CM648</f>
        <v>0</v>
      </c>
      <c r="R56" s="54">
        <f>+'BASE DE DATOS '!CQ648</f>
        <v>1</v>
      </c>
      <c r="S56" s="160">
        <f>+'BASE DE DATOS '!CR648</f>
        <v>1</v>
      </c>
      <c r="T56" s="55" t="str">
        <f>+'BASE DE DATOS '!CU648</f>
        <v>SECRETARIA DE PLANEACION - COOPERACION</v>
      </c>
      <c r="U56" s="157"/>
    </row>
    <row r="57" spans="1:21" ht="15.75" customHeight="1">
      <c r="A57" s="48" t="s">
        <v>1705</v>
      </c>
      <c r="B57" s="49" t="s">
        <v>95</v>
      </c>
      <c r="C57" s="48" t="s">
        <v>1706</v>
      </c>
      <c r="D57" s="50">
        <v>1</v>
      </c>
      <c r="E57" s="50">
        <v>1</v>
      </c>
      <c r="F57" s="48" t="s">
        <v>97</v>
      </c>
      <c r="G57" s="48" t="s">
        <v>1700</v>
      </c>
      <c r="H57" s="48" t="s">
        <v>1700</v>
      </c>
      <c r="I57" s="51">
        <f>+'BASE DE DATOS '!CE649</f>
        <v>0</v>
      </c>
      <c r="J57" s="51">
        <f>+'BASE DE DATOS '!CF649</f>
        <v>0</v>
      </c>
      <c r="K57" s="51">
        <f>+'BASE DE DATOS '!CG649</f>
        <v>0</v>
      </c>
      <c r="L57" s="51">
        <f>+'BASE DE DATOS '!CH649</f>
        <v>0</v>
      </c>
      <c r="M57" s="51">
        <f>+'BASE DE DATOS '!CI649</f>
        <v>0</v>
      </c>
      <c r="N57" s="51">
        <f>+'BASE DE DATOS '!CJ649</f>
        <v>0</v>
      </c>
      <c r="O57" s="51">
        <f>+'BASE DE DATOS '!CK649</f>
        <v>0</v>
      </c>
      <c r="P57" s="51">
        <f>+'BASE DE DATOS '!CL649</f>
        <v>0</v>
      </c>
      <c r="Q57" s="51">
        <f>+'BASE DE DATOS '!CM649</f>
        <v>0</v>
      </c>
      <c r="R57" s="54">
        <f>+'BASE DE DATOS '!CQ649</f>
        <v>1</v>
      </c>
      <c r="S57" s="160">
        <f>+'BASE DE DATOS '!CR649</f>
        <v>1</v>
      </c>
      <c r="T57" s="55" t="str">
        <f>+'BASE DE DATOS '!CU649</f>
        <v>SECRETARIA DE PLANEACION - COOPERACION</v>
      </c>
      <c r="U57" s="157"/>
    </row>
    <row r="58" spans="1:21" ht="24" customHeight="1">
      <c r="A58" s="48" t="s">
        <v>1705</v>
      </c>
      <c r="B58" s="49" t="s">
        <v>95</v>
      </c>
      <c r="C58" s="48" t="s">
        <v>1706</v>
      </c>
      <c r="D58" s="50">
        <v>1</v>
      </c>
      <c r="E58" s="50" t="s">
        <v>81</v>
      </c>
      <c r="F58" s="48" t="s">
        <v>97</v>
      </c>
      <c r="G58" s="48" t="s">
        <v>1701</v>
      </c>
      <c r="H58" s="48" t="s">
        <v>1701</v>
      </c>
      <c r="I58" s="51">
        <f>+'BASE DE DATOS '!CE650</f>
        <v>0</v>
      </c>
      <c r="J58" s="51">
        <f>+'BASE DE DATOS '!CF650</f>
        <v>0</v>
      </c>
      <c r="K58" s="51">
        <f>+'BASE DE DATOS '!CG650</f>
        <v>0</v>
      </c>
      <c r="L58" s="51">
        <f>+'BASE DE DATOS '!CH650</f>
        <v>0</v>
      </c>
      <c r="M58" s="51">
        <f>+'BASE DE DATOS '!CI650</f>
        <v>0</v>
      </c>
      <c r="N58" s="51">
        <f>+'BASE DE DATOS '!CJ650</f>
        <v>0</v>
      </c>
      <c r="O58" s="51">
        <f>+'BASE DE DATOS '!CK650</f>
        <v>0</v>
      </c>
      <c r="P58" s="51">
        <f>+'BASE DE DATOS '!CL650</f>
        <v>0</v>
      </c>
      <c r="Q58" s="51">
        <f>+'BASE DE DATOS '!CM650</f>
        <v>0</v>
      </c>
      <c r="R58" s="54" t="str">
        <f>+'BASE DE DATOS '!CQ650</f>
        <v>NA</v>
      </c>
      <c r="S58" s="160" t="str">
        <f>+'BASE DE DATOS '!CR650</f>
        <v>NA</v>
      </c>
      <c r="T58" s="55" t="str">
        <f>+'BASE DE DATOS '!CU650</f>
        <v>SECRETARIA DE PLANEACION - COOPERACION</v>
      </c>
      <c r="U58" s="157"/>
    </row>
    <row r="59" spans="1:21" ht="30.75" customHeight="1">
      <c r="A59" s="48" t="s">
        <v>1705</v>
      </c>
      <c r="B59" s="49" t="s">
        <v>95</v>
      </c>
      <c r="C59" s="48" t="s">
        <v>1706</v>
      </c>
      <c r="D59" s="50">
        <v>1</v>
      </c>
      <c r="E59" s="50" t="s">
        <v>81</v>
      </c>
      <c r="F59" s="48" t="s">
        <v>97</v>
      </c>
      <c r="G59" s="48" t="s">
        <v>1702</v>
      </c>
      <c r="H59" s="48" t="s">
        <v>1702</v>
      </c>
      <c r="I59" s="51">
        <f>+'BASE DE DATOS '!CE651</f>
        <v>0</v>
      </c>
      <c r="J59" s="51">
        <f>+'BASE DE DATOS '!CF651</f>
        <v>0</v>
      </c>
      <c r="K59" s="51">
        <f>+'BASE DE DATOS '!CG651</f>
        <v>0</v>
      </c>
      <c r="L59" s="51">
        <f>+'BASE DE DATOS '!CH651</f>
        <v>0</v>
      </c>
      <c r="M59" s="51">
        <f>+'BASE DE DATOS '!CI651</f>
        <v>0</v>
      </c>
      <c r="N59" s="51">
        <f>+'BASE DE DATOS '!CJ651</f>
        <v>0</v>
      </c>
      <c r="O59" s="51">
        <f>+'BASE DE DATOS '!CK651</f>
        <v>0</v>
      </c>
      <c r="P59" s="51">
        <f>+'BASE DE DATOS '!CL651</f>
        <v>0</v>
      </c>
      <c r="Q59" s="51">
        <f>+'BASE DE DATOS '!CM651</f>
        <v>0</v>
      </c>
      <c r="R59" s="54" t="str">
        <f>+'BASE DE DATOS '!CQ651</f>
        <v>NA</v>
      </c>
      <c r="S59" s="160" t="str">
        <f>+'BASE DE DATOS '!CR651</f>
        <v>NA</v>
      </c>
      <c r="T59" s="55" t="str">
        <f>+'BASE DE DATOS '!CU651</f>
        <v>SECRETARIA DE PLANEACION - COOPERACION</v>
      </c>
      <c r="U59" s="157"/>
    </row>
    <row r="60" spans="1:21" ht="15.75" customHeight="1">
      <c r="A60" s="48" t="s">
        <v>1712</v>
      </c>
      <c r="B60" s="49" t="s">
        <v>95</v>
      </c>
      <c r="C60" s="48" t="s">
        <v>1713</v>
      </c>
      <c r="D60" s="50">
        <v>160</v>
      </c>
      <c r="E60" s="50">
        <v>160</v>
      </c>
      <c r="F60" s="48" t="s">
        <v>97</v>
      </c>
      <c r="G60" s="48" t="s">
        <v>1714</v>
      </c>
      <c r="H60" s="48" t="s">
        <v>1714</v>
      </c>
      <c r="I60" s="51">
        <f>+'BASE DE DATOS '!CE654</f>
        <v>117000000</v>
      </c>
      <c r="J60" s="51">
        <f>+'BASE DE DATOS '!CF654</f>
        <v>0</v>
      </c>
      <c r="K60" s="51">
        <f>+'BASE DE DATOS '!CG654</f>
        <v>0</v>
      </c>
      <c r="L60" s="51">
        <f>+'BASE DE DATOS '!CH654</f>
        <v>0</v>
      </c>
      <c r="M60" s="51">
        <f>+'BASE DE DATOS '!CI654</f>
        <v>0</v>
      </c>
      <c r="N60" s="51">
        <f>+'BASE DE DATOS '!CJ654</f>
        <v>0</v>
      </c>
      <c r="O60" s="51">
        <f>+'BASE DE DATOS '!CK654</f>
        <v>0</v>
      </c>
      <c r="P60" s="51">
        <f>+'BASE DE DATOS '!CL654</f>
        <v>0</v>
      </c>
      <c r="Q60" s="51">
        <f>+'BASE DE DATOS '!CM654</f>
        <v>0</v>
      </c>
      <c r="R60" s="54">
        <f>+'BASE DE DATOS '!CQ654</f>
        <v>200</v>
      </c>
      <c r="S60" s="160">
        <f>+'BASE DE DATOS '!CR654</f>
        <v>1</v>
      </c>
      <c r="T60" s="55" t="str">
        <f>+'BASE DE DATOS '!CU654</f>
        <v>SECRETARIA DE PLANEACIÓN</v>
      </c>
      <c r="U60" s="157"/>
    </row>
    <row r="61" spans="1:21" ht="15.75" customHeight="1">
      <c r="A61" s="48" t="s">
        <v>1712</v>
      </c>
      <c r="B61" s="49" t="s">
        <v>95</v>
      </c>
      <c r="C61" s="48" t="s">
        <v>1713</v>
      </c>
      <c r="D61" s="50">
        <v>160</v>
      </c>
      <c r="E61" s="50">
        <v>160</v>
      </c>
      <c r="F61" s="48" t="s">
        <v>97</v>
      </c>
      <c r="G61" s="48" t="s">
        <v>1715</v>
      </c>
      <c r="H61" s="48" t="s">
        <v>1715</v>
      </c>
      <c r="I61" s="51">
        <f>+'BASE DE DATOS '!CE655</f>
        <v>160000000</v>
      </c>
      <c r="J61" s="51">
        <f>+'BASE DE DATOS '!CF655</f>
        <v>0</v>
      </c>
      <c r="K61" s="51">
        <f>+'BASE DE DATOS '!CG655</f>
        <v>0</v>
      </c>
      <c r="L61" s="51">
        <f>+'BASE DE DATOS '!CH655</f>
        <v>0</v>
      </c>
      <c r="M61" s="51">
        <f>+'BASE DE DATOS '!CI655</f>
        <v>0</v>
      </c>
      <c r="N61" s="51">
        <f>+'BASE DE DATOS '!CJ655</f>
        <v>0</v>
      </c>
      <c r="O61" s="51">
        <f>+'BASE DE DATOS '!CK655</f>
        <v>0</v>
      </c>
      <c r="P61" s="51">
        <f>+'BASE DE DATOS '!CL655</f>
        <v>0</v>
      </c>
      <c r="Q61" s="51">
        <f>+'BASE DE DATOS '!CM655</f>
        <v>0</v>
      </c>
      <c r="R61" s="54">
        <f>+'BASE DE DATOS '!CQ655</f>
        <v>160</v>
      </c>
      <c r="S61" s="160">
        <f>+'BASE DE DATOS '!CR655</f>
        <v>1</v>
      </c>
      <c r="T61" s="55" t="str">
        <f>+'BASE DE DATOS '!CU655</f>
        <v>SECRETARIA DE PLANEACIÓN</v>
      </c>
      <c r="U61" s="157"/>
    </row>
    <row r="62" spans="1:21" ht="15.75" customHeight="1">
      <c r="A62" s="48" t="s">
        <v>1712</v>
      </c>
      <c r="B62" s="49" t="s">
        <v>95</v>
      </c>
      <c r="C62" s="48" t="s">
        <v>1713</v>
      </c>
      <c r="D62" s="50">
        <v>160</v>
      </c>
      <c r="E62" s="50">
        <v>160</v>
      </c>
      <c r="F62" s="48" t="s">
        <v>97</v>
      </c>
      <c r="G62" s="48" t="s">
        <v>1716</v>
      </c>
      <c r="H62" s="48" t="s">
        <v>1716</v>
      </c>
      <c r="I62" s="51">
        <f>+'BASE DE DATOS '!CE656</f>
        <v>160000000</v>
      </c>
      <c r="J62" s="51">
        <f>+'BASE DE DATOS '!CF656</f>
        <v>0</v>
      </c>
      <c r="K62" s="51">
        <f>+'BASE DE DATOS '!CG656</f>
        <v>0</v>
      </c>
      <c r="L62" s="51">
        <f>+'BASE DE DATOS '!CH656</f>
        <v>0</v>
      </c>
      <c r="M62" s="51">
        <f>+'BASE DE DATOS '!CI656</f>
        <v>0</v>
      </c>
      <c r="N62" s="51">
        <f>+'BASE DE DATOS '!CJ656</f>
        <v>0</v>
      </c>
      <c r="O62" s="51">
        <f>+'BASE DE DATOS '!CK656</f>
        <v>0</v>
      </c>
      <c r="P62" s="51">
        <f>+'BASE DE DATOS '!CL656</f>
        <v>0</v>
      </c>
      <c r="Q62" s="51">
        <f>+'BASE DE DATOS '!CM656</f>
        <v>0</v>
      </c>
      <c r="R62" s="54">
        <f>+'BASE DE DATOS '!CQ656</f>
        <v>160</v>
      </c>
      <c r="S62" s="160">
        <f>+'BASE DE DATOS '!CR656</f>
        <v>1</v>
      </c>
      <c r="T62" s="55" t="str">
        <f>+'BASE DE DATOS '!CU656</f>
        <v>SECRETARIA DE PLANEACIÓN</v>
      </c>
      <c r="U62" s="157"/>
    </row>
    <row r="63" spans="1:21" ht="25.5" customHeight="1">
      <c r="A63" s="48" t="s">
        <v>1717</v>
      </c>
      <c r="B63" s="49" t="s">
        <v>95</v>
      </c>
      <c r="C63" s="48" t="s">
        <v>1718</v>
      </c>
      <c r="D63" s="50">
        <v>1</v>
      </c>
      <c r="E63" s="50">
        <v>1</v>
      </c>
      <c r="F63" s="48" t="s">
        <v>97</v>
      </c>
      <c r="G63" s="48" t="s">
        <v>1719</v>
      </c>
      <c r="H63" s="48" t="s">
        <v>1719</v>
      </c>
      <c r="I63" s="51">
        <f>+'BASE DE DATOS '!CE657</f>
        <v>0</v>
      </c>
      <c r="J63" s="51">
        <f>+'BASE DE DATOS '!CF657</f>
        <v>0</v>
      </c>
      <c r="K63" s="51">
        <f>+'BASE DE DATOS '!CG657</f>
        <v>0</v>
      </c>
      <c r="L63" s="51">
        <f>+'BASE DE DATOS '!CH657</f>
        <v>0</v>
      </c>
      <c r="M63" s="51">
        <f>+'BASE DE DATOS '!CI657</f>
        <v>0</v>
      </c>
      <c r="N63" s="51">
        <f>+'BASE DE DATOS '!CJ657</f>
        <v>0</v>
      </c>
      <c r="O63" s="51">
        <f>+'BASE DE DATOS '!CK657</f>
        <v>0</v>
      </c>
      <c r="P63" s="51">
        <f>+'BASE DE DATOS '!CL657</f>
        <v>0</v>
      </c>
      <c r="Q63" s="51">
        <f>+'BASE DE DATOS '!CM657</f>
        <v>0</v>
      </c>
      <c r="R63" s="54">
        <f>+'BASE DE DATOS '!CQ657</f>
        <v>0</v>
      </c>
      <c r="S63" s="160">
        <f>+'BASE DE DATOS '!CR657</f>
        <v>0</v>
      </c>
      <c r="T63" s="55" t="str">
        <f>+'BASE DE DATOS '!CU657</f>
        <v>SECRETARIA DE PLANEACIÓN</v>
      </c>
      <c r="U63" s="157"/>
    </row>
    <row r="64" spans="1:21" ht="26.25" customHeight="1">
      <c r="A64" s="48" t="s">
        <v>1717</v>
      </c>
      <c r="B64" s="49" t="s">
        <v>95</v>
      </c>
      <c r="C64" s="48" t="s">
        <v>1718</v>
      </c>
      <c r="D64" s="50">
        <v>46</v>
      </c>
      <c r="E64" s="50">
        <v>46</v>
      </c>
      <c r="F64" s="48" t="s">
        <v>97</v>
      </c>
      <c r="G64" s="48" t="s">
        <v>1720</v>
      </c>
      <c r="H64" s="48" t="s">
        <v>1720</v>
      </c>
      <c r="I64" s="51">
        <f>+'BASE DE DATOS '!CE658</f>
        <v>0</v>
      </c>
      <c r="J64" s="51">
        <f>+'BASE DE DATOS '!CF658</f>
        <v>0</v>
      </c>
      <c r="K64" s="51">
        <f>+'BASE DE DATOS '!CG658</f>
        <v>0</v>
      </c>
      <c r="L64" s="51">
        <f>+'BASE DE DATOS '!CH658</f>
        <v>0</v>
      </c>
      <c r="M64" s="51">
        <f>+'BASE DE DATOS '!CI658</f>
        <v>0</v>
      </c>
      <c r="N64" s="51">
        <f>+'BASE DE DATOS '!CJ658</f>
        <v>0</v>
      </c>
      <c r="O64" s="51">
        <f>+'BASE DE DATOS '!CK658</f>
        <v>0</v>
      </c>
      <c r="P64" s="51">
        <f>+'BASE DE DATOS '!CL658</f>
        <v>0</v>
      </c>
      <c r="Q64" s="51">
        <f>+'BASE DE DATOS '!CM658</f>
        <v>0</v>
      </c>
      <c r="R64" s="54">
        <f>+'BASE DE DATOS '!CQ658</f>
        <v>42.75</v>
      </c>
      <c r="S64" s="160">
        <f>+'BASE DE DATOS '!CR658</f>
        <v>0.92934782608695654</v>
      </c>
      <c r="T64" s="55" t="str">
        <f>+'BASE DE DATOS '!CU658</f>
        <v>SECRETARIA DE PLANEACIÓN</v>
      </c>
      <c r="U64" s="157"/>
    </row>
    <row r="65" spans="1:21" ht="18.75" customHeight="1">
      <c r="A65" s="48" t="s">
        <v>1717</v>
      </c>
      <c r="B65" s="49" t="s">
        <v>95</v>
      </c>
      <c r="C65" s="48" t="s">
        <v>1718</v>
      </c>
      <c r="D65" s="50">
        <v>1</v>
      </c>
      <c r="E65" s="50">
        <v>1</v>
      </c>
      <c r="F65" s="48" t="s">
        <v>97</v>
      </c>
      <c r="G65" s="48" t="s">
        <v>1721</v>
      </c>
      <c r="H65" s="48" t="s">
        <v>1721</v>
      </c>
      <c r="I65" s="51">
        <f>+'BASE DE DATOS '!CE659</f>
        <v>0</v>
      </c>
      <c r="J65" s="51">
        <f>+'BASE DE DATOS '!CF659</f>
        <v>0</v>
      </c>
      <c r="K65" s="51">
        <f>+'BASE DE DATOS '!CG659</f>
        <v>0</v>
      </c>
      <c r="L65" s="51">
        <f>+'BASE DE DATOS '!CH659</f>
        <v>0</v>
      </c>
      <c r="M65" s="51">
        <f>+'BASE DE DATOS '!CI659</f>
        <v>0</v>
      </c>
      <c r="N65" s="51">
        <f>+'BASE DE DATOS '!CJ659</f>
        <v>0</v>
      </c>
      <c r="O65" s="51">
        <f>+'BASE DE DATOS '!CK659</f>
        <v>0</v>
      </c>
      <c r="P65" s="51">
        <f>+'BASE DE DATOS '!CL659</f>
        <v>0</v>
      </c>
      <c r="Q65" s="51">
        <f>+'BASE DE DATOS '!CM659</f>
        <v>0</v>
      </c>
      <c r="R65" s="54">
        <f>+'BASE DE DATOS '!CQ659</f>
        <v>1</v>
      </c>
      <c r="S65" s="160">
        <f>+'BASE DE DATOS '!CR659</f>
        <v>1</v>
      </c>
      <c r="T65" s="55" t="str">
        <f>+'BASE DE DATOS '!CU659</f>
        <v>SECRETARIA DE PLANEACIÓN</v>
      </c>
      <c r="U65" s="157"/>
    </row>
    <row r="66" spans="1:21" ht="18.75" customHeight="1">
      <c r="A66" s="48" t="s">
        <v>1717</v>
      </c>
      <c r="B66" s="49" t="s">
        <v>95</v>
      </c>
      <c r="C66" s="48" t="s">
        <v>1718</v>
      </c>
      <c r="D66" s="50">
        <v>45</v>
      </c>
      <c r="E66" s="50">
        <v>46</v>
      </c>
      <c r="F66" s="48" t="s">
        <v>97</v>
      </c>
      <c r="G66" s="48" t="s">
        <v>1722</v>
      </c>
      <c r="H66" s="48" t="s">
        <v>1722</v>
      </c>
      <c r="I66" s="51">
        <f>+'BASE DE DATOS '!CE660</f>
        <v>0</v>
      </c>
      <c r="J66" s="50">
        <f>+'BASE DE DATOS '!CF660</f>
        <v>0</v>
      </c>
      <c r="K66" s="51">
        <f>+'BASE DE DATOS '!CG660</f>
        <v>0</v>
      </c>
      <c r="L66" s="51">
        <f>+'BASE DE DATOS '!CH660</f>
        <v>0</v>
      </c>
      <c r="M66" s="51">
        <f>+'BASE DE DATOS '!CI660</f>
        <v>0</v>
      </c>
      <c r="N66" s="51">
        <f>+'BASE DE DATOS '!CJ660</f>
        <v>0</v>
      </c>
      <c r="O66" s="51">
        <f>+'BASE DE DATOS '!CK660</f>
        <v>0</v>
      </c>
      <c r="P66" s="51">
        <f>+'BASE DE DATOS '!CL660</f>
        <v>0</v>
      </c>
      <c r="Q66" s="51">
        <f>+'BASE DE DATOS '!CM660</f>
        <v>0</v>
      </c>
      <c r="R66" s="54">
        <f>+'BASE DE DATOS '!CQ660</f>
        <v>46</v>
      </c>
      <c r="S66" s="160">
        <f>+'BASE DE DATOS '!CR660</f>
        <v>1</v>
      </c>
      <c r="T66" s="55" t="str">
        <f>+'BASE DE DATOS '!CU660</f>
        <v>SECRETARIA DE PLANEACIÓN</v>
      </c>
      <c r="U66" s="157"/>
    </row>
    <row r="67" spans="1:21" ht="18.75" customHeight="1">
      <c r="A67" s="48" t="s">
        <v>1723</v>
      </c>
      <c r="B67" s="49" t="s">
        <v>95</v>
      </c>
      <c r="C67" s="48" t="s">
        <v>1724</v>
      </c>
      <c r="D67" s="50">
        <v>46</v>
      </c>
      <c r="E67" s="50">
        <v>46</v>
      </c>
      <c r="F67" s="48" t="s">
        <v>486</v>
      </c>
      <c r="G67" s="48" t="s">
        <v>1725</v>
      </c>
      <c r="H67" s="48" t="s">
        <v>1725</v>
      </c>
      <c r="I67" s="51">
        <f>+'BASE DE DATOS '!CE661</f>
        <v>0</v>
      </c>
      <c r="J67" s="51">
        <f>+'BASE DE DATOS '!CF661</f>
        <v>0</v>
      </c>
      <c r="K67" s="51">
        <f>+'BASE DE DATOS '!CG661</f>
        <v>0</v>
      </c>
      <c r="L67" s="51">
        <f>+'BASE DE DATOS '!CH661</f>
        <v>0</v>
      </c>
      <c r="M67" s="51">
        <f>+'BASE DE DATOS '!CI661</f>
        <v>0</v>
      </c>
      <c r="N67" s="51">
        <f>+'BASE DE DATOS '!CJ661</f>
        <v>0</v>
      </c>
      <c r="O67" s="51">
        <f>+'BASE DE DATOS '!CK661</f>
        <v>0</v>
      </c>
      <c r="P67" s="51">
        <f>+'BASE DE DATOS '!CL661</f>
        <v>0</v>
      </c>
      <c r="Q67" s="51">
        <f>+'BASE DE DATOS '!CM661</f>
        <v>0</v>
      </c>
      <c r="R67" s="54">
        <f>+'BASE DE DATOS '!CQ661</f>
        <v>46</v>
      </c>
      <c r="S67" s="160">
        <f>+'BASE DE DATOS '!CR661</f>
        <v>1</v>
      </c>
      <c r="T67" s="55" t="str">
        <f>+'BASE DE DATOS '!CU661</f>
        <v>SECRETARIA DE PLANEACIÓN</v>
      </c>
      <c r="U67" s="157"/>
    </row>
    <row r="68" spans="1:21" ht="17.25" customHeight="1">
      <c r="A68" s="48" t="s">
        <v>1723</v>
      </c>
      <c r="B68" s="49" t="s">
        <v>95</v>
      </c>
      <c r="C68" s="48" t="s">
        <v>1724</v>
      </c>
      <c r="D68" s="50">
        <v>46</v>
      </c>
      <c r="E68" s="50">
        <v>46</v>
      </c>
      <c r="F68" s="48" t="s">
        <v>486</v>
      </c>
      <c r="G68" s="48" t="s">
        <v>1726</v>
      </c>
      <c r="H68" s="48" t="s">
        <v>1726</v>
      </c>
      <c r="I68" s="51">
        <f>+'BASE DE DATOS '!CE662</f>
        <v>0</v>
      </c>
      <c r="J68" s="51">
        <f>+'BASE DE DATOS '!CF662</f>
        <v>0</v>
      </c>
      <c r="K68" s="51">
        <f>+'BASE DE DATOS '!CG662</f>
        <v>0</v>
      </c>
      <c r="L68" s="51">
        <f>+'BASE DE DATOS '!CH662</f>
        <v>0</v>
      </c>
      <c r="M68" s="51">
        <f>+'BASE DE DATOS '!CI662</f>
        <v>0</v>
      </c>
      <c r="N68" s="51">
        <f>+'BASE DE DATOS '!CJ662</f>
        <v>0</v>
      </c>
      <c r="O68" s="51">
        <f>+'BASE DE DATOS '!CK662</f>
        <v>0</v>
      </c>
      <c r="P68" s="51">
        <f>+'BASE DE DATOS '!CL662</f>
        <v>0</v>
      </c>
      <c r="Q68" s="51">
        <f>+'BASE DE DATOS '!CM662</f>
        <v>0</v>
      </c>
      <c r="R68" s="54">
        <f>+'BASE DE DATOS '!CQ662</f>
        <v>46</v>
      </c>
      <c r="S68" s="160">
        <f>+'BASE DE DATOS '!CR662</f>
        <v>1</v>
      </c>
      <c r="T68" s="55" t="str">
        <f>+'BASE DE DATOS '!CU662</f>
        <v>SECRETARIA DE PLANEACIÓN</v>
      </c>
      <c r="U68" s="157"/>
    </row>
    <row r="69" spans="1:21" ht="14.25" customHeight="1">
      <c r="A69" s="48" t="s">
        <v>1723</v>
      </c>
      <c r="B69" s="49" t="s">
        <v>95</v>
      </c>
      <c r="C69" s="48" t="s">
        <v>1724</v>
      </c>
      <c r="D69" s="50">
        <v>46</v>
      </c>
      <c r="E69" s="50">
        <v>46</v>
      </c>
      <c r="F69" s="48" t="s">
        <v>97</v>
      </c>
      <c r="G69" s="48" t="s">
        <v>1727</v>
      </c>
      <c r="H69" s="48" t="s">
        <v>1727</v>
      </c>
      <c r="I69" s="51">
        <f>+'BASE DE DATOS '!CE663</f>
        <v>0</v>
      </c>
      <c r="J69" s="51">
        <f>+'BASE DE DATOS '!CF663</f>
        <v>0</v>
      </c>
      <c r="K69" s="51">
        <f>+'BASE DE DATOS '!CG663</f>
        <v>0</v>
      </c>
      <c r="L69" s="51">
        <f>+'BASE DE DATOS '!CH663</f>
        <v>0</v>
      </c>
      <c r="M69" s="51">
        <f>+'BASE DE DATOS '!CI663</f>
        <v>0</v>
      </c>
      <c r="N69" s="51">
        <f>+'BASE DE DATOS '!CJ663</f>
        <v>0</v>
      </c>
      <c r="O69" s="51">
        <f>+'BASE DE DATOS '!CK663</f>
        <v>0</v>
      </c>
      <c r="P69" s="51">
        <f>+'BASE DE DATOS '!CL663</f>
        <v>0</v>
      </c>
      <c r="Q69" s="51">
        <f>+'BASE DE DATOS '!CM663</f>
        <v>0</v>
      </c>
      <c r="R69" s="54">
        <f>+'BASE DE DATOS '!CQ663</f>
        <v>46</v>
      </c>
      <c r="S69" s="160">
        <f>+'BASE DE DATOS '!CR663</f>
        <v>1</v>
      </c>
      <c r="T69" s="55" t="str">
        <f>+'BASE DE DATOS '!CU663</f>
        <v>SECRETARIA DE PLANEACIÓN</v>
      </c>
      <c r="U69" s="157"/>
    </row>
    <row r="70" spans="1:21" ht="24" customHeight="1">
      <c r="A70" s="48" t="s">
        <v>1723</v>
      </c>
      <c r="B70" s="49" t="s">
        <v>95</v>
      </c>
      <c r="C70" s="48" t="s">
        <v>1724</v>
      </c>
      <c r="D70" s="50">
        <v>46</v>
      </c>
      <c r="E70" s="50">
        <v>46</v>
      </c>
      <c r="F70" s="48" t="s">
        <v>486</v>
      </c>
      <c r="G70" s="48" t="s">
        <v>1728</v>
      </c>
      <c r="H70" s="48" t="s">
        <v>1728</v>
      </c>
      <c r="I70" s="51">
        <f>+'BASE DE DATOS '!CE664</f>
        <v>0</v>
      </c>
      <c r="J70" s="51">
        <f>+'BASE DE DATOS '!CF664</f>
        <v>0</v>
      </c>
      <c r="K70" s="51">
        <f>+'BASE DE DATOS '!CG664</f>
        <v>0</v>
      </c>
      <c r="L70" s="51">
        <f>+'BASE DE DATOS '!CH664</f>
        <v>0</v>
      </c>
      <c r="M70" s="51">
        <f>+'BASE DE DATOS '!CI664</f>
        <v>0</v>
      </c>
      <c r="N70" s="51">
        <f>+'BASE DE DATOS '!CJ664</f>
        <v>0</v>
      </c>
      <c r="O70" s="51">
        <f>+'BASE DE DATOS '!CK664</f>
        <v>0</v>
      </c>
      <c r="P70" s="51">
        <f>+'BASE DE DATOS '!CL664</f>
        <v>0</v>
      </c>
      <c r="Q70" s="51">
        <f>+'BASE DE DATOS '!CM664</f>
        <v>0</v>
      </c>
      <c r="R70" s="54">
        <f>+'BASE DE DATOS '!CQ664</f>
        <v>46</v>
      </c>
      <c r="S70" s="160">
        <f>+'BASE DE DATOS '!CR664</f>
        <v>1</v>
      </c>
      <c r="T70" s="55" t="str">
        <f>+'BASE DE DATOS '!CU664</f>
        <v>SECRETARIA DE PLANEACIÓN</v>
      </c>
      <c r="U70" s="157"/>
    </row>
    <row r="71" spans="1:21" ht="15" customHeight="1">
      <c r="A71" s="48" t="s">
        <v>1729</v>
      </c>
      <c r="B71" s="49" t="s">
        <v>95</v>
      </c>
      <c r="C71" s="48" t="s">
        <v>1730</v>
      </c>
      <c r="D71" s="50">
        <v>1</v>
      </c>
      <c r="E71" s="50">
        <v>1</v>
      </c>
      <c r="F71" s="48" t="s">
        <v>97</v>
      </c>
      <c r="G71" s="48" t="s">
        <v>1731</v>
      </c>
      <c r="H71" s="48" t="s">
        <v>1731</v>
      </c>
      <c r="I71" s="51">
        <f>+'BASE DE DATOS '!CE665</f>
        <v>0</v>
      </c>
      <c r="J71" s="51">
        <f>+'BASE DE DATOS '!CF665</f>
        <v>0</v>
      </c>
      <c r="K71" s="51">
        <f>+'BASE DE DATOS '!CG665</f>
        <v>0</v>
      </c>
      <c r="L71" s="51">
        <f>+'BASE DE DATOS '!CH665</f>
        <v>0</v>
      </c>
      <c r="M71" s="51">
        <f>+'BASE DE DATOS '!CI665</f>
        <v>0</v>
      </c>
      <c r="N71" s="51">
        <f>+'BASE DE DATOS '!CJ665</f>
        <v>0</v>
      </c>
      <c r="O71" s="51">
        <f>+'BASE DE DATOS '!CK665</f>
        <v>0</v>
      </c>
      <c r="P71" s="51">
        <f>+'BASE DE DATOS '!CL665</f>
        <v>0</v>
      </c>
      <c r="Q71" s="51">
        <f>+'BASE DE DATOS '!CM665</f>
        <v>0</v>
      </c>
      <c r="R71" s="54">
        <f>+'BASE DE DATOS '!CQ665</f>
        <v>0</v>
      </c>
      <c r="S71" s="160">
        <f>+'BASE DE DATOS '!CR665</f>
        <v>0</v>
      </c>
      <c r="T71" s="55" t="str">
        <f>+'BASE DE DATOS '!CU665</f>
        <v>SECRETARIA DE PLANEACIÓN</v>
      </c>
      <c r="U71" s="157"/>
    </row>
    <row r="72" spans="1:21" ht="17.25" customHeight="1">
      <c r="A72" s="48" t="s">
        <v>1732</v>
      </c>
      <c r="B72" s="49" t="s">
        <v>95</v>
      </c>
      <c r="C72" s="48" t="s">
        <v>1733</v>
      </c>
      <c r="D72" s="50">
        <v>1</v>
      </c>
      <c r="E72" s="50">
        <v>1</v>
      </c>
      <c r="F72" s="48" t="s">
        <v>97</v>
      </c>
      <c r="G72" s="48" t="s">
        <v>1734</v>
      </c>
      <c r="H72" s="48" t="s">
        <v>1734</v>
      </c>
      <c r="I72" s="51">
        <f>+'BASE DE DATOS '!CE666</f>
        <v>1228021620</v>
      </c>
      <c r="J72" s="51">
        <f>+'BASE DE DATOS '!CF666</f>
        <v>0</v>
      </c>
      <c r="K72" s="51">
        <f>+'BASE DE DATOS '!CG666</f>
        <v>0</v>
      </c>
      <c r="L72" s="51">
        <f>+'BASE DE DATOS '!CH666</f>
        <v>0</v>
      </c>
      <c r="M72" s="51">
        <f>+'BASE DE DATOS '!CI666</f>
        <v>0</v>
      </c>
      <c r="N72" s="51">
        <f>+'BASE DE DATOS '!CJ666</f>
        <v>1228021620</v>
      </c>
      <c r="O72" s="51">
        <f>+'BASE DE DATOS '!CK666</f>
        <v>0</v>
      </c>
      <c r="P72" s="51">
        <f>+'BASE DE DATOS '!CL666</f>
        <v>0</v>
      </c>
      <c r="Q72" s="51">
        <f>+'BASE DE DATOS '!CM666</f>
        <v>0</v>
      </c>
      <c r="R72" s="54">
        <f>+'BASE DE DATOS '!CQ666</f>
        <v>1</v>
      </c>
      <c r="S72" s="160">
        <f>+'BASE DE DATOS '!CR666</f>
        <v>1</v>
      </c>
      <c r="T72" s="55" t="str">
        <f>+'BASE DE DATOS '!CU666</f>
        <v>SECRETARIA DE PLANEACIÓN</v>
      </c>
      <c r="U72" s="157"/>
    </row>
  </sheetData>
  <autoFilter ref="E1:V72"/>
  <conditionalFormatting sqref="S7:S10">
    <cfRule type="iconSet" priority="106">
      <iconSet iconSet="5Arrows">
        <cfvo type="percent" val="0"/>
        <cfvo type="num" val="0.2"/>
        <cfvo type="num" val="0.4"/>
        <cfvo type="num" val="0.6"/>
        <cfvo type="num" val="0.8"/>
      </iconSet>
    </cfRule>
  </conditionalFormatting>
  <conditionalFormatting sqref="S11:S13">
    <cfRule type="iconSet" priority="105">
      <iconSet iconSet="5Arrows">
        <cfvo type="percent" val="0"/>
        <cfvo type="num" val="0.2"/>
        <cfvo type="num" val="0.4"/>
        <cfvo type="num" val="0.6"/>
        <cfvo type="num" val="0.8"/>
      </iconSet>
    </cfRule>
  </conditionalFormatting>
  <conditionalFormatting sqref="S14:S21">
    <cfRule type="iconSet" priority="104">
      <iconSet iconSet="5Arrows">
        <cfvo type="percent" val="0"/>
        <cfvo type="num" val="0.2"/>
        <cfvo type="num" val="0.4"/>
        <cfvo type="num" val="0.6"/>
        <cfvo type="num" val="0.8"/>
      </iconSet>
    </cfRule>
  </conditionalFormatting>
  <conditionalFormatting sqref="S22:S37">
    <cfRule type="iconSet" priority="103">
      <iconSet iconSet="5Arrows">
        <cfvo type="percent" val="0"/>
        <cfvo type="num" val="0.2"/>
        <cfvo type="num" val="0.4"/>
        <cfvo type="num" val="0.6"/>
        <cfvo type="num" val="0.8"/>
      </iconSet>
    </cfRule>
  </conditionalFormatting>
  <conditionalFormatting sqref="S51:S59">
    <cfRule type="iconSet" priority="102">
      <iconSet iconSet="5Arrows">
        <cfvo type="percent" val="0"/>
        <cfvo type="num" val="0.2"/>
        <cfvo type="num" val="0.4"/>
        <cfvo type="num" val="0.6"/>
        <cfvo type="num" val="0.8"/>
      </iconSet>
    </cfRule>
  </conditionalFormatting>
  <conditionalFormatting sqref="S7:S10">
    <cfRule type="iconSet" priority="101">
      <iconSet iconSet="5Arrows">
        <cfvo type="percent" val="0"/>
        <cfvo type="num" val="0.25" gte="0"/>
        <cfvo type="num" val="0.4"/>
        <cfvo type="num" val="0.75"/>
        <cfvo type="num" val="0.75" gte="0"/>
      </iconSet>
    </cfRule>
  </conditionalFormatting>
  <conditionalFormatting sqref="S11:S13">
    <cfRule type="iconSet" priority="100">
      <iconSet iconSet="5Arrows">
        <cfvo type="percent" val="0"/>
        <cfvo type="num" val="0.25" gte="0"/>
        <cfvo type="num" val="0.4"/>
        <cfvo type="num" val="0.75"/>
        <cfvo type="num" val="0.75" gte="0"/>
      </iconSet>
    </cfRule>
  </conditionalFormatting>
  <conditionalFormatting sqref="S14:S21">
    <cfRule type="iconSet" priority="99">
      <iconSet iconSet="5Arrows">
        <cfvo type="percent" val="0"/>
        <cfvo type="num" val="0.25" gte="0"/>
        <cfvo type="num" val="0.4"/>
        <cfvo type="num" val="0.75"/>
        <cfvo type="num" val="0.75" gte="0"/>
      </iconSet>
    </cfRule>
  </conditionalFormatting>
  <conditionalFormatting sqref="S22:S37">
    <cfRule type="iconSet" priority="98">
      <iconSet iconSet="5Arrows">
        <cfvo type="percent" val="0"/>
        <cfvo type="num" val="0.25" gte="0"/>
        <cfvo type="num" val="0.4"/>
        <cfvo type="num" val="0.75"/>
        <cfvo type="num" val="0.75" gte="0"/>
      </iconSet>
    </cfRule>
  </conditionalFormatting>
  <conditionalFormatting sqref="S51:S59">
    <cfRule type="iconSet" priority="97">
      <iconSet iconSet="5Arrows">
        <cfvo type="percent" val="0"/>
        <cfvo type="num" val="0.25" gte="0"/>
        <cfvo type="num" val="0.4"/>
        <cfvo type="num" val="0.75"/>
        <cfvo type="num" val="0.75" gte="0"/>
      </iconSet>
    </cfRule>
  </conditionalFormatting>
  <conditionalFormatting sqref="S2">
    <cfRule type="iconSet" priority="96">
      <iconSet iconSet="5Arrows">
        <cfvo type="percent" val="0"/>
        <cfvo type="num" val="0.2"/>
        <cfvo type="num" val="0.4"/>
        <cfvo type="num" val="0.6"/>
        <cfvo type="num" val="0.8"/>
      </iconSet>
    </cfRule>
  </conditionalFormatting>
  <conditionalFormatting sqref="S2">
    <cfRule type="iconSet" priority="95">
      <iconSet iconSet="5Arrows">
        <cfvo type="percent" val="0"/>
        <cfvo type="num" val="0.25" gte="0"/>
        <cfvo type="num" val="0.4"/>
        <cfvo type="num" val="0.75"/>
        <cfvo type="num" val="0.75" gte="0"/>
      </iconSet>
    </cfRule>
  </conditionalFormatting>
  <conditionalFormatting sqref="S14">
    <cfRule type="iconSet" priority="94">
      <iconSet iconSet="5Arrows">
        <cfvo type="percent" val="0"/>
        <cfvo type="num" val="0.2"/>
        <cfvo type="num" val="0.4"/>
        <cfvo type="num" val="0.6"/>
        <cfvo type="num" val="0.8"/>
      </iconSet>
    </cfRule>
  </conditionalFormatting>
  <conditionalFormatting sqref="S14">
    <cfRule type="iconSet" priority="93">
      <iconSet iconSet="5Arrows">
        <cfvo type="percent" val="0"/>
        <cfvo type="num" val="0.25" gte="0"/>
        <cfvo type="num" val="0.4"/>
        <cfvo type="num" val="0.75"/>
        <cfvo type="num" val="0.75" gte="0"/>
      </iconSet>
    </cfRule>
  </conditionalFormatting>
  <conditionalFormatting sqref="S15:S21">
    <cfRule type="iconSet" priority="92">
      <iconSet iconSet="5Arrows">
        <cfvo type="percent" val="0"/>
        <cfvo type="num" val="0.2"/>
        <cfvo type="num" val="0.4"/>
        <cfvo type="num" val="0.6"/>
        <cfvo type="num" val="0.8"/>
      </iconSet>
    </cfRule>
  </conditionalFormatting>
  <conditionalFormatting sqref="S15:S21">
    <cfRule type="iconSet" priority="91">
      <iconSet iconSet="5Arrows">
        <cfvo type="percent" val="0"/>
        <cfvo type="num" val="0.25" gte="0"/>
        <cfvo type="num" val="0.4"/>
        <cfvo type="num" val="0.75"/>
        <cfvo type="num" val="0.75" gte="0"/>
      </iconSet>
    </cfRule>
  </conditionalFormatting>
  <conditionalFormatting sqref="S15">
    <cfRule type="iconSet" priority="90">
      <iconSet iconSet="5Arrows">
        <cfvo type="percent" val="0"/>
        <cfvo type="num" val="0.2"/>
        <cfvo type="num" val="0.4"/>
        <cfvo type="num" val="0.6"/>
        <cfvo type="num" val="0.8"/>
      </iconSet>
    </cfRule>
  </conditionalFormatting>
  <conditionalFormatting sqref="S15">
    <cfRule type="iconSet" priority="89">
      <iconSet iconSet="5Arrows">
        <cfvo type="percent" val="0"/>
        <cfvo type="num" val="0.25" gte="0"/>
        <cfvo type="num" val="0.4"/>
        <cfvo type="num" val="0.75"/>
        <cfvo type="num" val="0.75" gte="0"/>
      </iconSet>
    </cfRule>
  </conditionalFormatting>
  <conditionalFormatting sqref="S16">
    <cfRule type="iconSet" priority="88">
      <iconSet iconSet="5Arrows">
        <cfvo type="percent" val="0"/>
        <cfvo type="num" val="0.2"/>
        <cfvo type="num" val="0.4"/>
        <cfvo type="num" val="0.6"/>
        <cfvo type="num" val="0.8"/>
      </iconSet>
    </cfRule>
  </conditionalFormatting>
  <conditionalFormatting sqref="S16">
    <cfRule type="iconSet" priority="87">
      <iconSet iconSet="5Arrows">
        <cfvo type="percent" val="0"/>
        <cfvo type="num" val="0.25" gte="0"/>
        <cfvo type="num" val="0.4"/>
        <cfvo type="num" val="0.75"/>
        <cfvo type="num" val="0.75" gte="0"/>
      </iconSet>
    </cfRule>
  </conditionalFormatting>
  <conditionalFormatting sqref="S17">
    <cfRule type="iconSet" priority="86">
      <iconSet iconSet="5Arrows">
        <cfvo type="percent" val="0"/>
        <cfvo type="num" val="0.2"/>
        <cfvo type="num" val="0.4"/>
        <cfvo type="num" val="0.6"/>
        <cfvo type="num" val="0.8"/>
      </iconSet>
    </cfRule>
  </conditionalFormatting>
  <conditionalFormatting sqref="S17">
    <cfRule type="iconSet" priority="85">
      <iconSet iconSet="5Arrows">
        <cfvo type="percent" val="0"/>
        <cfvo type="num" val="0.25" gte="0"/>
        <cfvo type="num" val="0.4"/>
        <cfvo type="num" val="0.75"/>
        <cfvo type="num" val="0.75" gte="0"/>
      </iconSet>
    </cfRule>
  </conditionalFormatting>
  <conditionalFormatting sqref="S19">
    <cfRule type="iconSet" priority="84">
      <iconSet iconSet="5Arrows">
        <cfvo type="percent" val="0"/>
        <cfvo type="num" val="0.2"/>
        <cfvo type="num" val="0.4"/>
        <cfvo type="num" val="0.6"/>
        <cfvo type="num" val="0.8"/>
      </iconSet>
    </cfRule>
  </conditionalFormatting>
  <conditionalFormatting sqref="S19">
    <cfRule type="iconSet" priority="83">
      <iconSet iconSet="5Arrows">
        <cfvo type="percent" val="0"/>
        <cfvo type="num" val="0.25" gte="0"/>
        <cfvo type="num" val="0.4"/>
        <cfvo type="num" val="0.75"/>
        <cfvo type="num" val="0.75" gte="0"/>
      </iconSet>
    </cfRule>
  </conditionalFormatting>
  <conditionalFormatting sqref="S22">
    <cfRule type="iconSet" priority="82">
      <iconSet iconSet="5Arrows">
        <cfvo type="percent" val="0"/>
        <cfvo type="num" val="0.2"/>
        <cfvo type="num" val="0.4"/>
        <cfvo type="num" val="0.6"/>
        <cfvo type="num" val="0.8"/>
      </iconSet>
    </cfRule>
  </conditionalFormatting>
  <conditionalFormatting sqref="S22">
    <cfRule type="iconSet" priority="81">
      <iconSet iconSet="5Arrows">
        <cfvo type="percent" val="0"/>
        <cfvo type="num" val="0.25" gte="0"/>
        <cfvo type="num" val="0.4"/>
        <cfvo type="num" val="0.75"/>
        <cfvo type="num" val="0.75" gte="0"/>
      </iconSet>
    </cfRule>
  </conditionalFormatting>
  <conditionalFormatting sqref="S23:S37">
    <cfRule type="iconSet" priority="80">
      <iconSet iconSet="5Arrows">
        <cfvo type="percent" val="0"/>
        <cfvo type="num" val="0.2"/>
        <cfvo type="num" val="0.4"/>
        <cfvo type="num" val="0.6"/>
        <cfvo type="num" val="0.8"/>
      </iconSet>
    </cfRule>
  </conditionalFormatting>
  <conditionalFormatting sqref="S23:S37">
    <cfRule type="iconSet" priority="79">
      <iconSet iconSet="5Arrows">
        <cfvo type="percent" val="0"/>
        <cfvo type="num" val="0.25" gte="0"/>
        <cfvo type="num" val="0.4"/>
        <cfvo type="num" val="0.75"/>
        <cfvo type="num" val="0.75" gte="0"/>
      </iconSet>
    </cfRule>
  </conditionalFormatting>
  <conditionalFormatting sqref="S23:S24">
    <cfRule type="iconSet" priority="78">
      <iconSet iconSet="5Arrows">
        <cfvo type="percent" val="0"/>
        <cfvo type="num" val="0.2"/>
        <cfvo type="num" val="0.4"/>
        <cfvo type="num" val="0.6"/>
        <cfvo type="num" val="0.8"/>
      </iconSet>
    </cfRule>
  </conditionalFormatting>
  <conditionalFormatting sqref="S23:S24">
    <cfRule type="iconSet" priority="77">
      <iconSet iconSet="5Arrows">
        <cfvo type="percent" val="0"/>
        <cfvo type="num" val="0.25" gte="0"/>
        <cfvo type="num" val="0.4"/>
        <cfvo type="num" val="0.75"/>
        <cfvo type="num" val="0.75" gte="0"/>
      </iconSet>
    </cfRule>
  </conditionalFormatting>
  <conditionalFormatting sqref="S31">
    <cfRule type="iconSet" priority="76">
      <iconSet iconSet="5Arrows">
        <cfvo type="percent" val="0"/>
        <cfvo type="num" val="0.2"/>
        <cfvo type="num" val="0.4"/>
        <cfvo type="num" val="0.6"/>
        <cfvo type="num" val="0.8"/>
      </iconSet>
    </cfRule>
  </conditionalFormatting>
  <conditionalFormatting sqref="S31">
    <cfRule type="iconSet" priority="75">
      <iconSet iconSet="5Arrows">
        <cfvo type="percent" val="0"/>
        <cfvo type="num" val="0.25" gte="0"/>
        <cfvo type="num" val="0.4"/>
        <cfvo type="num" val="0.75"/>
        <cfvo type="num" val="0.75" gte="0"/>
      </iconSet>
    </cfRule>
  </conditionalFormatting>
  <conditionalFormatting sqref="S33">
    <cfRule type="iconSet" priority="74">
      <iconSet iconSet="5Arrows">
        <cfvo type="percent" val="0"/>
        <cfvo type="num" val="0.2"/>
        <cfvo type="num" val="0.4"/>
        <cfvo type="num" val="0.6"/>
        <cfvo type="num" val="0.8"/>
      </iconSet>
    </cfRule>
  </conditionalFormatting>
  <conditionalFormatting sqref="S33">
    <cfRule type="iconSet" priority="73">
      <iconSet iconSet="5Arrows">
        <cfvo type="percent" val="0"/>
        <cfvo type="num" val="0.25" gte="0"/>
        <cfvo type="num" val="0.4"/>
        <cfvo type="num" val="0.75"/>
        <cfvo type="num" val="0.75" gte="0"/>
      </iconSet>
    </cfRule>
  </conditionalFormatting>
  <conditionalFormatting sqref="S41:S42">
    <cfRule type="iconSet" priority="72">
      <iconSet iconSet="5Arrows">
        <cfvo type="percent" val="0"/>
        <cfvo type="num" val="0.2"/>
        <cfvo type="num" val="0.4"/>
        <cfvo type="num" val="0.6"/>
        <cfvo type="num" val="0.8"/>
      </iconSet>
    </cfRule>
  </conditionalFormatting>
  <conditionalFormatting sqref="S41:S42">
    <cfRule type="iconSet" priority="71">
      <iconSet iconSet="5Arrows">
        <cfvo type="percent" val="0"/>
        <cfvo type="num" val="0.25" gte="0"/>
        <cfvo type="num" val="0.4"/>
        <cfvo type="num" val="0.75"/>
        <cfvo type="num" val="0.75" gte="0"/>
      </iconSet>
    </cfRule>
  </conditionalFormatting>
  <conditionalFormatting sqref="U7:U10">
    <cfRule type="iconSet" priority="70">
      <iconSet iconSet="5Arrows">
        <cfvo type="percent" val="0"/>
        <cfvo type="num" val="0.2"/>
        <cfvo type="num" val="0.4"/>
        <cfvo type="num" val="0.6"/>
        <cfvo type="num" val="0.8"/>
      </iconSet>
    </cfRule>
  </conditionalFormatting>
  <conditionalFormatting sqref="U11:U13">
    <cfRule type="iconSet" priority="69">
      <iconSet iconSet="5Arrows">
        <cfvo type="percent" val="0"/>
        <cfvo type="num" val="0.2"/>
        <cfvo type="num" val="0.4"/>
        <cfvo type="num" val="0.6"/>
        <cfvo type="num" val="0.8"/>
      </iconSet>
    </cfRule>
  </conditionalFormatting>
  <conditionalFormatting sqref="U14:U21">
    <cfRule type="iconSet" priority="68">
      <iconSet iconSet="5Arrows">
        <cfvo type="percent" val="0"/>
        <cfvo type="num" val="0.2"/>
        <cfvo type="num" val="0.4"/>
        <cfvo type="num" val="0.6"/>
        <cfvo type="num" val="0.8"/>
      </iconSet>
    </cfRule>
  </conditionalFormatting>
  <conditionalFormatting sqref="U22:U37">
    <cfRule type="iconSet" priority="67">
      <iconSet iconSet="5Arrows">
        <cfvo type="percent" val="0"/>
        <cfvo type="num" val="0.2"/>
        <cfvo type="num" val="0.4"/>
        <cfvo type="num" val="0.6"/>
        <cfvo type="num" val="0.8"/>
      </iconSet>
    </cfRule>
  </conditionalFormatting>
  <conditionalFormatting sqref="U51:U59">
    <cfRule type="iconSet" priority="66">
      <iconSet iconSet="5Arrows">
        <cfvo type="percent" val="0"/>
        <cfvo type="num" val="0.2"/>
        <cfvo type="num" val="0.4"/>
        <cfvo type="num" val="0.6"/>
        <cfvo type="num" val="0.8"/>
      </iconSet>
    </cfRule>
  </conditionalFormatting>
  <conditionalFormatting sqref="U7:U10">
    <cfRule type="iconSet" priority="65">
      <iconSet iconSet="5Arrows">
        <cfvo type="percent" val="0"/>
        <cfvo type="num" val="0.25" gte="0"/>
        <cfvo type="num" val="0.4"/>
        <cfvo type="num" val="0.75"/>
        <cfvo type="num" val="0.75" gte="0"/>
      </iconSet>
    </cfRule>
  </conditionalFormatting>
  <conditionalFormatting sqref="U11:U13">
    <cfRule type="iconSet" priority="64">
      <iconSet iconSet="5Arrows">
        <cfvo type="percent" val="0"/>
        <cfvo type="num" val="0.25" gte="0"/>
        <cfvo type="num" val="0.4"/>
        <cfvo type="num" val="0.75"/>
        <cfvo type="num" val="0.75" gte="0"/>
      </iconSet>
    </cfRule>
  </conditionalFormatting>
  <conditionalFormatting sqref="U14:U21">
    <cfRule type="iconSet" priority="63">
      <iconSet iconSet="5Arrows">
        <cfvo type="percent" val="0"/>
        <cfvo type="num" val="0.25" gte="0"/>
        <cfvo type="num" val="0.4"/>
        <cfvo type="num" val="0.75"/>
        <cfvo type="num" val="0.75" gte="0"/>
      </iconSet>
    </cfRule>
  </conditionalFormatting>
  <conditionalFormatting sqref="U22:U37">
    <cfRule type="iconSet" priority="62">
      <iconSet iconSet="5Arrows">
        <cfvo type="percent" val="0"/>
        <cfvo type="num" val="0.25" gte="0"/>
        <cfvo type="num" val="0.4"/>
        <cfvo type="num" val="0.75"/>
        <cfvo type="num" val="0.75" gte="0"/>
      </iconSet>
    </cfRule>
  </conditionalFormatting>
  <conditionalFormatting sqref="U51:U59">
    <cfRule type="iconSet" priority="61">
      <iconSet iconSet="5Arrows">
        <cfvo type="percent" val="0"/>
        <cfvo type="num" val="0.25" gte="0"/>
        <cfvo type="num" val="0.4"/>
        <cfvo type="num" val="0.75"/>
        <cfvo type="num" val="0.75" gte="0"/>
      </iconSet>
    </cfRule>
  </conditionalFormatting>
  <conditionalFormatting sqref="U2">
    <cfRule type="iconSet" priority="60">
      <iconSet iconSet="5Arrows">
        <cfvo type="percent" val="0"/>
        <cfvo type="num" val="0.2"/>
        <cfvo type="num" val="0.4"/>
        <cfvo type="num" val="0.6"/>
        <cfvo type="num" val="0.8"/>
      </iconSet>
    </cfRule>
  </conditionalFormatting>
  <conditionalFormatting sqref="U2">
    <cfRule type="iconSet" priority="59">
      <iconSet iconSet="5Arrows">
        <cfvo type="percent" val="0"/>
        <cfvo type="num" val="0.25" gte="0"/>
        <cfvo type="num" val="0.4"/>
        <cfvo type="num" val="0.75"/>
        <cfvo type="num" val="0.75" gte="0"/>
      </iconSet>
    </cfRule>
  </conditionalFormatting>
  <conditionalFormatting sqref="U14">
    <cfRule type="iconSet" priority="58">
      <iconSet iconSet="5Arrows">
        <cfvo type="percent" val="0"/>
        <cfvo type="num" val="0.2"/>
        <cfvo type="num" val="0.4"/>
        <cfvo type="num" val="0.6"/>
        <cfvo type="num" val="0.8"/>
      </iconSet>
    </cfRule>
  </conditionalFormatting>
  <conditionalFormatting sqref="U14">
    <cfRule type="iconSet" priority="57">
      <iconSet iconSet="5Arrows">
        <cfvo type="percent" val="0"/>
        <cfvo type="num" val="0.25" gte="0"/>
        <cfvo type="num" val="0.4"/>
        <cfvo type="num" val="0.75"/>
        <cfvo type="num" val="0.75" gte="0"/>
      </iconSet>
    </cfRule>
  </conditionalFormatting>
  <conditionalFormatting sqref="U15:U21">
    <cfRule type="iconSet" priority="56">
      <iconSet iconSet="5Arrows">
        <cfvo type="percent" val="0"/>
        <cfvo type="num" val="0.2"/>
        <cfvo type="num" val="0.4"/>
        <cfvo type="num" val="0.6"/>
        <cfvo type="num" val="0.8"/>
      </iconSet>
    </cfRule>
  </conditionalFormatting>
  <conditionalFormatting sqref="U15:U21">
    <cfRule type="iconSet" priority="55">
      <iconSet iconSet="5Arrows">
        <cfvo type="percent" val="0"/>
        <cfvo type="num" val="0.25" gte="0"/>
        <cfvo type="num" val="0.4"/>
        <cfvo type="num" val="0.75"/>
        <cfvo type="num" val="0.75" gte="0"/>
      </iconSet>
    </cfRule>
  </conditionalFormatting>
  <conditionalFormatting sqref="U15">
    <cfRule type="iconSet" priority="54">
      <iconSet iconSet="5Arrows">
        <cfvo type="percent" val="0"/>
        <cfvo type="num" val="0.2"/>
        <cfvo type="num" val="0.4"/>
        <cfvo type="num" val="0.6"/>
        <cfvo type="num" val="0.8"/>
      </iconSet>
    </cfRule>
  </conditionalFormatting>
  <conditionalFormatting sqref="U15">
    <cfRule type="iconSet" priority="53">
      <iconSet iconSet="5Arrows">
        <cfvo type="percent" val="0"/>
        <cfvo type="num" val="0.25" gte="0"/>
        <cfvo type="num" val="0.4"/>
        <cfvo type="num" val="0.75"/>
        <cfvo type="num" val="0.75" gte="0"/>
      </iconSet>
    </cfRule>
  </conditionalFormatting>
  <conditionalFormatting sqref="U16">
    <cfRule type="iconSet" priority="52">
      <iconSet iconSet="5Arrows">
        <cfvo type="percent" val="0"/>
        <cfvo type="num" val="0.2"/>
        <cfvo type="num" val="0.4"/>
        <cfvo type="num" val="0.6"/>
        <cfvo type="num" val="0.8"/>
      </iconSet>
    </cfRule>
  </conditionalFormatting>
  <conditionalFormatting sqref="U16">
    <cfRule type="iconSet" priority="51">
      <iconSet iconSet="5Arrows">
        <cfvo type="percent" val="0"/>
        <cfvo type="num" val="0.25" gte="0"/>
        <cfvo type="num" val="0.4"/>
        <cfvo type="num" val="0.75"/>
        <cfvo type="num" val="0.75" gte="0"/>
      </iconSet>
    </cfRule>
  </conditionalFormatting>
  <conditionalFormatting sqref="U17">
    <cfRule type="iconSet" priority="50">
      <iconSet iconSet="5Arrows">
        <cfvo type="percent" val="0"/>
        <cfvo type="num" val="0.2"/>
        <cfvo type="num" val="0.4"/>
        <cfvo type="num" val="0.6"/>
        <cfvo type="num" val="0.8"/>
      </iconSet>
    </cfRule>
  </conditionalFormatting>
  <conditionalFormatting sqref="U17">
    <cfRule type="iconSet" priority="49">
      <iconSet iconSet="5Arrows">
        <cfvo type="percent" val="0"/>
        <cfvo type="num" val="0.25" gte="0"/>
        <cfvo type="num" val="0.4"/>
        <cfvo type="num" val="0.75"/>
        <cfvo type="num" val="0.75" gte="0"/>
      </iconSet>
    </cfRule>
  </conditionalFormatting>
  <conditionalFormatting sqref="U19">
    <cfRule type="iconSet" priority="48">
      <iconSet iconSet="5Arrows">
        <cfvo type="percent" val="0"/>
        <cfvo type="num" val="0.2"/>
        <cfvo type="num" val="0.4"/>
        <cfvo type="num" val="0.6"/>
        <cfvo type="num" val="0.8"/>
      </iconSet>
    </cfRule>
  </conditionalFormatting>
  <conditionalFormatting sqref="U19">
    <cfRule type="iconSet" priority="47">
      <iconSet iconSet="5Arrows">
        <cfvo type="percent" val="0"/>
        <cfvo type="num" val="0.25" gte="0"/>
        <cfvo type="num" val="0.4"/>
        <cfvo type="num" val="0.75"/>
        <cfvo type="num" val="0.75" gte="0"/>
      </iconSet>
    </cfRule>
  </conditionalFormatting>
  <conditionalFormatting sqref="U22">
    <cfRule type="iconSet" priority="46">
      <iconSet iconSet="5Arrows">
        <cfvo type="percent" val="0"/>
        <cfvo type="num" val="0.2"/>
        <cfvo type="num" val="0.4"/>
        <cfvo type="num" val="0.6"/>
        <cfvo type="num" val="0.8"/>
      </iconSet>
    </cfRule>
  </conditionalFormatting>
  <conditionalFormatting sqref="U22">
    <cfRule type="iconSet" priority="45">
      <iconSet iconSet="5Arrows">
        <cfvo type="percent" val="0"/>
        <cfvo type="num" val="0.25" gte="0"/>
        <cfvo type="num" val="0.4"/>
        <cfvo type="num" val="0.75"/>
        <cfvo type="num" val="0.75" gte="0"/>
      </iconSet>
    </cfRule>
  </conditionalFormatting>
  <conditionalFormatting sqref="U23:U37">
    <cfRule type="iconSet" priority="44">
      <iconSet iconSet="5Arrows">
        <cfvo type="percent" val="0"/>
        <cfvo type="num" val="0.2"/>
        <cfvo type="num" val="0.4"/>
        <cfvo type="num" val="0.6"/>
        <cfvo type="num" val="0.8"/>
      </iconSet>
    </cfRule>
  </conditionalFormatting>
  <conditionalFormatting sqref="U23:U37">
    <cfRule type="iconSet" priority="43">
      <iconSet iconSet="5Arrows">
        <cfvo type="percent" val="0"/>
        <cfvo type="num" val="0.25" gte="0"/>
        <cfvo type="num" val="0.4"/>
        <cfvo type="num" val="0.75"/>
        <cfvo type="num" val="0.75" gte="0"/>
      </iconSet>
    </cfRule>
  </conditionalFormatting>
  <conditionalFormatting sqref="U23:U24">
    <cfRule type="iconSet" priority="42">
      <iconSet iconSet="5Arrows">
        <cfvo type="percent" val="0"/>
        <cfvo type="num" val="0.2"/>
        <cfvo type="num" val="0.4"/>
        <cfvo type="num" val="0.6"/>
        <cfvo type="num" val="0.8"/>
      </iconSet>
    </cfRule>
  </conditionalFormatting>
  <conditionalFormatting sqref="U23:U24">
    <cfRule type="iconSet" priority="41">
      <iconSet iconSet="5Arrows">
        <cfvo type="percent" val="0"/>
        <cfvo type="num" val="0.25" gte="0"/>
        <cfvo type="num" val="0.4"/>
        <cfvo type="num" val="0.75"/>
        <cfvo type="num" val="0.75" gte="0"/>
      </iconSet>
    </cfRule>
  </conditionalFormatting>
  <conditionalFormatting sqref="U31">
    <cfRule type="iconSet" priority="40">
      <iconSet iconSet="5Arrows">
        <cfvo type="percent" val="0"/>
        <cfvo type="num" val="0.2"/>
        <cfvo type="num" val="0.4"/>
        <cfvo type="num" val="0.6"/>
        <cfvo type="num" val="0.8"/>
      </iconSet>
    </cfRule>
  </conditionalFormatting>
  <conditionalFormatting sqref="U31">
    <cfRule type="iconSet" priority="39">
      <iconSet iconSet="5Arrows">
        <cfvo type="percent" val="0"/>
        <cfvo type="num" val="0.25" gte="0"/>
        <cfvo type="num" val="0.4"/>
        <cfvo type="num" val="0.75"/>
        <cfvo type="num" val="0.75" gte="0"/>
      </iconSet>
    </cfRule>
  </conditionalFormatting>
  <conditionalFormatting sqref="U33">
    <cfRule type="iconSet" priority="38">
      <iconSet iconSet="5Arrows">
        <cfvo type="percent" val="0"/>
        <cfvo type="num" val="0.2"/>
        <cfvo type="num" val="0.4"/>
        <cfvo type="num" val="0.6"/>
        <cfvo type="num" val="0.8"/>
      </iconSet>
    </cfRule>
  </conditionalFormatting>
  <conditionalFormatting sqref="U33">
    <cfRule type="iconSet" priority="37">
      <iconSet iconSet="5Arrows">
        <cfvo type="percent" val="0"/>
        <cfvo type="num" val="0.25" gte="0"/>
        <cfvo type="num" val="0.4"/>
        <cfvo type="num" val="0.75"/>
        <cfvo type="num" val="0.75" gte="0"/>
      </iconSet>
    </cfRule>
  </conditionalFormatting>
  <conditionalFormatting sqref="U41:U42">
    <cfRule type="iconSet" priority="36">
      <iconSet iconSet="5Arrows">
        <cfvo type="percent" val="0"/>
        <cfvo type="num" val="0.2"/>
        <cfvo type="num" val="0.4"/>
        <cfvo type="num" val="0.6"/>
        <cfvo type="num" val="0.8"/>
      </iconSet>
    </cfRule>
  </conditionalFormatting>
  <conditionalFormatting sqref="U41:U42">
    <cfRule type="iconSet" priority="35">
      <iconSet iconSet="5Arrows">
        <cfvo type="percent" val="0"/>
        <cfvo type="num" val="0.25" gte="0"/>
        <cfvo type="num" val="0.4"/>
        <cfvo type="num" val="0.75"/>
        <cfvo type="num" val="0.75" gte="0"/>
      </iconSet>
    </cfRule>
  </conditionalFormatting>
  <conditionalFormatting sqref="S6">
    <cfRule type="iconSet" priority="34">
      <iconSet iconSet="5Arrows">
        <cfvo type="percent" val="0"/>
        <cfvo type="num" val="0.2"/>
        <cfvo type="num" val="0.4"/>
        <cfvo type="num" val="0.6"/>
        <cfvo type="num" val="0.8"/>
      </iconSet>
    </cfRule>
  </conditionalFormatting>
  <conditionalFormatting sqref="S6">
    <cfRule type="iconSet" priority="33">
      <iconSet iconSet="5Arrows">
        <cfvo type="percent" val="0"/>
        <cfvo type="num" val="0.25" gte="0"/>
        <cfvo type="num" val="0.4"/>
        <cfvo type="num" val="0.75"/>
        <cfvo type="num" val="0.75" gte="0"/>
      </iconSet>
    </cfRule>
  </conditionalFormatting>
  <conditionalFormatting sqref="U6">
    <cfRule type="iconSet" priority="32">
      <iconSet iconSet="5Arrows">
        <cfvo type="percent" val="0"/>
        <cfvo type="num" val="0.2"/>
        <cfvo type="num" val="0.4"/>
        <cfvo type="num" val="0.6"/>
        <cfvo type="num" val="0.8"/>
      </iconSet>
    </cfRule>
  </conditionalFormatting>
  <conditionalFormatting sqref="U6">
    <cfRule type="iconSet" priority="31">
      <iconSet iconSet="5Arrows">
        <cfvo type="percent" val="0"/>
        <cfvo type="num" val="0.25" gte="0"/>
        <cfvo type="num" val="0.4"/>
        <cfvo type="num" val="0.75"/>
        <cfvo type="num" val="0.75" gte="0"/>
      </iconSet>
    </cfRule>
  </conditionalFormatting>
  <conditionalFormatting sqref="S4:S5">
    <cfRule type="iconSet" priority="30">
      <iconSet iconSet="5Arrows">
        <cfvo type="percent" val="0"/>
        <cfvo type="num" val="0.2"/>
        <cfvo type="num" val="0.4"/>
        <cfvo type="num" val="0.6"/>
        <cfvo type="num" val="0.8"/>
      </iconSet>
    </cfRule>
  </conditionalFormatting>
  <conditionalFormatting sqref="S4:S5">
    <cfRule type="iconSet" priority="29">
      <iconSet iconSet="5Arrows">
        <cfvo type="percent" val="0"/>
        <cfvo type="num" val="0.25" gte="0"/>
        <cfvo type="num" val="0.4"/>
        <cfvo type="num" val="0.75"/>
        <cfvo type="num" val="0.75" gte="0"/>
      </iconSet>
    </cfRule>
  </conditionalFormatting>
  <conditionalFormatting sqref="U4:U5">
    <cfRule type="iconSet" priority="28">
      <iconSet iconSet="5Arrows">
        <cfvo type="percent" val="0"/>
        <cfvo type="num" val="0.2"/>
        <cfvo type="num" val="0.4"/>
        <cfvo type="num" val="0.6"/>
        <cfvo type="num" val="0.8"/>
      </iconSet>
    </cfRule>
  </conditionalFormatting>
  <conditionalFormatting sqref="U4:U5">
    <cfRule type="iconSet" priority="27">
      <iconSet iconSet="5Arrows">
        <cfvo type="percent" val="0"/>
        <cfvo type="num" val="0.25" gte="0"/>
        <cfvo type="num" val="0.4"/>
        <cfvo type="num" val="0.75"/>
        <cfvo type="num" val="0.75" gte="0"/>
      </iconSet>
    </cfRule>
  </conditionalFormatting>
  <conditionalFormatting sqref="S3">
    <cfRule type="iconSet" priority="26">
      <iconSet iconSet="5Arrows">
        <cfvo type="percent" val="0"/>
        <cfvo type="num" val="0.2"/>
        <cfvo type="num" val="0.4"/>
        <cfvo type="num" val="0.6"/>
        <cfvo type="num" val="0.8"/>
      </iconSet>
    </cfRule>
  </conditionalFormatting>
  <conditionalFormatting sqref="S3">
    <cfRule type="iconSet" priority="25">
      <iconSet iconSet="5Arrows">
        <cfvo type="percent" val="0"/>
        <cfvo type="num" val="0.25" gte="0"/>
        <cfvo type="num" val="0.4"/>
        <cfvo type="num" val="0.75"/>
        <cfvo type="num" val="0.75" gte="0"/>
      </iconSet>
    </cfRule>
  </conditionalFormatting>
  <conditionalFormatting sqref="U3">
    <cfRule type="iconSet" priority="24">
      <iconSet iconSet="5Arrows">
        <cfvo type="percent" val="0"/>
        <cfvo type="num" val="0.2"/>
        <cfvo type="num" val="0.4"/>
        <cfvo type="num" val="0.6"/>
        <cfvo type="num" val="0.8"/>
      </iconSet>
    </cfRule>
  </conditionalFormatting>
  <conditionalFormatting sqref="U3">
    <cfRule type="iconSet" priority="23">
      <iconSet iconSet="5Arrows">
        <cfvo type="percent" val="0"/>
        <cfvo type="num" val="0.25" gte="0"/>
        <cfvo type="num" val="0.4"/>
        <cfvo type="num" val="0.75"/>
        <cfvo type="num" val="0.75" gte="0"/>
      </iconSet>
    </cfRule>
  </conditionalFormatting>
  <conditionalFormatting sqref="S60:S72">
    <cfRule type="iconSet" priority="22">
      <iconSet iconSet="5Arrows">
        <cfvo type="percent" val="0"/>
        <cfvo type="num" val="0.2"/>
        <cfvo type="num" val="0.4"/>
        <cfvo type="num" val="0.6"/>
        <cfvo type="num" val="0.8"/>
      </iconSet>
    </cfRule>
  </conditionalFormatting>
  <conditionalFormatting sqref="S60:S72">
    <cfRule type="iconSet" priority="21">
      <iconSet iconSet="5Arrows">
        <cfvo type="percent" val="0"/>
        <cfvo type="num" val="0.25" gte="0"/>
        <cfvo type="num" val="0.4"/>
        <cfvo type="num" val="0.75"/>
        <cfvo type="num" val="0.75" gte="0"/>
      </iconSet>
    </cfRule>
  </conditionalFormatting>
  <conditionalFormatting sqref="U60:U72">
    <cfRule type="iconSet" priority="20">
      <iconSet iconSet="5Arrows">
        <cfvo type="percent" val="0"/>
        <cfvo type="num" val="0.2"/>
        <cfvo type="num" val="0.4"/>
        <cfvo type="num" val="0.6"/>
        <cfvo type="num" val="0.8"/>
      </iconSet>
    </cfRule>
  </conditionalFormatting>
  <conditionalFormatting sqref="U60:U72">
    <cfRule type="iconSet" priority="19">
      <iconSet iconSet="5Arrows">
        <cfvo type="percent" val="0"/>
        <cfvo type="num" val="0.25" gte="0"/>
        <cfvo type="num" val="0.4"/>
        <cfvo type="num" val="0.75"/>
        <cfvo type="num" val="0.75" gte="0"/>
      </iconSet>
    </cfRule>
  </conditionalFormatting>
  <conditionalFormatting sqref="S43:S50">
    <cfRule type="iconSet" priority="18">
      <iconSet iconSet="5Arrows">
        <cfvo type="percent" val="0"/>
        <cfvo type="num" val="0.2"/>
        <cfvo type="num" val="0.4"/>
        <cfvo type="num" val="0.6"/>
        <cfvo type="num" val="0.8"/>
      </iconSet>
    </cfRule>
  </conditionalFormatting>
  <conditionalFormatting sqref="S43:S50">
    <cfRule type="iconSet" priority="17">
      <iconSet iconSet="5Arrows">
        <cfvo type="percent" val="0"/>
        <cfvo type="num" val="0.25" gte="0"/>
        <cfvo type="num" val="0.4"/>
        <cfvo type="num" val="0.75"/>
        <cfvo type="num" val="0.75" gte="0"/>
      </iconSet>
    </cfRule>
  </conditionalFormatting>
  <conditionalFormatting sqref="U43:U50">
    <cfRule type="iconSet" priority="16">
      <iconSet iconSet="5Arrows">
        <cfvo type="percent" val="0"/>
        <cfvo type="num" val="0.2"/>
        <cfvo type="num" val="0.4"/>
        <cfvo type="num" val="0.6"/>
        <cfvo type="num" val="0.8"/>
      </iconSet>
    </cfRule>
  </conditionalFormatting>
  <conditionalFormatting sqref="U43:U50">
    <cfRule type="iconSet" priority="15">
      <iconSet iconSet="5Arrows">
        <cfvo type="percent" val="0"/>
        <cfvo type="num" val="0.25" gte="0"/>
        <cfvo type="num" val="0.4"/>
        <cfvo type="num" val="0.75"/>
        <cfvo type="num" val="0.75" gte="0"/>
      </iconSet>
    </cfRule>
  </conditionalFormatting>
  <conditionalFormatting sqref="S40">
    <cfRule type="iconSet" priority="14">
      <iconSet iconSet="5Arrows">
        <cfvo type="percent" val="0"/>
        <cfvo type="num" val="0.2"/>
        <cfvo type="num" val="0.4"/>
        <cfvo type="num" val="0.6"/>
        <cfvo type="num" val="0.8"/>
      </iconSet>
    </cfRule>
  </conditionalFormatting>
  <conditionalFormatting sqref="S40">
    <cfRule type="iconSet" priority="13">
      <iconSet iconSet="5Arrows">
        <cfvo type="percent" val="0"/>
        <cfvo type="num" val="0.25" gte="0"/>
        <cfvo type="num" val="0.4"/>
        <cfvo type="num" val="0.75"/>
        <cfvo type="num" val="0.75" gte="0"/>
      </iconSet>
    </cfRule>
  </conditionalFormatting>
  <conditionalFormatting sqref="U40">
    <cfRule type="iconSet" priority="12">
      <iconSet iconSet="5Arrows">
        <cfvo type="percent" val="0"/>
        <cfvo type="num" val="0.2"/>
        <cfvo type="num" val="0.4"/>
        <cfvo type="num" val="0.6"/>
        <cfvo type="num" val="0.8"/>
      </iconSet>
    </cfRule>
  </conditionalFormatting>
  <conditionalFormatting sqref="U40">
    <cfRule type="iconSet" priority="11">
      <iconSet iconSet="5Arrows">
        <cfvo type="percent" val="0"/>
        <cfvo type="num" val="0.25" gte="0"/>
        <cfvo type="num" val="0.4"/>
        <cfvo type="num" val="0.75"/>
        <cfvo type="num" val="0.75" gte="0"/>
      </iconSet>
    </cfRule>
  </conditionalFormatting>
  <conditionalFormatting sqref="S38:S39">
    <cfRule type="iconSet" priority="10">
      <iconSet iconSet="5Arrows">
        <cfvo type="percent" val="0"/>
        <cfvo type="num" val="0.2"/>
        <cfvo type="num" val="0.4"/>
        <cfvo type="num" val="0.6"/>
        <cfvo type="num" val="0.8"/>
      </iconSet>
    </cfRule>
  </conditionalFormatting>
  <conditionalFormatting sqref="S38:S39">
    <cfRule type="iconSet" priority="9">
      <iconSet iconSet="5Arrows">
        <cfvo type="percent" val="0"/>
        <cfvo type="num" val="0.25" gte="0"/>
        <cfvo type="num" val="0.4"/>
        <cfvo type="num" val="0.75"/>
        <cfvo type="num" val="0.75" gte="0"/>
      </iconSet>
    </cfRule>
  </conditionalFormatting>
  <conditionalFormatting sqref="U38:U39">
    <cfRule type="iconSet" priority="8">
      <iconSet iconSet="5Arrows">
        <cfvo type="percent" val="0"/>
        <cfvo type="num" val="0.2"/>
        <cfvo type="num" val="0.4"/>
        <cfvo type="num" val="0.6"/>
        <cfvo type="num" val="0.8"/>
      </iconSet>
    </cfRule>
  </conditionalFormatting>
  <conditionalFormatting sqref="U38:U39">
    <cfRule type="iconSet" priority="7">
      <iconSet iconSet="5Arrows">
        <cfvo type="percent" val="0"/>
        <cfvo type="num" val="0.25" gte="0"/>
        <cfvo type="num" val="0.4"/>
        <cfvo type="num" val="0.75"/>
        <cfvo type="num" val="0.75" gte="0"/>
      </iconSet>
    </cfRule>
  </conditionalFormatting>
  <conditionalFormatting sqref="S38:S42">
    <cfRule type="iconSet" priority="6">
      <iconSet iconSet="5Arrows">
        <cfvo type="percent" val="0"/>
        <cfvo type="num" val="0.2"/>
        <cfvo type="num" val="0.4"/>
        <cfvo type="num" val="0.6"/>
        <cfvo type="num" val="0.8"/>
      </iconSet>
    </cfRule>
  </conditionalFormatting>
  <conditionalFormatting sqref="S38:S42">
    <cfRule type="iconSet" priority="5">
      <iconSet iconSet="5Arrows">
        <cfvo type="percent" val="0"/>
        <cfvo type="num" val="0.2"/>
        <cfvo type="num" val="0.4"/>
        <cfvo type="num" val="0.6"/>
        <cfvo type="num" val="0.8"/>
      </iconSet>
    </cfRule>
  </conditionalFormatting>
  <conditionalFormatting sqref="S38:S42">
    <cfRule type="iconSet" priority="4">
      <iconSet iconSet="5Arrows">
        <cfvo type="percent" val="0"/>
        <cfvo type="num" val="0.25" gte="0"/>
        <cfvo type="num" val="0.4"/>
        <cfvo type="num" val="0.75"/>
        <cfvo type="num" val="0.75" gte="0"/>
      </iconSet>
    </cfRule>
  </conditionalFormatting>
  <conditionalFormatting sqref="U38:U42">
    <cfRule type="iconSet" priority="3">
      <iconSet iconSet="5Arrows">
        <cfvo type="percent" val="0"/>
        <cfvo type="num" val="0.2"/>
        <cfvo type="num" val="0.4"/>
        <cfvo type="num" val="0.6"/>
        <cfvo type="num" val="0.8"/>
      </iconSet>
    </cfRule>
  </conditionalFormatting>
  <conditionalFormatting sqref="U38:U42">
    <cfRule type="iconSet" priority="2">
      <iconSet iconSet="5Arrows">
        <cfvo type="percent" val="0"/>
        <cfvo type="num" val="0.2"/>
        <cfvo type="num" val="0.4"/>
        <cfvo type="num" val="0.6"/>
        <cfvo type="num" val="0.8"/>
      </iconSet>
    </cfRule>
  </conditionalFormatting>
  <conditionalFormatting sqref="U38:U42">
    <cfRule type="iconSet" priority="1">
      <iconSet iconSet="5Arrows">
        <cfvo type="percent" val="0"/>
        <cfvo type="num" val="0.25" gte="0"/>
        <cfvo type="num" val="0.4"/>
        <cfvo type="num" val="0.75"/>
        <cfvo type="num" val="0.75" gte="0"/>
      </iconSet>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dimension ref="A1:E3"/>
  <sheetViews>
    <sheetView workbookViewId="0">
      <selection activeCell="F17" sqref="F17"/>
    </sheetView>
  </sheetViews>
  <sheetFormatPr baseColWidth="10" defaultRowHeight="15"/>
  <cols>
    <col min="3" max="3" width="20.5703125" customWidth="1"/>
    <col min="5" max="5" width="20.85546875" customWidth="1"/>
  </cols>
  <sheetData>
    <row r="1" spans="1:5" ht="42">
      <c r="A1" s="1" t="s">
        <v>1793</v>
      </c>
      <c r="B1" s="2" t="s">
        <v>0</v>
      </c>
      <c r="C1" s="1" t="s">
        <v>1</v>
      </c>
      <c r="D1" s="7" t="s">
        <v>1850</v>
      </c>
      <c r="E1" s="12" t="s">
        <v>1798</v>
      </c>
    </row>
    <row r="2" spans="1:5" ht="45">
      <c r="A2" s="9" t="s">
        <v>894</v>
      </c>
      <c r="B2" s="22" t="s">
        <v>83</v>
      </c>
      <c r="C2" s="9" t="s">
        <v>895</v>
      </c>
      <c r="D2" s="10">
        <f>+'BASE DE DATOS '!CT246</f>
        <v>0.74596774193548387</v>
      </c>
      <c r="E2" s="9" t="s">
        <v>868</v>
      </c>
    </row>
    <row r="3" spans="1:5" ht="33.75">
      <c r="A3" s="30" t="s">
        <v>896</v>
      </c>
      <c r="B3" s="31" t="s">
        <v>87</v>
      </c>
      <c r="C3" s="30" t="s">
        <v>897</v>
      </c>
      <c r="D3" s="36">
        <f>+'BASE DE DATOS '!CT247</f>
        <v>0.74596774193548387</v>
      </c>
      <c r="E3" s="30" t="s">
        <v>898</v>
      </c>
    </row>
  </sheetData>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dimension ref="A1:E5"/>
  <sheetViews>
    <sheetView workbookViewId="0">
      <selection activeCell="C13" sqref="C13"/>
    </sheetView>
  </sheetViews>
  <sheetFormatPr baseColWidth="10" defaultRowHeight="15"/>
  <cols>
    <col min="3" max="3" width="28.85546875" customWidth="1"/>
    <col min="5" max="5" width="19.140625" customWidth="1"/>
  </cols>
  <sheetData>
    <row r="1" spans="1:5" ht="42">
      <c r="A1" s="1" t="s">
        <v>1793</v>
      </c>
      <c r="B1" s="2" t="s">
        <v>0</v>
      </c>
      <c r="C1" s="1" t="s">
        <v>1</v>
      </c>
      <c r="D1" s="7" t="s">
        <v>1850</v>
      </c>
      <c r="E1" s="12" t="s">
        <v>1798</v>
      </c>
    </row>
    <row r="2" spans="1:5" ht="33.75">
      <c r="A2" s="9" t="s">
        <v>960</v>
      </c>
      <c r="B2" s="22" t="s">
        <v>83</v>
      </c>
      <c r="C2" s="9" t="s">
        <v>961</v>
      </c>
      <c r="D2" s="10">
        <f>+'BASE DE DATOS '!CT307</f>
        <v>0.76491565157753882</v>
      </c>
      <c r="E2" s="9" t="s">
        <v>1790</v>
      </c>
    </row>
    <row r="3" spans="1:5" ht="33.75">
      <c r="A3" s="30" t="s">
        <v>962</v>
      </c>
      <c r="B3" s="31" t="s">
        <v>87</v>
      </c>
      <c r="C3" s="30" t="s">
        <v>963</v>
      </c>
      <c r="D3" s="36">
        <f>+'BASE DE DATOS '!CT308</f>
        <v>0.80415740740740749</v>
      </c>
      <c r="E3" s="30" t="s">
        <v>1790</v>
      </c>
    </row>
    <row r="4" spans="1:5" ht="22.5">
      <c r="A4" s="30" t="s">
        <v>1173</v>
      </c>
      <c r="B4" s="31" t="s">
        <v>87</v>
      </c>
      <c r="C4" s="30" t="s">
        <v>1174</v>
      </c>
      <c r="D4" s="36">
        <f>+'BASE DE DATOS '!CT400</f>
        <v>0.5941215302881554</v>
      </c>
      <c r="E4" s="30" t="s">
        <v>1175</v>
      </c>
    </row>
    <row r="5" spans="1:5" ht="22.5">
      <c r="A5" s="30" t="s">
        <v>1339</v>
      </c>
      <c r="B5" s="31" t="s">
        <v>87</v>
      </c>
      <c r="C5" s="30" t="s">
        <v>1340</v>
      </c>
      <c r="D5" s="36">
        <f>+'BASE DE DATOS '!CT479</f>
        <v>0.87159435313825762</v>
      </c>
      <c r="E5" s="30" t="s">
        <v>1341</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dimension ref="A1:E4"/>
  <sheetViews>
    <sheetView workbookViewId="0">
      <selection activeCell="F13" sqref="F13:F14"/>
    </sheetView>
  </sheetViews>
  <sheetFormatPr baseColWidth="10" defaultRowHeight="15"/>
  <cols>
    <col min="3" max="3" width="38.5703125" customWidth="1"/>
  </cols>
  <sheetData>
    <row r="1" spans="1:5" ht="42">
      <c r="A1" s="1" t="s">
        <v>1793</v>
      </c>
      <c r="B1" s="2" t="s">
        <v>0</v>
      </c>
      <c r="C1" s="1" t="s">
        <v>1</v>
      </c>
      <c r="D1" s="7" t="s">
        <v>1850</v>
      </c>
      <c r="E1" s="12" t="s">
        <v>1798</v>
      </c>
    </row>
    <row r="2" spans="1:5" ht="45">
      <c r="A2" s="9" t="s">
        <v>1545</v>
      </c>
      <c r="B2" s="22" t="s">
        <v>83</v>
      </c>
      <c r="C2" s="9" t="s">
        <v>1546</v>
      </c>
      <c r="D2" s="10">
        <f>+'BASE DE DATOS '!CT584</f>
        <v>0.83667109500805137</v>
      </c>
      <c r="E2" s="9" t="s">
        <v>1547</v>
      </c>
    </row>
    <row r="3" spans="1:5" ht="45">
      <c r="A3" s="30" t="s">
        <v>1548</v>
      </c>
      <c r="B3" s="31" t="s">
        <v>87</v>
      </c>
      <c r="C3" s="30" t="s">
        <v>1549</v>
      </c>
      <c r="D3" s="36">
        <f>+'BASE DE DATOS '!CT585</f>
        <v>0.81597147147147142</v>
      </c>
      <c r="E3" s="30" t="s">
        <v>1547</v>
      </c>
    </row>
    <row r="4" spans="1:5" ht="33.75">
      <c r="A4" s="30" t="s">
        <v>1707</v>
      </c>
      <c r="B4" s="31" t="s">
        <v>87</v>
      </c>
      <c r="C4" s="30" t="s">
        <v>1708</v>
      </c>
      <c r="D4" s="36">
        <f>+'BASE DE DATOS '!CT652</f>
        <v>0.86308095952024</v>
      </c>
      <c r="E4" s="30" t="s">
        <v>1709</v>
      </c>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dimension ref="A1:E62"/>
  <sheetViews>
    <sheetView topLeftCell="A61" workbookViewId="0">
      <selection activeCell="G76" sqref="G76"/>
    </sheetView>
  </sheetViews>
  <sheetFormatPr baseColWidth="10" defaultRowHeight="15"/>
  <cols>
    <col min="2" max="2" width="16.140625" customWidth="1"/>
    <col min="3" max="3" width="26.28515625" customWidth="1"/>
    <col min="4" max="4" width="13.7109375" customWidth="1"/>
    <col min="5" max="5" width="16.28515625" customWidth="1"/>
  </cols>
  <sheetData>
    <row r="1" spans="1:5" ht="31.5">
      <c r="A1" s="1" t="s">
        <v>1793</v>
      </c>
      <c r="B1" s="2" t="s">
        <v>0</v>
      </c>
      <c r="C1" s="1" t="s">
        <v>1</v>
      </c>
      <c r="D1" s="7" t="s">
        <v>1850</v>
      </c>
      <c r="E1" s="12" t="s">
        <v>1798</v>
      </c>
    </row>
    <row r="2" spans="1:5" ht="33.75">
      <c r="A2" s="9" t="s">
        <v>82</v>
      </c>
      <c r="B2" s="22" t="s">
        <v>83</v>
      </c>
      <c r="C2" s="9" t="s">
        <v>84</v>
      </c>
      <c r="D2" s="29">
        <f>+'BASE DE DATOS '!CT3</f>
        <v>0.78120197917354639</v>
      </c>
      <c r="E2" s="9" t="s">
        <v>85</v>
      </c>
    </row>
    <row r="3" spans="1:5" ht="56.25">
      <c r="A3" s="30" t="s">
        <v>86</v>
      </c>
      <c r="B3" s="31" t="s">
        <v>87</v>
      </c>
      <c r="C3" s="30" t="s">
        <v>88</v>
      </c>
      <c r="D3" s="38">
        <f>+'BASE DE DATOS '!CT4</f>
        <v>0.73828125</v>
      </c>
      <c r="E3" s="30" t="s">
        <v>89</v>
      </c>
    </row>
    <row r="4" spans="1:5" ht="33.75">
      <c r="A4" s="39" t="s">
        <v>90</v>
      </c>
      <c r="B4" s="40" t="s">
        <v>91</v>
      </c>
      <c r="C4" s="39" t="s">
        <v>92</v>
      </c>
      <c r="D4" s="47">
        <f>+'BASE DE DATOS '!CT5</f>
        <v>0.8</v>
      </c>
      <c r="E4" s="39" t="s">
        <v>93</v>
      </c>
    </row>
    <row r="5" spans="1:5" ht="33.75">
      <c r="A5" s="39" t="s">
        <v>122</v>
      </c>
      <c r="B5" s="40" t="s">
        <v>91</v>
      </c>
      <c r="C5" s="39" t="s">
        <v>123</v>
      </c>
      <c r="D5" s="60">
        <f>+'BASE DE DATOS '!CT11</f>
        <v>0.34090909090909088</v>
      </c>
      <c r="E5" s="39" t="s">
        <v>93</v>
      </c>
    </row>
    <row r="6" spans="1:5" ht="33.75">
      <c r="A6" s="39" t="s">
        <v>169</v>
      </c>
      <c r="B6" s="40" t="s">
        <v>91</v>
      </c>
      <c r="C6" s="39" t="s">
        <v>170</v>
      </c>
      <c r="D6" s="60">
        <f>+'BASE DE DATOS '!CT23</f>
        <v>0.4</v>
      </c>
      <c r="E6" s="39" t="s">
        <v>93</v>
      </c>
    </row>
    <row r="7" spans="1:5" ht="33.75">
      <c r="A7" s="39" t="s">
        <v>186</v>
      </c>
      <c r="B7" s="40" t="s">
        <v>91</v>
      </c>
      <c r="C7" s="39" t="s">
        <v>187</v>
      </c>
      <c r="D7" s="60">
        <f>+'BASE DE DATOS '!CT31</f>
        <v>0.65</v>
      </c>
      <c r="E7" s="39" t="s">
        <v>93</v>
      </c>
    </row>
    <row r="8" spans="1:5" ht="33.75">
      <c r="A8" s="39" t="s">
        <v>212</v>
      </c>
      <c r="B8" s="40" t="s">
        <v>91</v>
      </c>
      <c r="C8" s="39" t="s">
        <v>213</v>
      </c>
      <c r="D8" s="60">
        <f>+'BASE DE DATOS '!CT38</f>
        <v>1</v>
      </c>
      <c r="E8" s="39" t="s">
        <v>93</v>
      </c>
    </row>
    <row r="9" spans="1:5" ht="33.75">
      <c r="A9" s="39" t="s">
        <v>246</v>
      </c>
      <c r="B9" s="40" t="s">
        <v>91</v>
      </c>
      <c r="C9" s="39" t="s">
        <v>247</v>
      </c>
      <c r="D9" s="60">
        <f>+'BASE DE DATOS '!CT49</f>
        <v>0.9</v>
      </c>
      <c r="E9" s="45" t="s">
        <v>93</v>
      </c>
    </row>
    <row r="10" spans="1:5" ht="22.5">
      <c r="A10" s="39" t="s">
        <v>271</v>
      </c>
      <c r="B10" s="40" t="s">
        <v>91</v>
      </c>
      <c r="C10" s="39" t="s">
        <v>272</v>
      </c>
      <c r="D10" s="45">
        <f>+'BASE DE DATOS '!CT60</f>
        <v>0.75</v>
      </c>
      <c r="E10" s="39" t="s">
        <v>273</v>
      </c>
    </row>
    <row r="11" spans="1:5" ht="33.75">
      <c r="A11" s="39" t="s">
        <v>312</v>
      </c>
      <c r="B11" s="40" t="s">
        <v>91</v>
      </c>
      <c r="C11" s="39" t="s">
        <v>313</v>
      </c>
      <c r="D11" s="60">
        <f>+'BASE DE DATOS '!CT76</f>
        <v>0.87777777777777777</v>
      </c>
      <c r="E11" s="39" t="s">
        <v>314</v>
      </c>
    </row>
    <row r="12" spans="1:5" ht="78.75">
      <c r="A12" s="30" t="s">
        <v>355</v>
      </c>
      <c r="B12" s="31" t="s">
        <v>87</v>
      </c>
      <c r="C12" s="30" t="s">
        <v>356</v>
      </c>
      <c r="D12" s="70">
        <f>+'BASE DE DATOS '!CT93</f>
        <v>0.84480286738351262</v>
      </c>
      <c r="E12" s="30" t="s">
        <v>357</v>
      </c>
    </row>
    <row r="13" spans="1:5" ht="22.5">
      <c r="A13" s="39" t="s">
        <v>358</v>
      </c>
      <c r="B13" s="40" t="s">
        <v>91</v>
      </c>
      <c r="C13" s="39" t="s">
        <v>359</v>
      </c>
      <c r="D13" s="60">
        <f>+'BASE DE DATOS '!CT94</f>
        <v>1</v>
      </c>
      <c r="E13" s="39" t="s">
        <v>314</v>
      </c>
    </row>
    <row r="14" spans="1:5" ht="45">
      <c r="A14" s="39" t="s">
        <v>391</v>
      </c>
      <c r="B14" s="40" t="s">
        <v>91</v>
      </c>
      <c r="C14" s="39" t="s">
        <v>392</v>
      </c>
      <c r="D14" s="60">
        <f>+'BASE DE DATOS '!CT109</f>
        <v>0.59934640522875826</v>
      </c>
      <c r="E14" s="39" t="s">
        <v>393</v>
      </c>
    </row>
    <row r="15" spans="1:5" ht="45">
      <c r="A15" s="39" t="s">
        <v>501</v>
      </c>
      <c r="B15" s="40" t="s">
        <v>91</v>
      </c>
      <c r="C15" s="39" t="s">
        <v>502</v>
      </c>
      <c r="D15" s="60">
        <f>+'BASE DE DATOS '!CT131</f>
        <v>1</v>
      </c>
      <c r="E15" s="39" t="s">
        <v>432</v>
      </c>
    </row>
    <row r="16" spans="1:5">
      <c r="A16" s="30" t="s">
        <v>513</v>
      </c>
      <c r="B16" s="31" t="s">
        <v>87</v>
      </c>
      <c r="C16" s="30" t="s">
        <v>514</v>
      </c>
      <c r="D16" s="70">
        <f>+'BASE DE DATOS '!CT136</f>
        <v>0.87811437074829934</v>
      </c>
      <c r="E16" s="30" t="s">
        <v>515</v>
      </c>
    </row>
    <row r="17" spans="1:5">
      <c r="A17" s="39" t="s">
        <v>516</v>
      </c>
      <c r="B17" s="40" t="s">
        <v>91</v>
      </c>
      <c r="C17" s="39" t="s">
        <v>517</v>
      </c>
      <c r="D17" s="60">
        <f>+'BASE DE DATOS '!CT137</f>
        <v>1.0013605442176872</v>
      </c>
      <c r="E17" s="39" t="s">
        <v>515</v>
      </c>
    </row>
    <row r="18" spans="1:5">
      <c r="A18" s="39" t="s">
        <v>554</v>
      </c>
      <c r="B18" s="40" t="s">
        <v>91</v>
      </c>
      <c r="C18" s="39" t="s">
        <v>555</v>
      </c>
      <c r="D18" s="60">
        <f>+'BASE DE DATOS '!CT141</f>
        <v>0.62916666666666665</v>
      </c>
      <c r="E18" s="39" t="s">
        <v>515</v>
      </c>
    </row>
    <row r="19" spans="1:5" ht="22.5">
      <c r="A19" s="39" t="s">
        <v>575</v>
      </c>
      <c r="B19" s="40" t="s">
        <v>91</v>
      </c>
      <c r="C19" s="39" t="s">
        <v>576</v>
      </c>
      <c r="D19" s="60">
        <f>+'BASE DE DATOS '!CT144</f>
        <v>0.92083333333333339</v>
      </c>
      <c r="E19" s="39" t="s">
        <v>515</v>
      </c>
    </row>
    <row r="20" spans="1:5" ht="22.5">
      <c r="A20" s="9" t="s">
        <v>598</v>
      </c>
      <c r="B20" s="22" t="s">
        <v>83</v>
      </c>
      <c r="C20" s="9" t="s">
        <v>599</v>
      </c>
      <c r="D20" s="77">
        <f>+'BASE DE DATOS '!CT148</f>
        <v>0.67221983468249291</v>
      </c>
      <c r="E20" s="9" t="s">
        <v>600</v>
      </c>
    </row>
    <row r="21" spans="1:5" ht="22.5">
      <c r="A21" s="30" t="s">
        <v>601</v>
      </c>
      <c r="B21" s="31" t="s">
        <v>87</v>
      </c>
      <c r="C21" s="30" t="s">
        <v>602</v>
      </c>
      <c r="D21" s="79">
        <v>0.67263045935401533</v>
      </c>
      <c r="E21" s="30" t="s">
        <v>600</v>
      </c>
    </row>
    <row r="22" spans="1:5" ht="33.75">
      <c r="A22" s="39" t="s">
        <v>603</v>
      </c>
      <c r="B22" s="40" t="s">
        <v>91</v>
      </c>
      <c r="C22" s="39" t="s">
        <v>604</v>
      </c>
      <c r="D22" s="81">
        <f>+'BASE DE DATOS '!CT149</f>
        <v>0.74136095402827873</v>
      </c>
      <c r="E22" s="39" t="s">
        <v>600</v>
      </c>
    </row>
    <row r="23" spans="1:5" ht="45">
      <c r="A23" s="39" t="s">
        <v>649</v>
      </c>
      <c r="B23" s="40" t="s">
        <v>91</v>
      </c>
      <c r="C23" s="39" t="s">
        <v>650</v>
      </c>
      <c r="D23" s="45">
        <f>+'BASE DE DATOS '!CT176</f>
        <v>0.8090280294102421</v>
      </c>
      <c r="E23" s="39" t="s">
        <v>651</v>
      </c>
    </row>
    <row r="24" spans="1:5" ht="33.75">
      <c r="A24" s="39" t="s">
        <v>702</v>
      </c>
      <c r="B24" s="40" t="s">
        <v>91</v>
      </c>
      <c r="C24" s="39" t="s">
        <v>703</v>
      </c>
      <c r="D24" s="45">
        <f>+'BASE DE DATOS '!CT194</f>
        <v>0.56440860215053767</v>
      </c>
      <c r="E24" s="39" t="s">
        <v>704</v>
      </c>
    </row>
    <row r="25" spans="1:5" ht="22.5">
      <c r="A25" s="39" t="s">
        <v>763</v>
      </c>
      <c r="B25" s="40" t="s">
        <v>91</v>
      </c>
      <c r="C25" s="39" t="s">
        <v>764</v>
      </c>
      <c r="D25" s="45">
        <f>+'BASE DE DATOS '!CT207</f>
        <v>0.68186666666666662</v>
      </c>
      <c r="E25" s="39" t="s">
        <v>765</v>
      </c>
    </row>
    <row r="26" spans="1:5" ht="33.75">
      <c r="A26" s="30" t="s">
        <v>778</v>
      </c>
      <c r="B26" s="31" t="s">
        <v>87</v>
      </c>
      <c r="C26" s="30" t="s">
        <v>779</v>
      </c>
      <c r="D26" s="36">
        <f>+'BASE DE DATOS '!CT212</f>
        <v>0.75777777777777777</v>
      </c>
      <c r="E26" s="30" t="s">
        <v>780</v>
      </c>
    </row>
    <row r="27" spans="1:5" ht="33.75">
      <c r="A27" s="39" t="s">
        <v>781</v>
      </c>
      <c r="B27" s="40" t="s">
        <v>91</v>
      </c>
      <c r="C27" s="39" t="s">
        <v>782</v>
      </c>
      <c r="D27" s="45">
        <v>0.42499999999999999</v>
      </c>
      <c r="E27" s="39" t="s">
        <v>780</v>
      </c>
    </row>
    <row r="28" spans="1:5" ht="22.5">
      <c r="A28" s="39" t="s">
        <v>816</v>
      </c>
      <c r="B28" s="40" t="s">
        <v>91</v>
      </c>
      <c r="C28" s="39" t="s">
        <v>817</v>
      </c>
      <c r="D28" s="45">
        <v>0.52777777777777779</v>
      </c>
      <c r="E28" s="39" t="s">
        <v>273</v>
      </c>
    </row>
    <row r="29" spans="1:5" ht="45">
      <c r="A29" s="30" t="s">
        <v>866</v>
      </c>
      <c r="B29" s="31" t="s">
        <v>87</v>
      </c>
      <c r="C29" s="30" t="s">
        <v>867</v>
      </c>
      <c r="D29" s="36">
        <v>4.3478260869565216E-2</v>
      </c>
      <c r="E29" s="30" t="s">
        <v>868</v>
      </c>
    </row>
    <row r="30" spans="1:5" ht="45">
      <c r="A30" s="39" t="s">
        <v>869</v>
      </c>
      <c r="B30" s="40" t="s">
        <v>91</v>
      </c>
      <c r="C30" s="39" t="s">
        <v>870</v>
      </c>
      <c r="D30" s="45">
        <f>+'BASE DE DATOS '!CT237</f>
        <v>8.6956521739130432E-2</v>
      </c>
      <c r="E30" s="39" t="s">
        <v>868</v>
      </c>
    </row>
    <row r="31" spans="1:5" ht="45">
      <c r="A31" s="39" t="s">
        <v>883</v>
      </c>
      <c r="B31" s="40" t="s">
        <v>91</v>
      </c>
      <c r="C31" s="39" t="s">
        <v>884</v>
      </c>
      <c r="D31" s="45">
        <f>+'BASE DE DATOS '!CT242</f>
        <v>0</v>
      </c>
      <c r="E31" s="39" t="s">
        <v>868</v>
      </c>
    </row>
    <row r="32" spans="1:5" ht="45">
      <c r="A32" s="9" t="s">
        <v>894</v>
      </c>
      <c r="B32" s="22" t="s">
        <v>83</v>
      </c>
      <c r="C32" s="9" t="s">
        <v>895</v>
      </c>
      <c r="D32" s="10">
        <f>+'BASE DE DATOS '!CT246</f>
        <v>0.74596774193548387</v>
      </c>
      <c r="E32" s="9" t="s">
        <v>868</v>
      </c>
    </row>
    <row r="33" spans="1:5" ht="33.75">
      <c r="A33" s="30" t="s">
        <v>896</v>
      </c>
      <c r="B33" s="31" t="s">
        <v>87</v>
      </c>
      <c r="C33" s="30" t="s">
        <v>897</v>
      </c>
      <c r="D33" s="36">
        <f>+'BASE DE DATOS '!CT247</f>
        <v>0.74596774193548387</v>
      </c>
      <c r="E33" s="30" t="s">
        <v>898</v>
      </c>
    </row>
    <row r="34" spans="1:5" ht="45">
      <c r="A34" s="39" t="s">
        <v>899</v>
      </c>
      <c r="B34" s="40" t="s">
        <v>91</v>
      </c>
      <c r="C34" s="39" t="s">
        <v>900</v>
      </c>
      <c r="D34" s="45">
        <f>+'BASE DE DATOS '!CT248</f>
        <v>0.74596774193548387</v>
      </c>
      <c r="E34" s="39" t="s">
        <v>898</v>
      </c>
    </row>
    <row r="35" spans="1:5" ht="45">
      <c r="A35" s="9" t="s">
        <v>960</v>
      </c>
      <c r="B35" s="22" t="s">
        <v>83</v>
      </c>
      <c r="C35" s="9" t="s">
        <v>961</v>
      </c>
      <c r="D35" s="10">
        <f>+'BASE DE DATOS '!CT307</f>
        <v>0.76491565157753882</v>
      </c>
      <c r="E35" s="9" t="s">
        <v>1790</v>
      </c>
    </row>
    <row r="36" spans="1:5" ht="45">
      <c r="A36" s="30" t="s">
        <v>962</v>
      </c>
      <c r="B36" s="31" t="s">
        <v>87</v>
      </c>
      <c r="C36" s="30" t="s">
        <v>963</v>
      </c>
      <c r="D36" s="36">
        <f>+'BASE DE DATOS '!CT308</f>
        <v>0.80415740740740749</v>
      </c>
      <c r="E36" s="30" t="s">
        <v>1790</v>
      </c>
    </row>
    <row r="37" spans="1:5" ht="22.5">
      <c r="A37" s="39" t="s">
        <v>964</v>
      </c>
      <c r="B37" s="40" t="s">
        <v>91</v>
      </c>
      <c r="C37" s="39" t="s">
        <v>965</v>
      </c>
      <c r="D37" s="45">
        <f>+'BASE DE DATOS '!CT309</f>
        <v>0.91666666666666663</v>
      </c>
      <c r="E37" s="39" t="s">
        <v>969</v>
      </c>
    </row>
    <row r="38" spans="1:5" ht="33.75">
      <c r="A38" s="39" t="s">
        <v>1015</v>
      </c>
      <c r="B38" s="40" t="s">
        <v>91</v>
      </c>
      <c r="C38" s="39" t="s">
        <v>1016</v>
      </c>
      <c r="D38" s="45">
        <f>+'BASE DE DATOS '!CT326</f>
        <v>0.93259259259259253</v>
      </c>
      <c r="E38" s="39" t="s">
        <v>1017</v>
      </c>
    </row>
    <row r="39" spans="1:5" ht="33.75">
      <c r="A39" s="39" t="s">
        <v>1075</v>
      </c>
      <c r="B39" s="40" t="s">
        <v>91</v>
      </c>
      <c r="C39" s="39" t="s">
        <v>1076</v>
      </c>
      <c r="D39" s="45">
        <f>+'BASE DE DATOS '!CT347</f>
        <v>0.84615384615384615</v>
      </c>
      <c r="E39" s="39" t="s">
        <v>898</v>
      </c>
    </row>
    <row r="40" spans="1:5" ht="33.75">
      <c r="A40" s="39" t="s">
        <v>1104</v>
      </c>
      <c r="B40" s="40" t="s">
        <v>91</v>
      </c>
      <c r="C40" s="39" t="s">
        <v>1105</v>
      </c>
      <c r="D40" s="45">
        <f>+'BASE DE DATOS '!CT365</f>
        <v>0.65104166666666663</v>
      </c>
      <c r="E40" s="39" t="s">
        <v>93</v>
      </c>
    </row>
    <row r="41" spans="1:5" ht="33.75">
      <c r="A41" s="39" t="s">
        <v>1122</v>
      </c>
      <c r="B41" s="40" t="s">
        <v>91</v>
      </c>
      <c r="C41" s="39" t="s">
        <v>1123</v>
      </c>
      <c r="D41" s="45">
        <f>+'BASE DE DATOS '!CT374</f>
        <v>0.7142857142857143</v>
      </c>
      <c r="E41" s="39" t="s">
        <v>1124</v>
      </c>
    </row>
    <row r="42" spans="1:5" ht="33.75">
      <c r="A42" s="39" t="s">
        <v>1145</v>
      </c>
      <c r="B42" s="40" t="s">
        <v>91</v>
      </c>
      <c r="C42" s="39" t="s">
        <v>1146</v>
      </c>
      <c r="D42" s="45">
        <f>+'BASE DE DATOS '!CT383</f>
        <v>0.60624999999999996</v>
      </c>
      <c r="E42" s="39" t="s">
        <v>1124</v>
      </c>
    </row>
    <row r="43" spans="1:5" ht="22.5">
      <c r="A43" s="30" t="s">
        <v>1173</v>
      </c>
      <c r="B43" s="31" t="s">
        <v>87</v>
      </c>
      <c r="C43" s="30" t="s">
        <v>1174</v>
      </c>
      <c r="D43" s="36">
        <f>+'BASE DE DATOS '!CT400</f>
        <v>0.5941215302881554</v>
      </c>
      <c r="E43" s="30" t="s">
        <v>1175</v>
      </c>
    </row>
    <row r="44" spans="1:5" ht="22.5">
      <c r="A44" s="39" t="s">
        <v>1176</v>
      </c>
      <c r="B44" s="40" t="s">
        <v>91</v>
      </c>
      <c r="C44" s="39" t="s">
        <v>1177</v>
      </c>
      <c r="D44" s="45">
        <f>+'BASE DE DATOS '!CT401</f>
        <v>1</v>
      </c>
      <c r="E44" s="39" t="s">
        <v>1175</v>
      </c>
    </row>
    <row r="45" spans="1:5" ht="22.5">
      <c r="A45" s="39" t="s">
        <v>1187</v>
      </c>
      <c r="B45" s="40" t="s">
        <v>91</v>
      </c>
      <c r="C45" s="39" t="s">
        <v>1188</v>
      </c>
      <c r="D45" s="45">
        <f>+'BASE DE DATOS '!CT406</f>
        <v>0.6417277276558021</v>
      </c>
      <c r="E45" s="39" t="s">
        <v>1175</v>
      </c>
    </row>
    <row r="46" spans="1:5" ht="22.5">
      <c r="A46" s="39" t="s">
        <v>1236</v>
      </c>
      <c r="B46" s="40" t="s">
        <v>91</v>
      </c>
      <c r="C46" s="39" t="s">
        <v>1237</v>
      </c>
      <c r="D46" s="45">
        <f>+'BASE DE DATOS '!CT435</f>
        <v>0.49680650689760936</v>
      </c>
      <c r="E46" s="39" t="s">
        <v>1175</v>
      </c>
    </row>
    <row r="47" spans="1:5">
      <c r="A47" s="39" t="s">
        <v>1300</v>
      </c>
      <c r="B47" s="40" t="s">
        <v>91</v>
      </c>
      <c r="C47" s="39" t="s">
        <v>1301</v>
      </c>
      <c r="D47" s="45">
        <f>+'BASE DE DATOS '!CT474</f>
        <v>0.91666666666666663</v>
      </c>
      <c r="E47" s="39" t="s">
        <v>1302</v>
      </c>
    </row>
    <row r="48" spans="1:5" ht="22.5">
      <c r="A48" s="30" t="s">
        <v>1339</v>
      </c>
      <c r="B48" s="31" t="s">
        <v>87</v>
      </c>
      <c r="C48" s="30" t="s">
        <v>1340</v>
      </c>
      <c r="D48" s="36">
        <f>+'BASE DE DATOS '!CT479</f>
        <v>0.87159435313825762</v>
      </c>
      <c r="E48" s="30" t="s">
        <v>1341</v>
      </c>
    </row>
    <row r="49" spans="1:5" ht="22.5">
      <c r="A49" s="39" t="s">
        <v>1342</v>
      </c>
      <c r="B49" s="40" t="s">
        <v>91</v>
      </c>
      <c r="C49" s="39" t="s">
        <v>1343</v>
      </c>
      <c r="D49" s="45">
        <f>+'BASE DE DATOS '!CT480</f>
        <v>1</v>
      </c>
      <c r="E49" s="39" t="s">
        <v>1341</v>
      </c>
    </row>
    <row r="50" spans="1:5" ht="22.5">
      <c r="A50" s="39" t="s">
        <v>1359</v>
      </c>
      <c r="B50" s="40" t="s">
        <v>91</v>
      </c>
      <c r="C50" s="39" t="s">
        <v>1360</v>
      </c>
      <c r="D50" s="45">
        <f>+'BASE DE DATOS '!CT486</f>
        <v>0.80358024691358021</v>
      </c>
      <c r="E50" s="39" t="s">
        <v>1341</v>
      </c>
    </row>
    <row r="51" spans="1:5" ht="22.5">
      <c r="A51" s="39" t="s">
        <v>1399</v>
      </c>
      <c r="B51" s="40" t="s">
        <v>91</v>
      </c>
      <c r="C51" s="39" t="s">
        <v>1400</v>
      </c>
      <c r="D51" s="45">
        <f>+'BASE DE DATOS '!CT508</f>
        <v>0.85357075023741691</v>
      </c>
      <c r="E51" s="39" t="s">
        <v>1341</v>
      </c>
    </row>
    <row r="52" spans="1:5" ht="22.5">
      <c r="A52" s="39" t="s">
        <v>1486</v>
      </c>
      <c r="B52" s="40" t="s">
        <v>91</v>
      </c>
      <c r="C52" s="39" t="s">
        <v>1487</v>
      </c>
      <c r="D52" s="45">
        <f>+'BASE DE DATOS '!CT557</f>
        <v>0.71868975014755065</v>
      </c>
      <c r="E52" s="39" t="s">
        <v>1341</v>
      </c>
    </row>
    <row r="53" spans="1:5" ht="33.75">
      <c r="A53" s="39" t="s">
        <v>1511</v>
      </c>
      <c r="B53" s="40" t="s">
        <v>91</v>
      </c>
      <c r="C53" s="39" t="s">
        <v>1512</v>
      </c>
      <c r="D53" s="45">
        <f>+'BASE DE DATOS '!CT572</f>
        <v>1</v>
      </c>
      <c r="E53" s="39" t="s">
        <v>1341</v>
      </c>
    </row>
    <row r="54" spans="1:5" ht="22.5">
      <c r="A54" s="39" t="s">
        <v>1528</v>
      </c>
      <c r="B54" s="40" t="s">
        <v>91</v>
      </c>
      <c r="C54" s="39" t="s">
        <v>1791</v>
      </c>
      <c r="D54" s="45">
        <f>+'BASE DE DATOS '!CT578</f>
        <v>0.9650793650793652</v>
      </c>
      <c r="E54" s="39" t="s">
        <v>1341</v>
      </c>
    </row>
    <row r="55" spans="1:5" ht="33.75">
      <c r="A55" s="9" t="s">
        <v>1545</v>
      </c>
      <c r="B55" s="22" t="s">
        <v>83</v>
      </c>
      <c r="C55" s="9" t="s">
        <v>1546</v>
      </c>
      <c r="D55" s="10">
        <f>+'BASE DE DATOS '!CT584</f>
        <v>0.83667109500805137</v>
      </c>
      <c r="E55" s="9" t="s">
        <v>1547</v>
      </c>
    </row>
    <row r="56" spans="1:5" ht="33.75">
      <c r="A56" s="30" t="s">
        <v>1548</v>
      </c>
      <c r="B56" s="31" t="s">
        <v>87</v>
      </c>
      <c r="C56" s="30" t="s">
        <v>1549</v>
      </c>
      <c r="D56" s="36">
        <f>+'BASE DE DATOS '!CT585</f>
        <v>0.81597147147147142</v>
      </c>
      <c r="E56" s="30" t="s">
        <v>1547</v>
      </c>
    </row>
    <row r="57" spans="1:5" ht="33.75">
      <c r="A57" s="39" t="s">
        <v>1550</v>
      </c>
      <c r="B57" s="40" t="s">
        <v>91</v>
      </c>
      <c r="C57" s="39" t="s">
        <v>1551</v>
      </c>
      <c r="D57" s="45">
        <f>+'BASE DE DATOS '!CT586</f>
        <v>0.78484979423868306</v>
      </c>
      <c r="E57" s="39" t="s">
        <v>1547</v>
      </c>
    </row>
    <row r="58" spans="1:5" ht="33.75">
      <c r="A58" s="39" t="s">
        <v>1663</v>
      </c>
      <c r="B58" s="40" t="s">
        <v>91</v>
      </c>
      <c r="C58" s="39" t="s">
        <v>1664</v>
      </c>
      <c r="D58" s="45">
        <f>+'BASE DE DATOS '!CT623</f>
        <v>0.75</v>
      </c>
      <c r="E58" s="39" t="s">
        <v>1665</v>
      </c>
    </row>
    <row r="59" spans="1:5" ht="33.75">
      <c r="A59" s="39" t="s">
        <v>1703</v>
      </c>
      <c r="B59" s="40" t="s">
        <v>91</v>
      </c>
      <c r="C59" s="39" t="s">
        <v>1704</v>
      </c>
      <c r="D59" s="45">
        <f>+'BASE DE DATOS '!CT642</f>
        <v>1</v>
      </c>
      <c r="E59" s="39" t="s">
        <v>1694</v>
      </c>
    </row>
    <row r="60" spans="1:5" ht="22.5">
      <c r="A60" s="30" t="s">
        <v>1707</v>
      </c>
      <c r="B60" s="31" t="s">
        <v>87</v>
      </c>
      <c r="C60" s="30" t="s">
        <v>1708</v>
      </c>
      <c r="D60" s="36">
        <f>+'BASE DE DATOS '!CT652</f>
        <v>0.86308095952024</v>
      </c>
      <c r="E60" s="30" t="s">
        <v>1709</v>
      </c>
    </row>
    <row r="61" spans="1:5" ht="33.75">
      <c r="A61" s="39" t="s">
        <v>1710</v>
      </c>
      <c r="B61" s="40" t="s">
        <v>91</v>
      </c>
      <c r="C61" s="39" t="s">
        <v>1711</v>
      </c>
      <c r="D61" s="45">
        <f>+'BASE DE DATOS '!CT653</f>
        <v>0.8520962732919255</v>
      </c>
      <c r="E61" s="39" t="s">
        <v>1709</v>
      </c>
    </row>
    <row r="62" spans="1:5" ht="22.5">
      <c r="A62" s="39" t="s">
        <v>1740</v>
      </c>
      <c r="B62" s="40" t="s">
        <v>91</v>
      </c>
      <c r="C62" s="39" t="s">
        <v>1741</v>
      </c>
      <c r="D62" s="45">
        <f>+'BASE DE DATOS '!CT669</f>
        <v>0.87333333333333329</v>
      </c>
      <c r="E62" s="39" t="s">
        <v>1589</v>
      </c>
    </row>
  </sheetData>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dimension ref="A1:B23"/>
  <sheetViews>
    <sheetView workbookViewId="0">
      <selection activeCell="M22" sqref="M22"/>
    </sheetView>
  </sheetViews>
  <sheetFormatPr baseColWidth="10" defaultRowHeight="15"/>
  <cols>
    <col min="1" max="1" width="33.5703125" customWidth="1"/>
    <col min="2" max="2" width="17" customWidth="1"/>
  </cols>
  <sheetData>
    <row r="1" spans="1:2" ht="15.75" thickBot="1"/>
    <row r="2" spans="1:2">
      <c r="A2" s="180" t="s">
        <v>1829</v>
      </c>
      <c r="B2" s="184" t="s">
        <v>1840</v>
      </c>
    </row>
    <row r="3" spans="1:2">
      <c r="A3" s="181" t="s">
        <v>1838</v>
      </c>
      <c r="B3" s="185">
        <f>+'AGUAS DE BOLIVAR'!AD2</f>
        <v>0.87847261764466611</v>
      </c>
    </row>
    <row r="4" spans="1:2">
      <c r="A4" s="181" t="s">
        <v>93</v>
      </c>
      <c r="B4" s="185">
        <f>+'DESARROLLO SOCIAL'!AD2</f>
        <v>0.71116666666666672</v>
      </c>
    </row>
    <row r="5" spans="1:2">
      <c r="A5" s="181" t="s">
        <v>447</v>
      </c>
      <c r="B5" s="185">
        <f>+'SEGURIDAD Y CONV'!AD2</f>
        <v>0.9</v>
      </c>
    </row>
    <row r="6" spans="1:2">
      <c r="A6" s="181" t="s">
        <v>515</v>
      </c>
      <c r="B6" s="185">
        <f>+IDERBOL!AD2</f>
        <v>0.87811437074829934</v>
      </c>
    </row>
    <row r="7" spans="1:2">
      <c r="A7" s="181" t="s">
        <v>1837</v>
      </c>
      <c r="B7" s="185">
        <f>+ICULTUR!AD2</f>
        <v>0.77556818181818177</v>
      </c>
    </row>
    <row r="8" spans="1:2">
      <c r="A8" s="181" t="s">
        <v>1767</v>
      </c>
      <c r="B8" s="185">
        <f>+'LOTERIA LA MI'!AD2</f>
        <v>0.83333333333333337</v>
      </c>
    </row>
    <row r="9" spans="1:2">
      <c r="A9" s="181" t="s">
        <v>1832</v>
      </c>
      <c r="B9" s="185">
        <f>+HACIENDA!AD2</f>
        <v>0.83720833333333344</v>
      </c>
    </row>
    <row r="10" spans="1:2">
      <c r="A10" s="181" t="s">
        <v>969</v>
      </c>
      <c r="B10" s="185">
        <f>+AGRICULTURA!AD2</f>
        <v>0.91666666666666663</v>
      </c>
    </row>
    <row r="11" spans="1:2">
      <c r="A11" s="181" t="s">
        <v>1834</v>
      </c>
      <c r="B11" s="185">
        <f>+EDUCACION!AD2</f>
        <v>0.57457334020460926</v>
      </c>
    </row>
    <row r="12" spans="1:2">
      <c r="A12" s="181" t="s">
        <v>1831</v>
      </c>
      <c r="B12" s="185">
        <f>+HABITAT!AD3</f>
        <v>0.5547043010752688</v>
      </c>
    </row>
    <row r="13" spans="1:2">
      <c r="A13" s="181" t="s">
        <v>600</v>
      </c>
      <c r="B13" s="185">
        <f>+INFRAESTRUCTURA!AD2</f>
        <v>0.77692307692307694</v>
      </c>
    </row>
    <row r="14" spans="1:2">
      <c r="A14" s="181" t="s">
        <v>1017</v>
      </c>
      <c r="B14" s="185">
        <f>+'MINAS Y ENE'!AD10</f>
        <v>0.93259259259259253</v>
      </c>
    </row>
    <row r="15" spans="1:2">
      <c r="A15" s="181" t="s">
        <v>1836</v>
      </c>
      <c r="B15" s="185">
        <f>+PLANEACION!AD2</f>
        <v>0.69577768305389798</v>
      </c>
    </row>
    <row r="16" spans="1:2">
      <c r="A16" s="181" t="s">
        <v>1341</v>
      </c>
      <c r="B16" s="185">
        <f>+SALUD!AD2</f>
        <v>0.87159435313825762</v>
      </c>
    </row>
    <row r="17" spans="1:2">
      <c r="A17" s="181" t="s">
        <v>1839</v>
      </c>
      <c r="B17" s="185">
        <f>+TRANSITO!AD2</f>
        <v>0.5</v>
      </c>
    </row>
    <row r="18" spans="1:2">
      <c r="A18" s="181" t="s">
        <v>1833</v>
      </c>
      <c r="B18" s="185">
        <f>+VICTIMAS!AD2</f>
        <v>0.94499999999999995</v>
      </c>
    </row>
    <row r="19" spans="1:2">
      <c r="A19" s="181" t="s">
        <v>1835</v>
      </c>
      <c r="B19" s="185">
        <f>+'INTERIOR '!AD2</f>
        <v>0.78350168350168348</v>
      </c>
    </row>
    <row r="20" spans="1:2">
      <c r="A20" s="181" t="s">
        <v>1830</v>
      </c>
      <c r="B20" s="185">
        <f>+GENERAL!AD2</f>
        <v>0.92785000000000006</v>
      </c>
    </row>
    <row r="21" spans="1:2">
      <c r="A21" s="182" t="s">
        <v>1564</v>
      </c>
      <c r="B21" s="185">
        <f>+PRIVADA!AD3</f>
        <v>0.5</v>
      </c>
    </row>
    <row r="22" spans="1:2" ht="15.75" thickBot="1">
      <c r="A22" s="183" t="s">
        <v>1302</v>
      </c>
      <c r="B22" s="186">
        <f>+UNIBAC!AD2</f>
        <v>0.91666666666666663</v>
      </c>
    </row>
    <row r="23" spans="1:2">
      <c r="A23" s="178" t="s">
        <v>1841</v>
      </c>
      <c r="B23" s="179">
        <f>+'BASE DE DATOS '!CT2</f>
        <v>0.76605255775548664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42</vt:i4>
      </vt:variant>
      <vt:variant>
        <vt:lpstr>Rangos con nombre</vt:lpstr>
      </vt:variant>
      <vt:variant>
        <vt:i4>27</vt:i4>
      </vt:variant>
    </vt:vector>
  </HeadingPairs>
  <TitlesOfParts>
    <vt:vector size="69" baseType="lpstr">
      <vt:lpstr>BASE DE DATOS </vt:lpstr>
      <vt:lpstr>RESUMEN OE</vt:lpstr>
      <vt:lpstr>1. UNA SOCIEDAD EN ARM PARA T</vt:lpstr>
      <vt:lpstr>2.BOLIVAR TERRITORIO QUE NOS IN</vt:lpstr>
      <vt:lpstr>3.BOLIVAR TERRITORIO CULTURA</vt:lpstr>
      <vt:lpstr>4.BOLIVAR CON ECONOMIA REGIONAL</vt:lpstr>
      <vt:lpstr>5.UN GOBIERNO PARA TODOS </vt:lpstr>
      <vt:lpstr>GRAFICOS POR ESTRATEGIAS </vt:lpstr>
      <vt:lpstr>resumenporsec</vt:lpstr>
      <vt:lpstr>AGUAS DE BOLIVAR</vt:lpstr>
      <vt:lpstr>DESARROLLO SOCIAL</vt:lpstr>
      <vt:lpstr>SEGURIDAD Y CONV</vt:lpstr>
      <vt:lpstr>IDERBOL</vt:lpstr>
      <vt:lpstr>ICULTUR</vt:lpstr>
      <vt:lpstr>LOTERIA LA MI</vt:lpstr>
      <vt:lpstr>HACIENDA</vt:lpstr>
      <vt:lpstr>AGRICULTURA</vt:lpstr>
      <vt:lpstr>EDUCACION</vt:lpstr>
      <vt:lpstr>HABITAT</vt:lpstr>
      <vt:lpstr>INFRAESTRUCTURA</vt:lpstr>
      <vt:lpstr>MINAS Y ENE</vt:lpstr>
      <vt:lpstr>PLANEACION</vt:lpstr>
      <vt:lpstr>SALUD</vt:lpstr>
      <vt:lpstr>TRANSITO</vt:lpstr>
      <vt:lpstr>VICTIMAS</vt:lpstr>
      <vt:lpstr>INTERIOR </vt:lpstr>
      <vt:lpstr>GENERAL</vt:lpstr>
      <vt:lpstr>PRIVADA</vt:lpstr>
      <vt:lpstr>UNIBAC</vt:lpstr>
      <vt:lpstr>Hoja4</vt:lpstr>
      <vt:lpstr>Hoja5</vt:lpstr>
      <vt:lpstr>INFGRA</vt:lpstr>
      <vt:lpstr>MINAS</vt:lpstr>
      <vt:lpstr>PLANEA</vt:lpstr>
      <vt:lpstr>SALUD2</vt:lpstr>
      <vt:lpstr>TRANS</vt:lpstr>
      <vt:lpstr>VICTI</vt:lpstr>
      <vt:lpstr>INTER</vt:lpstr>
      <vt:lpstr>GNER</vt:lpstr>
      <vt:lpstr>PRIV</vt:lpstr>
      <vt:lpstr>UNIBA</vt:lpstr>
      <vt:lpstr>Hoja1</vt:lpstr>
      <vt:lpstr>AGRICULTURA!Área_de_impresión</vt:lpstr>
      <vt:lpstr>'AGUAS DE BOLIVAR'!Área_de_impresión</vt:lpstr>
      <vt:lpstr>'BASE DE DATOS '!Área_de_impresión</vt:lpstr>
      <vt:lpstr>'DESARROLLO SOCIAL'!Área_de_impresión</vt:lpstr>
      <vt:lpstr>EDUCACION!Área_de_impresión</vt:lpstr>
      <vt:lpstr>HABITAT!Área_de_impresión</vt:lpstr>
      <vt:lpstr>HACIENDA!Área_de_impresión</vt:lpstr>
      <vt:lpstr>ICULTUR!Área_de_impresión</vt:lpstr>
      <vt:lpstr>IDERBOL!Área_de_impresión</vt:lpstr>
      <vt:lpstr>INFRAESTRUCTURA!Área_de_impresión</vt:lpstr>
      <vt:lpstr>'MINAS Y ENE'!Área_de_impresión</vt:lpstr>
      <vt:lpstr>PLANEACION!Área_de_impresión</vt:lpstr>
      <vt:lpstr>SALUD!Área_de_impresión</vt:lpstr>
      <vt:lpstr>'SEGURIDAD Y CONV'!Área_de_impresión</vt:lpstr>
      <vt:lpstr>TRANSITO!Área_de_impresión</vt:lpstr>
      <vt:lpstr>VICTIMAS!Área_de_impresión</vt:lpstr>
      <vt:lpstr>'BASE DE DATOS '!Títulos_a_imprimir</vt:lpstr>
      <vt:lpstr>EDUCACION!Títulos_a_imprimir</vt:lpstr>
      <vt:lpstr>GENERAL!Títulos_a_imprimir</vt:lpstr>
      <vt:lpstr>HABITAT!Títulos_a_imprimir</vt:lpstr>
      <vt:lpstr>ICULTUR!Títulos_a_imprimir</vt:lpstr>
      <vt:lpstr>'INTERIOR '!Títulos_a_imprimir</vt:lpstr>
      <vt:lpstr>PLANEACION!Títulos_a_imprimir</vt:lpstr>
      <vt:lpstr>PRIVADA!Títulos_a_imprimir</vt:lpstr>
      <vt:lpstr>SALUD!Títulos_a_imprimir</vt:lpstr>
      <vt:lpstr>UNIBAC!Títulos_a_imprimir</vt:lpstr>
      <vt:lpstr>VICTIMAS!Títulos_a_imprimir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Sgonzalez</dc:creator>
  <cp:lastModifiedBy>Sgonzalez</cp:lastModifiedBy>
  <cp:lastPrinted>2016-02-19T20:42:06Z</cp:lastPrinted>
  <dcterms:created xsi:type="dcterms:W3CDTF">2015-06-22T15:20:15Z</dcterms:created>
  <dcterms:modified xsi:type="dcterms:W3CDTF">2016-02-19T20:53:27Z</dcterms:modified>
</cp:coreProperties>
</file>